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905"/>
  </bookViews>
  <sheets>
    <sheet name="BEP SN Grille EP1_" sheetId="1" r:id="rId1"/>
  </sheets>
  <externalReferences>
    <externalReference r:id="rId2"/>
  </externalReferences>
  <definedNames>
    <definedName name="comp">'[1]unités constitutives SSIHT'!$C$2:$C$22</definedName>
    <definedName name="_xlnm.Print_Area" localSheetId="0">'BEP SN Grille EP1_'!$A$1:$G$64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L52" i="1" s="1"/>
  <c r="K56" i="1"/>
  <c r="K54" i="1"/>
  <c r="K51" i="1" s="1"/>
  <c r="L38" i="1"/>
  <c r="K41" i="1"/>
  <c r="K38" i="1" s="1"/>
  <c r="L25" i="1"/>
  <c r="K28" i="1"/>
  <c r="K32" i="1"/>
  <c r="K34" i="1"/>
  <c r="K26" i="1"/>
  <c r="I50" i="1"/>
  <c r="I37" i="1"/>
  <c r="I24" i="1"/>
  <c r="K25" i="1" l="1"/>
  <c r="L50" i="1"/>
  <c r="L39" i="1"/>
  <c r="L37" i="1" s="1"/>
  <c r="L26" i="1"/>
  <c r="L24" i="1" s="1"/>
  <c r="H35" i="1"/>
  <c r="H34" i="1"/>
  <c r="H33" i="1"/>
  <c r="H32" i="1"/>
  <c r="H31" i="1"/>
  <c r="H30" i="1"/>
  <c r="H29" i="1"/>
  <c r="H28" i="1"/>
  <c r="H27" i="1"/>
  <c r="H26" i="1"/>
  <c r="I58" i="1" l="1"/>
  <c r="H24" i="1"/>
  <c r="E24" i="1" s="1"/>
  <c r="F24" i="1" s="1"/>
  <c r="J24" i="1" l="1"/>
  <c r="H56" i="1" l="1"/>
  <c r="H55" i="1"/>
  <c r="H54" i="1"/>
  <c r="H53" i="1"/>
  <c r="H52" i="1"/>
  <c r="H49" i="1"/>
  <c r="H48" i="1"/>
  <c r="H47" i="1"/>
  <c r="H46" i="1"/>
  <c r="H45" i="1"/>
  <c r="H43" i="1"/>
  <c r="H41" i="1"/>
  <c r="H44" i="1"/>
  <c r="H42" i="1"/>
  <c r="H40" i="1"/>
  <c r="H39" i="1"/>
  <c r="H37" i="1" l="1"/>
  <c r="E37" i="1" s="1"/>
  <c r="F37" i="1" s="1"/>
  <c r="H50" i="1"/>
  <c r="E50" i="1" s="1"/>
  <c r="F50" i="1" s="1"/>
  <c r="J37" i="1" l="1"/>
  <c r="J50" i="1"/>
  <c r="F58" i="1" l="1"/>
</calcChain>
</file>

<file path=xl/sharedStrings.xml><?xml version="1.0" encoding="utf-8"?>
<sst xmlns="http://schemas.openxmlformats.org/spreadsheetml/2006/main" count="87" uniqueCount="58">
  <si>
    <t xml:space="preserve">                                 MINISTÈRE DE
                                 L’ÉDUCATION NATIONALE
                                 DE L’ENSEIGNEMENT SUPÉRIEUR
                                 ET DE LA RECHERCHE </t>
  </si>
  <si>
    <t>BREVET D'ÉTUDES PROFESSIONNELLES
SYSTÈMES NUMÉRIQUES</t>
  </si>
  <si>
    <r>
      <rPr>
        <i/>
        <u/>
        <sz val="10"/>
        <color theme="1"/>
        <rFont val="Arial"/>
        <family val="2"/>
      </rPr>
      <t>Documents de suivi et d’évaluation</t>
    </r>
    <r>
      <rPr>
        <i/>
        <u/>
        <sz val="5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Ce document est à compléter par l’équipe pédagogique. 
Il permet d’effectuer le suivi et l’évaluation du candidat en établissement de formation. Il doit être mis à la disposition du jury.</t>
    </r>
  </si>
  <si>
    <t>Académie :</t>
  </si>
  <si>
    <t>Établissement :</t>
  </si>
  <si>
    <t>Nom :</t>
  </si>
  <si>
    <t>Prénom :</t>
  </si>
  <si>
    <t>Date :</t>
  </si>
  <si>
    <t>GRILLE D'ÉVALUATION</t>
  </si>
  <si>
    <t>Compétences évaluables</t>
  </si>
  <si>
    <t>Pondération</t>
  </si>
  <si>
    <t>compétences évaluées</t>
  </si>
  <si>
    <t>compétences validées</t>
  </si>
  <si>
    <t>note</t>
  </si>
  <si>
    <t>x</t>
  </si>
  <si>
    <t>Résultats attendus</t>
  </si>
  <si>
    <t>évalué**</t>
  </si>
  <si>
    <t>Validé</t>
  </si>
  <si>
    <t>Non validé</t>
  </si>
  <si>
    <t>Un compte rendu est renseigné</t>
  </si>
  <si>
    <t>Les règles de l‘art sont respectées</t>
  </si>
  <si>
    <t>La procédure d’installation est respectée</t>
  </si>
  <si>
    <t>Les contrôles associés sont effectués</t>
  </si>
  <si>
    <t>Les règles de sécurité sont respectées</t>
  </si>
  <si>
    <t>Les matériels et équipements sont câblés et raccordés</t>
  </si>
  <si>
    <t>La procédure de raccordement est respectée</t>
  </si>
  <si>
    <t>Les résultats des tests sont conformes aux normes en vigueur</t>
  </si>
  <si>
    <t>Les règles de sécurité, habilitation électrique, raccordement fluidique sont respectées</t>
  </si>
  <si>
    <t>Les contrôles normatifs et spécifiques aux prescriptions sont réalisés</t>
  </si>
  <si>
    <t>Les tests sont réalisés</t>
  </si>
  <si>
    <t>Les corrections nécessaires sont réalisées</t>
  </si>
  <si>
    <t>note proposée</t>
  </si>
  <si>
    <t>/20</t>
  </si>
  <si>
    <t>** Les cases noircies correspondent aux résultats attendus indispensables à l'acquisition de la compétence, ils seront donc nécessairement évalués</t>
  </si>
  <si>
    <t>Observation de l'équipe pédagogique</t>
  </si>
  <si>
    <t>Visa (Nom, Prénom, date, signature)</t>
  </si>
  <si>
    <t>C2-2 Effectuer les tests, certifier le support physique</t>
  </si>
  <si>
    <t>C1-1 Appréhender la mise en œuvre d’un projet simulé ou réel d’installation d’un système</t>
  </si>
  <si>
    <t>Les besoins et les causes du déclenchement du projet sont décrits</t>
  </si>
  <si>
    <t>Les contraintes matérielles sont identifiées</t>
  </si>
  <si>
    <t>Le champ d’intervention du/de la technicien(ne) et de sa société dans le projet est déterminé</t>
  </si>
  <si>
    <t>La fonction des différents équipements préalablement choisis (matériels, supports et logiciels en prenant en compte des éléments du projet) est identifiée et justifiée</t>
  </si>
  <si>
    <t>Les équipements matériels et logiciels à installer sont indiqués</t>
  </si>
  <si>
    <t>Une nomenclature est établie</t>
  </si>
  <si>
    <t>Les contraintes techniques de l’environnement sont recensées</t>
  </si>
  <si>
    <t>Les supports de transmission sont qualifiés (métré simple) et caractérisés</t>
  </si>
  <si>
    <t>Un compte-rendu de réalisation (préalable à l’intervention) est établi</t>
  </si>
  <si>
    <t>Les informations nécessaires et suffisantes à la mise en œuvre du projet sont recueillies</t>
  </si>
  <si>
    <t>C2-1 Repérer les supports de transmission et d’énergie, implanter, câbler, raccorder les appareillages et les équipements d’interconnexion</t>
  </si>
  <si>
    <t>Épreuve EP1 : Préparation, installation, mise en service d'un système numérique</t>
  </si>
  <si>
    <t>La démarche pour repérer les supports est mise en œuvre</t>
  </si>
  <si>
    <t>Les normes sont respectées</t>
  </si>
  <si>
    <t>Les conduits et les supports sont façonnés et posés</t>
  </si>
  <si>
    <t>Les matériels, équipements, éléments de connectique sont implantés et posés</t>
  </si>
  <si>
    <t>→ EP1(b) Câbler, tester les liaisons et raccorder des appareillages, pour valider l’installation</t>
  </si>
  <si>
    <t>→ EP1(a) Construction du bâtiment*</t>
  </si>
  <si>
    <t>*L'épreuve EP1(a) concerne l'évaluation des aptitudes de l'apprenant dans le domaine de la construction du bâtiment</t>
  </si>
  <si>
    <r>
      <t>Les formateurs pourront, si les activités proposées dans la situation d'évaluation le permettent, évaluer d'autres résultats attendus que ceux considérés comme indispensable à l'évaluation de la compétence correspondante. Pour cela, ils cocheront dans la colonne "évalué**" la case correspondante. Pour chacun des "résultats attendus" supplémentaire validé, un bonus de 2/7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de point est attribué. Le bonus total ne pourra excéder 2 points.
Pour chacun des résultats attendus évalués, les formateurs mettront une croix dans la colonne "Validé" ou "Non validé"._x000D_
Le résultat de la colonne "note" s’obtient automatiquement par application de la pondération attribuée à la compétence. La "note proposée" se calcule automatiquement par addition des notes correspondantes à chacune des compétences. Elle est arrondie au 1/2 point supérieur._x000D_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</si>
</sst>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i/>
      <u/>
      <sz val="5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i/>
      <sz val="9"/>
      <color theme="1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14" fillId="7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2" fontId="0" fillId="7" borderId="10" xfId="0" applyNumberForma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0" fillId="7" borderId="13" xfId="0" applyFill="1" applyBorder="1" applyAlignment="1">
      <alignment vertical="center"/>
    </xf>
    <xf numFmtId="0" fontId="16" fillId="6" borderId="15" xfId="0" applyFont="1" applyFill="1" applyBorder="1" applyAlignment="1">
      <alignment horizontal="center" vertical="center"/>
    </xf>
    <xf numFmtId="0" fontId="18" fillId="0" borderId="15" xfId="0" applyFont="1" applyBorder="1" applyAlignment="1" applyProtection="1">
      <alignment horizontal="center" vertical="center"/>
      <protection locked="0"/>
    </xf>
    <xf numFmtId="0" fontId="0" fillId="7" borderId="16" xfId="0" applyFill="1" applyBorder="1" applyAlignment="1">
      <alignment vertical="center"/>
    </xf>
    <xf numFmtId="0" fontId="0" fillId="0" borderId="0" xfId="0" applyAlignment="1">
      <alignment wrapText="1"/>
    </xf>
    <xf numFmtId="0" fontId="20" fillId="0" borderId="0" xfId="0" applyFont="1" applyAlignment="1">
      <alignment horizontal="left" vertical="center" wrapText="1"/>
    </xf>
    <xf numFmtId="0" fontId="1" fillId="9" borderId="0" xfId="0" applyFont="1" applyFill="1" applyAlignment="1">
      <alignment horizontal="center" vertical="center" wrapText="1"/>
    </xf>
    <xf numFmtId="2" fontId="1" fillId="9" borderId="0" xfId="0" applyNumberFormat="1" applyFont="1" applyFill="1" applyAlignment="1">
      <alignment horizontal="right" vertical="center"/>
    </xf>
    <xf numFmtId="2" fontId="1" fillId="9" borderId="0" xfId="0" applyNumberFormat="1" applyFont="1" applyFill="1" applyAlignment="1">
      <alignment horizontal="left" vertical="center"/>
    </xf>
    <xf numFmtId="2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15" fillId="7" borderId="17" xfId="0" applyFont="1" applyFill="1" applyBorder="1" applyAlignment="1">
      <alignment horizontal="right" vertical="center" wrapText="1"/>
    </xf>
    <xf numFmtId="0" fontId="18" fillId="6" borderId="12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0" fillId="7" borderId="10" xfId="0" applyFill="1" applyBorder="1" applyAlignment="1">
      <alignment vertical="center"/>
    </xf>
    <xf numFmtId="0" fontId="15" fillId="7" borderId="18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19" fillId="8" borderId="11" xfId="0" applyFont="1" applyFill="1" applyBorder="1" applyAlignment="1">
      <alignment vertical="center" wrapText="1"/>
    </xf>
    <xf numFmtId="0" fontId="19" fillId="8" borderId="14" xfId="0" applyFont="1" applyFill="1" applyBorder="1" applyAlignment="1">
      <alignment vertical="center" wrapText="1"/>
    </xf>
    <xf numFmtId="0" fontId="15" fillId="4" borderId="19" xfId="0" applyFont="1" applyFill="1" applyBorder="1" applyAlignment="1">
      <alignment vertical="center" wrapText="1"/>
    </xf>
    <xf numFmtId="0" fontId="17" fillId="8" borderId="11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7" fillId="0" borderId="12" xfId="0" applyFont="1" applyBorder="1" applyAlignment="1">
      <alignment wrapText="1"/>
    </xf>
    <xf numFmtId="0" fontId="0" fillId="0" borderId="12" xfId="0" applyBorder="1" applyAlignment="1">
      <alignment vertical="top"/>
    </xf>
    <xf numFmtId="0" fontId="15" fillId="4" borderId="23" xfId="0" applyFont="1" applyFill="1" applyBorder="1" applyAlignment="1">
      <alignment vertical="center" wrapText="1"/>
    </xf>
    <xf numFmtId="0" fontId="13" fillId="5" borderId="24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3" fillId="0" borderId="0" xfId="0" applyFont="1"/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left" vertical="center"/>
    </xf>
    <xf numFmtId="0" fontId="22" fillId="10" borderId="20" xfId="0" applyFont="1" applyFill="1" applyBorder="1" applyAlignment="1">
      <alignment horizontal="left" vertical="center" wrapText="1"/>
    </xf>
    <xf numFmtId="0" fontId="22" fillId="10" borderId="21" xfId="0" applyFont="1" applyFill="1" applyBorder="1" applyAlignment="1">
      <alignment horizontal="left" vertical="center" wrapText="1"/>
    </xf>
    <xf numFmtId="0" fontId="22" fillId="10" borderId="2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  <color rgb="FF00FF99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76201</xdr:rowOff>
    </xdr:from>
    <xdr:to>
      <xdr:col>1</xdr:col>
      <xdr:colOff>609600</xdr:colOff>
      <xdr:row>0</xdr:row>
      <xdr:rowOff>781051</xdr:rowOff>
    </xdr:to>
    <xdr:pic>
      <xdr:nvPicPr>
        <xdr:cNvPr id="2" name="Image 1" descr="Résultat de recherche d'images pour &quot;logo ministère de l'éducation national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76201"/>
          <a:ext cx="6096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auvin/Desktop/renovation%20Bac%20Pro%20SEN%20-%20CPC_2013/CPC%20du%205%20et%206%20nov2015/Savoirs-Comp&#233;tences%20-%20BCP%20SN%20au%2006-11-2015_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oirs-compétences TCx"/>
      <sheetName val="savoirs-compétences TC"/>
      <sheetName val="unités constitutives TC"/>
      <sheetName val="savoirs-compétences SSIHT"/>
      <sheetName val="unités constitutives SSIHT"/>
      <sheetName val="savoirs-compétences RISC"/>
      <sheetName val="savoirs-compétences RISCx"/>
      <sheetName val="unités constitutives RISC"/>
      <sheetName val="savoirs-compétences ARED"/>
      <sheetName val="unités constitutives ARED"/>
      <sheetName val="savoirs-compétences AREDx"/>
    </sheetNames>
    <sheetDataSet>
      <sheetData sheetId="0"/>
      <sheetData sheetId="1"/>
      <sheetData sheetId="2"/>
      <sheetData sheetId="3"/>
      <sheetData sheetId="4">
        <row r="2">
          <cell r="C2" t="str">
            <v>C1-1 Appréhender la mise en œuvre d’un projet simulé ou réel d’installation d’un système</v>
          </cell>
        </row>
        <row r="3">
          <cell r="C3" t="str">
            <v>C2-1 Faire un bilan de l’existant et Recueillir les informations relatives à l’exploitation et aux caractéristiques des matériels de l’installation</v>
          </cell>
        </row>
        <row r="4">
          <cell r="C4" t="str">
            <v xml:space="preserve">C2-2 Analyser le fonctionnement de l’installation actuelle ou de l’équipement en vue de l’intervention </v>
          </cell>
        </row>
        <row r="5">
          <cell r="C5" t="str">
            <v>C3-1 Planifier l’intervention</v>
          </cell>
        </row>
        <row r="6">
          <cell r="C6" t="str">
            <v>C3-2 Réaliser l’intégration matérielle ou logicielle d’un équipement</v>
          </cell>
        </row>
        <row r="7">
          <cell r="C7" t="str">
            <v>C3-3 Effectuer les tests nécessaires à la validation du fonctionnement des équipements</v>
          </cell>
        </row>
        <row r="8">
          <cell r="C8" t="str">
            <v>C4-1 Préparer le plan d’action puis établir tout ou partie du plan d’implantation et de câblage</v>
          </cell>
        </row>
        <row r="9">
          <cell r="C9" t="str">
            <v xml:space="preserve">C4-2 Repérer les supports de transmission et d’énergie, implanter, câbler, raccorder les appareillages et les équipements d’interconnexion </v>
          </cell>
        </row>
        <row r="10">
          <cell r="C10" t="str">
            <v>C4-3 Effectuer les tests, certifier le support physique</v>
          </cell>
        </row>
        <row r="11">
          <cell r="C11" t="str">
            <v>C4-4 Installer, configurer les éléments du système et vérifier la conformité du fonctionnement</v>
          </cell>
        </row>
        <row r="12">
          <cell r="C12" t="str">
            <v>C5-1 Établir un pré diagnostic à distance</v>
          </cell>
        </row>
        <row r="13">
          <cell r="C13" t="str">
            <v>C5-2 Vérifier la conformité du support et des alimentations en énergie, le fonctionnement des matériels et logiciels en interaction</v>
          </cell>
        </row>
        <row r="14">
          <cell r="C14" t="str">
            <v>C5-3 Analyser et  interpréter les indicateurs de fonctionnement et établir un diagnostic</v>
          </cell>
        </row>
        <row r="15">
          <cell r="C15" t="str">
            <v>C5-4 Réaliser l’intervention</v>
          </cell>
        </row>
        <row r="16">
          <cell r="C16" t="str">
            <v>C5-5 Vérifier la conformité du fonctionnement des matériels et  des logiciels identifiés puis de l'installation</v>
          </cell>
        </row>
        <row r="17">
          <cell r="C17" t="str">
            <v>C5-6 Mettre à jour les documents relatant les historiques des interventions</v>
          </cell>
        </row>
        <row r="18">
          <cell r="C18" t="str">
            <v>C6-1 Communiquer lors de l’intervention, déceler et mettre en évidence les besoins du client</v>
          </cell>
        </row>
        <row r="19">
          <cell r="C19" t="str">
            <v>C6-2 S’intégrer à la démarche qualité du service et respecter les termes du contrat</v>
          </cell>
        </row>
        <row r="20">
          <cell r="C20" t="str">
            <v>C6-3 Renseigner le rapport de recette ou le bon d’intervention</v>
          </cell>
        </row>
        <row r="21">
          <cell r="C21" t="str">
            <v>C7-1 Gérer ses lots de matériel, son temps d’intervention et les ressources</v>
          </cell>
        </row>
        <row r="22">
          <cell r="C22" t="str">
            <v>C8-1 Adopter une attitude citoyenne et responsable dans le cadre de l'usage professionnel des outils numériques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B1:M64"/>
  <sheetViews>
    <sheetView tabSelected="1" topLeftCell="A30" zoomScaleNormal="100" workbookViewId="0">
      <selection activeCell="H9" sqref="H1:M1048576"/>
    </sheetView>
  </sheetViews>
  <sheetFormatPr baseColWidth="10" defaultRowHeight="15" outlineLevelRow="1" x14ac:dyDescent="0.25"/>
  <cols>
    <col min="1" max="1" width="4.28515625" customWidth="1"/>
    <col min="2" max="2" width="83.85546875" style="38" customWidth="1"/>
    <col min="3" max="3" width="12" style="10" bestFit="1" customWidth="1"/>
    <col min="4" max="4" width="12.85546875" style="10" customWidth="1"/>
    <col min="5" max="5" width="24.7109375" bestFit="1" customWidth="1"/>
    <col min="6" max="6" width="7.28515625" customWidth="1"/>
    <col min="7" max="7" width="4.28515625" customWidth="1"/>
    <col min="8" max="8" width="10.140625" style="8" hidden="1" customWidth="1"/>
    <col min="9" max="9" width="6.85546875" hidden="1" customWidth="1"/>
    <col min="10" max="10" width="7.5703125" hidden="1" customWidth="1"/>
    <col min="11" max="11" width="9.85546875" style="8" hidden="1" customWidth="1"/>
    <col min="12" max="13" width="0" hidden="1" customWidth="1"/>
  </cols>
  <sheetData>
    <row r="1" spans="2:6" ht="65.25" customHeight="1" x14ac:dyDescent="0.25">
      <c r="B1" s="1" t="s">
        <v>0</v>
      </c>
      <c r="C1" s="2"/>
      <c r="D1" s="2"/>
      <c r="E1" s="3"/>
      <c r="F1" s="3"/>
    </row>
    <row r="2" spans="2:6" x14ac:dyDescent="0.25">
      <c r="B2" s="1"/>
      <c r="C2" s="2"/>
      <c r="D2" s="2"/>
      <c r="E2" s="3"/>
      <c r="F2" s="3"/>
    </row>
    <row r="3" spans="2:6" ht="53.25" customHeight="1" x14ac:dyDescent="0.4">
      <c r="B3" s="70" t="s">
        <v>1</v>
      </c>
      <c r="C3" s="70"/>
      <c r="D3" s="70"/>
      <c r="E3" s="70"/>
      <c r="F3" s="70"/>
    </row>
    <row r="4" spans="2:6" x14ac:dyDescent="0.25">
      <c r="B4" s="1"/>
      <c r="C4" s="2"/>
      <c r="D4" s="2"/>
      <c r="E4" s="3"/>
      <c r="F4" s="3"/>
    </row>
    <row r="5" spans="2:6" ht="7.5" customHeight="1" x14ac:dyDescent="0.25">
      <c r="B5" s="1"/>
      <c r="C5" s="2"/>
      <c r="D5" s="2"/>
      <c r="E5" s="3"/>
      <c r="F5" s="3"/>
    </row>
    <row r="6" spans="2:6" ht="18" customHeight="1" x14ac:dyDescent="0.25">
      <c r="B6" s="84" t="s">
        <v>49</v>
      </c>
      <c r="C6" s="85"/>
      <c r="D6" s="85"/>
      <c r="E6" s="85"/>
      <c r="F6" s="86"/>
    </row>
    <row r="7" spans="2:6" x14ac:dyDescent="0.25">
      <c r="B7" s="1"/>
      <c r="C7" s="2"/>
      <c r="D7" s="2"/>
      <c r="E7" s="3"/>
      <c r="F7" s="3"/>
    </row>
    <row r="8" spans="2:6" ht="8.25" customHeight="1" x14ac:dyDescent="0.25">
      <c r="B8" s="1"/>
      <c r="C8" s="2"/>
      <c r="D8" s="2"/>
      <c r="E8" s="3"/>
      <c r="F8" s="3"/>
    </row>
    <row r="9" spans="2:6" ht="39" customHeight="1" x14ac:dyDescent="0.25">
      <c r="B9" s="83" t="s">
        <v>2</v>
      </c>
      <c r="C9" s="83"/>
      <c r="D9" s="83"/>
      <c r="E9" s="83"/>
      <c r="F9" s="83"/>
    </row>
    <row r="10" spans="2:6" ht="14.25" customHeight="1" x14ac:dyDescent="0.25">
      <c r="B10" s="4"/>
      <c r="C10" s="4"/>
      <c r="D10" s="4"/>
      <c r="E10" s="4"/>
      <c r="F10" s="3"/>
    </row>
    <row r="11" spans="2:6" x14ac:dyDescent="0.25">
      <c r="B11" s="1"/>
      <c r="C11" s="2"/>
      <c r="D11" s="2"/>
      <c r="E11" s="3"/>
      <c r="F11" s="3"/>
    </row>
    <row r="12" spans="2:6" ht="24" customHeight="1" x14ac:dyDescent="0.25">
      <c r="B12" s="48" t="s">
        <v>3</v>
      </c>
      <c r="C12" s="75"/>
      <c r="D12" s="75"/>
      <c r="E12" s="75"/>
      <c r="F12" s="75"/>
    </row>
    <row r="13" spans="2:6" ht="24" customHeight="1" x14ac:dyDescent="0.25">
      <c r="B13" s="48" t="s">
        <v>4</v>
      </c>
      <c r="C13" s="75"/>
      <c r="D13" s="75"/>
      <c r="E13" s="75"/>
      <c r="F13" s="75"/>
    </row>
    <row r="14" spans="2:6" ht="24" customHeight="1" x14ac:dyDescent="0.25">
      <c r="B14" s="48" t="s">
        <v>5</v>
      </c>
      <c r="C14" s="75"/>
      <c r="D14" s="75"/>
      <c r="E14" s="75"/>
      <c r="F14" s="75"/>
    </row>
    <row r="15" spans="2:6" ht="24" customHeight="1" x14ac:dyDescent="0.25">
      <c r="B15" s="48" t="s">
        <v>6</v>
      </c>
      <c r="C15" s="75"/>
      <c r="D15" s="75"/>
      <c r="E15" s="75"/>
      <c r="F15" s="75"/>
    </row>
    <row r="16" spans="2:6" ht="24" customHeight="1" x14ac:dyDescent="0.25">
      <c r="B16" s="48" t="s">
        <v>7</v>
      </c>
      <c r="C16" s="75"/>
      <c r="D16" s="75"/>
      <c r="E16" s="75"/>
      <c r="F16" s="75"/>
    </row>
    <row r="17" spans="2:12" ht="18.75" customHeight="1" x14ac:dyDescent="0.25">
      <c r="B17" s="5"/>
      <c r="C17" s="6"/>
      <c r="D17" s="6"/>
      <c r="E17" s="6"/>
      <c r="F17" s="7"/>
    </row>
    <row r="18" spans="2:12" x14ac:dyDescent="0.25">
      <c r="B18" s="1"/>
      <c r="C18" s="2"/>
      <c r="D18" s="2"/>
      <c r="E18" s="3"/>
      <c r="F18" s="3"/>
    </row>
    <row r="19" spans="2:12" ht="21.75" customHeight="1" x14ac:dyDescent="0.25">
      <c r="B19" s="80" t="s">
        <v>8</v>
      </c>
      <c r="C19" s="81"/>
      <c r="D19" s="81"/>
      <c r="E19" s="81"/>
      <c r="F19" s="82"/>
    </row>
    <row r="20" spans="2:12" ht="15.75" thickBot="1" x14ac:dyDescent="0.3">
      <c r="B20" s="9"/>
    </row>
    <row r="21" spans="2:12" s="10" customFormat="1" ht="26.25" customHeight="1" thickBot="1" x14ac:dyDescent="0.3">
      <c r="B21" s="54" t="s">
        <v>9</v>
      </c>
      <c r="C21" s="11" t="s">
        <v>10</v>
      </c>
      <c r="D21" s="12" t="s">
        <v>11</v>
      </c>
      <c r="E21" s="13" t="s">
        <v>12</v>
      </c>
      <c r="F21" s="14" t="s">
        <v>13</v>
      </c>
      <c r="H21" s="15"/>
      <c r="K21" s="15"/>
    </row>
    <row r="22" spans="2:12" s="20" customFormat="1" ht="8.25" customHeight="1" thickBot="1" x14ac:dyDescent="0.3">
      <c r="B22" s="16"/>
      <c r="C22" s="17"/>
      <c r="D22" s="18"/>
      <c r="E22" s="19"/>
      <c r="F22" s="17"/>
      <c r="H22" s="21"/>
      <c r="K22" s="21"/>
    </row>
    <row r="23" spans="2:12" ht="24.75" customHeight="1" thickBot="1" x14ac:dyDescent="0.3">
      <c r="B23" s="77" t="s">
        <v>55</v>
      </c>
      <c r="C23" s="78"/>
      <c r="D23" s="78"/>
      <c r="E23" s="78"/>
      <c r="F23" s="79"/>
      <c r="H23"/>
      <c r="J23" s="8"/>
      <c r="K23"/>
    </row>
    <row r="24" spans="2:12" ht="25.5" customHeight="1" x14ac:dyDescent="0.25">
      <c r="B24" s="55" t="s">
        <v>37</v>
      </c>
      <c r="C24" s="22">
        <v>1</v>
      </c>
      <c r="D24" s="23" t="s">
        <v>14</v>
      </c>
      <c r="E24" s="24" t="str">
        <f>IF(H24=2,IF(D24&lt;&gt;"",IF(COUNTA(E27,E29:E31,E33,E35)=0,"VALIDÉE",IF(COUNTA(E27,E29:E31,E33,E35)=6,"NON VALIDÉE","PARTIELLEMENT VALIDÉE")),""),"")</f>
        <v/>
      </c>
      <c r="F24" s="25" t="str">
        <f>IF(D24&lt;&gt;"",IF(E24="VALIDÉE",I24,IF(E24="NON VALIDÉE",0,IF(E24="PARTIELLEMENT VALIDÉE",IF(L24+K25&gt;I24,I24,L24+K25),""))),"")</f>
        <v/>
      </c>
      <c r="G24" s="26"/>
      <c r="H24" s="27">
        <f>SUM(H26:H35)/COUNTA(C26:C35)</f>
        <v>1.0999999999999999</v>
      </c>
      <c r="I24" s="67">
        <f>C24/SUM($C$24,$C$37,$C$50)*20</f>
        <v>2.8571428571428568</v>
      </c>
      <c r="J24" s="28">
        <f>IF(ISNUMBER(F24),1,0)</f>
        <v>0</v>
      </c>
      <c r="L24" s="69">
        <f>I24*L26</f>
        <v>2.8571428571428568</v>
      </c>
    </row>
    <row r="25" spans="2:12" ht="15" customHeight="1" outlineLevel="1" x14ac:dyDescent="0.25">
      <c r="B25" s="49" t="s">
        <v>15</v>
      </c>
      <c r="C25" s="29" t="s">
        <v>16</v>
      </c>
      <c r="D25" s="30" t="s">
        <v>17</v>
      </c>
      <c r="E25" s="30" t="s">
        <v>18</v>
      </c>
      <c r="F25" s="31"/>
      <c r="G25" s="26"/>
      <c r="H25" s="27"/>
      <c r="I25" s="27"/>
      <c r="K25" s="68">
        <f>SUM(K26:K35)</f>
        <v>0</v>
      </c>
      <c r="L25">
        <f>COUNTA(E27,E29:E31,E33,E35)</f>
        <v>0</v>
      </c>
    </row>
    <row r="26" spans="2:12" ht="15" customHeight="1" outlineLevel="1" x14ac:dyDescent="0.25">
      <c r="B26" s="56" t="s">
        <v>38</v>
      </c>
      <c r="C26" s="47"/>
      <c r="D26" s="33"/>
      <c r="E26" s="33"/>
      <c r="F26" s="34"/>
      <c r="H26">
        <f t="shared" ref="H26:H35" si="0">IF(COUNTA(C26)+COUNTA(D26)+COUNTA(E26)=2,2,IF(COUNTA(C26)+COUNTA(D26)+COUNTA(E26)=0,0,1.1))</f>
        <v>0</v>
      </c>
      <c r="K26" s="8">
        <f>IF(AND(C26&lt;&gt;"",D26&lt;&gt;"",D$24&lt;&gt;""),2/8,0)</f>
        <v>0</v>
      </c>
      <c r="L26">
        <f>1-L25/COUNTA(C27,C29:C31,C33,C35)</f>
        <v>1</v>
      </c>
    </row>
    <row r="27" spans="2:12" ht="15" customHeight="1" outlineLevel="1" x14ac:dyDescent="0.25">
      <c r="B27" s="56" t="s">
        <v>39</v>
      </c>
      <c r="C27" s="50" t="s">
        <v>14</v>
      </c>
      <c r="D27" s="33"/>
      <c r="E27" s="33"/>
      <c r="F27" s="34"/>
      <c r="H27">
        <f t="shared" si="0"/>
        <v>1.1000000000000001</v>
      </c>
    </row>
    <row r="28" spans="2:12" ht="15.75" customHeight="1" outlineLevel="1" x14ac:dyDescent="0.25">
      <c r="B28" s="56" t="s">
        <v>40</v>
      </c>
      <c r="C28" s="47"/>
      <c r="D28" s="33"/>
      <c r="E28" s="33"/>
      <c r="F28" s="34"/>
      <c r="H28">
        <f t="shared" si="0"/>
        <v>0</v>
      </c>
      <c r="K28" s="8">
        <f t="shared" ref="K28:K34" si="1">IF(AND(C28&lt;&gt;"",D28&lt;&gt;"",D$24&lt;&gt;""),2/8,0)</f>
        <v>0</v>
      </c>
    </row>
    <row r="29" spans="2:12" ht="26.25" customHeight="1" outlineLevel="1" x14ac:dyDescent="0.25">
      <c r="B29" s="56" t="s">
        <v>41</v>
      </c>
      <c r="C29" s="50" t="s">
        <v>14</v>
      </c>
      <c r="D29" s="33"/>
      <c r="E29" s="33"/>
      <c r="F29" s="34"/>
      <c r="H29">
        <f t="shared" si="0"/>
        <v>1.1000000000000001</v>
      </c>
    </row>
    <row r="30" spans="2:12" ht="15" customHeight="1" outlineLevel="1" x14ac:dyDescent="0.25">
      <c r="B30" s="56" t="s">
        <v>42</v>
      </c>
      <c r="C30" s="50" t="s">
        <v>14</v>
      </c>
      <c r="D30" s="33"/>
      <c r="E30" s="33"/>
      <c r="F30" s="34"/>
      <c r="H30">
        <f t="shared" si="0"/>
        <v>1.1000000000000001</v>
      </c>
    </row>
    <row r="31" spans="2:12" ht="15" customHeight="1" outlineLevel="1" x14ac:dyDescent="0.25">
      <c r="B31" s="56" t="s">
        <v>43</v>
      </c>
      <c r="C31" s="50" t="s">
        <v>14</v>
      </c>
      <c r="D31" s="33"/>
      <c r="E31" s="33"/>
      <c r="F31" s="34"/>
      <c r="H31">
        <f t="shared" si="0"/>
        <v>1.1000000000000001</v>
      </c>
    </row>
    <row r="32" spans="2:12" ht="15" customHeight="1" outlineLevel="1" x14ac:dyDescent="0.25">
      <c r="B32" s="56" t="s">
        <v>44</v>
      </c>
      <c r="C32" s="66"/>
      <c r="D32" s="33"/>
      <c r="E32" s="33"/>
      <c r="F32" s="34"/>
      <c r="H32">
        <f t="shared" si="0"/>
        <v>0</v>
      </c>
      <c r="K32" s="8">
        <f t="shared" si="1"/>
        <v>0</v>
      </c>
    </row>
    <row r="33" spans="2:12" ht="15" customHeight="1" outlineLevel="1" x14ac:dyDescent="0.25">
      <c r="B33" s="56" t="s">
        <v>45</v>
      </c>
      <c r="C33" s="50" t="s">
        <v>14</v>
      </c>
      <c r="D33" s="33"/>
      <c r="E33" s="33"/>
      <c r="F33" s="34"/>
      <c r="H33">
        <f t="shared" si="0"/>
        <v>1.1000000000000001</v>
      </c>
    </row>
    <row r="34" spans="2:12" ht="15.75" customHeight="1" outlineLevel="1" x14ac:dyDescent="0.25">
      <c r="B34" s="56" t="s">
        <v>46</v>
      </c>
      <c r="C34" s="47"/>
      <c r="D34" s="33"/>
      <c r="E34" s="33"/>
      <c r="F34" s="34"/>
      <c r="H34">
        <f t="shared" si="0"/>
        <v>0</v>
      </c>
      <c r="K34" s="8">
        <f t="shared" si="1"/>
        <v>0</v>
      </c>
    </row>
    <row r="35" spans="2:12" ht="16.5" customHeight="1" outlineLevel="1" thickBot="1" x14ac:dyDescent="0.3">
      <c r="B35" s="57" t="s">
        <v>47</v>
      </c>
      <c r="C35" s="51" t="s">
        <v>14</v>
      </c>
      <c r="D35" s="36"/>
      <c r="E35" s="36"/>
      <c r="F35" s="37"/>
      <c r="H35">
        <f t="shared" si="0"/>
        <v>1.1000000000000001</v>
      </c>
    </row>
    <row r="36" spans="2:12" ht="24.75" customHeight="1" thickBot="1" x14ac:dyDescent="0.3">
      <c r="B36" s="77" t="s">
        <v>54</v>
      </c>
      <c r="C36" s="78"/>
      <c r="D36" s="78"/>
      <c r="E36" s="78"/>
      <c r="F36" s="79"/>
      <c r="H36"/>
      <c r="J36" s="8"/>
      <c r="K36"/>
    </row>
    <row r="37" spans="2:12" ht="25.5" customHeight="1" x14ac:dyDescent="0.25">
      <c r="B37" s="58" t="s">
        <v>48</v>
      </c>
      <c r="C37" s="22">
        <v>3</v>
      </c>
      <c r="D37" s="23" t="s">
        <v>14</v>
      </c>
      <c r="E37" s="24" t="str">
        <f>IF(H37=2,IF(D37&lt;&gt;"",IF(COUNTA(E39:E40,E42:E49)=0,"VALIDÉE",IF(COUNTA(E39:E40,E42:E49)=10,"NON VALIDÉE","PARTIELLEMENT VALIDÉE")),""),"")</f>
        <v/>
      </c>
      <c r="F37" s="25" t="str">
        <f>IF(D37&lt;&gt;"",IF(E37="VALIDÉE",I37,IF(E37="NON VALIDÉE",0,IF(E37="PARTIELLEMENT VALIDÉE",IF(L37+K38&gt;I37,I37,L37+K38),""))),"")</f>
        <v/>
      </c>
      <c r="G37" s="26"/>
      <c r="H37" s="27">
        <f>SUM(H39:H49)/COUNTA(C39:C49)</f>
        <v>1.0999999999999999</v>
      </c>
      <c r="I37" s="67">
        <f>C37/SUM($C$24,$C$37,$C$50)*20</f>
        <v>8.5714285714285712</v>
      </c>
      <c r="J37" s="28">
        <f>IF(ISNUMBER(F37),1,0)</f>
        <v>0</v>
      </c>
      <c r="L37" s="69">
        <f>I37*L39</f>
        <v>8.5714285714285712</v>
      </c>
    </row>
    <row r="38" spans="2:12" ht="15" customHeight="1" outlineLevel="1" x14ac:dyDescent="0.25">
      <c r="B38" s="53" t="s">
        <v>15</v>
      </c>
      <c r="C38" s="29" t="s">
        <v>16</v>
      </c>
      <c r="D38" s="30" t="s">
        <v>17</v>
      </c>
      <c r="E38" s="30" t="s">
        <v>18</v>
      </c>
      <c r="F38" s="52"/>
      <c r="G38" s="26"/>
      <c r="H38" s="27"/>
      <c r="I38" s="27"/>
      <c r="K38" s="68">
        <f>K41</f>
        <v>0</v>
      </c>
      <c r="L38">
        <f>COUNTA(E39:E40,E42:E49)</f>
        <v>0</v>
      </c>
    </row>
    <row r="39" spans="2:12" ht="15.75" outlineLevel="1" x14ac:dyDescent="0.25">
      <c r="B39" s="59" t="s">
        <v>50</v>
      </c>
      <c r="C39" s="32" t="s">
        <v>14</v>
      </c>
      <c r="D39" s="33"/>
      <c r="E39" s="33"/>
      <c r="F39" s="34"/>
      <c r="H39">
        <f t="shared" ref="H39:H44" si="2">IF(COUNTA(C39)+COUNTA(D39)+COUNTA(E39)=2,2,IF(COUNTA(C39)+COUNTA(D39)+COUNTA(E39)=0,0,1.1))</f>
        <v>1.1000000000000001</v>
      </c>
      <c r="L39">
        <f>1-L38/COUNTA(C39:C40,C42:C49)</f>
        <v>1</v>
      </c>
    </row>
    <row r="40" spans="2:12" ht="15.75" outlineLevel="1" x14ac:dyDescent="0.25">
      <c r="B40" s="59" t="s">
        <v>51</v>
      </c>
      <c r="C40" s="32" t="s">
        <v>14</v>
      </c>
      <c r="D40" s="33"/>
      <c r="E40" s="33"/>
      <c r="F40" s="34"/>
      <c r="H40">
        <f t="shared" si="2"/>
        <v>1.1000000000000001</v>
      </c>
    </row>
    <row r="41" spans="2:12" ht="15.75" customHeight="1" outlineLevel="1" x14ac:dyDescent="0.25">
      <c r="B41" s="59" t="s">
        <v>19</v>
      </c>
      <c r="C41" s="33"/>
      <c r="D41" s="33"/>
      <c r="E41" s="33"/>
      <c r="F41" s="34"/>
      <c r="H41">
        <f>IF(COUNTA(C41)+COUNTA(D41)+COUNTA(E41)=2,2,IF(COUNTA(C41)+COUNTA(D41)+COUNTA(E41)=0,0,1.1))</f>
        <v>0</v>
      </c>
      <c r="K41" s="8">
        <f>IF(AND(C41&lt;&gt;"",D41&lt;&gt;"",D$37&lt;&gt;""),2/8,0)</f>
        <v>0</v>
      </c>
    </row>
    <row r="42" spans="2:12" ht="15.75" outlineLevel="1" x14ac:dyDescent="0.25">
      <c r="B42" s="59" t="s">
        <v>52</v>
      </c>
      <c r="C42" s="32" t="s">
        <v>14</v>
      </c>
      <c r="D42" s="33"/>
      <c r="E42" s="33"/>
      <c r="F42" s="34"/>
      <c r="H42">
        <f t="shared" si="2"/>
        <v>1.1000000000000001</v>
      </c>
    </row>
    <row r="43" spans="2:12" ht="15.75" customHeight="1" outlineLevel="1" x14ac:dyDescent="0.25">
      <c r="B43" s="59" t="s">
        <v>20</v>
      </c>
      <c r="C43" s="32" t="s">
        <v>14</v>
      </c>
      <c r="D43" s="33"/>
      <c r="E43" s="33"/>
      <c r="F43" s="34"/>
      <c r="H43">
        <f>IF(COUNTA(C43)+COUNTA(D43)+COUNTA(E43)=2,2,IF(COUNTA(C43)+COUNTA(D43)+COUNTA(E43)=0,0,1.1))</f>
        <v>1.1000000000000001</v>
      </c>
    </row>
    <row r="44" spans="2:12" ht="15.75" outlineLevel="1" x14ac:dyDescent="0.25">
      <c r="B44" s="59" t="s">
        <v>53</v>
      </c>
      <c r="C44" s="32" t="s">
        <v>14</v>
      </c>
      <c r="D44" s="33"/>
      <c r="E44" s="33"/>
      <c r="F44" s="34"/>
      <c r="H44">
        <f t="shared" si="2"/>
        <v>1.1000000000000001</v>
      </c>
    </row>
    <row r="45" spans="2:12" ht="15.75" customHeight="1" outlineLevel="1" x14ac:dyDescent="0.25">
      <c r="B45" s="56" t="s">
        <v>21</v>
      </c>
      <c r="C45" s="32" t="s">
        <v>14</v>
      </c>
      <c r="D45" s="33"/>
      <c r="E45" s="33"/>
      <c r="F45" s="34"/>
      <c r="H45">
        <f t="shared" ref="H45:H49" si="3">IF(COUNTA(C45)+COUNTA(D45)+COUNTA(E45)=2,2,IF(COUNTA(C45)+COUNTA(D45)+COUNTA(E45)=0,0,1.1))</f>
        <v>1.1000000000000001</v>
      </c>
    </row>
    <row r="46" spans="2:12" ht="15.75" customHeight="1" outlineLevel="1" x14ac:dyDescent="0.25">
      <c r="B46" s="56" t="s">
        <v>22</v>
      </c>
      <c r="C46" s="32" t="s">
        <v>14</v>
      </c>
      <c r="D46" s="33"/>
      <c r="E46" s="33"/>
      <c r="F46" s="34"/>
      <c r="H46">
        <f t="shared" si="3"/>
        <v>1.1000000000000001</v>
      </c>
    </row>
    <row r="47" spans="2:12" ht="15.75" customHeight="1" outlineLevel="1" x14ac:dyDescent="0.25">
      <c r="B47" s="56" t="s">
        <v>23</v>
      </c>
      <c r="C47" s="32" t="s">
        <v>14</v>
      </c>
      <c r="D47" s="33"/>
      <c r="E47" s="33"/>
      <c r="F47" s="34"/>
      <c r="H47">
        <f t="shared" si="3"/>
        <v>1.1000000000000001</v>
      </c>
    </row>
    <row r="48" spans="2:12" ht="15.75" customHeight="1" outlineLevel="1" x14ac:dyDescent="0.25">
      <c r="B48" s="56" t="s">
        <v>24</v>
      </c>
      <c r="C48" s="32" t="s">
        <v>14</v>
      </c>
      <c r="D48" s="33"/>
      <c r="E48" s="33"/>
      <c r="F48" s="34"/>
      <c r="H48">
        <f t="shared" si="3"/>
        <v>1.1000000000000001</v>
      </c>
    </row>
    <row r="49" spans="2:13" ht="16.5" customHeight="1" outlineLevel="1" thickBot="1" x14ac:dyDescent="0.3">
      <c r="B49" s="57" t="s">
        <v>25</v>
      </c>
      <c r="C49" s="35" t="s">
        <v>14</v>
      </c>
      <c r="D49" s="36"/>
      <c r="E49" s="36"/>
      <c r="F49" s="37"/>
      <c r="H49">
        <f t="shared" si="3"/>
        <v>1.1000000000000001</v>
      </c>
    </row>
    <row r="50" spans="2:13" ht="25.5" customHeight="1" x14ac:dyDescent="0.25">
      <c r="B50" s="63" t="s">
        <v>36</v>
      </c>
      <c r="C50" s="64">
        <v>3</v>
      </c>
      <c r="D50" s="65" t="s">
        <v>14</v>
      </c>
      <c r="E50" s="24" t="str">
        <f>IF(H50=2,IF(D50&lt;&gt;"",IF(COUNTA(E52:E53,E55)=0,"VALIDÉE",IF(COUNTA(E52:E53,E55)=3,"NON VALIDÉE","PARTIELLEMENT VALIDÉE")),""),"")</f>
        <v/>
      </c>
      <c r="F50" s="25" t="str">
        <f>IF(D50&lt;&gt;"",IF(E50="VALIDÉE",I50,IF(E50="NON VALIDÉE",0,IF(E50="PARTIELLEMENT VALIDÉE",IF(L50+K51&gt;I50,I50,L50+K51),""))),"")</f>
        <v/>
      </c>
      <c r="G50" s="26"/>
      <c r="H50" s="27">
        <f>SUM(H52:H56)/COUNTA(C52:C56)</f>
        <v>1.1000000000000001</v>
      </c>
      <c r="I50" s="67">
        <f>C50/SUM($C$24,$C$37,$C$50)*20</f>
        <v>8.5714285714285712</v>
      </c>
      <c r="J50" s="28">
        <f>IF(ISNUMBER(F50),1,0)</f>
        <v>0</v>
      </c>
      <c r="L50" s="69">
        <f>I50*L52</f>
        <v>8.5714285714285712</v>
      </c>
    </row>
    <row r="51" spans="2:13" ht="15" customHeight="1" outlineLevel="1" x14ac:dyDescent="0.25">
      <c r="B51" s="49" t="s">
        <v>15</v>
      </c>
      <c r="C51" s="29" t="s">
        <v>16</v>
      </c>
      <c r="D51" s="30" t="s">
        <v>17</v>
      </c>
      <c r="E51" s="30" t="s">
        <v>18</v>
      </c>
      <c r="F51" s="31"/>
      <c r="G51" s="26"/>
      <c r="H51" s="27"/>
      <c r="I51" s="27"/>
      <c r="K51" s="8">
        <f>SUM(K52:K56)</f>
        <v>0</v>
      </c>
      <c r="L51">
        <f>COUNTA(E52:E53,E55)</f>
        <v>0</v>
      </c>
    </row>
    <row r="52" spans="2:13" ht="15" customHeight="1" outlineLevel="1" x14ac:dyDescent="0.25">
      <c r="B52" s="56" t="s">
        <v>26</v>
      </c>
      <c r="C52" s="32" t="s">
        <v>14</v>
      </c>
      <c r="D52" s="33"/>
      <c r="E52" s="33"/>
      <c r="F52" s="34"/>
      <c r="H52">
        <f t="shared" ref="H52:H56" si="4">IF(COUNTA(C52)+COUNTA(D52)+COUNTA(E52)=2,2,IF(COUNTA(C52)+COUNTA(D52)+COUNTA(E52)=0,0,1.1))</f>
        <v>1.1000000000000001</v>
      </c>
      <c r="L52">
        <f>1-L51/COUNTA(C52:C53,C55)</f>
        <v>1</v>
      </c>
    </row>
    <row r="53" spans="2:13" ht="15.75" customHeight="1" outlineLevel="1" x14ac:dyDescent="0.25">
      <c r="B53" s="56" t="s">
        <v>27</v>
      </c>
      <c r="C53" s="32" t="s">
        <v>14</v>
      </c>
      <c r="D53" s="33"/>
      <c r="E53" s="33"/>
      <c r="F53" s="34"/>
      <c r="H53">
        <f t="shared" si="4"/>
        <v>1.1000000000000001</v>
      </c>
    </row>
    <row r="54" spans="2:13" ht="15.75" customHeight="1" outlineLevel="1" x14ac:dyDescent="0.25">
      <c r="B54" s="56" t="s">
        <v>28</v>
      </c>
      <c r="C54" s="33"/>
      <c r="D54" s="33"/>
      <c r="E54" s="33"/>
      <c r="F54" s="34"/>
      <c r="H54">
        <f t="shared" si="4"/>
        <v>0</v>
      </c>
      <c r="K54" s="8">
        <f>IF(AND(C54&lt;&gt;"",D54&lt;&gt;"",D$50&lt;&gt;""),2/8,0)</f>
        <v>0</v>
      </c>
    </row>
    <row r="55" spans="2:13" ht="15.75" customHeight="1" outlineLevel="1" x14ac:dyDescent="0.25">
      <c r="B55" s="56" t="s">
        <v>29</v>
      </c>
      <c r="C55" s="32" t="s">
        <v>14</v>
      </c>
      <c r="D55" s="33"/>
      <c r="E55" s="33"/>
      <c r="F55" s="34"/>
      <c r="H55">
        <f t="shared" si="4"/>
        <v>1.1000000000000001</v>
      </c>
    </row>
    <row r="56" spans="2:13" ht="16.5" customHeight="1" outlineLevel="1" thickBot="1" x14ac:dyDescent="0.3">
      <c r="B56" s="57" t="s">
        <v>30</v>
      </c>
      <c r="C56" s="36"/>
      <c r="D56" s="36"/>
      <c r="E56" s="36"/>
      <c r="F56" s="37"/>
      <c r="H56">
        <f t="shared" si="4"/>
        <v>0</v>
      </c>
      <c r="K56" s="8">
        <f t="shared" ref="K56" si="5">IF(AND(C56&lt;&gt;"",D56&lt;&gt;"",D$50&lt;&gt;""),2/8,0)</f>
        <v>0</v>
      </c>
    </row>
    <row r="57" spans="2:13" x14ac:dyDescent="0.25">
      <c r="F57" s="26"/>
      <c r="G57" s="26"/>
      <c r="H57" s="27"/>
      <c r="I57" s="27"/>
    </row>
    <row r="58" spans="2:13" s="10" customFormat="1" ht="36.75" customHeight="1" x14ac:dyDescent="0.25">
      <c r="B58" s="60" t="s">
        <v>56</v>
      </c>
      <c r="E58" s="40" t="s">
        <v>31</v>
      </c>
      <c r="F58" s="41" t="str">
        <f>IF(PRODUCT(J50,J37,J24)&lt;&gt;0,IF((ROUNDUP((SUM(F24,F50,F37)+K58)/5,1)*5)&gt;=20,20,ROUNDUP((SUM(F24,F50,F37)+K58)/5,1)*5),"")</f>
        <v/>
      </c>
      <c r="G58" s="42" t="s">
        <v>32</v>
      </c>
      <c r="H58" s="43"/>
      <c r="I58" s="43">
        <f>SUM(I50,I37,I24)</f>
        <v>20</v>
      </c>
      <c r="K58" s="15"/>
      <c r="M58" s="39"/>
    </row>
    <row r="59" spans="2:13" s="10" customFormat="1" ht="24.75" customHeight="1" x14ac:dyDescent="0.25">
      <c r="B59" s="60" t="s">
        <v>33</v>
      </c>
      <c r="E59" s="44"/>
      <c r="F59" s="45"/>
      <c r="G59" s="46"/>
      <c r="H59" s="43"/>
      <c r="I59" s="43"/>
      <c r="K59" s="15"/>
    </row>
    <row r="61" spans="2:13" ht="114" customHeight="1" x14ac:dyDescent="0.25">
      <c r="B61" s="71" t="s">
        <v>57</v>
      </c>
      <c r="C61" s="72"/>
      <c r="D61" s="72"/>
      <c r="E61" s="72"/>
      <c r="F61" s="73"/>
    </row>
    <row r="63" spans="2:13" ht="15" customHeight="1" x14ac:dyDescent="0.25">
      <c r="B63" s="61" t="s">
        <v>34</v>
      </c>
      <c r="C63" s="76" t="s">
        <v>35</v>
      </c>
      <c r="D63" s="76"/>
      <c r="E63" s="76"/>
      <c r="F63" s="76"/>
    </row>
    <row r="64" spans="2:13" ht="97.5" customHeight="1" x14ac:dyDescent="0.25">
      <c r="B64" s="62"/>
      <c r="C64" s="74"/>
      <c r="D64" s="74"/>
      <c r="E64" s="74"/>
      <c r="F64" s="74"/>
    </row>
  </sheetData>
  <mergeCells count="14">
    <mergeCell ref="B3:F3"/>
    <mergeCell ref="B61:F61"/>
    <mergeCell ref="C64:F64"/>
    <mergeCell ref="C12:F12"/>
    <mergeCell ref="C13:F13"/>
    <mergeCell ref="C14:F14"/>
    <mergeCell ref="C15:F15"/>
    <mergeCell ref="C16:F16"/>
    <mergeCell ref="C63:F63"/>
    <mergeCell ref="B23:F23"/>
    <mergeCell ref="B19:F19"/>
    <mergeCell ref="B9:F9"/>
    <mergeCell ref="B6:F6"/>
    <mergeCell ref="B36:F36"/>
  </mergeCells>
  <conditionalFormatting sqref="D41:E41">
    <cfRule type="duplicateValues" dxfId="34" priority="54"/>
  </conditionalFormatting>
  <conditionalFormatting sqref="D43:E43">
    <cfRule type="duplicateValues" dxfId="33" priority="53"/>
  </conditionalFormatting>
  <conditionalFormatting sqref="D45:E45">
    <cfRule type="duplicateValues" dxfId="32" priority="52"/>
  </conditionalFormatting>
  <conditionalFormatting sqref="D46:E46">
    <cfRule type="duplicateValues" dxfId="31" priority="51"/>
  </conditionalFormatting>
  <conditionalFormatting sqref="D47:E47">
    <cfRule type="duplicateValues" dxfId="30" priority="50"/>
  </conditionalFormatting>
  <conditionalFormatting sqref="D48:E48">
    <cfRule type="duplicateValues" dxfId="29" priority="49"/>
  </conditionalFormatting>
  <conditionalFormatting sqref="D49:E49">
    <cfRule type="duplicateValues" dxfId="28" priority="48"/>
  </conditionalFormatting>
  <conditionalFormatting sqref="D52:E52">
    <cfRule type="duplicateValues" dxfId="27" priority="47"/>
  </conditionalFormatting>
  <conditionalFormatting sqref="D53:E53">
    <cfRule type="duplicateValues" dxfId="26" priority="46"/>
  </conditionalFormatting>
  <conditionalFormatting sqref="D54:E54">
    <cfRule type="duplicateValues" dxfId="25" priority="45"/>
  </conditionalFormatting>
  <conditionalFormatting sqref="D55:E55">
    <cfRule type="duplicateValues" dxfId="24" priority="44"/>
  </conditionalFormatting>
  <conditionalFormatting sqref="D56:E56">
    <cfRule type="duplicateValues" dxfId="23" priority="43"/>
  </conditionalFormatting>
  <conditionalFormatting sqref="D39:E39">
    <cfRule type="duplicateValues" dxfId="22" priority="40"/>
  </conditionalFormatting>
  <conditionalFormatting sqref="D40:E40">
    <cfRule type="duplicateValues" dxfId="21" priority="39"/>
  </conditionalFormatting>
  <conditionalFormatting sqref="D42:E42">
    <cfRule type="duplicateValues" dxfId="20" priority="38"/>
  </conditionalFormatting>
  <conditionalFormatting sqref="D44:E44">
    <cfRule type="duplicateValues" dxfId="19" priority="37"/>
  </conditionalFormatting>
  <conditionalFormatting sqref="D26:E26">
    <cfRule type="duplicateValues" dxfId="18" priority="26"/>
  </conditionalFormatting>
  <conditionalFormatting sqref="D27:E27">
    <cfRule type="duplicateValues" dxfId="17" priority="25"/>
  </conditionalFormatting>
  <conditionalFormatting sqref="D28:E28">
    <cfRule type="duplicateValues" dxfId="16" priority="23"/>
  </conditionalFormatting>
  <conditionalFormatting sqref="D29:E29">
    <cfRule type="duplicateValues" dxfId="15" priority="22"/>
  </conditionalFormatting>
  <conditionalFormatting sqref="D30:E30">
    <cfRule type="duplicateValues" dxfId="14" priority="21"/>
  </conditionalFormatting>
  <conditionalFormatting sqref="D31:E31">
    <cfRule type="duplicateValues" dxfId="13" priority="20"/>
  </conditionalFormatting>
  <conditionalFormatting sqref="D32:E32">
    <cfRule type="duplicateValues" dxfId="12" priority="19"/>
  </conditionalFormatting>
  <conditionalFormatting sqref="D33:E33">
    <cfRule type="duplicateValues" dxfId="11" priority="18"/>
  </conditionalFormatting>
  <conditionalFormatting sqref="D34:E34">
    <cfRule type="duplicateValues" dxfId="10" priority="17"/>
  </conditionalFormatting>
  <conditionalFormatting sqref="D35:E35">
    <cfRule type="duplicateValues" dxfId="9" priority="16"/>
  </conditionalFormatting>
  <conditionalFormatting sqref="E24">
    <cfRule type="beginsWith" dxfId="8" priority="7" operator="beginsWith" text="PARTIELLEMENT VALIDÉE">
      <formula>LEFT(E24,LEN("PARTIELLEMENT VALIDÉE"))="PARTIELLEMENT VALIDÉE"</formula>
    </cfRule>
    <cfRule type="beginsWith" dxfId="7" priority="8" operator="beginsWith" text="NON VALIDÉE">
      <formula>LEFT(E24,LEN("NON VALIDÉE"))="NON VALIDÉE"</formula>
    </cfRule>
    <cfRule type="containsText" dxfId="6" priority="9" operator="containsText" text="VALIDÉE">
      <formula>NOT(ISERROR(SEARCH("VALIDÉE",E24)))</formula>
    </cfRule>
  </conditionalFormatting>
  <conditionalFormatting sqref="E37">
    <cfRule type="beginsWith" dxfId="5" priority="4" operator="beginsWith" text="PARTIELLEMENT VALIDÉE">
      <formula>LEFT(E37,LEN("PARTIELLEMENT VALIDÉE"))="PARTIELLEMENT VALIDÉE"</formula>
    </cfRule>
    <cfRule type="beginsWith" dxfId="4" priority="5" operator="beginsWith" text="NON VALIDÉE">
      <formula>LEFT(E37,LEN("NON VALIDÉE"))="NON VALIDÉE"</formula>
    </cfRule>
    <cfRule type="containsText" dxfId="3" priority="6" operator="containsText" text="VALIDÉE">
      <formula>NOT(ISERROR(SEARCH("VALIDÉE",E37)))</formula>
    </cfRule>
  </conditionalFormatting>
  <conditionalFormatting sqref="E50">
    <cfRule type="beginsWith" dxfId="2" priority="1" operator="beginsWith" text="PARTIELLEMENT VALIDÉE">
      <formula>LEFT(E50,LEN("PARTIELLEMENT VALIDÉE"))="PARTIELLEMENT VALIDÉE"</formula>
    </cfRule>
    <cfRule type="beginsWith" dxfId="1" priority="2" operator="beginsWith" text="NON VALIDÉE">
      <formula>LEFT(E50,LEN("NON VALIDÉE"))="NON VALIDÉE"</formula>
    </cfRule>
    <cfRule type="containsText" dxfId="0" priority="3" operator="containsText" text="VALIDÉE">
      <formula>NOT(ISERROR(SEARCH("VALIDÉE",E50)))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&amp;LÉpreuve EP1 : Installer et interconnecter des équipements numériques&amp;R&amp;P/&amp;N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BEP SN Grille EP1_</vt:lpstr>
      <vt:lpstr>'BEP SN Grille EP1_'!Zone_d_impression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abauvin</dc:creator>
  <cp:lastModifiedBy>thierry camus</cp:lastModifiedBy>
  <cp:lastPrinted>2016-04-23T13:14:46Z</cp:lastPrinted>
  <dcterms:created xsi:type="dcterms:W3CDTF">2016-04-17T07:18:51Z</dcterms:created>
  <dcterms:modified xsi:type="dcterms:W3CDTF">2016-09-12T13:35:35Z</dcterms:modified>
</cp:coreProperties>
</file>