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ontout\Desktop\"/>
    </mc:Choice>
  </mc:AlternateContent>
  <bookViews>
    <workbookView xWindow="0" yWindow="0" windowWidth="20490" windowHeight="7320" tabRatio="732"/>
  </bookViews>
  <sheets>
    <sheet name="Evaluation" sheetId="15" r:id="rId1"/>
    <sheet name="EP1" sheetId="16" r:id="rId2"/>
    <sheet name="EP2 A" sheetId="26" r:id="rId3"/>
    <sheet name="EP2 A1" sheetId="23" r:id="rId4"/>
    <sheet name="EP2 A2" sheetId="29" r:id="rId5"/>
    <sheet name="EP3" sheetId="24" r:id="rId6"/>
  </sheets>
  <definedNames>
    <definedName name="_xlnm.Print_Area" localSheetId="1">'EP1'!$B$2:$N$42</definedName>
    <definedName name="_xlnm.Print_Area" localSheetId="2">'EP2 A'!$B$2:$J$71</definedName>
    <definedName name="_xlnm.Print_Area" localSheetId="3">'EP2 A1'!$B$2:$N$85</definedName>
    <definedName name="_xlnm.Print_Area" localSheetId="4">'EP2 A2'!$B$2:$N$85</definedName>
    <definedName name="_xlnm.Print_Area" localSheetId="5">'EP3'!$B$2:$N$50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7" i="24" l="1"/>
  <c r="M36" i="24"/>
  <c r="M35" i="24"/>
  <c r="M34" i="24"/>
  <c r="M33" i="24"/>
  <c r="M32" i="24"/>
  <c r="M31" i="24"/>
  <c r="M30" i="24"/>
  <c r="M29" i="24"/>
  <c r="M28" i="24"/>
  <c r="M27" i="24"/>
  <c r="M26" i="24"/>
  <c r="M25" i="24"/>
  <c r="M24" i="24"/>
  <c r="M23" i="24"/>
  <c r="M21" i="24"/>
  <c r="M20" i="24"/>
  <c r="M19" i="24"/>
  <c r="M18" i="24"/>
  <c r="M17" i="24"/>
  <c r="M72" i="29"/>
  <c r="M71" i="29"/>
  <c r="M70" i="29"/>
  <c r="M69" i="29"/>
  <c r="M67" i="29"/>
  <c r="M66" i="29"/>
  <c r="M65" i="29"/>
  <c r="M63" i="29"/>
  <c r="M62" i="29"/>
  <c r="M60" i="29"/>
  <c r="M59" i="29"/>
  <c r="M58" i="29"/>
  <c r="M57" i="29"/>
  <c r="M56" i="29"/>
  <c r="M55" i="29"/>
  <c r="M54" i="29"/>
  <c r="M53" i="29"/>
  <c r="M52" i="29"/>
  <c r="M50" i="29"/>
  <c r="M49" i="29"/>
  <c r="M48" i="29"/>
  <c r="M47" i="29"/>
  <c r="M46" i="29"/>
  <c r="M45" i="29"/>
  <c r="M43" i="29"/>
  <c r="M42" i="29"/>
  <c r="M41" i="29"/>
  <c r="M40" i="29"/>
  <c r="M39" i="29"/>
  <c r="M38" i="29"/>
  <c r="M37" i="29"/>
  <c r="M36" i="29"/>
  <c r="M35" i="29"/>
  <c r="M34" i="29"/>
  <c r="M32" i="29"/>
  <c r="M31" i="29"/>
  <c r="M29" i="29"/>
  <c r="M28" i="29"/>
  <c r="M27" i="29"/>
  <c r="M25" i="29"/>
  <c r="M24" i="29"/>
  <c r="M23" i="29"/>
  <c r="M21" i="29"/>
  <c r="M20" i="29"/>
  <c r="M19" i="29"/>
  <c r="M17" i="29"/>
  <c r="M72" i="23"/>
  <c r="M71" i="23"/>
  <c r="M70" i="23"/>
  <c r="M69" i="23"/>
  <c r="M67" i="23"/>
  <c r="M66" i="23"/>
  <c r="M65" i="23"/>
  <c r="M63" i="23"/>
  <c r="M62" i="23"/>
  <c r="M60" i="23"/>
  <c r="M59" i="23"/>
  <c r="M58" i="23"/>
  <c r="M57" i="23"/>
  <c r="M56" i="23"/>
  <c r="M55" i="23"/>
  <c r="M54" i="23"/>
  <c r="M53" i="23"/>
  <c r="M52" i="23"/>
  <c r="M50" i="23"/>
  <c r="M49" i="23"/>
  <c r="M48" i="23"/>
  <c r="M47" i="23"/>
  <c r="M46" i="23"/>
  <c r="M45" i="23"/>
  <c r="M43" i="23"/>
  <c r="M42" i="23"/>
  <c r="M41" i="23"/>
  <c r="M40" i="23"/>
  <c r="M39" i="23"/>
  <c r="M38" i="23"/>
  <c r="M37" i="23"/>
  <c r="M36" i="23"/>
  <c r="M35" i="23"/>
  <c r="M34" i="23"/>
  <c r="M32" i="23"/>
  <c r="M31" i="23"/>
  <c r="M29" i="23"/>
  <c r="M28" i="23"/>
  <c r="M27" i="23"/>
  <c r="M25" i="23"/>
  <c r="M24" i="23"/>
  <c r="M23" i="23"/>
  <c r="M21" i="23"/>
  <c r="M20" i="23"/>
  <c r="M19" i="23"/>
  <c r="M17" i="23"/>
  <c r="M29" i="16"/>
  <c r="M28" i="16"/>
  <c r="M27" i="16"/>
  <c r="M26" i="16"/>
  <c r="M24" i="16"/>
  <c r="M23" i="16"/>
  <c r="M22" i="16"/>
  <c r="M21" i="16"/>
  <c r="M19" i="16"/>
  <c r="M18" i="16"/>
  <c r="M17" i="16"/>
  <c r="K19" i="15" l="1"/>
  <c r="S72" i="29" l="1"/>
  <c r="R72" i="29"/>
  <c r="U72" i="29" s="1"/>
  <c r="Q72" i="29"/>
  <c r="N72" i="29"/>
  <c r="S71" i="29"/>
  <c r="R71" i="29"/>
  <c r="O71" i="29"/>
  <c r="N71" i="29"/>
  <c r="R70" i="29"/>
  <c r="H68" i="29" s="1"/>
  <c r="N70" i="29"/>
  <c r="O68" i="29" s="1"/>
  <c r="S69" i="29"/>
  <c r="R69" i="29"/>
  <c r="N69" i="29"/>
  <c r="P68" i="29"/>
  <c r="Q69" i="29" s="1"/>
  <c r="S67" i="29"/>
  <c r="R67" i="29"/>
  <c r="O67" i="29"/>
  <c r="N67" i="29"/>
  <c r="R66" i="29"/>
  <c r="N66" i="29"/>
  <c r="O64" i="29" s="1"/>
  <c r="R65" i="29"/>
  <c r="N65" i="29"/>
  <c r="P64" i="29"/>
  <c r="Q65" i="29" s="1"/>
  <c r="R63" i="29"/>
  <c r="S63" i="29" s="1"/>
  <c r="O63" i="29"/>
  <c r="N63" i="29"/>
  <c r="O61" i="29" s="1"/>
  <c r="R62" i="29"/>
  <c r="S62" i="29" s="1"/>
  <c r="N62" i="29"/>
  <c r="P61" i="29"/>
  <c r="Q62" i="29" s="1"/>
  <c r="S60" i="29"/>
  <c r="R60" i="29"/>
  <c r="O60" i="29"/>
  <c r="N60" i="29"/>
  <c r="S59" i="29"/>
  <c r="R59" i="29"/>
  <c r="N59" i="29"/>
  <c r="S58" i="29"/>
  <c r="R58" i="29"/>
  <c r="N58" i="29"/>
  <c r="S57" i="29"/>
  <c r="R57" i="29"/>
  <c r="N57" i="29"/>
  <c r="S56" i="29"/>
  <c r="R56" i="29"/>
  <c r="N56" i="29"/>
  <c r="S55" i="29"/>
  <c r="R55" i="29"/>
  <c r="N55" i="29"/>
  <c r="S54" i="29"/>
  <c r="R54" i="29"/>
  <c r="N54" i="29"/>
  <c r="R53" i="29"/>
  <c r="H51" i="29" s="1"/>
  <c r="N53" i="29"/>
  <c r="O51" i="29" s="1"/>
  <c r="S52" i="29"/>
  <c r="R52" i="29"/>
  <c r="N52" i="29"/>
  <c r="P51" i="29"/>
  <c r="Q52" i="29" s="1"/>
  <c r="S50" i="29"/>
  <c r="R50" i="29"/>
  <c r="O50" i="29"/>
  <c r="N50" i="29"/>
  <c r="S49" i="29"/>
  <c r="R49" i="29"/>
  <c r="N49" i="29"/>
  <c r="R48" i="29"/>
  <c r="S48" i="29" s="1"/>
  <c r="N48" i="29"/>
  <c r="S47" i="29"/>
  <c r="R47" i="29"/>
  <c r="N47" i="29"/>
  <c r="R46" i="29"/>
  <c r="S46" i="29" s="1"/>
  <c r="N46" i="29"/>
  <c r="O44" i="29" s="1"/>
  <c r="R45" i="29"/>
  <c r="N45" i="29"/>
  <c r="P44" i="29"/>
  <c r="Q45" i="29" s="1"/>
  <c r="R43" i="29"/>
  <c r="S43" i="29" s="1"/>
  <c r="O43" i="29"/>
  <c r="N43" i="29"/>
  <c r="S42" i="29"/>
  <c r="R42" i="29"/>
  <c r="N42" i="29"/>
  <c r="S41" i="29"/>
  <c r="R41" i="29"/>
  <c r="N41" i="29"/>
  <c r="S40" i="29"/>
  <c r="R40" i="29"/>
  <c r="N40" i="29"/>
  <c r="S39" i="29"/>
  <c r="R39" i="29"/>
  <c r="N39" i="29"/>
  <c r="R38" i="29"/>
  <c r="S38" i="29" s="1"/>
  <c r="N38" i="29"/>
  <c r="S37" i="29"/>
  <c r="R37" i="29"/>
  <c r="N37" i="29"/>
  <c r="S36" i="29"/>
  <c r="R36" i="29"/>
  <c r="N36" i="29"/>
  <c r="R35" i="29"/>
  <c r="S35" i="29" s="1"/>
  <c r="N35" i="29"/>
  <c r="O33" i="29" s="1"/>
  <c r="S34" i="29"/>
  <c r="R34" i="29"/>
  <c r="U34" i="29" s="1"/>
  <c r="N34" i="29"/>
  <c r="P33" i="29"/>
  <c r="Q34" i="29" s="1"/>
  <c r="R32" i="29"/>
  <c r="S32" i="29" s="1"/>
  <c r="O32" i="29"/>
  <c r="N32" i="29"/>
  <c r="O30" i="29" s="1"/>
  <c r="R31" i="29"/>
  <c r="N31" i="29"/>
  <c r="P30" i="29"/>
  <c r="Q31" i="29" s="1"/>
  <c r="S29" i="29"/>
  <c r="R29" i="29"/>
  <c r="O29" i="29"/>
  <c r="N29" i="29"/>
  <c r="R28" i="29"/>
  <c r="S28" i="29" s="1"/>
  <c r="N28" i="29"/>
  <c r="O26" i="29" s="1"/>
  <c r="S27" i="29"/>
  <c r="R27" i="29"/>
  <c r="H26" i="29" s="1"/>
  <c r="N27" i="29"/>
  <c r="P26" i="29"/>
  <c r="Q27" i="29" s="1"/>
  <c r="S25" i="29"/>
  <c r="R25" i="29"/>
  <c r="O25" i="29"/>
  <c r="N25" i="29"/>
  <c r="R24" i="29"/>
  <c r="S24" i="29" s="1"/>
  <c r="N24" i="29"/>
  <c r="O22" i="29" s="1"/>
  <c r="R23" i="29"/>
  <c r="N23" i="29"/>
  <c r="P22" i="29"/>
  <c r="Q23" i="29" s="1"/>
  <c r="S21" i="29"/>
  <c r="R21" i="29"/>
  <c r="O21" i="29"/>
  <c r="N21" i="29"/>
  <c r="R20" i="29"/>
  <c r="S20" i="29" s="1"/>
  <c r="N20" i="29"/>
  <c r="O18" i="29" s="1"/>
  <c r="R19" i="29"/>
  <c r="N19" i="29"/>
  <c r="P18" i="29"/>
  <c r="Q19" i="29" s="1"/>
  <c r="R17" i="29"/>
  <c r="Q17" i="29"/>
  <c r="O17" i="29"/>
  <c r="N17" i="29" s="1"/>
  <c r="O16" i="29" s="1"/>
  <c r="P16" i="29"/>
  <c r="N16" i="29"/>
  <c r="D11" i="29"/>
  <c r="D10" i="29"/>
  <c r="D9" i="29"/>
  <c r="D8" i="29"/>
  <c r="D7" i="29"/>
  <c r="H33" i="29" l="1"/>
  <c r="U65" i="29"/>
  <c r="U69" i="29"/>
  <c r="S70" i="29"/>
  <c r="S65" i="29"/>
  <c r="H64" i="29"/>
  <c r="S66" i="29"/>
  <c r="U62" i="29"/>
  <c r="H61" i="29"/>
  <c r="S53" i="29"/>
  <c r="U45" i="29"/>
  <c r="H44" i="29"/>
  <c r="S45" i="29"/>
  <c r="T45" i="29" s="1"/>
  <c r="U31" i="29"/>
  <c r="H30" i="29"/>
  <c r="S31" i="29"/>
  <c r="U23" i="29"/>
  <c r="H22" i="29"/>
  <c r="S23" i="29"/>
  <c r="T23" i="29" s="1"/>
  <c r="U19" i="29"/>
  <c r="H18" i="29"/>
  <c r="M73" i="29"/>
  <c r="S19" i="29"/>
  <c r="U17" i="29"/>
  <c r="H16" i="29"/>
  <c r="U27" i="29"/>
  <c r="U52" i="29"/>
  <c r="I74" i="29"/>
  <c r="M74" i="29" s="1"/>
  <c r="S17" i="29"/>
  <c r="T17" i="29" s="1"/>
  <c r="N18" i="29"/>
  <c r="T19" i="29"/>
  <c r="N22" i="29"/>
  <c r="N26" i="29"/>
  <c r="T27" i="29"/>
  <c r="N30" i="29"/>
  <c r="T31" i="29"/>
  <c r="N33" i="29"/>
  <c r="T34" i="29"/>
  <c r="N44" i="29"/>
  <c r="N51" i="29"/>
  <c r="T52" i="29"/>
  <c r="N61" i="29"/>
  <c r="T62" i="29"/>
  <c r="N64" i="29"/>
  <c r="N68" i="29"/>
  <c r="N74" i="29" s="1"/>
  <c r="T69" i="29"/>
  <c r="T72" i="29"/>
  <c r="U16" i="29" l="1"/>
  <c r="T65" i="29"/>
  <c r="T16" i="29" s="1"/>
  <c r="I76" i="29"/>
  <c r="R19" i="23"/>
  <c r="R48" i="23"/>
  <c r="R57" i="23"/>
  <c r="R67" i="23"/>
  <c r="R49" i="23"/>
  <c r="R63" i="23"/>
  <c r="R46" i="23"/>
  <c r="R50" i="23"/>
  <c r="R55" i="23"/>
  <c r="R59" i="23"/>
  <c r="R65" i="23"/>
  <c r="R70" i="23"/>
  <c r="H68" i="23" s="1"/>
  <c r="R53" i="23"/>
  <c r="R62" i="23"/>
  <c r="R72" i="23"/>
  <c r="R45" i="23"/>
  <c r="R54" i="23"/>
  <c r="R58" i="23"/>
  <c r="R69" i="23"/>
  <c r="R17" i="23"/>
  <c r="H16" i="23" s="1"/>
  <c r="R47" i="23"/>
  <c r="R52" i="23"/>
  <c r="R56" i="23"/>
  <c r="R60" i="23"/>
  <c r="R66" i="23"/>
  <c r="R71" i="23"/>
  <c r="H64" i="23" l="1"/>
  <c r="H61" i="23"/>
  <c r="H51" i="23"/>
  <c r="H44" i="23"/>
  <c r="R40" i="23"/>
  <c r="R43" i="23"/>
  <c r="R42" i="23"/>
  <c r="R41" i="23"/>
  <c r="R39" i="23"/>
  <c r="R38" i="23"/>
  <c r="R37" i="23"/>
  <c r="R36" i="23"/>
  <c r="R35" i="23"/>
  <c r="R34" i="23"/>
  <c r="R32" i="23"/>
  <c r="R31" i="23"/>
  <c r="R29" i="23"/>
  <c r="R28" i="23"/>
  <c r="R27" i="23"/>
  <c r="R25" i="23"/>
  <c r="R24" i="23"/>
  <c r="R23" i="23"/>
  <c r="R21" i="23"/>
  <c r="R20" i="23"/>
  <c r="H18" i="23" s="1"/>
  <c r="J71" i="26"/>
  <c r="L15" i="26"/>
  <c r="L17" i="26"/>
  <c r="J17" i="26" s="1"/>
  <c r="L21" i="26"/>
  <c r="L25" i="26"/>
  <c r="L29" i="26"/>
  <c r="L32" i="26"/>
  <c r="J32" i="26" s="1"/>
  <c r="L43" i="26"/>
  <c r="L50" i="26"/>
  <c r="L60" i="26"/>
  <c r="L63" i="26"/>
  <c r="J63" i="26" s="1"/>
  <c r="L67" i="26"/>
  <c r="K70" i="26"/>
  <c r="J70" i="26" s="1"/>
  <c r="K66" i="26"/>
  <c r="J65" i="26" s="1"/>
  <c r="K62" i="26"/>
  <c r="J61" i="26" s="1"/>
  <c r="K59" i="26"/>
  <c r="J51" i="26" s="1"/>
  <c r="K49" i="26"/>
  <c r="J46" i="26" s="1"/>
  <c r="K42" i="26"/>
  <c r="J33" i="26" s="1"/>
  <c r="K31" i="26"/>
  <c r="J30" i="26" s="1"/>
  <c r="K28" i="26"/>
  <c r="J27" i="26" s="1"/>
  <c r="K24" i="26"/>
  <c r="J22" i="26" s="1"/>
  <c r="K20" i="26"/>
  <c r="J19" i="26" s="1"/>
  <c r="K16" i="26"/>
  <c r="J16" i="26" s="1"/>
  <c r="D11" i="26"/>
  <c r="D10" i="26"/>
  <c r="D9" i="26"/>
  <c r="D8" i="26"/>
  <c r="D7" i="26"/>
  <c r="H33" i="23" l="1"/>
  <c r="H30" i="23"/>
  <c r="H26" i="23"/>
  <c r="H22" i="23"/>
  <c r="J68" i="26"/>
  <c r="J57" i="26"/>
  <c r="J45" i="26"/>
  <c r="J64" i="26"/>
  <c r="J54" i="26"/>
  <c r="J31" i="26"/>
  <c r="K29" i="26" s="1"/>
  <c r="J62" i="26"/>
  <c r="K60" i="26" s="1"/>
  <c r="J53" i="26"/>
  <c r="J69" i="26"/>
  <c r="J58" i="26"/>
  <c r="J49" i="26"/>
  <c r="J26" i="26"/>
  <c r="J40" i="26"/>
  <c r="J36" i="26"/>
  <c r="J20" i="26"/>
  <c r="J35" i="26"/>
  <c r="J66" i="26"/>
  <c r="J56" i="26"/>
  <c r="J52" i="26"/>
  <c r="J47" i="26"/>
  <c r="J42" i="26"/>
  <c r="J38" i="26"/>
  <c r="J34" i="26"/>
  <c r="J28" i="26"/>
  <c r="J23" i="26"/>
  <c r="J18" i="26"/>
  <c r="J48" i="26"/>
  <c r="J44" i="26"/>
  <c r="J39" i="26"/>
  <c r="J24" i="26"/>
  <c r="J59" i="26"/>
  <c r="J55" i="26"/>
  <c r="J41" i="26"/>
  <c r="J37" i="26"/>
  <c r="K15" i="26"/>
  <c r="J29" i="26"/>
  <c r="J50" i="26"/>
  <c r="J60" i="26"/>
  <c r="J25" i="26"/>
  <c r="J15" i="26"/>
  <c r="J21" i="26"/>
  <c r="J43" i="26"/>
  <c r="J67" i="26"/>
  <c r="K17" i="26" l="1"/>
  <c r="K25" i="26"/>
  <c r="K67" i="26"/>
  <c r="K21" i="26"/>
  <c r="K43" i="26"/>
  <c r="K50" i="26"/>
  <c r="K32" i="26"/>
  <c r="K63" i="26"/>
  <c r="K20" i="15"/>
  <c r="K18" i="15"/>
  <c r="Q37" i="24" l="1"/>
  <c r="P22" i="24"/>
  <c r="N37" i="24"/>
  <c r="Q72" i="23"/>
  <c r="P68" i="23"/>
  <c r="N72" i="23"/>
  <c r="O36" i="24" l="1"/>
  <c r="N34" i="24" s="1"/>
  <c r="O21" i="24"/>
  <c r="N19" i="24" s="1"/>
  <c r="O71" i="23"/>
  <c r="N70" i="23" s="1"/>
  <c r="O67" i="23"/>
  <c r="N66" i="23" s="1"/>
  <c r="O63" i="23"/>
  <c r="N63" i="23" s="1"/>
  <c r="O60" i="23"/>
  <c r="N59" i="23" s="1"/>
  <c r="O50" i="23"/>
  <c r="N48" i="23" s="1"/>
  <c r="O43" i="23"/>
  <c r="N41" i="23" s="1"/>
  <c r="O32" i="23"/>
  <c r="N32" i="23" s="1"/>
  <c r="O29" i="23"/>
  <c r="N29" i="23" s="1"/>
  <c r="O25" i="23"/>
  <c r="N25" i="23" s="1"/>
  <c r="O21" i="23"/>
  <c r="N21" i="23" s="1"/>
  <c r="O17" i="23"/>
  <c r="N17" i="23" s="1"/>
  <c r="O16" i="23" s="1"/>
  <c r="R17" i="24"/>
  <c r="R18" i="24"/>
  <c r="S18" i="24" s="1"/>
  <c r="R19" i="24"/>
  <c r="S19" i="24" s="1"/>
  <c r="R20" i="24"/>
  <c r="S20" i="24" s="1"/>
  <c r="R21" i="24"/>
  <c r="S21" i="24" s="1"/>
  <c r="R23" i="24"/>
  <c r="S23" i="24" s="1"/>
  <c r="R24" i="24"/>
  <c r="R25" i="24"/>
  <c r="S25" i="24" s="1"/>
  <c r="R26" i="24"/>
  <c r="S26" i="24" s="1"/>
  <c r="R27" i="24"/>
  <c r="S27" i="24" s="1"/>
  <c r="R28" i="24"/>
  <c r="S28" i="24" s="1"/>
  <c r="R29" i="24"/>
  <c r="S29" i="24" s="1"/>
  <c r="R30" i="24"/>
  <c r="S30" i="24" s="1"/>
  <c r="R31" i="24"/>
  <c r="S31" i="24" s="1"/>
  <c r="R32" i="24"/>
  <c r="S32" i="24" s="1"/>
  <c r="R33" i="24"/>
  <c r="S33" i="24" s="1"/>
  <c r="R34" i="24"/>
  <c r="S34" i="24" s="1"/>
  <c r="R35" i="24"/>
  <c r="S35" i="24" s="1"/>
  <c r="R36" i="24"/>
  <c r="S36" i="24" s="1"/>
  <c r="R37" i="24"/>
  <c r="U37" i="24" s="1"/>
  <c r="S17" i="24"/>
  <c r="P16" i="24"/>
  <c r="Q17" i="24" s="1"/>
  <c r="Q23" i="24"/>
  <c r="N22" i="24"/>
  <c r="D11" i="24"/>
  <c r="D10" i="24"/>
  <c r="D9" i="24"/>
  <c r="D8" i="24"/>
  <c r="D7" i="24"/>
  <c r="S20" i="23"/>
  <c r="S21" i="23"/>
  <c r="S23" i="23"/>
  <c r="S24" i="23"/>
  <c r="S25" i="23"/>
  <c r="S27" i="23"/>
  <c r="S28" i="23"/>
  <c r="S29" i="23"/>
  <c r="S32" i="23"/>
  <c r="S34" i="23"/>
  <c r="S35" i="23"/>
  <c r="S36" i="23"/>
  <c r="S37" i="23"/>
  <c r="S38" i="23"/>
  <c r="S39" i="23"/>
  <c r="S40" i="23"/>
  <c r="S41" i="23"/>
  <c r="S42" i="23"/>
  <c r="S43" i="23"/>
  <c r="S46" i="23"/>
  <c r="S47" i="23"/>
  <c r="S48" i="23"/>
  <c r="S49" i="23"/>
  <c r="S50" i="23"/>
  <c r="S53" i="23"/>
  <c r="S54" i="23"/>
  <c r="S55" i="23"/>
  <c r="S56" i="23"/>
  <c r="S57" i="23"/>
  <c r="S58" i="23"/>
  <c r="S59" i="23"/>
  <c r="S60" i="23"/>
  <c r="S63" i="23"/>
  <c r="S66" i="23"/>
  <c r="S67" i="23"/>
  <c r="S70" i="23"/>
  <c r="S71" i="23"/>
  <c r="P16" i="23"/>
  <c r="N16" i="23" s="1"/>
  <c r="P18" i="23"/>
  <c r="N18" i="23" s="1"/>
  <c r="P22" i="23"/>
  <c r="N22" i="23" s="1"/>
  <c r="P26" i="23"/>
  <c r="N26" i="23" s="1"/>
  <c r="P30" i="23"/>
  <c r="N30" i="23" s="1"/>
  <c r="P33" i="23"/>
  <c r="N33" i="23" s="1"/>
  <c r="P44" i="23"/>
  <c r="N44" i="23" s="1"/>
  <c r="P51" i="23"/>
  <c r="N51" i="23" s="1"/>
  <c r="P61" i="23"/>
  <c r="N61" i="23" s="1"/>
  <c r="P64" i="23"/>
  <c r="Q65" i="23" s="1"/>
  <c r="N68" i="23"/>
  <c r="Q69" i="23"/>
  <c r="Q17" i="23"/>
  <c r="S17" i="23"/>
  <c r="D11" i="23"/>
  <c r="D10" i="23"/>
  <c r="D9" i="23"/>
  <c r="D8" i="23"/>
  <c r="D7" i="23"/>
  <c r="O29" i="16"/>
  <c r="N29" i="16" s="1"/>
  <c r="O24" i="16"/>
  <c r="N21" i="16" s="1"/>
  <c r="O19" i="16"/>
  <c r="N18" i="16" s="1"/>
  <c r="K17" i="15"/>
  <c r="L17" i="15" s="1"/>
  <c r="R23" i="16"/>
  <c r="S23" i="16" s="1"/>
  <c r="R24" i="16"/>
  <c r="S24" i="16" s="1"/>
  <c r="R21" i="16"/>
  <c r="R22" i="16"/>
  <c r="D8" i="16"/>
  <c r="D9" i="16"/>
  <c r="D10" i="16"/>
  <c r="D11" i="16"/>
  <c r="D7" i="16"/>
  <c r="L20" i="15"/>
  <c r="K16" i="15"/>
  <c r="L16" i="15" s="1"/>
  <c r="R27" i="16"/>
  <c r="S27" i="16" s="1"/>
  <c r="R28" i="16"/>
  <c r="R29" i="16"/>
  <c r="S29" i="16" s="1"/>
  <c r="R26" i="16"/>
  <c r="P25" i="16"/>
  <c r="Q26" i="16" s="1"/>
  <c r="P20" i="16"/>
  <c r="Q21" i="16" s="1"/>
  <c r="R18" i="16"/>
  <c r="S18" i="16" s="1"/>
  <c r="R19" i="16"/>
  <c r="P16" i="16"/>
  <c r="N16" i="16" s="1"/>
  <c r="R17" i="16"/>
  <c r="H22" i="24" l="1"/>
  <c r="H16" i="24"/>
  <c r="S21" i="16"/>
  <c r="H20" i="16"/>
  <c r="S26" i="16"/>
  <c r="H25" i="16"/>
  <c r="H16" i="16"/>
  <c r="S17" i="16"/>
  <c r="S52" i="23"/>
  <c r="S62" i="23"/>
  <c r="S65" i="23"/>
  <c r="S69" i="23"/>
  <c r="S45" i="23"/>
  <c r="S19" i="23"/>
  <c r="S24" i="24"/>
  <c r="T23" i="24" s="1"/>
  <c r="S28" i="16"/>
  <c r="S19" i="16"/>
  <c r="S22" i="16"/>
  <c r="N65" i="23"/>
  <c r="Q45" i="23"/>
  <c r="Q34" i="23"/>
  <c r="T34" i="23" s="1"/>
  <c r="Q19" i="23"/>
  <c r="U19" i="23" s="1"/>
  <c r="M73" i="23"/>
  <c r="T17" i="23"/>
  <c r="Q62" i="23"/>
  <c r="N64" i="23"/>
  <c r="N74" i="23" s="1"/>
  <c r="O64" i="23"/>
  <c r="N67" i="23"/>
  <c r="U62" i="23"/>
  <c r="N52" i="23"/>
  <c r="N23" i="16"/>
  <c r="N20" i="16"/>
  <c r="N24" i="16"/>
  <c r="N28" i="16"/>
  <c r="N25" i="16"/>
  <c r="U65" i="23"/>
  <c r="N45" i="23"/>
  <c r="N49" i="23"/>
  <c r="N62" i="23"/>
  <c r="O61" i="23" s="1"/>
  <c r="U21" i="16"/>
  <c r="N27" i="16"/>
  <c r="Q23" i="23"/>
  <c r="Q27" i="23"/>
  <c r="T27" i="23" s="1"/>
  <c r="U45" i="23"/>
  <c r="Q52" i="23"/>
  <c r="U52" i="23" s="1"/>
  <c r="U17" i="23"/>
  <c r="N23" i="23"/>
  <c r="N46" i="23"/>
  <c r="N50" i="23"/>
  <c r="N69" i="23"/>
  <c r="N24" i="23"/>
  <c r="N47" i="23"/>
  <c r="N57" i="23"/>
  <c r="N16" i="24"/>
  <c r="N39" i="24" s="1"/>
  <c r="U17" i="24"/>
  <c r="N20" i="24"/>
  <c r="N18" i="24"/>
  <c r="N17" i="24"/>
  <c r="N21" i="24"/>
  <c r="U23" i="24"/>
  <c r="N25" i="24"/>
  <c r="N29" i="24"/>
  <c r="N33" i="24"/>
  <c r="N24" i="24"/>
  <c r="N28" i="24"/>
  <c r="N32" i="24"/>
  <c r="N36" i="24"/>
  <c r="N23" i="24"/>
  <c r="N27" i="24"/>
  <c r="N31" i="24"/>
  <c r="N35" i="24"/>
  <c r="N26" i="24"/>
  <c r="N30" i="24"/>
  <c r="U69" i="23"/>
  <c r="N20" i="23"/>
  <c r="N19" i="23"/>
  <c r="N71" i="23"/>
  <c r="N56" i="23"/>
  <c r="N54" i="23"/>
  <c r="N60" i="23"/>
  <c r="N53" i="23"/>
  <c r="N58" i="23"/>
  <c r="N55" i="23"/>
  <c r="N38" i="23"/>
  <c r="N43" i="23"/>
  <c r="N36" i="23"/>
  <c r="N42" i="23"/>
  <c r="N35" i="23"/>
  <c r="N40" i="23"/>
  <c r="N34" i="23"/>
  <c r="N39" i="23"/>
  <c r="U34" i="23"/>
  <c r="N37" i="23"/>
  <c r="N28" i="23"/>
  <c r="N27" i="23"/>
  <c r="Q31" i="23"/>
  <c r="U31" i="23" s="1"/>
  <c r="N31" i="23"/>
  <c r="O30" i="23" s="1"/>
  <c r="S31" i="23"/>
  <c r="Q17" i="16"/>
  <c r="U17" i="16" s="1"/>
  <c r="N17" i="16"/>
  <c r="N26" i="16"/>
  <c r="N22" i="16"/>
  <c r="N19" i="16"/>
  <c r="M30" i="16"/>
  <c r="U72" i="23"/>
  <c r="I39" i="24"/>
  <c r="M39" i="24" s="1"/>
  <c r="T17" i="24"/>
  <c r="M38" i="24"/>
  <c r="S37" i="24"/>
  <c r="T37" i="24" s="1"/>
  <c r="S72" i="23"/>
  <c r="T72" i="23" s="1"/>
  <c r="I74" i="23"/>
  <c r="M74" i="23" s="1"/>
  <c r="U26" i="16"/>
  <c r="I31" i="16"/>
  <c r="M31" i="16" s="1"/>
  <c r="T21" i="16" l="1"/>
  <c r="T26" i="16"/>
  <c r="T17" i="16"/>
  <c r="T65" i="23"/>
  <c r="T69" i="23"/>
  <c r="T62" i="23"/>
  <c r="T45" i="23"/>
  <c r="T19" i="23"/>
  <c r="T31" i="23"/>
  <c r="O68" i="23"/>
  <c r="T52" i="23"/>
  <c r="U27" i="23"/>
  <c r="O26" i="23"/>
  <c r="O20" i="16"/>
  <c r="N31" i="16"/>
  <c r="O18" i="23"/>
  <c r="O25" i="16"/>
  <c r="U16" i="16"/>
  <c r="O22" i="23"/>
  <c r="O33" i="23"/>
  <c r="T23" i="23"/>
  <c r="U23" i="23"/>
  <c r="O44" i="23"/>
  <c r="U16" i="24"/>
  <c r="O16" i="24"/>
  <c r="O22" i="24"/>
  <c r="O51" i="23"/>
  <c r="O16" i="16"/>
  <c r="T16" i="24"/>
  <c r="T16" i="16" l="1"/>
  <c r="T16" i="23"/>
  <c r="U16" i="23"/>
  <c r="I33" i="16"/>
  <c r="I41" i="24"/>
  <c r="I76" i="23" l="1"/>
</calcChain>
</file>

<file path=xl/comments1.xml><?xml version="1.0" encoding="utf-8"?>
<comments xmlns="http://schemas.openxmlformats.org/spreadsheetml/2006/main">
  <authors>
    <author>Olivier MONTOUT</author>
  </authors>
  <commentList>
    <comment ref="J16" authorId="0" shapeId="0">
      <text>
        <r>
          <rPr>
            <sz val="9"/>
            <color indexed="81"/>
            <rFont val="Tahoma"/>
            <family val="2"/>
          </rPr>
          <t>La durée cumulée des séquences d’évaluation en CCF pour cette situation est</t>
        </r>
        <r>
          <rPr>
            <b/>
            <sz val="9"/>
            <color indexed="81"/>
            <rFont val="Tahoma"/>
            <family val="2"/>
          </rPr>
          <t xml:space="preserve"> comparable à la durée de l’épreuve ponctuelle</t>
        </r>
        <r>
          <rPr>
            <sz val="9"/>
            <color indexed="81"/>
            <rFont val="Tahoma"/>
            <family val="2"/>
          </rPr>
          <t>.</t>
        </r>
      </text>
    </comment>
    <comment ref="J18" authorId="0" shapeId="0">
      <text>
        <r>
          <rPr>
            <sz val="9"/>
            <color indexed="81"/>
            <rFont val="Tahoma"/>
            <family val="2"/>
          </rPr>
          <t xml:space="preserve">La durée cumulée des séquences d’évaluation en CCF pour cette situation est </t>
        </r>
        <r>
          <rPr>
            <b/>
            <sz val="9"/>
            <color indexed="81"/>
            <rFont val="Tahoma"/>
            <family val="2"/>
          </rPr>
          <t>comparable à la durée de l’épreuve ponctuelle</t>
        </r>
        <r>
          <rPr>
            <sz val="9"/>
            <color indexed="81"/>
            <rFont val="Tahoma"/>
            <family val="2"/>
          </rPr>
          <t>, décomposée en environ 1h (épreuve écrite de préparation) + environ 14h (épreuve pratique).</t>
        </r>
      </text>
    </comment>
    <comment ref="J19" authorId="0" shapeId="0">
      <text>
        <r>
          <rPr>
            <sz val="9"/>
            <color indexed="81"/>
            <rFont val="Tahoma"/>
            <family val="2"/>
          </rPr>
          <t xml:space="preserve">La durée cumulée des séquences d’évaluation en CCF pour cette situation est </t>
        </r>
        <r>
          <rPr>
            <b/>
            <sz val="9"/>
            <color indexed="81"/>
            <rFont val="Tahoma"/>
            <family val="2"/>
          </rPr>
          <t>comparable à la durée de l’épreuve ponctuelle</t>
        </r>
        <r>
          <rPr>
            <sz val="9"/>
            <color indexed="81"/>
            <rFont val="Tahoma"/>
            <family val="2"/>
          </rPr>
          <t xml:space="preserve"> (sans la partie préparation).</t>
        </r>
      </text>
    </comment>
    <comment ref="J20" authorId="0" shapeId="0">
      <text>
        <r>
          <rPr>
            <sz val="9"/>
            <color indexed="81"/>
            <rFont val="Tahoma"/>
            <family val="2"/>
          </rPr>
          <t xml:space="preserve">La durée cumulée des séquences d’évaluation en CCF pour cette situation est </t>
        </r>
        <r>
          <rPr>
            <b/>
            <sz val="9"/>
            <color indexed="81"/>
            <rFont val="Tahoma"/>
            <family val="2"/>
          </rPr>
          <t>comparable à la durée de l’épreuve ponctuelle</t>
        </r>
        <r>
          <rPr>
            <sz val="9"/>
            <color indexed="81"/>
            <rFont val="Tahoma"/>
            <family val="2"/>
          </rPr>
          <t>.</t>
        </r>
      </text>
    </comment>
  </commentList>
</comments>
</file>

<file path=xl/sharedStrings.xml><?xml version="1.0" encoding="utf-8"?>
<sst xmlns="http://schemas.openxmlformats.org/spreadsheetml/2006/main" count="597" uniqueCount="223">
  <si>
    <t>EP1</t>
  </si>
  <si>
    <t>EP3</t>
  </si>
  <si>
    <t>C1.1 : Compléter et transmettre des documents</t>
  </si>
  <si>
    <t>Prendre connaissance d’une consigne, d’un document technique</t>
  </si>
  <si>
    <t>Compléter et transmettre un document technique</t>
  </si>
  <si>
    <t>La consigne, le document et leurs finalités sont compris et respectés</t>
  </si>
  <si>
    <t>Le document proposé est complété d'une manière claire et exhaustive</t>
  </si>
  <si>
    <t>La procédure de transmission est respectée</t>
  </si>
  <si>
    <t xml:space="preserve">C2.1 : Décoder un dossier technique </t>
  </si>
  <si>
    <t>Collecter et ordonner des informations techniques</t>
  </si>
  <si>
    <t>Les données techniques nécessaires aux travaux à réaliser sont identifiées</t>
  </si>
  <si>
    <t>La collecte des informations nécessaires à l’intervention est complète et exploitable</t>
  </si>
  <si>
    <t>Le classement des données est exploitable et respecte les règles de l’entreprise</t>
  </si>
  <si>
    <t>Les conditions d’intervention sur site (spécificités du chantier) sont identifiées</t>
  </si>
  <si>
    <t>C2.2 : Choisir les matériels et les outillages</t>
  </si>
  <si>
    <t>Choisir les matériels et outillages nécessaires à la réalisation de son intervention</t>
  </si>
  <si>
    <t>Préciser les règles et les limites d’utilisation</t>
  </si>
  <si>
    <t>Inventorier les EPI adaptés à l’intervention</t>
  </si>
  <si>
    <t>Les matériels et outillages choisis sont adaptés à l’intervention</t>
  </si>
  <si>
    <t>La liste des matériels et outillages est complète</t>
  </si>
  <si>
    <t>Les règles et limites d’utilisation des matériels et outillages sont précisées</t>
  </si>
  <si>
    <t>L’inventaire des EPI est complet et adapté à l’intervention</t>
  </si>
  <si>
    <t>C1.2 : Échanger et rendre compte oralement</t>
  </si>
  <si>
    <t>Rendre compte oralement d’une situation professionnelle</t>
  </si>
  <si>
    <t>L’interlocuteur est écouté et compris</t>
  </si>
  <si>
    <t>L’information transmise est conforme aux règles de l’entreprise</t>
  </si>
  <si>
    <t>Toute situation à risque professionnel est signalée à sa hiérarchie</t>
  </si>
  <si>
    <t>Le contenu de l’échange (champ lexical, structure …) est adapté à l’interlocuteur </t>
  </si>
  <si>
    <t>Le propos est clair, précis et concis</t>
  </si>
  <si>
    <t>C1.1.1</t>
  </si>
  <si>
    <t>C1.1.2</t>
  </si>
  <si>
    <t>C2.1.1</t>
  </si>
  <si>
    <t>C2.2.1</t>
  </si>
  <si>
    <t>C2.2.2</t>
  </si>
  <si>
    <t>C2.2.3</t>
  </si>
  <si>
    <t>C1.2.1</t>
  </si>
  <si>
    <t>Nettoyer le matériel, le chantier</t>
  </si>
  <si>
    <t xml:space="preserve">C2.3 : Déterminer les fournitures nécessaires à la réalisation
</t>
  </si>
  <si>
    <t>Repérer et quantifier les fournitures nécessaires à son intervention</t>
  </si>
  <si>
    <t>C2.3.1</t>
  </si>
  <si>
    <t>C3.1 : Organiser son intervention</t>
  </si>
  <si>
    <t>Organiser son poste de travail tout au long du chantier</t>
  </si>
  <si>
    <t>C3.1.1</t>
  </si>
  <si>
    <t>Adapter son poste de travail à l’évolution de la situation réelle</t>
  </si>
  <si>
    <t>C3.1.3</t>
  </si>
  <si>
    <t>C3.1.2</t>
  </si>
  <si>
    <t>L’organisation du poste de travail est optimisée et adaptée à l’avancement des travaux</t>
  </si>
  <si>
    <t>C3.2 : Sécuriser son intervention</t>
  </si>
  <si>
    <t>Identifier les dangers propres à son intervention</t>
  </si>
  <si>
    <t xml:space="preserve">Appliquer les mesures de prévention prévues </t>
  </si>
  <si>
    <t>Préparer l’intervention auprès des lignes électriques et réseaux aériens</t>
  </si>
  <si>
    <t>C3.2.2</t>
  </si>
  <si>
    <t>C3.2.3</t>
  </si>
  <si>
    <t>C3.2.1</t>
  </si>
  <si>
    <t>Les dangers sont identifiés de manière exhaustive</t>
  </si>
  <si>
    <t>C3.3 : Réceptionner les approvisionnements en matériels et matériaux</t>
  </si>
  <si>
    <t>C3.3.1</t>
  </si>
  <si>
    <t>C3.3.2</t>
  </si>
  <si>
    <t>Organiser le stockage en sécurité</t>
  </si>
  <si>
    <t>Les écarts et les anomalies sont relevés et transmis à la hiérarchie</t>
  </si>
  <si>
    <t>C3.4.1</t>
  </si>
  <si>
    <t>C3.4.2</t>
  </si>
  <si>
    <t>C3.5 : Réaliser des travaux de peinture</t>
  </si>
  <si>
    <t>L’implantation est précise et respecte les dimensions, les formes du projet</t>
  </si>
  <si>
    <t>C3.6 : Poser des revêtements muraux</t>
  </si>
  <si>
    <t>C3.8 : Réaliser des travaux de façade</t>
  </si>
  <si>
    <t>Identifier la nature et l’état des supports</t>
  </si>
  <si>
    <t>Repérer et lister les altérations, les dégradations</t>
  </si>
  <si>
    <t xml:space="preserve">C4.1 : Contrôler l’état des supports </t>
  </si>
  <si>
    <t>C4.1.1</t>
  </si>
  <si>
    <t>C4.1.2</t>
  </si>
  <si>
    <t>Préparer les moyens de contrôle</t>
  </si>
  <si>
    <t>Réaliser les contrôles en cours de réalisation</t>
  </si>
  <si>
    <t>C4.2.1</t>
  </si>
  <si>
    <t>C4.2.2</t>
  </si>
  <si>
    <t>C4.2 : Réaliser des contrôles de mise en œuvre</t>
  </si>
  <si>
    <t>Les moyens sont adaptés aux contrôles à réaliser</t>
  </si>
  <si>
    <t>Les contrôles permettent les corrections éventuelles et la continuité des travaux</t>
  </si>
  <si>
    <t>Contrôler visuellement les travaux en fin de réalisation</t>
  </si>
  <si>
    <t>Réaliser les raccords, corriger les anomalies</t>
  </si>
  <si>
    <t>Rendre compte de la fin de travaux à la hiérarchie</t>
  </si>
  <si>
    <t xml:space="preserve">C4.3 : Vérifier la conformité du travail réalisé </t>
  </si>
  <si>
    <t>C4.3.1</t>
  </si>
  <si>
    <t>C4.3.2</t>
  </si>
  <si>
    <t>C4.3.3</t>
  </si>
  <si>
    <t>Le compte-rendu oral ou écrit est remonté au supérieur hiérarchique</t>
  </si>
  <si>
    <t>Établissement :</t>
  </si>
  <si>
    <t>Session :</t>
  </si>
  <si>
    <t>Nom du candidat :</t>
  </si>
  <si>
    <t>Prénom du candidat :</t>
  </si>
  <si>
    <t>Académie :</t>
  </si>
  <si>
    <t>LOGO ÉTABLISSEMENT</t>
  </si>
  <si>
    <t>UNITÉS PROFESSIONNELLES</t>
  </si>
  <si>
    <t>ÉPREUVES</t>
  </si>
  <si>
    <t>UNITÉS</t>
  </si>
  <si>
    <t>COEF.</t>
  </si>
  <si>
    <t>MODE</t>
  </si>
  <si>
    <t>DURÉE</t>
  </si>
  <si>
    <t>Note / 20</t>
  </si>
  <si>
    <t>Note coefficientée</t>
  </si>
  <si>
    <t>RÉF.</t>
  </si>
  <si>
    <t>IDENTIFICATION</t>
  </si>
  <si>
    <t xml:space="preserve">Étude et préparation d’une intervention </t>
  </si>
  <si>
    <t>Réalisation et contrôle de travaux courants</t>
  </si>
  <si>
    <t>Réalisation de travaux spécifiques</t>
  </si>
  <si>
    <t>UP1</t>
  </si>
  <si>
    <t>UP2</t>
  </si>
  <si>
    <t>UP3</t>
  </si>
  <si>
    <t>CCF</t>
  </si>
  <si>
    <t>Situation 2 - en entreprise</t>
  </si>
  <si>
    <t>EP3 - Réalisation de travaux spécifiques</t>
  </si>
  <si>
    <t>CANDIDAT</t>
  </si>
  <si>
    <r>
      <t>CAP PEINTRE APPLICATEUR DE REV</t>
    </r>
    <r>
      <rPr>
        <b/>
        <sz val="26"/>
        <color theme="1"/>
        <rFont val="Calibri"/>
        <family val="2"/>
      </rPr>
      <t>ÊTEMENTS</t>
    </r>
  </si>
  <si>
    <t>EP1 - Étude et préparation d’une intervention</t>
  </si>
  <si>
    <t>Date de l'évaluation :</t>
  </si>
  <si>
    <t>Compétences évaluées</t>
  </si>
  <si>
    <t>Critères d'évaluation</t>
  </si>
  <si>
    <t>Niveaux de maîtrise</t>
  </si>
  <si>
    <t>NON</t>
  </si>
  <si>
    <t>1/3</t>
  </si>
  <si>
    <t>2/3</t>
  </si>
  <si>
    <t>3/3</t>
  </si>
  <si>
    <r>
      <t xml:space="preserve">Non observé </t>
    </r>
    <r>
      <rPr>
        <sz val="8"/>
        <color theme="1"/>
        <rFont val="Calibri"/>
        <family val="2"/>
        <scheme val="minor"/>
      </rPr>
      <t xml:space="preserve">ou </t>
    </r>
    <r>
      <rPr>
        <b/>
        <sz val="8"/>
        <color theme="1"/>
        <rFont val="Calibri"/>
        <family val="2"/>
        <scheme val="minor"/>
      </rPr>
      <t>déjà évalué</t>
    </r>
  </si>
  <si>
    <t>Non maîtrisé</t>
  </si>
  <si>
    <t xml:space="preserve">Maîtrise insuffisante </t>
  </si>
  <si>
    <t xml:space="preserve">Maîtrise partielle </t>
  </si>
  <si>
    <t xml:space="preserve">Maîtrise totale </t>
  </si>
  <si>
    <t>Note proposée au jury</t>
  </si>
  <si>
    <t>Contexte / lieu de l'évaluation :</t>
  </si>
  <si>
    <t>/20</t>
  </si>
  <si>
    <t>Taux pondéré des compétences évaluées</t>
  </si>
  <si>
    <r>
      <t>Note obtenue</t>
    </r>
    <r>
      <rPr>
        <b/>
        <sz val="8"/>
        <color theme="1"/>
        <rFont val="Calibri"/>
        <family val="2"/>
        <scheme val="minor"/>
      </rPr>
      <t xml:space="preserve"> (</t>
    </r>
    <r>
      <rPr>
        <b/>
        <sz val="9"/>
        <color theme="1"/>
        <rFont val="Calibri"/>
        <family val="2"/>
        <scheme val="minor"/>
      </rPr>
      <t>par le calcul automatique)</t>
    </r>
  </si>
  <si>
    <t>Signatures</t>
  </si>
  <si>
    <t>Appréciation globale</t>
  </si>
  <si>
    <t>Poids des compétences</t>
  </si>
  <si>
    <t>La note proposée par les évaluateurs est arrondie au demi-point, à partir de la note brute (modulation de +0,5 à +1 point en fonction de l'attitude professionnelle positive observée).</t>
  </si>
  <si>
    <t>Points</t>
  </si>
  <si>
    <t>NOTE</t>
  </si>
  <si>
    <t>Poids réel</t>
  </si>
  <si>
    <t>C3.7.1</t>
  </si>
  <si>
    <t>C3.7.2</t>
  </si>
  <si>
    <t xml:space="preserve">Poser des revêtements en dalles, en lames </t>
  </si>
  <si>
    <t>C3.7.3</t>
  </si>
  <si>
    <t>Poser des revêtements en lés</t>
  </si>
  <si>
    <t>C3.7.4</t>
  </si>
  <si>
    <r>
      <t xml:space="preserve">Réaliser des travaux préparatoires
</t>
    </r>
    <r>
      <rPr>
        <i/>
        <sz val="9"/>
        <color theme="1"/>
        <rFont val="Calibri"/>
        <family val="2"/>
        <scheme val="minor"/>
      </rPr>
      <t xml:space="preserve">Préparer les supports </t>
    </r>
  </si>
  <si>
    <r>
      <rPr>
        <i/>
        <u/>
        <sz val="8.5"/>
        <color theme="1"/>
        <rFont val="Calibri"/>
        <family val="2"/>
        <scheme val="minor"/>
      </rPr>
      <t xml:space="preserve">Pose de revêtements en lames : </t>
    </r>
    <r>
      <rPr>
        <sz val="8.5"/>
        <color theme="1"/>
        <rFont val="Calibri"/>
        <family val="2"/>
        <scheme val="minor"/>
      </rPr>
      <t xml:space="preserve">
- Les joints périphériques respectent les prescriptions du fabricant et les normes de pose
- Les obstacles sont contournés dans le respect des règles de pose 
- La pose des profils de finition est conforme aux règles de pose</t>
    </r>
  </si>
  <si>
    <r>
      <rPr>
        <i/>
        <u/>
        <sz val="8.5"/>
        <color theme="1"/>
        <rFont val="Calibri"/>
        <family val="2"/>
        <scheme val="minor"/>
      </rPr>
      <t>Pose de dalles :</t>
    </r>
    <r>
      <rPr>
        <sz val="8.5"/>
        <color theme="1"/>
        <rFont val="Calibri"/>
        <family val="2"/>
        <scheme val="minor"/>
      </rPr>
      <t xml:space="preserve"> les découpes périphériques sont ajustées, rectilignes, sans retrait, ni dégradation du revêtement</t>
    </r>
  </si>
  <si>
    <t>Les matériels sont nettoyés et rangés après utilisation
L’état de fonctionnement des matériels est préservé
Les lieux sont propres et permettent la suite des travaux
Une démarche éco responsable est mise en œuvre</t>
  </si>
  <si>
    <r>
      <t xml:space="preserve">La note proposée par les évaluateurs est </t>
    </r>
    <r>
      <rPr>
        <b/>
        <i/>
        <u/>
        <sz val="11"/>
        <color rgb="FFC00000"/>
        <rFont val="Calibri"/>
        <family val="2"/>
        <scheme val="minor"/>
      </rPr>
      <t>arrondie au demi-point</t>
    </r>
    <r>
      <rPr>
        <i/>
        <sz val="11"/>
        <color rgb="FFC00000"/>
        <rFont val="Calibri"/>
        <family val="2"/>
        <scheme val="minor"/>
      </rPr>
      <t>, à partir de la note brute (modulation de +0,5 à +1 point en fonction de l'attitude professionnelle positive observée).</t>
    </r>
  </si>
  <si>
    <t>CANDIDAT1</t>
  </si>
  <si>
    <r>
      <t xml:space="preserve">C3.4 : Monter, démonter et utiliser des échafaudages </t>
    </r>
    <r>
      <rPr>
        <sz val="11"/>
        <color theme="1"/>
        <rFont val="Calibri"/>
        <family val="2"/>
        <scheme val="minor"/>
      </rPr>
      <t>(en référence aux recommandations R408 et R457)</t>
    </r>
  </si>
  <si>
    <t>Les contrôles sont correctement réalisés
Les anomalies sont relevées</t>
  </si>
  <si>
    <t>Les raccords sont réalisés
Les travaux terminés sont conformes à la commande</t>
  </si>
  <si>
    <t>C3.8.1</t>
  </si>
  <si>
    <t>C3.8.2</t>
  </si>
  <si>
    <t>Réaliser les travaux d’apprêt :  imprimer, fixer, reboucher, colmater, traiter les fissures</t>
  </si>
  <si>
    <t>C3.8.3</t>
  </si>
  <si>
    <r>
      <t xml:space="preserve">Appliquer les produits de façade
</t>
    </r>
    <r>
      <rPr>
        <i/>
        <sz val="9"/>
        <color theme="1"/>
        <rFont val="Calibri"/>
        <family val="2"/>
        <scheme val="minor"/>
      </rPr>
      <t>Appliquer manuellement, mécaniquement : des enduits, des peintures</t>
    </r>
  </si>
  <si>
    <t>C3.6.1</t>
  </si>
  <si>
    <t>C3.6.2</t>
  </si>
  <si>
    <t xml:space="preserve">Vérifier la conformité des approvisionnements en matériaux, en matériels, en consommables </t>
  </si>
  <si>
    <t>C3.5.1</t>
  </si>
  <si>
    <t>C3.5.2</t>
  </si>
  <si>
    <t>C3.5.3</t>
  </si>
  <si>
    <t>Poids relatifS</t>
  </si>
  <si>
    <t>Total des poids relatifs</t>
  </si>
  <si>
    <r>
      <t>BAR</t>
    </r>
    <r>
      <rPr>
        <b/>
        <sz val="10"/>
        <color theme="1"/>
        <rFont val="Calibri"/>
        <family val="2"/>
      </rPr>
      <t>ÈME</t>
    </r>
  </si>
  <si>
    <t>Poids relatifs</t>
  </si>
  <si>
    <t>C3.7 : Poser des revêtements de sol</t>
  </si>
  <si>
    <t>Les conditions de réalisation sont réunies : support et zones à traiter identifiés ; outillage adapté et supportprêt à recevoir les travaux</t>
  </si>
  <si>
    <t>Les conditions de réalisation sont réunies : support et zones à traiter identifiés ; outillage adapté</t>
  </si>
  <si>
    <t>La mise en œuvre d'une démarche de prévention garantit la sécurité et la protection de la santé. L'utilisation de protections collectives et d'EPI est adaptée à la situation.</t>
  </si>
  <si>
    <t>Les réseaux sensibles et non -sensibles sont identifiés ; les risques associés sont cités</t>
  </si>
  <si>
    <t>L'organisation rationnelle du stockage vise la protection des approvisionnements , la préservation des accès et l'application des  principes de la prévention des risques liés à l’activité physique (PRAP)</t>
  </si>
  <si>
    <t>Les travaux sont réalisés dans les règles de l'art</t>
  </si>
  <si>
    <t xml:space="preserve">L'environnement est respecté </t>
  </si>
  <si>
    <t>Le descriptif technique est respecté ; les quantités sont conformes aux besoins</t>
  </si>
  <si>
    <t>L'application est réalisée dans les règles de l'art</t>
  </si>
  <si>
    <t>La pose est réalisée dans les règles de l'art</t>
  </si>
  <si>
    <t>Les conditions de réalisation sont réunies : état des rouleaux vérifié ; organisation du poste de débit rationnelle et adaptée à la pièce ; outillage adapté aux produits ; colle conforme au matériau et à viscosité homogène</t>
  </si>
  <si>
    <t>Les conditions de réalisation sont réunies : support localisé ; zones à traiter identifiées ; accessoires déposés repérés, stockés et préservés ; parties non traitées protégées</t>
  </si>
  <si>
    <t>Les supports sont identifiés, leur nature est reconue</t>
  </si>
  <si>
    <t>L’état des supports est établi et remonté à la hiérarchie ; les techniques d’utilisations des matériels de contrôle sont respectées</t>
  </si>
  <si>
    <t xml:space="preserve">Les protocoles de contrôle et les techniques d’utilisation des matériels sont respectés </t>
  </si>
  <si>
    <t>L'organisation du poste de travail est rationnelle et permet une action efficace</t>
  </si>
  <si>
    <t>La mise en œuvre d'une démarche éco responsable vise la revalorisation des déchets, l'économie des énergies et consommables et le maintien en bon état de propreté tout au long de l’intervention</t>
  </si>
  <si>
    <t>La vérification des matériaux et des matériels permet la réalisation des travaux</t>
  </si>
  <si>
    <t>Le montage et le démontage sont effectués dans les règles de l'art ; tout dysfonctionnement est signalé</t>
  </si>
  <si>
    <r>
      <t xml:space="preserve">Mettre en œuvre une démarche éco responsable : 
</t>
    </r>
    <r>
      <rPr>
        <i/>
        <sz val="9"/>
        <color theme="1"/>
        <rFont val="Calibri"/>
        <family val="2"/>
        <scheme val="minor"/>
      </rPr>
      <t>Trier, évacuer, revaloriser les déchets, Limiter les consommations, les énergies, Nettoyer la zone de travail et l’environnement au fur et à mesure, …</t>
    </r>
  </si>
  <si>
    <r>
      <t xml:space="preserve">Monter et démonter :
</t>
    </r>
    <r>
      <rPr>
        <i/>
        <sz val="9"/>
        <color theme="1"/>
        <rFont val="Calibri"/>
        <family val="2"/>
        <scheme val="minor"/>
      </rPr>
      <t>Un échafaudage roulant, Un échafaudage fixe</t>
    </r>
  </si>
  <si>
    <r>
      <t xml:space="preserve">Utiliser :
</t>
    </r>
    <r>
      <rPr>
        <i/>
        <sz val="9"/>
        <color theme="1"/>
        <rFont val="Calibri"/>
        <family val="2"/>
        <scheme val="minor"/>
      </rPr>
      <t>Un échafaudage roulant, Un échafaudage fixe, Une PIRL</t>
    </r>
  </si>
  <si>
    <r>
      <t xml:space="preserve">Réaliser des travaux préparatoires pour appliquer des produits de peinture
</t>
    </r>
    <r>
      <rPr>
        <i/>
        <sz val="9"/>
        <color theme="1"/>
        <rFont val="Calibri"/>
        <family val="2"/>
        <scheme val="minor"/>
      </rPr>
      <t>Poncer, épousseter, décoller, égrener, gratter, lessiver, décaper, laver, brosser, ouvrir (traiter) les fissures, dégraisser, brûler, …</t>
    </r>
  </si>
  <si>
    <r>
      <t xml:space="preserve">Réaliser des travaux d’apprêt en vue d’appliquer des produits de peinture
</t>
    </r>
    <r>
      <rPr>
        <i/>
        <sz val="9"/>
        <color theme="1"/>
        <rFont val="Calibri"/>
        <family val="2"/>
        <scheme val="minor"/>
      </rPr>
      <t>Réaliser les opérations avec des enduits et mastics ; Appliquer des produits : imprimer, fixer, imprégner, appliquer un primaire, …</t>
    </r>
  </si>
  <si>
    <r>
      <t xml:space="preserve">Appliquer des produits de peinture : enduits, peintures, lasures, vernis …
</t>
    </r>
    <r>
      <rPr>
        <i/>
        <sz val="9"/>
        <color theme="1"/>
        <rFont val="Calibri"/>
        <family val="2"/>
        <scheme val="minor"/>
      </rPr>
      <t xml:space="preserve">Réaliser une implantation ; Teinter manuellement une peinture ; Appliquer des produits manuellement ou mécaniquement
</t>
    </r>
  </si>
  <si>
    <t>La technique de recherche de teinte et l'application des produits sont réalisées dans les règles de l'art</t>
  </si>
  <si>
    <r>
      <t xml:space="preserve">Poser des papiers peints
</t>
    </r>
    <r>
      <rPr>
        <i/>
        <sz val="9"/>
        <color theme="1"/>
        <rFont val="Calibri"/>
        <family val="2"/>
        <scheme val="minor"/>
      </rPr>
      <t>Vérifier l’état des rouleaux avant les opérations de pose ; Préparer le poste de débit (Table…), le matériel de pose, la colle ; Implanter, débiter, prendre l’aplomb, encoller, afficher, poser, maroufler, araser, passer les angles et boiseries, contourner les obstacles pour des papiers peints sans raccords, à raccords (droit et sauté), ou à peindre</t>
    </r>
  </si>
  <si>
    <r>
      <t xml:space="preserve">Poser des revêtements collés
</t>
    </r>
    <r>
      <rPr>
        <i/>
        <sz val="9"/>
        <color theme="1"/>
        <rFont val="Calibri"/>
        <family val="2"/>
        <scheme val="minor"/>
      </rPr>
      <t>Vérifier l’état des rouleaux avant les opérations de pose ; Préparer le poste de débit, le matériel de pose, la colle ; Implanter, débiter prendre l’aplomb, encoller, afficher poser, maroufler, araser, passer les angles et boiseries, contourner les obstacles, réaliser des joints en coupe double sur des revêtements à peindre, en PVC ou textiles</t>
    </r>
  </si>
  <si>
    <r>
      <t xml:space="preserve">Réaliser les travaux préparatoires
</t>
    </r>
    <r>
      <rPr>
        <i/>
        <sz val="9"/>
        <color theme="1"/>
        <rFont val="Calibri"/>
        <family val="2"/>
        <scheme val="minor"/>
      </rPr>
      <t>Déposer les accessoires et protéger les parties non traitées ; Préparer les supports :  traiter, laver, lessiver, décaper, brosser,  …</t>
    </r>
  </si>
  <si>
    <t>L'environnement est respecté</t>
  </si>
  <si>
    <r>
      <t xml:space="preserve">Réaliser des travaux d’apprêt
</t>
    </r>
    <r>
      <rPr>
        <i/>
        <sz val="9"/>
        <color theme="1"/>
        <rFont val="Calibri"/>
        <family val="2"/>
        <scheme val="minor"/>
      </rPr>
      <t xml:space="preserve">Appliquer des produits d’apprêt : appliquer un primaire d’accrochage, Imprégner-fixer ; Réparer, reboucher ; Traiter des fissures ; Appliquer un enduit de ragréage : égaliser, lisser ; Poser un produit d’interface
</t>
    </r>
  </si>
  <si>
    <r>
      <t>R</t>
    </r>
    <r>
      <rPr>
        <b/>
        <sz val="18"/>
        <color theme="0"/>
        <rFont val="Calibri"/>
        <family val="2"/>
      </rPr>
      <t>ÈGLEMENT</t>
    </r>
  </si>
  <si>
    <t>ACAD1</t>
  </si>
  <si>
    <t>20..</t>
  </si>
  <si>
    <r>
      <rPr>
        <b/>
        <sz val="11"/>
        <color theme="1"/>
        <rFont val="Calibri"/>
        <family val="2"/>
      </rPr>
      <t>É</t>
    </r>
    <r>
      <rPr>
        <b/>
        <sz val="11"/>
        <color theme="1"/>
        <rFont val="Calibri"/>
        <family val="2"/>
        <scheme val="minor"/>
      </rPr>
      <t>L</t>
    </r>
    <r>
      <rPr>
        <b/>
        <sz val="11"/>
        <color theme="1"/>
        <rFont val="Calibri"/>
        <family val="2"/>
      </rPr>
      <t>È</t>
    </r>
    <r>
      <rPr>
        <b/>
        <sz val="11"/>
        <color theme="1"/>
        <rFont val="Calibri"/>
        <family val="2"/>
        <scheme val="minor"/>
      </rPr>
      <t>VE1</t>
    </r>
  </si>
  <si>
    <t>Évaluation en CENTRE</t>
  </si>
  <si>
    <t>Évaluation en ENTREPRISE</t>
  </si>
  <si>
    <t>Situation 1 - en centre</t>
  </si>
  <si>
    <r>
      <t>LIVRET DE CERTIFICATION
PAR CONTR</t>
    </r>
    <r>
      <rPr>
        <sz val="24"/>
        <color theme="1"/>
        <rFont val="Calibri"/>
        <family val="2"/>
      </rPr>
      <t>ÔLE EN COURS DE FORMATION</t>
    </r>
  </si>
  <si>
    <r>
      <t xml:space="preserve">Non observé </t>
    </r>
    <r>
      <rPr>
        <sz val="8"/>
        <color theme="0"/>
        <rFont val="Calibri"/>
        <family val="2"/>
        <scheme val="minor"/>
      </rPr>
      <t xml:space="preserve">ou </t>
    </r>
    <r>
      <rPr>
        <b/>
        <sz val="8"/>
        <color theme="0"/>
        <rFont val="Calibri"/>
        <family val="2"/>
        <scheme val="minor"/>
      </rPr>
      <t>déjà évalué</t>
    </r>
  </si>
  <si>
    <r>
      <t>Indiquer</t>
    </r>
    <r>
      <rPr>
        <sz val="16"/>
        <color rgb="FFC00000"/>
        <rFont val="Calibri"/>
        <family val="2"/>
        <scheme val="minor"/>
      </rPr>
      <t xml:space="preserve"> </t>
    </r>
    <r>
      <rPr>
        <b/>
        <sz val="16"/>
        <color rgb="FFC00000"/>
        <rFont val="Calibri"/>
        <family val="2"/>
        <scheme val="minor"/>
      </rPr>
      <t>NE</t>
    </r>
    <r>
      <rPr>
        <i/>
        <sz val="16"/>
        <color rgb="FFC00000"/>
        <rFont val="Calibri"/>
        <family val="2"/>
        <scheme val="minor"/>
      </rPr>
      <t xml:space="preserve"> en face des critères d'évaluation non évalués !</t>
    </r>
  </si>
  <si>
    <r>
      <t xml:space="preserve">IDENTIFICATION DES </t>
    </r>
    <r>
      <rPr>
        <b/>
        <sz val="16"/>
        <rFont val="Calibri"/>
        <family val="2"/>
        <scheme val="minor"/>
      </rPr>
      <t>COMP</t>
    </r>
    <r>
      <rPr>
        <b/>
        <sz val="16"/>
        <rFont val="Calibri"/>
        <family val="2"/>
      </rPr>
      <t>ÉTENCES</t>
    </r>
    <r>
      <rPr>
        <b/>
        <sz val="16"/>
        <color rgb="FFC00000"/>
        <rFont val="Calibri"/>
        <family val="2"/>
      </rPr>
      <t xml:space="preserve"> </t>
    </r>
    <r>
      <rPr>
        <b/>
        <u/>
        <sz val="20"/>
        <color rgb="FFC00000"/>
        <rFont val="Calibri"/>
        <family val="2"/>
      </rPr>
      <t>NON</t>
    </r>
    <r>
      <rPr>
        <b/>
        <u/>
        <sz val="16"/>
        <color rgb="FFC00000"/>
        <rFont val="Calibri"/>
        <family val="2"/>
      </rPr>
      <t xml:space="preserve"> ÉVALUÉES</t>
    </r>
    <r>
      <rPr>
        <b/>
        <sz val="16"/>
        <color theme="1"/>
        <rFont val="Calibri"/>
        <family val="2"/>
      </rPr>
      <t xml:space="preserve"> 
SELON LA SITUATION (EN CENTRE OU EN ENTREPRISE)</t>
    </r>
  </si>
  <si>
    <r>
      <rPr>
        <sz val="12.5"/>
        <color theme="1"/>
        <rFont val="Calibri"/>
        <family val="2"/>
      </rPr>
      <t>É</t>
    </r>
    <r>
      <rPr>
        <sz val="12.65"/>
        <color theme="1"/>
        <rFont val="Calibri"/>
        <family val="2"/>
      </rPr>
      <t>TAB1</t>
    </r>
  </si>
  <si>
    <t>Les règles d'utilisation prescrites par le fabricant sont respectées ;  les biens environnants sont protégés et sauvegardés</t>
  </si>
  <si>
    <t>Les conditions de réalisation sont réunies : support et zones à traiter identifiés ; outillage adapté et support prêt à recevoir les travaux</t>
  </si>
  <si>
    <t>Évaluateurs (Nom et Prénom)</t>
  </si>
  <si>
    <t>EP2 A</t>
  </si>
  <si>
    <t>EP2 A2 - Réalisation et contrôle de travaux courants (en entreprise)</t>
  </si>
  <si>
    <t>EP2 A1 - Réalisation et contrôle de travaux courants (en centre)</t>
  </si>
  <si>
    <t>EP2 A - Réalisation et contrôle de travaux courants</t>
  </si>
  <si>
    <t>Environ 14h</t>
  </si>
  <si>
    <t>Environ 15h</t>
  </si>
  <si>
    <t>Environ 3h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</si>
</sst>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8" x14ac:knownFonts="1">
    <font>
      <sz val="11"/>
      <color theme="1"/>
      <name val="Calibri"/>
      <family val="2"/>
      <scheme val="minor"/>
    </font>
    <font>
      <b/>
      <sz val="11"/>
      <color theme="1"/>
      <name val="Calibri"/>
      <family val="2"/>
      <scheme val="minor"/>
    </font>
    <font>
      <b/>
      <sz val="11"/>
      <color theme="1"/>
      <name val="Calibri"/>
      <family val="2"/>
    </font>
    <font>
      <i/>
      <sz val="11"/>
      <color theme="1"/>
      <name val="Calibri"/>
      <family val="2"/>
      <scheme val="minor"/>
    </font>
    <font>
      <i/>
      <sz val="11"/>
      <color rgb="FFC00000"/>
      <name val="Calibri"/>
      <family val="2"/>
      <scheme val="minor"/>
    </font>
    <font>
      <b/>
      <sz val="11"/>
      <name val="Calibri"/>
      <family val="2"/>
      <scheme val="minor"/>
    </font>
    <font>
      <b/>
      <sz val="12"/>
      <color theme="1"/>
      <name val="Calibri"/>
      <family val="2"/>
      <scheme val="minor"/>
    </font>
    <font>
      <sz val="10"/>
      <name val="Arial"/>
      <family val="2"/>
    </font>
    <font>
      <b/>
      <sz val="11"/>
      <color theme="0"/>
      <name val="Calibri"/>
      <family val="2"/>
      <scheme val="minor"/>
    </font>
    <font>
      <sz val="11"/>
      <color theme="0"/>
      <name val="Calibri"/>
      <family val="2"/>
      <scheme val="minor"/>
    </font>
    <font>
      <b/>
      <i/>
      <sz val="16"/>
      <color theme="1"/>
      <name val="Calibri"/>
      <family val="2"/>
      <scheme val="minor"/>
    </font>
    <font>
      <b/>
      <sz val="9"/>
      <color theme="1"/>
      <name val="Calibri"/>
      <family val="2"/>
      <scheme val="minor"/>
    </font>
    <font>
      <b/>
      <sz val="18"/>
      <color theme="1"/>
      <name val="Calibri"/>
      <family val="2"/>
      <scheme val="minor"/>
    </font>
    <font>
      <b/>
      <sz val="26"/>
      <color theme="1"/>
      <name val="Calibri"/>
      <family val="2"/>
      <scheme val="minor"/>
    </font>
    <font>
      <b/>
      <sz val="26"/>
      <color theme="1"/>
      <name val="Calibri"/>
      <family val="2"/>
    </font>
    <font>
      <b/>
      <sz val="14"/>
      <color rgb="FFC00000"/>
      <name val="Calibri"/>
      <family val="2"/>
      <scheme val="minor"/>
    </font>
    <font>
      <b/>
      <sz val="8"/>
      <color theme="1"/>
      <name val="Calibri"/>
      <family val="2"/>
      <scheme val="minor"/>
    </font>
    <font>
      <sz val="8"/>
      <color theme="1"/>
      <name val="Calibri"/>
      <family val="2"/>
      <scheme val="minor"/>
    </font>
    <font>
      <sz val="8.5"/>
      <color theme="1"/>
      <name val="Calibri"/>
      <family val="2"/>
      <scheme val="minor"/>
    </font>
    <font>
      <b/>
      <sz val="14"/>
      <color theme="0"/>
      <name val="Calibri"/>
      <family val="2"/>
      <scheme val="minor"/>
    </font>
    <font>
      <b/>
      <sz val="18"/>
      <color theme="0"/>
      <name val="Calibri"/>
      <family val="2"/>
      <scheme val="minor"/>
    </font>
    <font>
      <b/>
      <sz val="8"/>
      <color theme="0"/>
      <name val="Calibri"/>
      <family val="2"/>
      <scheme val="minor"/>
    </font>
    <font>
      <b/>
      <sz val="12"/>
      <color rgb="FFC00000"/>
      <name val="Calibri"/>
      <family val="2"/>
      <scheme val="minor"/>
    </font>
    <font>
      <sz val="11"/>
      <color theme="6" tint="0.79998168889431442"/>
      <name val="Calibri"/>
      <family val="2"/>
      <scheme val="minor"/>
    </font>
    <font>
      <sz val="16"/>
      <color theme="6" tint="0.79998168889431442"/>
      <name val="Calibri"/>
      <family val="2"/>
      <scheme val="minor"/>
    </font>
    <font>
      <sz val="9"/>
      <color theme="1"/>
      <name val="Calibri"/>
      <family val="2"/>
      <scheme val="minor"/>
    </font>
    <font>
      <i/>
      <sz val="9"/>
      <color theme="1"/>
      <name val="Calibri"/>
      <family val="2"/>
      <scheme val="minor"/>
    </font>
    <font>
      <i/>
      <u/>
      <sz val="8.5"/>
      <color theme="1"/>
      <name val="Calibri"/>
      <family val="2"/>
      <scheme val="minor"/>
    </font>
    <font>
      <b/>
      <i/>
      <u/>
      <sz val="11"/>
      <color rgb="FFC00000"/>
      <name val="Calibri"/>
      <family val="2"/>
      <scheme val="minor"/>
    </font>
    <font>
      <b/>
      <sz val="14"/>
      <name val="Calibri"/>
      <family val="2"/>
      <scheme val="minor"/>
    </font>
    <font>
      <b/>
      <sz val="8"/>
      <name val="Calibri"/>
      <family val="2"/>
      <scheme val="minor"/>
    </font>
    <font>
      <b/>
      <sz val="16"/>
      <color theme="1"/>
      <name val="Calibri"/>
      <family val="2"/>
      <scheme val="minor"/>
    </font>
    <font>
      <b/>
      <sz val="10"/>
      <color theme="1"/>
      <name val="Calibri"/>
      <family val="2"/>
      <scheme val="minor"/>
    </font>
    <font>
      <b/>
      <sz val="10"/>
      <color theme="1"/>
      <name val="Calibri"/>
      <family val="2"/>
    </font>
    <font>
      <b/>
      <sz val="25"/>
      <name val="Calibri"/>
      <family val="2"/>
      <scheme val="minor"/>
    </font>
    <font>
      <b/>
      <sz val="25"/>
      <color theme="0"/>
      <name val="Calibri"/>
      <family val="2"/>
      <scheme val="minor"/>
    </font>
    <font>
      <sz val="11"/>
      <color theme="0" tint="-4.9989318521683403E-2"/>
      <name val="Calibri"/>
      <family val="2"/>
      <scheme val="minor"/>
    </font>
    <font>
      <sz val="8"/>
      <name val="Calibri"/>
      <family val="2"/>
      <scheme val="minor"/>
    </font>
    <font>
      <sz val="8.5"/>
      <name val="Calibri"/>
      <family val="2"/>
      <scheme val="minor"/>
    </font>
    <font>
      <i/>
      <sz val="8"/>
      <color rgb="FFC00000"/>
      <name val="Calibri"/>
      <family val="2"/>
      <scheme val="minor"/>
    </font>
    <font>
      <sz val="8"/>
      <color theme="0" tint="-4.9989318521683403E-2"/>
      <name val="Calibri"/>
      <family val="2"/>
      <scheme val="minor"/>
    </font>
    <font>
      <sz val="8"/>
      <color theme="2"/>
      <name val="Calibri"/>
      <family val="2"/>
      <scheme val="minor"/>
    </font>
    <font>
      <sz val="11"/>
      <name val="Calibri"/>
      <family val="2"/>
      <scheme val="minor"/>
    </font>
    <font>
      <b/>
      <sz val="18"/>
      <name val="Calibri"/>
      <family val="2"/>
      <scheme val="minor"/>
    </font>
    <font>
      <sz val="9"/>
      <name val="Calibri"/>
      <family val="2"/>
      <scheme val="minor"/>
    </font>
    <font>
      <b/>
      <sz val="18"/>
      <color theme="0"/>
      <name val="Calibri"/>
      <family val="2"/>
    </font>
    <font>
      <b/>
      <sz val="12"/>
      <color theme="0"/>
      <name val="Calibri"/>
      <family val="2"/>
    </font>
    <font>
      <sz val="11"/>
      <color theme="1"/>
      <name val="Calibri"/>
      <family val="2"/>
    </font>
    <font>
      <sz val="12.65"/>
      <color theme="1"/>
      <name val="Calibri"/>
      <family val="2"/>
    </font>
    <font>
      <b/>
      <sz val="16"/>
      <color theme="1"/>
      <name val="Calibri"/>
      <family val="2"/>
    </font>
    <font>
      <b/>
      <sz val="14"/>
      <color theme="1"/>
      <name val="Calibri"/>
      <family val="2"/>
    </font>
    <font>
      <b/>
      <sz val="14"/>
      <color theme="1"/>
      <name val="Calibri"/>
      <family val="2"/>
      <scheme val="minor"/>
    </font>
    <font>
      <b/>
      <sz val="16"/>
      <color rgb="FFC00000"/>
      <name val="Calibri"/>
      <family val="2"/>
      <scheme val="minor"/>
    </font>
    <font>
      <b/>
      <sz val="16"/>
      <color rgb="FFC00000"/>
      <name val="Calibri"/>
      <family val="2"/>
    </font>
    <font>
      <b/>
      <u/>
      <sz val="20"/>
      <color rgb="FFC00000"/>
      <name val="Calibri"/>
      <family val="2"/>
    </font>
    <font>
      <b/>
      <u/>
      <sz val="16"/>
      <color rgb="FFC00000"/>
      <name val="Calibri"/>
      <family val="2"/>
    </font>
    <font>
      <b/>
      <i/>
      <sz val="16"/>
      <color rgb="FFC00000"/>
      <name val="Calibri"/>
      <family val="2"/>
      <scheme val="minor"/>
    </font>
    <font>
      <i/>
      <sz val="16"/>
      <color rgb="FFC00000"/>
      <name val="Calibri"/>
      <family val="2"/>
      <scheme val="minor"/>
    </font>
    <font>
      <sz val="24"/>
      <color theme="1"/>
      <name val="Calibri"/>
      <family val="2"/>
      <scheme val="minor"/>
    </font>
    <font>
      <sz val="24"/>
      <color theme="1"/>
      <name val="Calibri"/>
      <family val="2"/>
    </font>
    <font>
      <sz val="8"/>
      <color theme="0"/>
      <name val="Calibri"/>
      <family val="2"/>
      <scheme val="minor"/>
    </font>
    <font>
      <b/>
      <sz val="16"/>
      <color rgb="FFC00000"/>
      <name val="Arial"/>
      <family val="2"/>
    </font>
    <font>
      <sz val="16"/>
      <color rgb="FFC00000"/>
      <name val="Calibri"/>
      <family val="2"/>
      <scheme val="minor"/>
    </font>
    <font>
      <b/>
      <sz val="16"/>
      <name val="Calibri"/>
      <family val="2"/>
      <scheme val="minor"/>
    </font>
    <font>
      <b/>
      <sz val="16"/>
      <name val="Calibri"/>
      <family val="2"/>
    </font>
    <font>
      <sz val="12.5"/>
      <color theme="1"/>
      <name val="Calibri"/>
      <family val="2"/>
    </font>
    <font>
      <sz val="9"/>
      <color indexed="81"/>
      <name val="Tahoma"/>
      <family val="2"/>
    </font>
    <font>
      <b/>
      <sz val="9"/>
      <color indexed="81"/>
      <name val="Tahoma"/>
      <family val="2"/>
    </font>
  </fonts>
  <fills count="33">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9"/>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99"/>
        <bgColor indexed="64"/>
      </patternFill>
    </fill>
    <fill>
      <patternFill patternType="solid">
        <fgColor rgb="FFFF7D7D"/>
        <bgColor indexed="64"/>
      </patternFill>
    </fill>
    <fill>
      <gradientFill degree="270">
        <stop position="0">
          <color theme="0"/>
        </stop>
        <stop position="1">
          <color theme="9" tint="-0.25098422193060094"/>
        </stop>
      </gradientFill>
    </fill>
    <fill>
      <gradientFill degree="270">
        <stop position="0">
          <color theme="0"/>
        </stop>
        <stop position="1">
          <color theme="5"/>
        </stop>
      </gradientFill>
    </fill>
    <fill>
      <gradientFill degree="270">
        <stop position="0">
          <color theme="0"/>
        </stop>
        <stop position="1">
          <color theme="4"/>
        </stop>
      </gradientFill>
    </fill>
    <fill>
      <patternFill patternType="solid">
        <fgColor theme="5"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6" tint="-0.249977111117893"/>
        <bgColor indexed="64"/>
      </patternFill>
    </fill>
    <fill>
      <gradientFill degree="270">
        <stop position="0">
          <color theme="0"/>
        </stop>
        <stop position="1">
          <color theme="6" tint="0.40000610370189521"/>
        </stop>
      </gradientFill>
    </fill>
    <fill>
      <patternFill patternType="solid">
        <fgColor theme="2"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9" tint="-0.24994659260841701"/>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style="thick">
        <color theme="8" tint="-0.24994659260841701"/>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cellStyleXfs>
  <cellXfs count="352">
    <xf numFmtId="0" fontId="0" fillId="0" borderId="0" xfId="0"/>
    <xf numFmtId="0" fontId="0" fillId="8" borderId="1" xfId="0" applyFill="1" applyBorder="1" applyAlignment="1">
      <alignment horizontal="center" vertical="center"/>
    </xf>
    <xf numFmtId="0" fontId="0" fillId="9" borderId="0" xfId="0" applyFill="1" applyAlignment="1">
      <alignment vertical="center"/>
    </xf>
    <xf numFmtId="0" fontId="0" fillId="9" borderId="0" xfId="0" applyFill="1" applyBorder="1" applyAlignment="1">
      <alignment vertical="center"/>
    </xf>
    <xf numFmtId="0" fontId="10" fillId="9" borderId="0" xfId="0" applyFont="1" applyFill="1" applyBorder="1" applyAlignment="1">
      <alignment vertical="center"/>
    </xf>
    <xf numFmtId="0" fontId="0" fillId="9" borderId="1" xfId="0" applyFill="1" applyBorder="1" applyAlignment="1">
      <alignment horizontal="center" vertical="center"/>
    </xf>
    <xf numFmtId="0" fontId="0" fillId="9" borderId="0" xfId="0" applyFill="1" applyAlignment="1">
      <alignment horizontal="center" vertical="center"/>
    </xf>
    <xf numFmtId="0" fontId="1" fillId="19" borderId="1" xfId="0" applyFont="1" applyFill="1" applyBorder="1" applyAlignment="1">
      <alignment horizontal="center" vertical="center"/>
    </xf>
    <xf numFmtId="0" fontId="1" fillId="2" borderId="2" xfId="0" applyFont="1" applyFill="1" applyBorder="1" applyAlignment="1">
      <alignment vertical="center"/>
    </xf>
    <xf numFmtId="0" fontId="16" fillId="7" borderId="29" xfId="0" applyFont="1" applyFill="1" applyBorder="1" applyAlignment="1">
      <alignment horizontal="center" vertical="center" wrapText="1"/>
    </xf>
    <xf numFmtId="0" fontId="16" fillId="18" borderId="31" xfId="0" applyFont="1" applyFill="1" applyBorder="1" applyAlignment="1">
      <alignment horizontal="center" vertical="center" wrapText="1"/>
    </xf>
    <xf numFmtId="0" fontId="16" fillId="22" borderId="30" xfId="0" applyFont="1" applyFill="1" applyBorder="1" applyAlignment="1">
      <alignment horizontal="center" vertical="center" wrapText="1"/>
    </xf>
    <xf numFmtId="0" fontId="16" fillId="23" borderId="30" xfId="0" applyFont="1" applyFill="1" applyBorder="1" applyAlignment="1">
      <alignment horizontal="center" vertical="center" wrapText="1"/>
    </xf>
    <xf numFmtId="0" fontId="8" fillId="16" borderId="35" xfId="0" applyFont="1" applyFill="1" applyBorder="1" applyAlignment="1">
      <alignment horizontal="center" vertical="center"/>
    </xf>
    <xf numFmtId="49" fontId="1" fillId="11" borderId="36" xfId="0" applyNumberFormat="1" applyFont="1" applyFill="1" applyBorder="1" applyAlignment="1">
      <alignment horizontal="center" vertical="center"/>
    </xf>
    <xf numFmtId="49" fontId="1" fillId="15" borderId="37" xfId="0" applyNumberFormat="1" applyFont="1" applyFill="1" applyBorder="1" applyAlignment="1">
      <alignment horizontal="center" vertical="center"/>
    </xf>
    <xf numFmtId="0" fontId="8" fillId="12" borderId="1" xfId="0" applyFont="1" applyFill="1" applyBorder="1" applyAlignment="1">
      <alignment horizontal="center" vertical="center"/>
    </xf>
    <xf numFmtId="0" fontId="8" fillId="4" borderId="1" xfId="0" applyFont="1" applyFill="1" applyBorder="1" applyAlignment="1">
      <alignment horizontal="center" vertical="center"/>
    </xf>
    <xf numFmtId="0" fontId="1" fillId="7" borderId="1" xfId="0" applyFont="1" applyFill="1" applyBorder="1" applyAlignment="1">
      <alignment vertical="center" wrapText="1"/>
    </xf>
    <xf numFmtId="0" fontId="1" fillId="7" borderId="14" xfId="0" applyFont="1" applyFill="1" applyBorder="1" applyAlignment="1">
      <alignment horizontal="center" vertical="center" wrapText="1"/>
    </xf>
    <xf numFmtId="0" fontId="19" fillId="7" borderId="1" xfId="0" applyFont="1" applyFill="1" applyBorder="1" applyAlignment="1">
      <alignment horizontal="center" vertical="center"/>
    </xf>
    <xf numFmtId="0" fontId="0" fillId="9" borderId="16" xfId="0" applyFill="1" applyBorder="1" applyAlignment="1">
      <alignment vertical="center"/>
    </xf>
    <xf numFmtId="0" fontId="0" fillId="9" borderId="0" xfId="0" applyFill="1" applyBorder="1" applyAlignment="1">
      <alignment horizontal="center" vertical="center"/>
    </xf>
    <xf numFmtId="0" fontId="0" fillId="9" borderId="0" xfId="0" applyFill="1" applyBorder="1" applyAlignment="1">
      <alignment horizontal="left" vertical="center" wrapText="1"/>
    </xf>
    <xf numFmtId="0" fontId="1" fillId="9" borderId="0" xfId="0" applyFont="1" applyFill="1" applyBorder="1" applyAlignment="1">
      <alignment horizontal="right" vertical="center" wrapText="1"/>
    </xf>
    <xf numFmtId="49" fontId="1" fillId="5" borderId="36" xfId="0" applyNumberFormat="1" applyFont="1" applyFill="1" applyBorder="1" applyAlignment="1">
      <alignment horizontal="center" vertical="center"/>
    </xf>
    <xf numFmtId="49" fontId="16" fillId="20" borderId="38" xfId="0" applyNumberFormat="1" applyFont="1" applyFill="1" applyBorder="1" applyAlignment="1">
      <alignment horizontal="center" vertical="center" wrapText="1"/>
    </xf>
    <xf numFmtId="0" fontId="15" fillId="14" borderId="6" xfId="0" applyFont="1" applyFill="1" applyBorder="1" applyAlignment="1">
      <alignment horizontal="center" vertical="center"/>
    </xf>
    <xf numFmtId="0" fontId="15" fillId="14" borderId="1" xfId="0" applyFont="1" applyFill="1" applyBorder="1" applyAlignment="1">
      <alignment horizontal="center" vertical="center"/>
    </xf>
    <xf numFmtId="0" fontId="15" fillId="14" borderId="4" xfId="0" applyFont="1" applyFill="1" applyBorder="1" applyAlignment="1">
      <alignment horizontal="center" vertical="center"/>
    </xf>
    <xf numFmtId="0" fontId="0" fillId="14" borderId="6" xfId="0" applyFill="1" applyBorder="1" applyAlignment="1">
      <alignment horizontal="left" vertical="center" wrapText="1"/>
    </xf>
    <xf numFmtId="0" fontId="0" fillId="14" borderId="1" xfId="0" applyFill="1" applyBorder="1" applyAlignment="1">
      <alignment horizontal="left" vertical="center" wrapText="1"/>
    </xf>
    <xf numFmtId="0" fontId="0" fillId="13" borderId="1" xfId="0" applyFill="1" applyBorder="1" applyAlignment="1">
      <alignment horizontal="center" vertical="center"/>
    </xf>
    <xf numFmtId="0" fontId="0" fillId="19" borderId="1" xfId="0" applyFill="1" applyBorder="1" applyAlignment="1">
      <alignment horizontal="center" vertical="center"/>
    </xf>
    <xf numFmtId="0" fontId="4" fillId="9" borderId="0" xfId="0" applyFont="1" applyFill="1" applyBorder="1" applyAlignment="1">
      <alignment horizontal="left" vertical="center" wrapText="1"/>
    </xf>
    <xf numFmtId="0" fontId="1" fillId="17" borderId="28" xfId="0" applyFont="1" applyFill="1" applyBorder="1" applyAlignment="1">
      <alignment vertical="center"/>
    </xf>
    <xf numFmtId="9" fontId="1" fillId="11" borderId="14" xfId="0" applyNumberFormat="1" applyFont="1" applyFill="1" applyBorder="1" applyAlignment="1">
      <alignment horizontal="center" vertical="center"/>
    </xf>
    <xf numFmtId="0" fontId="0" fillId="22" borderId="1" xfId="0" applyFill="1" applyBorder="1" applyAlignment="1">
      <alignment horizontal="center" vertical="center"/>
    </xf>
    <xf numFmtId="0" fontId="1" fillId="17" borderId="7" xfId="0" applyFont="1" applyFill="1" applyBorder="1" applyAlignment="1">
      <alignment vertical="center"/>
    </xf>
    <xf numFmtId="164" fontId="8" fillId="12" borderId="2" xfId="0" applyNumberFormat="1" applyFont="1" applyFill="1" applyBorder="1" applyAlignment="1">
      <alignment horizontal="center" vertical="center"/>
    </xf>
    <xf numFmtId="164" fontId="1" fillId="19" borderId="2"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0" fontId="9" fillId="12"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1" fillId="9" borderId="1" xfId="0" applyFont="1" applyFill="1" applyBorder="1" applyAlignment="1">
      <alignment horizontal="center" vertical="center"/>
    </xf>
    <xf numFmtId="0" fontId="0" fillId="9" borderId="1" xfId="0" applyFont="1" applyFill="1" applyBorder="1" applyAlignment="1">
      <alignment horizontal="center" vertical="center"/>
    </xf>
    <xf numFmtId="9" fontId="1" fillId="9" borderId="1" xfId="0" applyNumberFormat="1" applyFont="1" applyFill="1" applyBorder="1" applyAlignment="1">
      <alignment horizontal="center" vertical="center"/>
    </xf>
    <xf numFmtId="164" fontId="22" fillId="24" borderId="17" xfId="0" applyNumberFormat="1" applyFont="1" applyFill="1" applyBorder="1" applyAlignment="1">
      <alignment horizontal="center" vertical="center"/>
    </xf>
    <xf numFmtId="164" fontId="22" fillId="25" borderId="14" xfId="0" applyNumberFormat="1" applyFont="1" applyFill="1" applyBorder="1" applyAlignment="1">
      <alignment horizontal="center" vertical="center"/>
    </xf>
    <xf numFmtId="164" fontId="22" fillId="26" borderId="14" xfId="0" applyNumberFormat="1" applyFont="1" applyFill="1" applyBorder="1" applyAlignment="1">
      <alignment horizontal="center" vertical="center"/>
    </xf>
    <xf numFmtId="0" fontId="23" fillId="9" borderId="0" xfId="0" applyFont="1" applyFill="1" applyBorder="1" applyAlignment="1">
      <alignment horizontal="center" vertical="center"/>
    </xf>
    <xf numFmtId="0" fontId="24" fillId="9" borderId="0" xfId="0" applyFont="1" applyFill="1" applyBorder="1" applyAlignment="1">
      <alignment horizontal="center" vertical="center"/>
    </xf>
    <xf numFmtId="0" fontId="1" fillId="28" borderId="28" xfId="0" applyFont="1" applyFill="1" applyBorder="1" applyAlignment="1">
      <alignment vertical="center"/>
    </xf>
    <xf numFmtId="0" fontId="1" fillId="28" borderId="7" xfId="0" applyFont="1" applyFill="1" applyBorder="1" applyAlignment="1">
      <alignment vertical="center"/>
    </xf>
    <xf numFmtId="9" fontId="5" fillId="17" borderId="13" xfId="0" applyNumberFormat="1" applyFont="1" applyFill="1" applyBorder="1" applyAlignment="1">
      <alignment vertical="center"/>
    </xf>
    <xf numFmtId="9" fontId="5" fillId="17" borderId="3" xfId="0" applyNumberFormat="1" applyFont="1" applyFill="1" applyBorder="1" applyAlignment="1">
      <alignment vertical="center"/>
    </xf>
    <xf numFmtId="9" fontId="5" fillId="28" borderId="13" xfId="0" applyNumberFormat="1" applyFont="1" applyFill="1" applyBorder="1" applyAlignment="1">
      <alignment vertical="center"/>
    </xf>
    <xf numFmtId="9" fontId="5" fillId="28" borderId="3" xfId="0" applyNumberFormat="1" applyFont="1" applyFill="1" applyBorder="1" applyAlignment="1">
      <alignment vertical="center"/>
    </xf>
    <xf numFmtId="0" fontId="25" fillId="10" borderId="6" xfId="0" applyFont="1" applyFill="1" applyBorder="1" applyAlignment="1">
      <alignment horizontal="center" vertical="center"/>
    </xf>
    <xf numFmtId="0" fontId="25" fillId="10" borderId="1" xfId="0" applyFont="1" applyFill="1" applyBorder="1" applyAlignment="1">
      <alignment horizontal="center" vertical="center"/>
    </xf>
    <xf numFmtId="0" fontId="1" fillId="27" borderId="28" xfId="0" applyFont="1" applyFill="1" applyBorder="1" applyAlignment="1">
      <alignment vertical="center"/>
    </xf>
    <xf numFmtId="9" fontId="5" fillId="27" borderId="13" xfId="0" applyNumberFormat="1" applyFont="1" applyFill="1" applyBorder="1" applyAlignment="1">
      <alignment vertical="center"/>
    </xf>
    <xf numFmtId="0" fontId="1" fillId="27" borderId="7" xfId="0" applyFont="1" applyFill="1" applyBorder="1" applyAlignment="1">
      <alignment vertical="center"/>
    </xf>
    <xf numFmtId="9" fontId="5" fillId="27" borderId="3" xfId="0" applyNumberFormat="1" applyFont="1" applyFill="1" applyBorder="1" applyAlignment="1">
      <alignment vertical="center"/>
    </xf>
    <xf numFmtId="49" fontId="0" fillId="14" borderId="1" xfId="0" applyNumberFormat="1" applyFill="1" applyBorder="1" applyAlignment="1">
      <alignment horizontal="center" vertical="center"/>
    </xf>
    <xf numFmtId="49" fontId="1" fillId="14" borderId="1" xfId="0" applyNumberFormat="1" applyFont="1" applyFill="1" applyBorder="1" applyAlignment="1">
      <alignment horizontal="center" vertical="center"/>
    </xf>
    <xf numFmtId="0" fontId="31" fillId="7" borderId="1" xfId="0" applyFont="1" applyFill="1" applyBorder="1" applyAlignment="1">
      <alignment vertical="center" wrapText="1"/>
    </xf>
    <xf numFmtId="0" fontId="0" fillId="14" borderId="1" xfId="0" applyNumberFormat="1" applyFill="1" applyBorder="1" applyAlignment="1">
      <alignment horizontal="center" vertical="center"/>
    </xf>
    <xf numFmtId="49" fontId="5" fillId="21" borderId="36" xfId="0" applyNumberFormat="1" applyFont="1" applyFill="1" applyBorder="1" applyAlignment="1">
      <alignment horizontal="center" vertical="center"/>
    </xf>
    <xf numFmtId="0" fontId="15" fillId="14" borderId="13" xfId="0" applyFont="1" applyFill="1" applyBorder="1" applyAlignment="1">
      <alignment horizontal="center" vertical="center"/>
    </xf>
    <xf numFmtId="0" fontId="15" fillId="14" borderId="3" xfId="0" applyFont="1" applyFill="1" applyBorder="1" applyAlignment="1">
      <alignment horizontal="center" vertical="center"/>
    </xf>
    <xf numFmtId="0" fontId="15" fillId="14" borderId="40" xfId="0" applyFont="1" applyFill="1" applyBorder="1" applyAlignment="1">
      <alignment horizontal="center" vertical="center"/>
    </xf>
    <xf numFmtId="0" fontId="15" fillId="14" borderId="41" xfId="0" applyFont="1" applyFill="1" applyBorder="1" applyAlignment="1">
      <alignment horizontal="center" vertical="center"/>
    </xf>
    <xf numFmtId="0" fontId="15" fillId="14" borderId="42" xfId="0" applyFont="1" applyFill="1" applyBorder="1" applyAlignment="1">
      <alignment horizontal="center" vertical="center"/>
    </xf>
    <xf numFmtId="0" fontId="15" fillId="14" borderId="9" xfId="0" applyFont="1" applyFill="1" applyBorder="1" applyAlignment="1">
      <alignment horizontal="center" vertical="center"/>
    </xf>
    <xf numFmtId="0" fontId="32" fillId="7" borderId="1" xfId="0" applyFont="1" applyFill="1" applyBorder="1" applyAlignment="1">
      <alignment horizontal="center" vertical="center"/>
    </xf>
    <xf numFmtId="0" fontId="32" fillId="7"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25" fillId="8" borderId="4" xfId="0" applyFont="1" applyFill="1" applyBorder="1" applyAlignment="1">
      <alignment horizontal="center" vertical="center"/>
    </xf>
    <xf numFmtId="0" fontId="25" fillId="8" borderId="1" xfId="0" applyFont="1" applyFill="1" applyBorder="1" applyAlignment="1">
      <alignment horizontal="center" vertical="center"/>
    </xf>
    <xf numFmtId="0" fontId="36" fillId="9" borderId="0" xfId="0" applyFont="1" applyFill="1" applyBorder="1" applyAlignment="1">
      <alignment horizontal="center" vertical="center"/>
    </xf>
    <xf numFmtId="9" fontId="37" fillId="9" borderId="1" xfId="0" applyNumberFormat="1" applyFont="1" applyFill="1" applyBorder="1" applyAlignment="1">
      <alignment horizontal="right" vertical="center"/>
    </xf>
    <xf numFmtId="9" fontId="17" fillId="9" borderId="0" xfId="0" applyNumberFormat="1" applyFont="1" applyFill="1" applyBorder="1" applyAlignment="1">
      <alignment horizontal="center" vertical="center"/>
    </xf>
    <xf numFmtId="0" fontId="17" fillId="9" borderId="0" xfId="0" applyFont="1" applyFill="1" applyAlignment="1">
      <alignment vertical="center"/>
    </xf>
    <xf numFmtId="0" fontId="17" fillId="9" borderId="0" xfId="0" applyFont="1" applyFill="1" applyBorder="1" applyAlignment="1">
      <alignment vertical="center"/>
    </xf>
    <xf numFmtId="0" fontId="39" fillId="9" borderId="0" xfId="0" applyFont="1" applyFill="1" applyBorder="1" applyAlignment="1">
      <alignment horizontal="left" vertical="center" wrapText="1"/>
    </xf>
    <xf numFmtId="9" fontId="17" fillId="9" borderId="0" xfId="0" applyNumberFormat="1" applyFont="1" applyFill="1" applyBorder="1" applyAlignment="1">
      <alignment vertical="center"/>
    </xf>
    <xf numFmtId="1" fontId="17" fillId="9" borderId="0" xfId="0" applyNumberFormat="1" applyFont="1" applyFill="1" applyAlignment="1">
      <alignment vertical="center"/>
    </xf>
    <xf numFmtId="1" fontId="17" fillId="9" borderId="0" xfId="0" applyNumberFormat="1" applyFont="1" applyFill="1" applyBorder="1" applyAlignment="1">
      <alignment vertical="center"/>
    </xf>
    <xf numFmtId="1" fontId="39" fillId="9" borderId="0" xfId="0" applyNumberFormat="1" applyFont="1" applyFill="1" applyBorder="1" applyAlignment="1">
      <alignment horizontal="left" vertical="center" wrapText="1"/>
    </xf>
    <xf numFmtId="1" fontId="40" fillId="9" borderId="0" xfId="0" applyNumberFormat="1" applyFont="1" applyFill="1" applyBorder="1" applyAlignment="1">
      <alignment vertical="center"/>
    </xf>
    <xf numFmtId="0" fontId="40" fillId="9" borderId="0" xfId="0" applyFont="1" applyFill="1" applyBorder="1" applyAlignment="1">
      <alignment vertical="center"/>
    </xf>
    <xf numFmtId="1" fontId="41" fillId="9" borderId="0" xfId="0" applyNumberFormat="1" applyFont="1" applyFill="1" applyBorder="1" applyAlignment="1">
      <alignment vertical="center"/>
    </xf>
    <xf numFmtId="164" fontId="42" fillId="13" borderId="1" xfId="0" applyNumberFormat="1" applyFont="1" applyFill="1" applyBorder="1" applyAlignment="1">
      <alignment horizontal="center" vertical="center"/>
    </xf>
    <xf numFmtId="164" fontId="42" fillId="8" borderId="1" xfId="0" applyNumberFormat="1" applyFont="1" applyFill="1" applyBorder="1" applyAlignment="1">
      <alignment horizontal="center" vertical="center"/>
    </xf>
    <xf numFmtId="0" fontId="1" fillId="29" borderId="1" xfId="0" applyFont="1" applyFill="1" applyBorder="1" applyAlignment="1">
      <alignment horizontal="center" vertical="center"/>
    </xf>
    <xf numFmtId="0" fontId="1" fillId="29" borderId="2" xfId="0" applyFont="1" applyFill="1" applyBorder="1" applyAlignment="1">
      <alignment horizontal="center" vertical="center"/>
    </xf>
    <xf numFmtId="0" fontId="1" fillId="31" borderId="14" xfId="0" applyFont="1" applyFill="1" applyBorder="1" applyAlignment="1">
      <alignment horizontal="center" vertical="center" wrapText="1"/>
    </xf>
    <xf numFmtId="49" fontId="47" fillId="14" borderId="1" xfId="0" applyNumberFormat="1" applyFont="1" applyFill="1" applyBorder="1" applyAlignment="1">
      <alignment horizontal="center" vertical="center"/>
    </xf>
    <xf numFmtId="0" fontId="25" fillId="8" borderId="4" xfId="0" applyFont="1" applyFill="1" applyBorder="1" applyAlignment="1">
      <alignment horizontal="center" vertical="center"/>
    </xf>
    <xf numFmtId="0" fontId="25" fillId="8" borderId="1" xfId="0" applyFont="1" applyFill="1" applyBorder="1" applyAlignment="1">
      <alignment horizontal="center" vertical="center"/>
    </xf>
    <xf numFmtId="165" fontId="37" fillId="9" borderId="1" xfId="0" applyNumberFormat="1" applyFont="1" applyFill="1" applyBorder="1" applyAlignment="1">
      <alignment horizontal="right" vertical="center"/>
    </xf>
    <xf numFmtId="165" fontId="1" fillId="9" borderId="1" xfId="0" applyNumberFormat="1" applyFont="1" applyFill="1" applyBorder="1" applyAlignment="1">
      <alignment horizontal="center" vertical="center"/>
    </xf>
    <xf numFmtId="9" fontId="37" fillId="9" borderId="1" xfId="0" applyNumberFormat="1" applyFont="1" applyFill="1" applyBorder="1" applyAlignment="1">
      <alignment horizontal="center" vertical="center"/>
    </xf>
    <xf numFmtId="165" fontId="37" fillId="9" borderId="1" xfId="0" applyNumberFormat="1" applyFont="1" applyFill="1" applyBorder="1" applyAlignment="1">
      <alignment horizontal="center" vertical="center"/>
    </xf>
    <xf numFmtId="9" fontId="5" fillId="10" borderId="3" xfId="0" applyNumberFormat="1" applyFont="1" applyFill="1" applyBorder="1" applyAlignment="1">
      <alignment horizontal="center" vertical="center"/>
    </xf>
    <xf numFmtId="0" fontId="30" fillId="13" borderId="21" xfId="0" applyFont="1" applyFill="1" applyBorder="1" applyAlignment="1">
      <alignment vertical="top" wrapText="1"/>
    </xf>
    <xf numFmtId="0" fontId="30" fillId="13" borderId="19" xfId="0" applyFont="1" applyFill="1" applyBorder="1" applyAlignment="1">
      <alignment horizontal="center" vertical="top" wrapText="1"/>
    </xf>
    <xf numFmtId="9" fontId="5" fillId="27" borderId="13" xfId="0" applyNumberFormat="1" applyFont="1" applyFill="1" applyBorder="1" applyAlignment="1">
      <alignment horizontal="center" vertical="center"/>
    </xf>
    <xf numFmtId="9" fontId="5" fillId="27"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2" xfId="0" applyFont="1" applyFill="1" applyBorder="1" applyAlignment="1">
      <alignment horizontal="center" vertical="center"/>
    </xf>
    <xf numFmtId="9" fontId="5" fillId="10" borderId="3" xfId="0" applyNumberFormat="1" applyFont="1" applyFill="1" applyBorder="1" applyAlignment="1">
      <alignment vertical="center"/>
    </xf>
    <xf numFmtId="0" fontId="0" fillId="14" borderId="1" xfId="0" applyFill="1" applyBorder="1" applyAlignment="1">
      <alignment horizontal="left" vertical="center" wrapText="1"/>
    </xf>
    <xf numFmtId="0" fontId="25" fillId="8" borderId="4" xfId="0" applyFont="1" applyFill="1" applyBorder="1" applyAlignment="1">
      <alignment horizontal="center" vertical="center"/>
    </xf>
    <xf numFmtId="0" fontId="25" fillId="8" borderId="1" xfId="0" applyFont="1" applyFill="1" applyBorder="1" applyAlignment="1">
      <alignment horizontal="center" vertical="center"/>
    </xf>
    <xf numFmtId="0" fontId="1" fillId="27" borderId="16" xfId="0" applyFont="1" applyFill="1" applyBorder="1" applyAlignment="1">
      <alignment vertical="center"/>
    </xf>
    <xf numFmtId="0" fontId="21" fillId="32" borderId="29" xfId="0" applyFont="1" applyFill="1" applyBorder="1" applyAlignment="1">
      <alignment horizontal="center" vertical="center" wrapText="1"/>
    </xf>
    <xf numFmtId="0" fontId="15" fillId="14"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14" borderId="41" xfId="0" applyFont="1" applyFill="1" applyBorder="1" applyAlignment="1" applyProtection="1">
      <alignment horizontal="center" vertical="center"/>
    </xf>
    <xf numFmtId="0" fontId="15" fillId="14" borderId="42" xfId="0" applyFont="1" applyFill="1" applyBorder="1" applyAlignment="1" applyProtection="1">
      <alignment horizontal="center" vertical="center"/>
    </xf>
    <xf numFmtId="0" fontId="15" fillId="14" borderId="23" xfId="0" applyFont="1" applyFill="1" applyBorder="1" applyAlignment="1" applyProtection="1">
      <alignment horizontal="center" vertical="center"/>
    </xf>
    <xf numFmtId="0" fontId="15" fillId="14" borderId="14" xfId="0" applyFont="1" applyFill="1" applyBorder="1" applyAlignment="1">
      <alignment horizontal="center" vertical="center"/>
    </xf>
    <xf numFmtId="0" fontId="15" fillId="14" borderId="13" xfId="0" applyFont="1" applyFill="1" applyBorder="1" applyAlignment="1" applyProtection="1">
      <alignment horizontal="center" vertical="center"/>
    </xf>
    <xf numFmtId="0" fontId="15" fillId="14" borderId="3"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61" fillId="17" borderId="25" xfId="0" applyFont="1" applyFill="1" applyBorder="1" applyAlignment="1">
      <alignment horizontal="center" vertical="center"/>
    </xf>
    <xf numFmtId="0" fontId="61" fillId="17" borderId="0" xfId="0" applyFont="1" applyFill="1" applyBorder="1" applyAlignment="1">
      <alignment horizontal="center" vertical="center"/>
    </xf>
    <xf numFmtId="0" fontId="61" fillId="28" borderId="25" xfId="0" applyFont="1" applyFill="1" applyBorder="1" applyAlignment="1">
      <alignment horizontal="center" vertical="center"/>
    </xf>
    <xf numFmtId="0" fontId="61" fillId="28" borderId="0" xfId="0" applyFont="1" applyFill="1" applyBorder="1" applyAlignment="1">
      <alignment horizontal="center" vertical="center"/>
    </xf>
    <xf numFmtId="0" fontId="61" fillId="27" borderId="0" xfId="0" applyFont="1" applyFill="1" applyBorder="1" applyAlignment="1">
      <alignment horizontal="center" vertical="center"/>
    </xf>
    <xf numFmtId="0" fontId="61" fillId="27" borderId="25" xfId="0" applyFont="1" applyFill="1" applyBorder="1" applyAlignment="1">
      <alignment horizontal="center" vertical="center"/>
    </xf>
    <xf numFmtId="0" fontId="13" fillId="9" borderId="33" xfId="0" applyFont="1" applyFill="1" applyBorder="1" applyAlignment="1">
      <alignment vertical="center"/>
    </xf>
    <xf numFmtId="0" fontId="1" fillId="19" borderId="1" xfId="0" applyFont="1" applyFill="1" applyBorder="1" applyAlignment="1">
      <alignment horizontal="center" vertical="center"/>
    </xf>
    <xf numFmtId="0" fontId="46" fillId="30" borderId="1" xfId="0" applyFont="1" applyFill="1" applyBorder="1" applyAlignment="1">
      <alignment horizontal="center" vertical="center"/>
    </xf>
    <xf numFmtId="0" fontId="46" fillId="30" borderId="4" xfId="0" applyFont="1" applyFill="1" applyBorder="1" applyAlignment="1">
      <alignment horizontal="center" vertical="center"/>
    </xf>
    <xf numFmtId="0" fontId="58" fillId="9" borderId="18" xfId="0" applyFont="1" applyFill="1" applyBorder="1" applyAlignment="1">
      <alignment horizontal="center" vertical="center" wrapText="1"/>
    </xf>
    <xf numFmtId="0" fontId="58" fillId="9" borderId="25" xfId="0" applyFont="1" applyFill="1" applyBorder="1" applyAlignment="1">
      <alignment horizontal="center" vertical="center" wrapText="1"/>
    </xf>
    <xf numFmtId="0" fontId="58" fillId="9" borderId="19" xfId="0" applyFont="1" applyFill="1" applyBorder="1" applyAlignment="1">
      <alignment horizontal="center" vertical="center" wrapText="1"/>
    </xf>
    <xf numFmtId="0" fontId="58" fillId="9" borderId="20" xfId="0" applyFont="1" applyFill="1" applyBorder="1" applyAlignment="1">
      <alignment horizontal="center" vertical="center" wrapText="1"/>
    </xf>
    <xf numFmtId="0" fontId="58" fillId="9" borderId="26" xfId="0" applyFont="1" applyFill="1" applyBorder="1" applyAlignment="1">
      <alignment horizontal="center" vertical="center" wrapText="1"/>
    </xf>
    <xf numFmtId="0" fontId="58" fillId="9" borderId="21" xfId="0" applyFont="1" applyFill="1" applyBorder="1" applyAlignment="1">
      <alignment horizontal="center" vertical="center" wrapText="1"/>
    </xf>
    <xf numFmtId="0" fontId="6" fillId="5" borderId="1" xfId="0" applyFont="1" applyFill="1" applyBorder="1" applyAlignment="1">
      <alignment horizontal="center" vertical="center"/>
    </xf>
    <xf numFmtId="0" fontId="13" fillId="9" borderId="51" xfId="0" applyFont="1" applyFill="1" applyBorder="1" applyAlignment="1">
      <alignment horizontal="center" vertical="center"/>
    </xf>
    <xf numFmtId="0" fontId="13" fillId="9" borderId="52" xfId="0" applyFont="1" applyFill="1" applyBorder="1" applyAlignment="1">
      <alignment horizontal="center" vertical="center"/>
    </xf>
    <xf numFmtId="0" fontId="13" fillId="9" borderId="53" xfId="0" applyFont="1" applyFill="1" applyBorder="1" applyAlignment="1">
      <alignment horizontal="center" vertical="center"/>
    </xf>
    <xf numFmtId="0" fontId="1" fillId="29" borderId="2" xfId="0" applyFont="1" applyFill="1" applyBorder="1" applyAlignment="1">
      <alignment horizontal="center" vertical="center"/>
    </xf>
    <xf numFmtId="0" fontId="1" fillId="29" borderId="3" xfId="0" applyFont="1" applyFill="1" applyBorder="1" applyAlignment="1">
      <alignment horizontal="center" vertical="center"/>
    </xf>
    <xf numFmtId="0" fontId="20" fillId="30" borderId="1" xfId="0" applyFont="1" applyFill="1" applyBorder="1" applyAlignment="1">
      <alignment horizontal="center" vertical="center" textRotation="90"/>
    </xf>
    <xf numFmtId="0" fontId="12" fillId="5" borderId="1" xfId="0" applyFont="1" applyFill="1" applyBorder="1" applyAlignment="1">
      <alignment horizontal="center" vertical="center" textRotation="9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0" fillId="14" borderId="1" xfId="0" applyFont="1" applyFill="1" applyBorder="1" applyAlignment="1">
      <alignment horizontal="center"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3" fillId="8" borderId="2" xfId="0" applyFont="1" applyFill="1" applyBorder="1" applyAlignment="1">
      <alignment horizontal="right" vertical="center"/>
    </xf>
    <xf numFmtId="0" fontId="3" fillId="8" borderId="3" xfId="0" applyFont="1" applyFill="1" applyBorder="1" applyAlignment="1">
      <alignment horizontal="right" vertical="center"/>
    </xf>
    <xf numFmtId="0" fontId="3" fillId="13" borderId="2" xfId="0" applyFont="1" applyFill="1" applyBorder="1" applyAlignment="1">
      <alignment horizontal="right" vertical="center"/>
    </xf>
    <xf numFmtId="0" fontId="3" fillId="13" borderId="3" xfId="0" applyFont="1" applyFill="1" applyBorder="1" applyAlignment="1">
      <alignment horizontal="right" vertical="center"/>
    </xf>
    <xf numFmtId="0" fontId="1" fillId="19" borderId="2" xfId="0" applyFont="1" applyFill="1" applyBorder="1" applyAlignment="1">
      <alignment horizontal="left" vertical="center"/>
    </xf>
    <xf numFmtId="0" fontId="1" fillId="19" borderId="3" xfId="0" applyFont="1" applyFill="1" applyBorder="1" applyAlignment="1">
      <alignment horizontal="left" vertical="center"/>
    </xf>
    <xf numFmtId="0" fontId="8" fillId="12" borderId="2" xfId="0" applyFont="1" applyFill="1" applyBorder="1" applyAlignment="1">
      <alignment horizontal="left" vertical="center"/>
    </xf>
    <xf numFmtId="0" fontId="8" fillId="12" borderId="3" xfId="0" applyFont="1" applyFill="1" applyBorder="1" applyAlignment="1">
      <alignment horizontal="left" vertical="center"/>
    </xf>
    <xf numFmtId="49" fontId="1" fillId="6" borderId="2"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0" fillId="6" borderId="2" xfId="0" applyNumberFormat="1" applyFill="1" applyBorder="1" applyAlignment="1">
      <alignment horizontal="center" vertical="center"/>
    </xf>
    <xf numFmtId="49" fontId="0" fillId="6" borderId="3" xfId="0" applyNumberFormat="1" applyFill="1" applyBorder="1" applyAlignment="1">
      <alignment horizontal="center" vertical="center"/>
    </xf>
    <xf numFmtId="0" fontId="19" fillId="12" borderId="18" xfId="0" applyFont="1" applyFill="1" applyBorder="1" applyAlignment="1">
      <alignment horizontal="center" vertical="center"/>
    </xf>
    <xf numFmtId="0" fontId="19" fillId="12" borderId="25" xfId="0" applyFont="1" applyFill="1" applyBorder="1" applyAlignment="1">
      <alignment horizontal="center" vertical="center"/>
    </xf>
    <xf numFmtId="0" fontId="19" fillId="12" borderId="19" xfId="0" applyFont="1" applyFill="1" applyBorder="1" applyAlignment="1">
      <alignment horizontal="center" vertical="center"/>
    </xf>
    <xf numFmtId="0" fontId="19" fillId="12" borderId="24" xfId="0" applyFont="1" applyFill="1" applyBorder="1" applyAlignment="1">
      <alignment horizontal="center" vertical="center"/>
    </xf>
    <xf numFmtId="0" fontId="19" fillId="12" borderId="0" xfId="0" applyFont="1" applyFill="1" applyBorder="1" applyAlignment="1">
      <alignment horizontal="center" vertical="center"/>
    </xf>
    <xf numFmtId="0" fontId="19" fillId="12" borderId="27" xfId="0" applyFont="1" applyFill="1" applyBorder="1" applyAlignment="1">
      <alignment horizontal="center" vertical="center"/>
    </xf>
    <xf numFmtId="0" fontId="19" fillId="12" borderId="20" xfId="0" applyFont="1" applyFill="1" applyBorder="1" applyAlignment="1">
      <alignment horizontal="center" vertical="center"/>
    </xf>
    <xf numFmtId="0" fontId="19" fillId="12" borderId="26" xfId="0" applyFont="1" applyFill="1" applyBorder="1" applyAlignment="1">
      <alignment horizontal="center" vertical="center"/>
    </xf>
    <xf numFmtId="0" fontId="19" fillId="12" borderId="21" xfId="0" applyFont="1" applyFill="1" applyBorder="1" applyAlignment="1">
      <alignment horizontal="center" vertical="center"/>
    </xf>
    <xf numFmtId="0" fontId="25" fillId="10" borderId="2"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25" fillId="10" borderId="3" xfId="0" applyFont="1" applyFill="1" applyBorder="1" applyAlignment="1">
      <alignment horizontal="left" vertical="center" wrapText="1"/>
    </xf>
    <xf numFmtId="0" fontId="18" fillId="10" borderId="2" xfId="0" applyFont="1" applyFill="1" applyBorder="1" applyAlignment="1">
      <alignment horizontal="left" vertical="center" wrapText="1"/>
    </xf>
    <xf numFmtId="0" fontId="18" fillId="10" borderId="7" xfId="0" applyFont="1" applyFill="1" applyBorder="1" applyAlignment="1">
      <alignment horizontal="left" vertical="center" wrapText="1"/>
    </xf>
    <xf numFmtId="0" fontId="19" fillId="12" borderId="32" xfId="0" applyFont="1" applyFill="1" applyBorder="1" applyAlignment="1">
      <alignment horizontal="center" vertical="center"/>
    </xf>
    <xf numFmtId="0" fontId="19" fillId="12" borderId="33" xfId="0" applyFont="1" applyFill="1" applyBorder="1" applyAlignment="1">
      <alignment horizontal="center" vertical="center"/>
    </xf>
    <xf numFmtId="0" fontId="19" fillId="12" borderId="34" xfId="0" applyFont="1" applyFill="1" applyBorder="1" applyAlignment="1">
      <alignment horizontal="center" vertical="center"/>
    </xf>
    <xf numFmtId="0" fontId="1" fillId="17" borderId="39" xfId="0" applyFont="1" applyFill="1" applyBorder="1" applyAlignment="1">
      <alignment horizontal="left" vertical="center"/>
    </xf>
    <xf numFmtId="0" fontId="1" fillId="17" borderId="28" xfId="0" applyFont="1" applyFill="1" applyBorder="1" applyAlignment="1">
      <alignment horizontal="left" vertical="center"/>
    </xf>
    <xf numFmtId="0" fontId="1" fillId="17" borderId="2" xfId="0" applyFont="1" applyFill="1" applyBorder="1" applyAlignment="1">
      <alignment horizontal="left" vertical="center"/>
    </xf>
    <xf numFmtId="0" fontId="1" fillId="17" borderId="7" xfId="0" applyFont="1" applyFill="1" applyBorder="1" applyAlignment="1">
      <alignment horizontal="left" vertical="center"/>
    </xf>
    <xf numFmtId="0" fontId="0" fillId="14" borderId="1" xfId="0" applyFill="1" applyBorder="1" applyAlignment="1">
      <alignment horizontal="left" vertical="center"/>
    </xf>
    <xf numFmtId="0" fontId="21" fillId="12" borderId="18" xfId="0" applyFont="1" applyFill="1" applyBorder="1" applyAlignment="1">
      <alignment horizontal="center" vertical="center" wrapText="1"/>
    </xf>
    <xf numFmtId="0" fontId="21" fillId="12" borderId="19" xfId="0" applyFont="1" applyFill="1" applyBorder="1" applyAlignment="1">
      <alignment horizontal="center" vertical="center" wrapText="1"/>
    </xf>
    <xf numFmtId="0" fontId="21" fillId="12" borderId="24"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4" fillId="9" borderId="0" xfId="0" applyFont="1" applyFill="1" applyBorder="1" applyAlignment="1">
      <alignment horizontal="left" vertical="center" wrapText="1"/>
    </xf>
    <xf numFmtId="2" fontId="12" fillId="11" borderId="32" xfId="0" applyNumberFormat="1" applyFont="1" applyFill="1" applyBorder="1" applyAlignment="1">
      <alignment horizontal="center" vertical="center"/>
    </xf>
    <xf numFmtId="2" fontId="12" fillId="11" borderId="34" xfId="0" applyNumberFormat="1" applyFont="1" applyFill="1" applyBorder="1" applyAlignment="1">
      <alignment horizontal="center" vertical="center"/>
    </xf>
    <xf numFmtId="164" fontId="43" fillId="0" borderId="43" xfId="0" applyNumberFormat="1" applyFont="1" applyFill="1" applyBorder="1" applyAlignment="1">
      <alignment horizontal="center" vertical="center"/>
    </xf>
    <xf numFmtId="164" fontId="43" fillId="0" borderId="44" xfId="0" applyNumberFormat="1" applyFont="1" applyFill="1" applyBorder="1" applyAlignment="1">
      <alignment horizontal="center" vertical="center"/>
    </xf>
    <xf numFmtId="0" fontId="12" fillId="9" borderId="17"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25" fillId="10" borderId="4" xfId="0" applyFont="1" applyFill="1" applyBorder="1" applyAlignment="1">
      <alignment horizontal="center" vertical="center"/>
    </xf>
    <xf numFmtId="0" fontId="25" fillId="10" borderId="6" xfId="0" applyFont="1" applyFill="1" applyBorder="1" applyAlignment="1">
      <alignment horizontal="center" vertical="center"/>
    </xf>
    <xf numFmtId="0" fontId="25" fillId="10" borderId="5" xfId="0" applyFont="1" applyFill="1" applyBorder="1" applyAlignment="1">
      <alignment horizontal="center" vertical="center"/>
    </xf>
    <xf numFmtId="0" fontId="25" fillId="10" borderId="1" xfId="0" applyFont="1" applyFill="1" applyBorder="1" applyAlignment="1">
      <alignment horizontal="center" vertical="center"/>
    </xf>
    <xf numFmtId="0" fontId="0" fillId="14" borderId="10" xfId="0" applyFill="1" applyBorder="1" applyAlignment="1">
      <alignment horizontal="left" vertical="top" wrapText="1"/>
    </xf>
    <xf numFmtId="0" fontId="0" fillId="14" borderId="0" xfId="0" applyFill="1" applyBorder="1" applyAlignment="1">
      <alignment horizontal="left" vertical="top" wrapText="1"/>
    </xf>
    <xf numFmtId="0" fontId="0" fillId="14" borderId="11" xfId="0" applyFill="1" applyBorder="1" applyAlignment="1">
      <alignment horizontal="left" vertical="top" wrapText="1"/>
    </xf>
    <xf numFmtId="0" fontId="0" fillId="14" borderId="12" xfId="0" applyFill="1" applyBorder="1" applyAlignment="1">
      <alignment horizontal="left" vertical="top" wrapText="1"/>
    </xf>
    <xf numFmtId="0" fontId="0" fillId="14" borderId="16" xfId="0" applyFill="1" applyBorder="1" applyAlignment="1">
      <alignment horizontal="left" vertical="top" wrapText="1"/>
    </xf>
    <xf numFmtId="0" fontId="0" fillId="14" borderId="13" xfId="0" applyFill="1" applyBorder="1" applyAlignment="1">
      <alignment horizontal="left" vertical="top" wrapText="1"/>
    </xf>
    <xf numFmtId="165" fontId="20" fillId="7" borderId="32" xfId="0" applyNumberFormat="1" applyFont="1" applyFill="1" applyBorder="1" applyAlignment="1">
      <alignment horizontal="center" vertical="center"/>
    </xf>
    <xf numFmtId="165" fontId="20" fillId="7" borderId="33" xfId="0" applyNumberFormat="1" applyFont="1" applyFill="1" applyBorder="1" applyAlignment="1">
      <alignment horizontal="center" vertical="center"/>
    </xf>
    <xf numFmtId="165" fontId="20" fillId="7" borderId="34" xfId="0" applyNumberFormat="1" applyFont="1" applyFill="1" applyBorder="1" applyAlignment="1">
      <alignment horizontal="center" vertical="center"/>
    </xf>
    <xf numFmtId="0" fontId="25" fillId="10" borderId="8" xfId="0" applyFont="1" applyFill="1" applyBorder="1" applyAlignment="1">
      <alignment horizontal="left" vertical="center" wrapText="1"/>
    </xf>
    <xf numFmtId="0" fontId="25" fillId="10" borderId="15" xfId="0" applyFont="1" applyFill="1" applyBorder="1" applyAlignment="1">
      <alignment horizontal="left" vertical="center" wrapText="1"/>
    </xf>
    <xf numFmtId="0" fontId="25" fillId="10" borderId="9" xfId="0" applyFont="1" applyFill="1" applyBorder="1" applyAlignment="1">
      <alignment horizontal="left" vertical="center" wrapText="1"/>
    </xf>
    <xf numFmtId="0" fontId="25" fillId="10" borderId="12" xfId="0" applyFont="1" applyFill="1" applyBorder="1" applyAlignment="1">
      <alignment horizontal="left" vertical="center" wrapText="1"/>
    </xf>
    <xf numFmtId="0" fontId="25" fillId="10" borderId="16" xfId="0" applyFont="1" applyFill="1" applyBorder="1" applyAlignment="1">
      <alignment horizontal="left" vertical="center" wrapText="1"/>
    </xf>
    <xf numFmtId="0" fontId="25" fillId="10" borderId="13" xfId="0" applyFont="1" applyFill="1" applyBorder="1" applyAlignment="1">
      <alignment horizontal="left" vertical="center" wrapText="1"/>
    </xf>
    <xf numFmtId="0" fontId="25" fillId="10" borderId="10" xfId="0" applyFont="1" applyFill="1" applyBorder="1" applyAlignment="1">
      <alignment horizontal="left" vertical="center" wrapText="1"/>
    </xf>
    <xf numFmtId="0" fontId="25" fillId="10" borderId="0" xfId="0" applyFont="1" applyFill="1" applyBorder="1" applyAlignment="1">
      <alignment horizontal="left" vertical="center" wrapText="1"/>
    </xf>
    <xf numFmtId="0" fontId="25" fillId="10" borderId="11" xfId="0" applyFont="1" applyFill="1" applyBorder="1" applyAlignment="1">
      <alignment horizontal="left" vertical="center" wrapText="1"/>
    </xf>
    <xf numFmtId="0" fontId="13" fillId="9" borderId="32" xfId="0" applyFont="1" applyFill="1" applyBorder="1" applyAlignment="1">
      <alignment horizontal="center" vertical="center"/>
    </xf>
    <xf numFmtId="0" fontId="13" fillId="9" borderId="33" xfId="0" applyFont="1" applyFill="1" applyBorder="1" applyAlignment="1">
      <alignment horizontal="center" vertical="center"/>
    </xf>
    <xf numFmtId="0" fontId="13" fillId="9" borderId="34" xfId="0" applyFont="1" applyFill="1" applyBorder="1" applyAlignment="1">
      <alignment horizontal="center" vertical="center"/>
    </xf>
    <xf numFmtId="0" fontId="35" fillId="12" borderId="32" xfId="0" applyFont="1" applyFill="1" applyBorder="1" applyAlignment="1">
      <alignment horizontal="center" vertical="center" wrapText="1"/>
    </xf>
    <xf numFmtId="0" fontId="35" fillId="12" borderId="33" xfId="0" applyFont="1" applyFill="1" applyBorder="1" applyAlignment="1">
      <alignment horizontal="center" vertical="center" wrapText="1"/>
    </xf>
    <xf numFmtId="0" fontId="35" fillId="12" borderId="34" xfId="0" applyFont="1" applyFill="1" applyBorder="1" applyAlignment="1">
      <alignment horizontal="center" vertical="center" wrapText="1"/>
    </xf>
    <xf numFmtId="0" fontId="2" fillId="7" borderId="32"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0" fontId="0" fillId="14" borderId="6" xfId="0"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0" fillId="14" borderId="1" xfId="0" applyFill="1" applyBorder="1" applyAlignment="1">
      <alignment horizontal="left" vertical="center" wrapText="1"/>
    </xf>
    <xf numFmtId="0" fontId="0" fillId="14" borderId="1" xfId="0" applyFill="1" applyBorder="1" applyAlignment="1">
      <alignment horizontal="left" vertical="top" wrapText="1"/>
    </xf>
    <xf numFmtId="0" fontId="1" fillId="7" borderId="32" xfId="0" applyFont="1" applyFill="1" applyBorder="1" applyAlignment="1">
      <alignment horizontal="center" vertical="center"/>
    </xf>
    <xf numFmtId="0" fontId="25" fillId="8" borderId="8" xfId="0" applyFont="1" applyFill="1" applyBorder="1" applyAlignment="1">
      <alignment horizontal="left" vertical="center" wrapText="1"/>
    </xf>
    <xf numFmtId="0" fontId="25" fillId="8" borderId="15" xfId="0" applyFont="1" applyFill="1" applyBorder="1" applyAlignment="1">
      <alignment horizontal="left" vertical="center" wrapText="1"/>
    </xf>
    <xf numFmtId="0" fontId="25" fillId="8" borderId="9"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25" fillId="8" borderId="2"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3" xfId="0" applyFont="1" applyFill="1" applyBorder="1" applyAlignment="1">
      <alignment horizontal="left" vertical="center" wrapText="1"/>
    </xf>
    <xf numFmtId="0" fontId="25" fillId="8" borderId="4" xfId="0" applyFont="1" applyFill="1" applyBorder="1" applyAlignment="1">
      <alignment horizontal="center" vertical="center"/>
    </xf>
    <xf numFmtId="0" fontId="25" fillId="8" borderId="5"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10" xfId="0" applyFont="1" applyFill="1" applyBorder="1" applyAlignment="1">
      <alignment horizontal="left" vertical="center" wrapText="1"/>
    </xf>
    <xf numFmtId="0" fontId="25" fillId="8" borderId="0" xfId="0" applyFont="1" applyFill="1" applyBorder="1" applyAlignment="1">
      <alignment horizontal="left" vertical="center" wrapText="1"/>
    </xf>
    <xf numFmtId="0" fontId="25" fillId="8" borderId="11" xfId="0" applyFont="1" applyFill="1" applyBorder="1" applyAlignment="1">
      <alignment horizontal="left" vertical="center" wrapText="1"/>
    </xf>
    <xf numFmtId="0" fontId="25" fillId="8" borderId="12" xfId="0" applyFont="1" applyFill="1" applyBorder="1" applyAlignment="1">
      <alignment horizontal="left" vertical="center" wrapText="1"/>
    </xf>
    <xf numFmtId="0" fontId="25" fillId="8" borderId="16" xfId="0" applyFont="1" applyFill="1" applyBorder="1" applyAlignment="1">
      <alignment horizontal="left" vertical="center" wrapText="1"/>
    </xf>
    <xf numFmtId="0" fontId="25" fillId="8" borderId="13" xfId="0" applyFont="1" applyFill="1" applyBorder="1" applyAlignment="1">
      <alignment horizontal="left" vertical="center" wrapText="1"/>
    </xf>
    <xf numFmtId="0" fontId="1" fillId="27" borderId="2" xfId="0" applyFont="1" applyFill="1" applyBorder="1" applyAlignment="1">
      <alignment horizontal="left" vertical="center"/>
    </xf>
    <xf numFmtId="0" fontId="1" fillId="27" borderId="7" xfId="0" applyFont="1" applyFill="1" applyBorder="1" applyAlignment="1">
      <alignment horizontal="left" vertical="center"/>
    </xf>
    <xf numFmtId="0" fontId="25" fillId="8" borderId="1" xfId="0" applyFont="1" applyFill="1" applyBorder="1" applyAlignment="1">
      <alignment horizontal="left" vertical="center" wrapText="1"/>
    </xf>
    <xf numFmtId="0" fontId="44" fillId="10" borderId="2" xfId="0" applyFont="1" applyFill="1" applyBorder="1" applyAlignment="1">
      <alignment horizontal="left" vertical="center"/>
    </xf>
    <xf numFmtId="0" fontId="44" fillId="10" borderId="7" xfId="0" applyFont="1" applyFill="1" applyBorder="1" applyAlignment="1">
      <alignment horizontal="left" vertical="center"/>
    </xf>
    <xf numFmtId="0" fontId="44" fillId="10" borderId="3" xfId="0" applyFont="1" applyFill="1" applyBorder="1" applyAlignment="1">
      <alignment horizontal="left" vertical="center"/>
    </xf>
    <xf numFmtId="0" fontId="38" fillId="10" borderId="2" xfId="0" applyFont="1" applyFill="1" applyBorder="1" applyAlignment="1">
      <alignment horizontal="left" vertical="center" wrapText="1"/>
    </xf>
    <xf numFmtId="0" fontId="38" fillId="10" borderId="7" xfId="0" applyFont="1" applyFill="1" applyBorder="1" applyAlignment="1">
      <alignment horizontal="left" vertical="center" wrapText="1"/>
    </xf>
    <xf numFmtId="0" fontId="25" fillId="8" borderId="1" xfId="0" applyFont="1" applyFill="1" applyBorder="1" applyAlignment="1">
      <alignment horizontal="center" vertical="center"/>
    </xf>
    <xf numFmtId="0" fontId="1" fillId="27" borderId="39" xfId="0" applyFont="1" applyFill="1" applyBorder="1" applyAlignment="1">
      <alignment horizontal="left" vertical="center"/>
    </xf>
    <xf numFmtId="0" fontId="1" fillId="27" borderId="28" xfId="0" applyFont="1" applyFill="1" applyBorder="1" applyAlignment="1">
      <alignment horizontal="left" vertical="center"/>
    </xf>
    <xf numFmtId="49" fontId="50" fillId="13" borderId="49" xfId="0" applyNumberFormat="1" applyFont="1" applyFill="1" applyBorder="1" applyAlignment="1">
      <alignment horizontal="center" vertical="center" wrapText="1"/>
    </xf>
    <xf numFmtId="49" fontId="51" fillId="13" borderId="50" xfId="0" applyNumberFormat="1" applyFont="1" applyFill="1" applyBorder="1" applyAlignment="1">
      <alignment horizontal="center" vertical="center" wrapText="1"/>
    </xf>
    <xf numFmtId="0" fontId="29" fillId="13" borderId="18" xfId="0" applyFont="1" applyFill="1" applyBorder="1" applyAlignment="1">
      <alignment horizontal="center" vertical="center"/>
    </xf>
    <xf numFmtId="0" fontId="29" fillId="13" borderId="25" xfId="0" applyFont="1" applyFill="1" applyBorder="1" applyAlignment="1">
      <alignment horizontal="center" vertical="center"/>
    </xf>
    <xf numFmtId="0" fontId="29" fillId="13" borderId="19" xfId="0" applyFont="1" applyFill="1" applyBorder="1" applyAlignment="1">
      <alignment horizontal="center" vertical="center"/>
    </xf>
    <xf numFmtId="0" fontId="29" fillId="13" borderId="20" xfId="0" applyFont="1" applyFill="1" applyBorder="1" applyAlignment="1">
      <alignment horizontal="center" vertical="center"/>
    </xf>
    <xf numFmtId="0" fontId="29" fillId="13" borderId="26" xfId="0" applyFont="1" applyFill="1" applyBorder="1" applyAlignment="1">
      <alignment horizontal="center" vertical="center"/>
    </xf>
    <xf numFmtId="0" fontId="29" fillId="13" borderId="21" xfId="0" applyFont="1" applyFill="1" applyBorder="1" applyAlignment="1">
      <alignment horizontal="center" vertical="center"/>
    </xf>
    <xf numFmtId="0" fontId="57" fillId="9" borderId="10" xfId="0" applyFont="1" applyFill="1" applyBorder="1" applyAlignment="1">
      <alignment horizontal="center" vertical="center"/>
    </xf>
    <xf numFmtId="0" fontId="56" fillId="9" borderId="0" xfId="0" applyFont="1" applyFill="1" applyBorder="1" applyAlignment="1">
      <alignment horizontal="center" vertical="center"/>
    </xf>
    <xf numFmtId="0" fontId="31" fillId="9" borderId="10" xfId="0" applyFont="1" applyFill="1" applyBorder="1" applyAlignment="1">
      <alignment horizontal="center" vertical="center" wrapText="1"/>
    </xf>
    <xf numFmtId="0" fontId="31" fillId="9" borderId="0" xfId="0" applyFont="1" applyFill="1" applyBorder="1" applyAlignment="1">
      <alignment horizontal="center" vertical="center" wrapText="1"/>
    </xf>
    <xf numFmtId="0" fontId="34" fillId="19" borderId="32" xfId="0" applyFont="1" applyFill="1" applyBorder="1" applyAlignment="1">
      <alignment horizontal="center" vertical="center" wrapText="1"/>
    </xf>
    <xf numFmtId="0" fontId="34" fillId="19" borderId="33" xfId="0" applyFont="1" applyFill="1" applyBorder="1" applyAlignment="1">
      <alignment horizontal="center" vertical="center" wrapText="1"/>
    </xf>
    <xf numFmtId="0" fontId="34" fillId="19" borderId="34" xfId="0" applyFont="1" applyFill="1" applyBorder="1" applyAlignment="1">
      <alignment horizontal="center" vertical="center" wrapText="1"/>
    </xf>
    <xf numFmtId="0" fontId="34" fillId="13" borderId="32" xfId="0" applyFont="1" applyFill="1" applyBorder="1" applyAlignment="1">
      <alignment horizontal="center" vertical="center" wrapText="1"/>
    </xf>
    <xf numFmtId="0" fontId="34" fillId="13" borderId="33" xfId="0" applyFont="1" applyFill="1" applyBorder="1" applyAlignment="1">
      <alignment horizontal="center" vertical="center" wrapText="1"/>
    </xf>
    <xf numFmtId="0" fontId="34" fillId="13" borderId="34" xfId="0" applyFont="1" applyFill="1" applyBorder="1" applyAlignment="1">
      <alignment horizontal="center" vertical="center" wrapText="1"/>
    </xf>
    <xf numFmtId="0" fontId="29" fillId="13" borderId="32" xfId="0" applyFont="1" applyFill="1" applyBorder="1" applyAlignment="1">
      <alignment horizontal="center" vertical="center"/>
    </xf>
    <xf numFmtId="0" fontId="29" fillId="13" borderId="33" xfId="0" applyFont="1" applyFill="1" applyBorder="1" applyAlignment="1">
      <alignment horizontal="center" vertical="center"/>
    </xf>
    <xf numFmtId="0" fontId="29" fillId="13" borderId="34" xfId="0" applyFont="1" applyFill="1" applyBorder="1" applyAlignment="1">
      <alignment horizontal="center" vertical="center"/>
    </xf>
    <xf numFmtId="0" fontId="30" fillId="13" borderId="18" xfId="0" applyFont="1" applyFill="1" applyBorder="1" applyAlignment="1">
      <alignment horizontal="center" vertical="center" wrapText="1"/>
    </xf>
    <xf numFmtId="0" fontId="30" fillId="13" borderId="19" xfId="0" applyFont="1" applyFill="1" applyBorder="1" applyAlignment="1">
      <alignment horizontal="center" vertical="center" wrapText="1"/>
    </xf>
    <xf numFmtId="0" fontId="30" fillId="13" borderId="24" xfId="0" applyFont="1" applyFill="1" applyBorder="1" applyAlignment="1">
      <alignment horizontal="center" vertical="center" wrapText="1"/>
    </xf>
    <xf numFmtId="0" fontId="30" fillId="13" borderId="27" xfId="0" applyFont="1" applyFill="1" applyBorder="1" applyAlignment="1">
      <alignment horizontal="center" vertical="center" wrapText="1"/>
    </xf>
    <xf numFmtId="0" fontId="30" fillId="13" borderId="20" xfId="0" applyFont="1" applyFill="1" applyBorder="1" applyAlignment="1">
      <alignment horizontal="center" vertical="center" wrapText="1"/>
    </xf>
    <xf numFmtId="0" fontId="30" fillId="13" borderId="21" xfId="0" applyFont="1" applyFill="1" applyBorder="1" applyAlignment="1">
      <alignment horizontal="center" vertical="center" wrapText="1"/>
    </xf>
    <xf numFmtId="0" fontId="29" fillId="13" borderId="24" xfId="0" applyFont="1" applyFill="1" applyBorder="1" applyAlignment="1">
      <alignment horizontal="center" vertical="center"/>
    </xf>
    <xf numFmtId="0" fontId="29" fillId="13" borderId="0" xfId="0" applyFont="1" applyFill="1" applyBorder="1" applyAlignment="1">
      <alignment horizontal="center" vertical="center"/>
    </xf>
    <xf numFmtId="0" fontId="29" fillId="13" borderId="27" xfId="0" applyFont="1" applyFill="1" applyBorder="1" applyAlignment="1">
      <alignment horizontal="center" vertical="center"/>
    </xf>
    <xf numFmtId="164" fontId="43" fillId="0" borderId="45" xfId="0" applyNumberFormat="1" applyFont="1" applyFill="1" applyBorder="1" applyAlignment="1">
      <alignment horizontal="center" vertical="center"/>
    </xf>
    <xf numFmtId="164" fontId="43" fillId="0" borderId="46" xfId="0" applyNumberFormat="1" applyFont="1" applyFill="1" applyBorder="1" applyAlignment="1">
      <alignment horizontal="center" vertical="center"/>
    </xf>
    <xf numFmtId="0" fontId="34" fillId="8" borderId="32" xfId="0" applyFont="1" applyFill="1" applyBorder="1" applyAlignment="1">
      <alignment horizontal="center" vertical="center" wrapText="1"/>
    </xf>
    <xf numFmtId="0" fontId="34" fillId="8" borderId="33" xfId="0" applyFont="1" applyFill="1" applyBorder="1" applyAlignment="1">
      <alignment horizontal="center" vertical="center" wrapText="1"/>
    </xf>
    <xf numFmtId="0" fontId="34" fillId="8" borderId="34"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5" fillId="4" borderId="33"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1" fillId="28" borderId="2" xfId="0" applyFont="1" applyFill="1" applyBorder="1" applyAlignment="1">
      <alignment horizontal="left" vertical="center"/>
    </xf>
    <xf numFmtId="0" fontId="1" fillId="28" borderId="7" xfId="0" applyFont="1" applyFill="1" applyBorder="1" applyAlignment="1">
      <alignment horizontal="left"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20"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32" xfId="0" applyFont="1" applyFill="1" applyBorder="1" applyAlignment="1">
      <alignment horizontal="center" vertical="center"/>
    </xf>
    <xf numFmtId="0" fontId="19" fillId="4" borderId="33" xfId="0" applyFont="1" applyFill="1" applyBorder="1" applyAlignment="1">
      <alignment horizontal="center" vertical="center"/>
    </xf>
    <xf numFmtId="0" fontId="19" fillId="4" borderId="34" xfId="0" applyFont="1" applyFill="1" applyBorder="1" applyAlignment="1">
      <alignment horizontal="center" vertical="center"/>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8" xfId="0" applyFont="1" applyFill="1" applyBorder="1" applyAlignment="1">
      <alignment horizontal="left" vertical="center" wrapText="1"/>
    </xf>
    <xf numFmtId="0" fontId="25" fillId="3" borderId="15"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25" fillId="3" borderId="16"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9" fillId="4" borderId="2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 fillId="28" borderId="39" xfId="0" applyFont="1" applyFill="1" applyBorder="1" applyAlignment="1">
      <alignment horizontal="left" vertical="center"/>
    </xf>
    <xf numFmtId="0" fontId="1" fillId="28" borderId="28" xfId="0" applyFont="1" applyFill="1" applyBorder="1" applyAlignment="1">
      <alignment horizontal="left" vertical="center"/>
    </xf>
    <xf numFmtId="0" fontId="38" fillId="3" borderId="2" xfId="0" applyFont="1" applyFill="1" applyBorder="1" applyAlignment="1">
      <alignment horizontal="left" vertical="center" wrapText="1"/>
    </xf>
    <xf numFmtId="0" fontId="38" fillId="3" borderId="7" xfId="0" applyFont="1" applyFill="1" applyBorder="1" applyAlignment="1">
      <alignment horizontal="left" vertical="center" wrapText="1"/>
    </xf>
    <xf numFmtId="164" fontId="43" fillId="0" borderId="47" xfId="0" applyNumberFormat="1" applyFont="1" applyFill="1" applyBorder="1" applyAlignment="1">
      <alignment horizontal="center" vertical="center"/>
    </xf>
    <xf numFmtId="164" fontId="43" fillId="0" borderId="48" xfId="0" applyNumberFormat="1" applyFont="1" applyFill="1" applyBorder="1" applyAlignment="1">
      <alignment horizontal="center" vertical="center"/>
    </xf>
  </cellXfs>
  <cellStyles count="2">
    <cellStyle name="Normal" xfId="0" builtinId="0"/>
    <cellStyle name="Normal 2" xfId="1"/>
  </cellStyles>
  <dxfs count="21">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s>
  <tableStyles count="0" defaultTableStyle="TableStyleMedium2" defaultPivotStyle="PivotStyleLight16"/>
  <colors>
    <mruColors>
      <color rgb="FFFF9999"/>
      <color rgb="FFEAC1FF"/>
      <color rgb="FFFFA3A3"/>
      <color rgb="FFFF6D6D"/>
      <color rgb="FFFFFF99"/>
      <color rgb="FFC58BFF"/>
      <color rgb="FFFF7D7D"/>
      <color rgb="FFF3A671"/>
      <color rgb="FFFFFFCC"/>
      <color rgb="FFFFA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EP2 A1'!A1"/><Relationship Id="rId2" Type="http://schemas.openxmlformats.org/officeDocument/2006/relationships/hyperlink" Target="#'EP3'!A1"/><Relationship Id="rId1" Type="http://schemas.openxmlformats.org/officeDocument/2006/relationships/hyperlink" Target="#'EP1'!A1"/><Relationship Id="rId6" Type="http://schemas.openxmlformats.org/officeDocument/2006/relationships/image" Target="../media/image1.png"/><Relationship Id="rId5" Type="http://schemas.openxmlformats.org/officeDocument/2006/relationships/hyperlink" Target="#'EP2 A'!A1"/><Relationship Id="rId4" Type="http://schemas.openxmlformats.org/officeDocument/2006/relationships/hyperlink" Target="#'EP2 A2'!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drawing1.xml><?xml version="1.0" encoding="utf-8"?>
<xdr:wsDr xmlns:xdr="http://schemas.openxmlformats.org/drawingml/2006/spreadsheetDrawing" xmlns:a="http://schemas.openxmlformats.org/drawingml/2006/main">
  <xdr:twoCellAnchor>
    <xdr:from>
      <xdr:col>3</xdr:col>
      <xdr:colOff>7879</xdr:colOff>
      <xdr:row>20</xdr:row>
      <xdr:rowOff>215352</xdr:rowOff>
    </xdr:from>
    <xdr:to>
      <xdr:col>6</xdr:col>
      <xdr:colOff>504594</xdr:colOff>
      <xdr:row>22</xdr:row>
      <xdr:rowOff>149092</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010075" y="6129135"/>
          <a:ext cx="4306715" cy="463827"/>
        </a:xfrm>
        <a:prstGeom prst="rect">
          <a:avLst/>
        </a:prstGeom>
        <a:solidFill>
          <a:schemeClr val="accent6">
            <a:lumMod val="7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chemeClr val="bg1"/>
              </a:solidFill>
            </a:rPr>
            <a:t>EP1 - Étude et préparation d’une intervention</a:t>
          </a:r>
        </a:p>
      </xdr:txBody>
    </xdr:sp>
    <xdr:clientData/>
  </xdr:twoCellAnchor>
  <xdr:twoCellAnchor>
    <xdr:from>
      <xdr:col>3</xdr:col>
      <xdr:colOff>8277</xdr:colOff>
      <xdr:row>26</xdr:row>
      <xdr:rowOff>6</xdr:rowOff>
    </xdr:from>
    <xdr:to>
      <xdr:col>6</xdr:col>
      <xdr:colOff>504788</xdr:colOff>
      <xdr:row>27</xdr:row>
      <xdr:rowOff>240192</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1010473" y="7504049"/>
          <a:ext cx="4306511" cy="505230"/>
        </a:xfrm>
        <a:prstGeom prst="rect">
          <a:avLst/>
        </a:prstGeom>
        <a:solidFill>
          <a:schemeClr val="accent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chemeClr val="bg1"/>
              </a:solidFill>
            </a:rPr>
            <a:t>EP3 - Réalisation de travaux spécifiques</a:t>
          </a:r>
        </a:p>
      </xdr:txBody>
    </xdr:sp>
    <xdr:clientData/>
  </xdr:twoCellAnchor>
  <xdr:twoCellAnchor>
    <xdr:from>
      <xdr:col>3</xdr:col>
      <xdr:colOff>8281</xdr:colOff>
      <xdr:row>23</xdr:row>
      <xdr:rowOff>91120</xdr:rowOff>
    </xdr:from>
    <xdr:to>
      <xdr:col>6</xdr:col>
      <xdr:colOff>505246</xdr:colOff>
      <xdr:row>25</xdr:row>
      <xdr:rowOff>66263</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00000000-0008-0000-0000-00000B000000}"/>
            </a:ext>
          </a:extLst>
        </xdr:cNvPr>
        <xdr:cNvSpPr/>
      </xdr:nvSpPr>
      <xdr:spPr>
        <a:xfrm>
          <a:off x="1010477" y="6800033"/>
          <a:ext cx="4306965" cy="505230"/>
        </a:xfrm>
        <a:prstGeom prst="rect">
          <a:avLst/>
        </a:prstGeom>
        <a:solidFill>
          <a:schemeClr val="accent2">
            <a:lumMod val="60000"/>
            <a:lumOff val="4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A1 - Réalisation et contrôle de travaux courants</a:t>
          </a:r>
        </a:p>
        <a:p>
          <a:pPr algn="ctr"/>
          <a:r>
            <a:rPr lang="fr-FR" sz="1300" b="1">
              <a:solidFill>
                <a:sysClr val="windowText" lastClr="000000"/>
              </a:solidFill>
            </a:rPr>
            <a:t>(en centre)</a:t>
          </a:r>
        </a:p>
      </xdr:txBody>
    </xdr:sp>
    <xdr:clientData/>
  </xdr:twoCellAnchor>
  <xdr:twoCellAnchor>
    <xdr:from>
      <xdr:col>6</xdr:col>
      <xdr:colOff>653919</xdr:colOff>
      <xdr:row>23</xdr:row>
      <xdr:rowOff>91118</xdr:rowOff>
    </xdr:from>
    <xdr:to>
      <xdr:col>12</xdr:col>
      <xdr:colOff>2</xdr:colOff>
      <xdr:row>25</xdr:row>
      <xdr:rowOff>66261</xdr:rowOff>
    </xdr:to>
    <xdr:sp macro="" textlink="">
      <xdr:nvSpPr>
        <xdr:cNvPr id="12" name="Rectangle 11">
          <a:hlinkClick xmlns:r="http://schemas.openxmlformats.org/officeDocument/2006/relationships" r:id="rId4"/>
          <a:extLst>
            <a:ext uri="{FF2B5EF4-FFF2-40B4-BE49-F238E27FC236}">
              <a16:creationId xmlns:a16="http://schemas.microsoft.com/office/drawing/2014/main" id="{00000000-0008-0000-0000-00000C000000}"/>
            </a:ext>
          </a:extLst>
        </xdr:cNvPr>
        <xdr:cNvSpPr/>
      </xdr:nvSpPr>
      <xdr:spPr>
        <a:xfrm>
          <a:off x="5466115" y="6800031"/>
          <a:ext cx="4315648" cy="505230"/>
        </a:xfrm>
        <a:prstGeom prst="rect">
          <a:avLst/>
        </a:prstGeom>
        <a:solidFill>
          <a:schemeClr val="accent2">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A2 - Réalisation et contrôle de travaux courants</a:t>
          </a:r>
        </a:p>
        <a:p>
          <a:pPr algn="ctr"/>
          <a:r>
            <a:rPr lang="fr-FR" sz="1300" b="1">
              <a:solidFill>
                <a:sysClr val="windowText" lastClr="000000"/>
              </a:solidFill>
            </a:rPr>
            <a:t>(en entreprise)</a:t>
          </a:r>
        </a:p>
      </xdr:txBody>
    </xdr:sp>
    <xdr:clientData/>
  </xdr:twoCellAnchor>
  <xdr:twoCellAnchor>
    <xdr:from>
      <xdr:col>6</xdr:col>
      <xdr:colOff>654320</xdr:colOff>
      <xdr:row>20</xdr:row>
      <xdr:rowOff>215350</xdr:rowOff>
    </xdr:from>
    <xdr:to>
      <xdr:col>11</xdr:col>
      <xdr:colOff>1151035</xdr:colOff>
      <xdr:row>22</xdr:row>
      <xdr:rowOff>149088</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5466516" y="6129133"/>
          <a:ext cx="4306715" cy="463825"/>
        </a:xfrm>
        <a:prstGeom prst="rect">
          <a:avLst/>
        </a:prstGeom>
        <a:solidFill>
          <a:schemeClr val="accent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 - Identification des compétences NON évaluées</a:t>
          </a:r>
        </a:p>
      </xdr:txBody>
    </xdr:sp>
    <xdr:clientData/>
  </xdr:twoCellAnchor>
  <xdr:twoCellAnchor editAs="oneCell">
    <xdr:from>
      <xdr:col>1</xdr:col>
      <xdr:colOff>0</xdr:colOff>
      <xdr:row>1</xdr:row>
      <xdr:rowOff>0</xdr:rowOff>
    </xdr:from>
    <xdr:to>
      <xdr:col>3</xdr:col>
      <xdr:colOff>581025</xdr:colOff>
      <xdr:row>3</xdr:row>
      <xdr:rowOff>6202</xdr:rowOff>
    </xdr:to>
    <xdr:pic>
      <xdr:nvPicPr>
        <xdr:cNvPr id="9" name="Image 8"/>
        <xdr:cNvPicPr>
          <a:picLocks noChangeAspect="1"/>
        </xdr:cNvPicPr>
      </xdr:nvPicPr>
      <xdr:blipFill rotWithShape="1">
        <a:blip xmlns:r="http://schemas.openxmlformats.org/officeDocument/2006/relationships" r:embed="rId6"/>
        <a:srcRect t="16929" r="84259" b="54943"/>
        <a:stretch/>
      </xdr:blipFill>
      <xdr:spPr>
        <a:xfrm>
          <a:off x="247650" y="209550"/>
          <a:ext cx="1333500" cy="1339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14</xdr:row>
      <xdr:rowOff>66675</xdr:rowOff>
    </xdr:from>
    <xdr:to>
      <xdr:col>13</xdr:col>
      <xdr:colOff>352425</xdr:colOff>
      <xdr:row>14</xdr:row>
      <xdr:rowOff>295275</xdr:rowOff>
    </xdr:to>
    <xdr:sp macro="" textlink="">
      <xdr:nvSpPr>
        <xdr:cNvPr id="4" name="Flèche vers le bas 3">
          <a:extLst>
            <a:ext uri="{FF2B5EF4-FFF2-40B4-BE49-F238E27FC236}">
              <a16:creationId xmlns:a16="http://schemas.microsoft.com/office/drawing/2014/main" id="{00000000-0008-0000-0100-000004000000}"/>
            </a:ext>
          </a:extLst>
        </xdr:cNvPr>
        <xdr:cNvSpPr/>
      </xdr:nvSpPr>
      <xdr:spPr>
        <a:xfrm>
          <a:off x="11753850" y="3714750"/>
          <a:ext cx="219075" cy="228600"/>
        </a:xfrm>
        <a:prstGeom prst="downArrow">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326617</xdr:colOff>
      <xdr:row>39</xdr:row>
      <xdr:rowOff>0</xdr:rowOff>
    </xdr:from>
    <xdr:to>
      <xdr:col>10</xdr:col>
      <xdr:colOff>586056</xdr:colOff>
      <xdr:row>40</xdr:row>
      <xdr:rowOff>454447</xdr:rowOff>
    </xdr:to>
    <xdr:pic>
      <xdr:nvPicPr>
        <xdr:cNvPr id="5" name="Image 5" descr="C:\Users\omontout\Desktop\Accueil.jpg">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9667" y="10791825"/>
          <a:ext cx="978307" cy="1002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6" name="Image 5"/>
        <xdr:cNvPicPr>
          <a:picLocks noChangeAspect="1"/>
        </xdr:cNvPicPr>
      </xdr:nvPicPr>
      <xdr:blipFill rotWithShape="1">
        <a:blip xmlns:r="http://schemas.openxmlformats.org/officeDocument/2006/relationships" r:embed="rId3"/>
        <a:srcRect t="16929" r="84259" b="54943"/>
        <a:stretch/>
      </xdr:blipFill>
      <xdr:spPr>
        <a:xfrm>
          <a:off x="247650" y="209550"/>
          <a:ext cx="1333500" cy="1339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247650</xdr:colOff>
      <xdr:row>13</xdr:row>
      <xdr:rowOff>47625</xdr:rowOff>
    </xdr:from>
    <xdr:to>
      <xdr:col>9</xdr:col>
      <xdr:colOff>466725</xdr:colOff>
      <xdr:row>13</xdr:row>
      <xdr:rowOff>266700</xdr:rowOff>
    </xdr:to>
    <xdr:sp macro="" textlink="">
      <xdr:nvSpPr>
        <xdr:cNvPr id="3" name="Flèche vers le bas 2">
          <a:extLst>
            <a:ext uri="{FF2B5EF4-FFF2-40B4-BE49-F238E27FC236}">
              <a16:creationId xmlns:a16="http://schemas.microsoft.com/office/drawing/2014/main" id="{00000000-0008-0000-0200-000003000000}"/>
            </a:ext>
          </a:extLst>
        </xdr:cNvPr>
        <xdr:cNvSpPr/>
      </xdr:nvSpPr>
      <xdr:spPr>
        <a:xfrm>
          <a:off x="10344150" y="3429000"/>
          <a:ext cx="219075" cy="219075"/>
        </a:xfrm>
        <a:prstGeom prst="downArrow">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xdr:col>
      <xdr:colOff>323850</xdr:colOff>
      <xdr:row>73</xdr:row>
      <xdr:rowOff>0</xdr:rowOff>
    </xdr:from>
    <xdr:to>
      <xdr:col>8</xdr:col>
      <xdr:colOff>125917</xdr:colOff>
      <xdr:row>74</xdr:row>
      <xdr:rowOff>450135</xdr:rowOff>
    </xdr:to>
    <xdr:pic>
      <xdr:nvPicPr>
        <xdr:cNvPr id="4" name="Image 3" descr="C:\Users\omontout\Desktop\Accueil.jpg">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23945850"/>
          <a:ext cx="978307" cy="100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7" name="Image 6"/>
        <xdr:cNvPicPr>
          <a:picLocks noChangeAspect="1"/>
        </xdr:cNvPicPr>
      </xdr:nvPicPr>
      <xdr:blipFill rotWithShape="1">
        <a:blip xmlns:r="http://schemas.openxmlformats.org/officeDocument/2006/relationships" r:embed="rId3"/>
        <a:srcRect t="16929" r="84259" b="54943"/>
        <a:stretch/>
      </xdr:blipFill>
      <xdr:spPr>
        <a:xfrm>
          <a:off x="247650" y="209550"/>
          <a:ext cx="1333500" cy="1339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133350</xdr:colOff>
      <xdr:row>14</xdr:row>
      <xdr:rowOff>66675</xdr:rowOff>
    </xdr:from>
    <xdr:to>
      <xdr:col>13</xdr:col>
      <xdr:colOff>352425</xdr:colOff>
      <xdr:row>14</xdr:row>
      <xdr:rowOff>295275</xdr:rowOff>
    </xdr:to>
    <xdr:sp macro="" textlink="">
      <xdr:nvSpPr>
        <xdr:cNvPr id="3" name="Flèche vers le bas 2">
          <a:extLst>
            <a:ext uri="{FF2B5EF4-FFF2-40B4-BE49-F238E27FC236}">
              <a16:creationId xmlns:a16="http://schemas.microsoft.com/office/drawing/2014/main" id="{00000000-0008-0000-0200-000003000000}"/>
            </a:ext>
          </a:extLst>
        </xdr:cNvPr>
        <xdr:cNvSpPr/>
      </xdr:nvSpPr>
      <xdr:spPr>
        <a:xfrm>
          <a:off x="11753850" y="3714750"/>
          <a:ext cx="219075" cy="228600"/>
        </a:xfrm>
        <a:prstGeom prst="downArrow">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82</xdr:row>
      <xdr:rowOff>0</xdr:rowOff>
    </xdr:from>
    <xdr:to>
      <xdr:col>10</xdr:col>
      <xdr:colOff>587782</xdr:colOff>
      <xdr:row>84</xdr:row>
      <xdr:rowOff>88185</xdr:rowOff>
    </xdr:to>
    <xdr:pic>
      <xdr:nvPicPr>
        <xdr:cNvPr id="4" name="Image 3" descr="C:\Users\omontout\Desktop\Accueil.jpg">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26679525"/>
          <a:ext cx="978307" cy="100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6" name="Image 5"/>
        <xdr:cNvPicPr>
          <a:picLocks noChangeAspect="1"/>
        </xdr:cNvPicPr>
      </xdr:nvPicPr>
      <xdr:blipFill rotWithShape="1">
        <a:blip xmlns:r="http://schemas.openxmlformats.org/officeDocument/2006/relationships" r:embed="rId3"/>
        <a:srcRect t="16929" r="84259" b="54943"/>
        <a:stretch/>
      </xdr:blipFill>
      <xdr:spPr>
        <a:xfrm>
          <a:off x="247650" y="209550"/>
          <a:ext cx="1333500" cy="13397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133350</xdr:colOff>
      <xdr:row>14</xdr:row>
      <xdr:rowOff>66675</xdr:rowOff>
    </xdr:from>
    <xdr:to>
      <xdr:col>13</xdr:col>
      <xdr:colOff>352425</xdr:colOff>
      <xdr:row>14</xdr:row>
      <xdr:rowOff>295275</xdr:rowOff>
    </xdr:to>
    <xdr:sp macro="" textlink="">
      <xdr:nvSpPr>
        <xdr:cNvPr id="2" name="Flèche vers le bas 1">
          <a:extLst>
            <a:ext uri="{FF2B5EF4-FFF2-40B4-BE49-F238E27FC236}">
              <a16:creationId xmlns:a16="http://schemas.microsoft.com/office/drawing/2014/main" id="{00000000-0008-0000-0200-000003000000}"/>
            </a:ext>
          </a:extLst>
        </xdr:cNvPr>
        <xdr:cNvSpPr/>
      </xdr:nvSpPr>
      <xdr:spPr>
        <a:xfrm>
          <a:off x="11753850" y="4038600"/>
          <a:ext cx="219075" cy="228600"/>
        </a:xfrm>
        <a:prstGeom prst="downArrow">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82</xdr:row>
      <xdr:rowOff>0</xdr:rowOff>
    </xdr:from>
    <xdr:to>
      <xdr:col>10</xdr:col>
      <xdr:colOff>587782</xdr:colOff>
      <xdr:row>84</xdr:row>
      <xdr:rowOff>88185</xdr:rowOff>
    </xdr:to>
    <xdr:pic>
      <xdr:nvPicPr>
        <xdr:cNvPr id="3" name="Image 2" descr="C:\Users\omontout\Desktop\Accueil.jpg">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24174450"/>
          <a:ext cx="978307" cy="100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4" name="Image 3"/>
        <xdr:cNvPicPr>
          <a:picLocks noChangeAspect="1"/>
        </xdr:cNvPicPr>
      </xdr:nvPicPr>
      <xdr:blipFill rotWithShape="1">
        <a:blip xmlns:r="http://schemas.openxmlformats.org/officeDocument/2006/relationships" r:embed="rId3"/>
        <a:srcRect t="16929" r="84259" b="54943"/>
        <a:stretch/>
      </xdr:blipFill>
      <xdr:spPr>
        <a:xfrm>
          <a:off x="247650" y="209550"/>
          <a:ext cx="1333500" cy="13397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133350</xdr:colOff>
      <xdr:row>14</xdr:row>
      <xdr:rowOff>66675</xdr:rowOff>
    </xdr:from>
    <xdr:to>
      <xdr:col>13</xdr:col>
      <xdr:colOff>352425</xdr:colOff>
      <xdr:row>14</xdr:row>
      <xdr:rowOff>295275</xdr:rowOff>
    </xdr:to>
    <xdr:sp macro="" textlink="">
      <xdr:nvSpPr>
        <xdr:cNvPr id="3" name="Flèche vers le bas 2">
          <a:extLst>
            <a:ext uri="{FF2B5EF4-FFF2-40B4-BE49-F238E27FC236}">
              <a16:creationId xmlns:a16="http://schemas.microsoft.com/office/drawing/2014/main" id="{00000000-0008-0000-0300-000003000000}"/>
            </a:ext>
          </a:extLst>
        </xdr:cNvPr>
        <xdr:cNvSpPr/>
      </xdr:nvSpPr>
      <xdr:spPr>
        <a:xfrm>
          <a:off x="11753850" y="3714750"/>
          <a:ext cx="219075" cy="228600"/>
        </a:xfrm>
        <a:prstGeom prst="downArrow">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47</xdr:row>
      <xdr:rowOff>0</xdr:rowOff>
    </xdr:from>
    <xdr:to>
      <xdr:col>10</xdr:col>
      <xdr:colOff>587782</xdr:colOff>
      <xdr:row>48</xdr:row>
      <xdr:rowOff>450134</xdr:rowOff>
    </xdr:to>
    <xdr:pic>
      <xdr:nvPicPr>
        <xdr:cNvPr id="4" name="Image 5" descr="C:\Users\omontout\Desktop\Accueil.jpg">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19764375"/>
          <a:ext cx="978307" cy="1002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209549</xdr:rowOff>
    </xdr:from>
    <xdr:to>
      <xdr:col>2</xdr:col>
      <xdr:colOff>660533</xdr:colOff>
      <xdr:row>3</xdr:row>
      <xdr:rowOff>561974</xdr:rowOff>
    </xdr:to>
    <xdr:pic>
      <xdr:nvPicPr>
        <xdr:cNvPr id="6" name="Image 5"/>
        <xdr:cNvPicPr>
          <a:picLocks noChangeAspect="1"/>
        </xdr:cNvPicPr>
      </xdr:nvPicPr>
      <xdr:blipFill rotWithShape="1">
        <a:blip xmlns:r="http://schemas.openxmlformats.org/officeDocument/2006/relationships" r:embed="rId3"/>
        <a:srcRect t="16929" r="84259" b="54943"/>
        <a:stretch/>
      </xdr:blipFill>
      <xdr:spPr>
        <a:xfrm>
          <a:off x="247650" y="209549"/>
          <a:ext cx="1336808" cy="1343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0"/>
  <sheetViews>
    <sheetView tabSelected="1" zoomScaleNormal="100" workbookViewId="0">
      <selection activeCell="E2" sqref="E2:L3"/>
    </sheetView>
  </sheetViews>
  <sheetFormatPr baseColWidth="10" defaultRowHeight="21" customHeight="1" x14ac:dyDescent="0.25"/>
  <cols>
    <col min="1" max="1" width="3.7109375" style="2" customWidth="1"/>
    <col min="2" max="2" width="6.5703125" style="2" customWidth="1"/>
    <col min="3" max="3" width="4.7109375" style="2" customWidth="1"/>
    <col min="4" max="5" width="11.42578125" style="2" customWidth="1"/>
    <col min="6" max="6" width="34.28515625" style="2" customWidth="1"/>
    <col min="7" max="11" width="11.42578125" style="2"/>
    <col min="12" max="12" width="17.42578125" style="2" customWidth="1"/>
    <col min="13" max="16384" width="11.42578125" style="2"/>
  </cols>
  <sheetData>
    <row r="1" spans="2:12" ht="16.5" customHeight="1" thickBot="1" x14ac:dyDescent="0.3"/>
    <row r="2" spans="2:12" ht="52.5" customHeight="1" x14ac:dyDescent="0.25">
      <c r="E2" s="139" t="s">
        <v>208</v>
      </c>
      <c r="F2" s="140"/>
      <c r="G2" s="140"/>
      <c r="H2" s="140"/>
      <c r="I2" s="140"/>
      <c r="J2" s="140"/>
      <c r="K2" s="140"/>
      <c r="L2" s="141"/>
    </row>
    <row r="3" spans="2:12" ht="52.5" customHeight="1" thickBot="1" x14ac:dyDescent="0.3">
      <c r="E3" s="142"/>
      <c r="F3" s="143"/>
      <c r="G3" s="143"/>
      <c r="H3" s="143"/>
      <c r="I3" s="143"/>
      <c r="J3" s="143"/>
      <c r="K3" s="143"/>
      <c r="L3" s="144"/>
    </row>
    <row r="4" spans="2:12" ht="21" customHeight="1" thickBot="1" x14ac:dyDescent="0.3"/>
    <row r="5" spans="2:12" ht="51.75" customHeight="1" thickBot="1" x14ac:dyDescent="0.3">
      <c r="B5" s="146" t="s">
        <v>112</v>
      </c>
      <c r="C5" s="147"/>
      <c r="D5" s="147"/>
      <c r="E5" s="147"/>
      <c r="F5" s="147"/>
      <c r="G5" s="147"/>
      <c r="H5" s="147"/>
      <c r="I5" s="147"/>
      <c r="J5" s="147"/>
      <c r="K5" s="147"/>
      <c r="L5" s="148"/>
    </row>
    <row r="7" spans="2:12" ht="21" customHeight="1" x14ac:dyDescent="0.25">
      <c r="B7" s="152" t="s">
        <v>111</v>
      </c>
      <c r="D7" s="145" t="s">
        <v>101</v>
      </c>
      <c r="E7" s="145"/>
      <c r="F7" s="145"/>
      <c r="G7" s="3"/>
      <c r="I7" s="157" t="s">
        <v>91</v>
      </c>
      <c r="J7" s="157"/>
      <c r="K7" s="157"/>
      <c r="L7" s="4"/>
    </row>
    <row r="8" spans="2:12" ht="21" customHeight="1" x14ac:dyDescent="0.25">
      <c r="B8" s="152"/>
      <c r="D8" s="155" t="s">
        <v>90</v>
      </c>
      <c r="E8" s="156"/>
      <c r="F8" s="65" t="s">
        <v>202</v>
      </c>
      <c r="G8" s="4"/>
      <c r="H8" s="4"/>
      <c r="I8" s="157"/>
      <c r="J8" s="157"/>
      <c r="K8" s="157"/>
      <c r="L8" s="4"/>
    </row>
    <row r="9" spans="2:12" ht="21" customHeight="1" x14ac:dyDescent="0.25">
      <c r="B9" s="152"/>
      <c r="D9" s="153" t="s">
        <v>86</v>
      </c>
      <c r="E9" s="154"/>
      <c r="F9" s="99" t="s">
        <v>212</v>
      </c>
      <c r="G9" s="4"/>
      <c r="H9" s="4"/>
      <c r="I9" s="157"/>
      <c r="J9" s="157"/>
      <c r="K9" s="157"/>
      <c r="L9" s="4"/>
    </row>
    <row r="10" spans="2:12" ht="21" customHeight="1" x14ac:dyDescent="0.25">
      <c r="B10" s="152"/>
      <c r="D10" s="153" t="s">
        <v>87</v>
      </c>
      <c r="E10" s="154"/>
      <c r="F10" s="68" t="s">
        <v>203</v>
      </c>
      <c r="G10" s="4"/>
      <c r="H10" s="4"/>
      <c r="I10" s="157"/>
      <c r="J10" s="157"/>
      <c r="K10" s="157"/>
      <c r="L10" s="4"/>
    </row>
    <row r="11" spans="2:12" ht="21" customHeight="1" x14ac:dyDescent="0.25">
      <c r="B11" s="152"/>
      <c r="D11" s="153" t="s">
        <v>88</v>
      </c>
      <c r="E11" s="154"/>
      <c r="F11" s="66" t="s">
        <v>150</v>
      </c>
      <c r="G11" s="4"/>
      <c r="H11" s="4"/>
      <c r="I11" s="157"/>
      <c r="J11" s="157"/>
      <c r="K11" s="157"/>
      <c r="L11" s="4"/>
    </row>
    <row r="12" spans="2:12" ht="21" customHeight="1" x14ac:dyDescent="0.25">
      <c r="B12" s="152"/>
      <c r="D12" s="153" t="s">
        <v>89</v>
      </c>
      <c r="E12" s="154"/>
      <c r="F12" s="66" t="s">
        <v>204</v>
      </c>
      <c r="G12" s="4"/>
      <c r="H12" s="4"/>
      <c r="I12" s="157"/>
      <c r="J12" s="157"/>
      <c r="K12" s="157"/>
      <c r="L12" s="4"/>
    </row>
    <row r="14" spans="2:12" ht="21" customHeight="1" thickBot="1" x14ac:dyDescent="0.3">
      <c r="B14" s="151" t="s">
        <v>201</v>
      </c>
      <c r="D14" s="137" t="s">
        <v>92</v>
      </c>
      <c r="E14" s="137"/>
      <c r="F14" s="137"/>
      <c r="G14" s="137"/>
      <c r="H14" s="137"/>
      <c r="I14" s="137"/>
      <c r="J14" s="137"/>
      <c r="K14" s="137"/>
      <c r="L14" s="138"/>
    </row>
    <row r="15" spans="2:12" ht="21" customHeight="1" thickBot="1" x14ac:dyDescent="0.3">
      <c r="B15" s="151"/>
      <c r="D15" s="96" t="s">
        <v>100</v>
      </c>
      <c r="E15" s="149" t="s">
        <v>93</v>
      </c>
      <c r="F15" s="150"/>
      <c r="G15" s="96" t="s">
        <v>94</v>
      </c>
      <c r="H15" s="96" t="s">
        <v>95</v>
      </c>
      <c r="I15" s="96" t="s">
        <v>96</v>
      </c>
      <c r="J15" s="96" t="s">
        <v>97</v>
      </c>
      <c r="K15" s="97" t="s">
        <v>98</v>
      </c>
      <c r="L15" s="98" t="s">
        <v>99</v>
      </c>
    </row>
    <row r="16" spans="2:12" ht="21" customHeight="1" thickBot="1" x14ac:dyDescent="0.3">
      <c r="B16" s="151"/>
      <c r="D16" s="16" t="s">
        <v>0</v>
      </c>
      <c r="E16" s="166" t="s">
        <v>102</v>
      </c>
      <c r="F16" s="167"/>
      <c r="G16" s="16" t="s">
        <v>105</v>
      </c>
      <c r="H16" s="16">
        <v>4</v>
      </c>
      <c r="I16" s="42" t="s">
        <v>108</v>
      </c>
      <c r="J16" s="42" t="s">
        <v>222</v>
      </c>
      <c r="K16" s="39" t="str">
        <f>IF(COUNTBLANK('EP1'!I35)=0,'EP1'!I35,"")</f>
        <v/>
      </c>
      <c r="L16" s="48" t="str">
        <f>IF(COUNTBLANK(K16)=0,K16*H16,"")</f>
        <v/>
      </c>
    </row>
    <row r="17" spans="2:12" ht="21" customHeight="1" thickBot="1" x14ac:dyDescent="0.3">
      <c r="B17" s="151"/>
      <c r="D17" s="136" t="s">
        <v>216</v>
      </c>
      <c r="E17" s="164" t="s">
        <v>103</v>
      </c>
      <c r="F17" s="165"/>
      <c r="G17" s="7" t="s">
        <v>106</v>
      </c>
      <c r="H17" s="7">
        <v>8</v>
      </c>
      <c r="I17" s="33"/>
      <c r="J17" s="33"/>
      <c r="K17" s="40" t="str">
        <f>IF(COUNTBLANK(K18:K19)=0,AVERAGE(K18,K19),"")</f>
        <v/>
      </c>
      <c r="L17" s="49" t="str">
        <f>IF(COUNTBLANK(K17)=0,K17*H17,"")</f>
        <v/>
      </c>
    </row>
    <row r="18" spans="2:12" ht="21" customHeight="1" x14ac:dyDescent="0.25">
      <c r="B18" s="151"/>
      <c r="D18" s="136"/>
      <c r="E18" s="162" t="s">
        <v>207</v>
      </c>
      <c r="F18" s="163"/>
      <c r="G18" s="32"/>
      <c r="H18" s="32">
        <v>4</v>
      </c>
      <c r="I18" s="32" t="s">
        <v>108</v>
      </c>
      <c r="J18" s="32" t="s">
        <v>221</v>
      </c>
      <c r="K18" s="94" t="str">
        <f>IF(COUNTBLANK('EP2 A1'!I78)=0,'EP2 A1'!I78,"")</f>
        <v/>
      </c>
    </row>
    <row r="19" spans="2:12" ht="21" customHeight="1" thickBot="1" x14ac:dyDescent="0.3">
      <c r="B19" s="151"/>
      <c r="D19" s="136"/>
      <c r="E19" s="160" t="s">
        <v>109</v>
      </c>
      <c r="F19" s="161"/>
      <c r="G19" s="1"/>
      <c r="H19" s="1">
        <v>4</v>
      </c>
      <c r="I19" s="1" t="s">
        <v>108</v>
      </c>
      <c r="J19" s="1" t="s">
        <v>220</v>
      </c>
      <c r="K19" s="95" t="str">
        <f>IF(COUNTBLANK('EP2 A2'!I78)=0,'EP2 A2'!I78,"")</f>
        <v/>
      </c>
    </row>
    <row r="20" spans="2:12" ht="21" customHeight="1" thickBot="1" x14ac:dyDescent="0.3">
      <c r="B20" s="151"/>
      <c r="D20" s="17" t="s">
        <v>1</v>
      </c>
      <c r="E20" s="158" t="s">
        <v>104</v>
      </c>
      <c r="F20" s="159"/>
      <c r="G20" s="17" t="s">
        <v>107</v>
      </c>
      <c r="H20" s="17">
        <v>2</v>
      </c>
      <c r="I20" s="43" t="s">
        <v>108</v>
      </c>
      <c r="J20" s="44" t="s">
        <v>222</v>
      </c>
      <c r="K20" s="41" t="str">
        <f>IF(COUNTBLANK('EP3'!I43)=0,'EP3'!I43,"")</f>
        <v/>
      </c>
      <c r="L20" s="50" t="str">
        <f>IF(COUNTBLANK(K20)=0,K20*H20,"")</f>
        <v/>
      </c>
    </row>
  </sheetData>
  <sheetProtection algorithmName="SHA-512" hashValue="BzkLneeN2OLsvDjZ01Eo01azeVY+P0QZoafqdRBRq0154stiPJajNbVjnwTz10ITs0e+TBi8oNyWs0xqMiGEPg==" saltValue="IoAqlQwDn2oeKpoPefgAXQ==" spinCount="100000" sheet="1" objects="1" scenarios="1"/>
  <protectedRanges>
    <protectedRange sqref="F8:F12 I7" name="Plage1"/>
  </protectedRanges>
  <mergeCells count="19">
    <mergeCell ref="E18:F18"/>
    <mergeCell ref="E17:F17"/>
    <mergeCell ref="E16:F16"/>
    <mergeCell ref="D17:D19"/>
    <mergeCell ref="D14:L14"/>
    <mergeCell ref="E2:L3"/>
    <mergeCell ref="D7:F7"/>
    <mergeCell ref="B5:L5"/>
    <mergeCell ref="E15:F15"/>
    <mergeCell ref="B14:B20"/>
    <mergeCell ref="B7:B12"/>
    <mergeCell ref="D12:E12"/>
    <mergeCell ref="D11:E11"/>
    <mergeCell ref="D10:E10"/>
    <mergeCell ref="D9:E9"/>
    <mergeCell ref="D8:E8"/>
    <mergeCell ref="I7:K12"/>
    <mergeCell ref="E20:F20"/>
    <mergeCell ref="E19:F19"/>
  </mergeCells>
  <pageMargins left="0.51181102362204722" right="0.51181102362204722" top="0.39370078740157483" bottom="0.39370078740157483" header="0.31496062992125984" footer="0.31496062992125984"/>
  <pageSetup paperSize="9" scale="83" orientation="landscape" r:id="rId1"/>
  <ignoredErrors>
    <ignoredError sqref="K17"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U48"/>
  <sheetViews>
    <sheetView zoomScaleNormal="100" workbookViewId="0">
      <selection activeCell="D2" sqref="D2:N2"/>
    </sheetView>
  </sheetViews>
  <sheetFormatPr baseColWidth="10" defaultRowHeight="21" customHeight="1" x14ac:dyDescent="0.25"/>
  <cols>
    <col min="1" max="1" width="3.7109375" style="2" customWidth="1"/>
    <col min="2" max="2" width="10.140625" style="2" customWidth="1"/>
    <col min="3" max="3" width="15.7109375" style="2" customWidth="1"/>
    <col min="4" max="4" width="10" style="2" customWidth="1"/>
    <col min="5" max="5" width="25.7109375" style="2" customWidth="1"/>
    <col min="6" max="6" width="13.7109375" style="2" customWidth="1"/>
    <col min="7" max="7" width="37.7109375" style="2" customWidth="1"/>
    <col min="8" max="12" width="10.7109375" style="2" customWidth="1"/>
    <col min="13" max="13" width="4.7109375" style="2" customWidth="1"/>
    <col min="14" max="14" width="5.7109375" style="2" customWidth="1"/>
    <col min="15" max="15" width="4.7109375" style="2" hidden="1" customWidth="1"/>
    <col min="16" max="21" width="12.5703125" style="6" hidden="1" customWidth="1"/>
    <col min="22" max="16384" width="11.42578125" style="2"/>
  </cols>
  <sheetData>
    <row r="1" spans="2:21" ht="16.5" customHeight="1" thickBot="1" x14ac:dyDescent="0.3"/>
    <row r="2" spans="2:21" ht="45" customHeight="1" thickBot="1" x14ac:dyDescent="0.3">
      <c r="D2" s="230" t="s">
        <v>112</v>
      </c>
      <c r="E2" s="231"/>
      <c r="F2" s="231"/>
      <c r="G2" s="231"/>
      <c r="H2" s="231"/>
      <c r="I2" s="231"/>
      <c r="J2" s="231"/>
      <c r="K2" s="231"/>
      <c r="L2" s="231"/>
      <c r="M2" s="231"/>
      <c r="N2" s="232"/>
    </row>
    <row r="3" spans="2:21" ht="16.5" customHeight="1" thickBot="1" x14ac:dyDescent="0.3"/>
    <row r="4" spans="2:21" ht="45" customHeight="1" thickBot="1" x14ac:dyDescent="0.3">
      <c r="D4" s="233" t="s">
        <v>113</v>
      </c>
      <c r="E4" s="234"/>
      <c r="F4" s="234"/>
      <c r="G4" s="234"/>
      <c r="H4" s="234"/>
      <c r="I4" s="234"/>
      <c r="J4" s="234"/>
      <c r="K4" s="234"/>
      <c r="L4" s="234"/>
      <c r="M4" s="234"/>
      <c r="N4" s="235"/>
    </row>
    <row r="5" spans="2:21" ht="21" customHeight="1" x14ac:dyDescent="0.25">
      <c r="N5" s="21"/>
    </row>
    <row r="6" spans="2:21" ht="21" customHeight="1" x14ac:dyDescent="0.25">
      <c r="B6" s="145" t="s">
        <v>101</v>
      </c>
      <c r="C6" s="145"/>
      <c r="D6" s="145"/>
      <c r="E6" s="145"/>
      <c r="F6" s="3"/>
      <c r="G6" s="8" t="s">
        <v>114</v>
      </c>
      <c r="H6" s="243"/>
      <c r="I6" s="243"/>
      <c r="J6" s="243"/>
      <c r="K6" s="243"/>
      <c r="L6" s="243"/>
      <c r="M6" s="243"/>
      <c r="N6" s="243"/>
    </row>
    <row r="7" spans="2:21" ht="21" customHeight="1" x14ac:dyDescent="0.25">
      <c r="B7" s="155" t="s">
        <v>90</v>
      </c>
      <c r="C7" s="156"/>
      <c r="D7" s="170" t="str">
        <f>IF(COUNTBLANK(Evaluation!F8)=0,Evaluation!F8,"")</f>
        <v>ACAD1</v>
      </c>
      <c r="E7" s="171"/>
      <c r="G7" s="240" t="s">
        <v>128</v>
      </c>
      <c r="H7" s="244"/>
      <c r="I7" s="244"/>
      <c r="J7" s="244"/>
      <c r="K7" s="244"/>
      <c r="L7" s="244"/>
      <c r="M7" s="244"/>
      <c r="N7" s="244"/>
    </row>
    <row r="8" spans="2:21" ht="21" customHeight="1" x14ac:dyDescent="0.25">
      <c r="B8" s="153" t="s">
        <v>86</v>
      </c>
      <c r="C8" s="154"/>
      <c r="D8" s="170" t="str">
        <f>IF(COUNTBLANK(Evaluation!F9)=0,Evaluation!F9,"")</f>
        <v>ÉTAB1</v>
      </c>
      <c r="E8" s="171"/>
      <c r="G8" s="241"/>
      <c r="H8" s="244"/>
      <c r="I8" s="244"/>
      <c r="J8" s="244"/>
      <c r="K8" s="244"/>
      <c r="L8" s="244"/>
      <c r="M8" s="244"/>
      <c r="N8" s="244"/>
    </row>
    <row r="9" spans="2:21" ht="21" customHeight="1" x14ac:dyDescent="0.25">
      <c r="B9" s="153" t="s">
        <v>87</v>
      </c>
      <c r="C9" s="154"/>
      <c r="D9" s="170" t="str">
        <f>IF(COUNTBLANK(Evaluation!F10)=0,Evaluation!F10,"")</f>
        <v>20..</v>
      </c>
      <c r="E9" s="171"/>
      <c r="G9" s="241"/>
      <c r="H9" s="244"/>
      <c r="I9" s="244"/>
      <c r="J9" s="244"/>
      <c r="K9" s="244"/>
      <c r="L9" s="244"/>
      <c r="M9" s="244"/>
      <c r="N9" s="244"/>
    </row>
    <row r="10" spans="2:21" ht="21" customHeight="1" x14ac:dyDescent="0.25">
      <c r="B10" s="153" t="s">
        <v>88</v>
      </c>
      <c r="C10" s="154"/>
      <c r="D10" s="168" t="str">
        <f>IF(COUNTBLANK(Evaluation!F11)=0,Evaluation!F11,"")</f>
        <v>CANDIDAT1</v>
      </c>
      <c r="E10" s="169"/>
      <c r="G10" s="241"/>
      <c r="H10" s="244"/>
      <c r="I10" s="244"/>
      <c r="J10" s="244"/>
      <c r="K10" s="244"/>
      <c r="L10" s="244"/>
      <c r="M10" s="244"/>
      <c r="N10" s="244"/>
    </row>
    <row r="11" spans="2:21" ht="21" customHeight="1" x14ac:dyDescent="0.25">
      <c r="B11" s="153" t="s">
        <v>89</v>
      </c>
      <c r="C11" s="154"/>
      <c r="D11" s="168" t="str">
        <f>IF(COUNTBLANK(Evaluation!F12)=0,Evaluation!F12,"")</f>
        <v>ÉLÈVE1</v>
      </c>
      <c r="E11" s="169"/>
      <c r="G11" s="242"/>
      <c r="H11" s="244"/>
      <c r="I11" s="244"/>
      <c r="J11" s="244"/>
      <c r="K11" s="244"/>
      <c r="L11" s="244"/>
      <c r="M11" s="244"/>
      <c r="N11" s="244"/>
    </row>
    <row r="12" spans="2:21" ht="21" customHeight="1" thickBot="1" x14ac:dyDescent="0.3">
      <c r="R12" s="4"/>
    </row>
    <row r="13" spans="2:21" ht="28.5" customHeight="1" thickBot="1" x14ac:dyDescent="0.3">
      <c r="B13" s="172" t="s">
        <v>115</v>
      </c>
      <c r="C13" s="173"/>
      <c r="D13" s="173"/>
      <c r="E13" s="174"/>
      <c r="F13" s="172" t="s">
        <v>116</v>
      </c>
      <c r="G13" s="174"/>
      <c r="H13" s="186" t="s">
        <v>117</v>
      </c>
      <c r="I13" s="187"/>
      <c r="J13" s="187"/>
      <c r="K13" s="187"/>
      <c r="L13" s="188"/>
      <c r="M13" s="194" t="s">
        <v>134</v>
      </c>
      <c r="N13" s="195"/>
    </row>
    <row r="14" spans="2:21" ht="15.75" customHeight="1" x14ac:dyDescent="0.25">
      <c r="B14" s="175"/>
      <c r="C14" s="176"/>
      <c r="D14" s="176"/>
      <c r="E14" s="177"/>
      <c r="F14" s="175"/>
      <c r="G14" s="177"/>
      <c r="H14" s="13" t="s">
        <v>118</v>
      </c>
      <c r="I14" s="69">
        <v>0</v>
      </c>
      <c r="J14" s="25" t="s">
        <v>119</v>
      </c>
      <c r="K14" s="14" t="s">
        <v>120</v>
      </c>
      <c r="L14" s="15" t="s">
        <v>121</v>
      </c>
      <c r="M14" s="196"/>
      <c r="N14" s="197"/>
    </row>
    <row r="15" spans="2:21" ht="25.5" customHeight="1" thickBot="1" x14ac:dyDescent="0.3">
      <c r="B15" s="178"/>
      <c r="C15" s="179"/>
      <c r="D15" s="179"/>
      <c r="E15" s="180"/>
      <c r="F15" s="178"/>
      <c r="G15" s="180"/>
      <c r="H15" s="9" t="s">
        <v>122</v>
      </c>
      <c r="I15" s="12" t="s">
        <v>123</v>
      </c>
      <c r="J15" s="26" t="s">
        <v>124</v>
      </c>
      <c r="K15" s="11" t="s">
        <v>125</v>
      </c>
      <c r="L15" s="10" t="s">
        <v>126</v>
      </c>
      <c r="M15" s="198"/>
      <c r="N15" s="199"/>
      <c r="P15" s="76" t="s">
        <v>165</v>
      </c>
      <c r="Q15" s="77" t="s">
        <v>166</v>
      </c>
      <c r="R15" s="76" t="s">
        <v>138</v>
      </c>
      <c r="S15" s="76" t="s">
        <v>136</v>
      </c>
      <c r="T15" s="76" t="s">
        <v>137</v>
      </c>
      <c r="U15" s="76" t="s">
        <v>167</v>
      </c>
    </row>
    <row r="16" spans="2:21" ht="21" customHeight="1" thickBot="1" x14ac:dyDescent="0.3">
      <c r="B16" s="189" t="s">
        <v>2</v>
      </c>
      <c r="C16" s="190"/>
      <c r="D16" s="190"/>
      <c r="E16" s="190"/>
      <c r="F16" s="190"/>
      <c r="G16" s="190"/>
      <c r="H16" s="129" t="str">
        <f>IF((R17+R18+R19)/(P17+P18+P19)&lt;0.5,"?","")</f>
        <v/>
      </c>
      <c r="I16" s="35"/>
      <c r="J16" s="35"/>
      <c r="K16" s="35"/>
      <c r="L16" s="35"/>
      <c r="M16" s="35"/>
      <c r="N16" s="55">
        <f>P16</f>
        <v>0.25</v>
      </c>
      <c r="O16" s="83">
        <f>SUM(N17:N19)</f>
        <v>1</v>
      </c>
      <c r="P16" s="47">
        <f>SUM(P17:P19)/100</f>
        <v>0.25</v>
      </c>
      <c r="Q16" s="47"/>
      <c r="R16" s="5"/>
      <c r="S16" s="5"/>
      <c r="T16" s="45">
        <f>SUM(T17:T29)</f>
        <v>0</v>
      </c>
      <c r="U16" s="45">
        <f>SUM(U17:U29)</f>
        <v>20</v>
      </c>
    </row>
    <row r="17" spans="2:21" ht="21" customHeight="1" x14ac:dyDescent="0.25">
      <c r="B17" s="59" t="s">
        <v>29</v>
      </c>
      <c r="C17" s="181" t="s">
        <v>3</v>
      </c>
      <c r="D17" s="182"/>
      <c r="E17" s="183"/>
      <c r="F17" s="184" t="s">
        <v>5</v>
      </c>
      <c r="G17" s="185"/>
      <c r="H17" s="72"/>
      <c r="I17" s="70"/>
      <c r="J17" s="27"/>
      <c r="K17" s="27"/>
      <c r="L17" s="27"/>
      <c r="M17" s="20" t="str">
        <f>IF(AND(COUNTBLANK(H17:L17)=4,OR(H17="x",I17="x",J17="x",K17="x",L17="x")),"","&lt;")</f>
        <v>&lt;</v>
      </c>
      <c r="N17" s="82">
        <f>P17/O19</f>
        <v>0.4</v>
      </c>
      <c r="O17" s="3"/>
      <c r="P17" s="37">
        <v>10</v>
      </c>
      <c r="Q17" s="45">
        <f>20*P16</f>
        <v>5</v>
      </c>
      <c r="R17" s="5">
        <f>IF(ISBLANK(H17),P17,0)</f>
        <v>10</v>
      </c>
      <c r="S17" s="46">
        <f>IF(I17="x",0,IF(J17="x",1/3,IF(K17="x",2/3,IF(L17="x",1)))*R17)</f>
        <v>0</v>
      </c>
      <c r="T17" s="45">
        <f>IF(SUM(R17:R19)=0,0,SUM(S17:S19)/SUM(R17:R19)*Q17)</f>
        <v>0</v>
      </c>
      <c r="U17" s="45">
        <f>IF(SUM(R17:R19)=0,0,Q17)</f>
        <v>5</v>
      </c>
    </row>
    <row r="18" spans="2:21" ht="21" customHeight="1" x14ac:dyDescent="0.25">
      <c r="B18" s="208" t="s">
        <v>30</v>
      </c>
      <c r="C18" s="221" t="s">
        <v>4</v>
      </c>
      <c r="D18" s="222"/>
      <c r="E18" s="223"/>
      <c r="F18" s="184" t="s">
        <v>6</v>
      </c>
      <c r="G18" s="185"/>
      <c r="H18" s="73"/>
      <c r="I18" s="71"/>
      <c r="J18" s="28"/>
      <c r="K18" s="28"/>
      <c r="L18" s="28"/>
      <c r="M18" s="20" t="str">
        <f t="shared" ref="M18:M19" si="0">IF(AND(COUNTBLANK(H18:L18)=4,OR(H18="x",I18="x",J18="x",K18="x",L18="x")),"","&lt;")</f>
        <v>&lt;</v>
      </c>
      <c r="N18" s="82">
        <f>P18/O19</f>
        <v>0.4</v>
      </c>
      <c r="O18" s="3"/>
      <c r="P18" s="37">
        <v>10</v>
      </c>
      <c r="Q18" s="5"/>
      <c r="R18" s="5">
        <f>IF(ISBLANK(H18),P18,0)</f>
        <v>10</v>
      </c>
      <c r="S18" s="5">
        <f>IF(I18="x",0,IF(J18="x",1/3,IF(K18="x",2/3,IF(L18="x",1)))*R18)</f>
        <v>0</v>
      </c>
      <c r="T18" s="5"/>
      <c r="U18" s="5"/>
    </row>
    <row r="19" spans="2:21" ht="21" customHeight="1" thickBot="1" x14ac:dyDescent="0.3">
      <c r="B19" s="209"/>
      <c r="C19" s="224"/>
      <c r="D19" s="225"/>
      <c r="E19" s="226"/>
      <c r="F19" s="184" t="s">
        <v>7</v>
      </c>
      <c r="G19" s="185"/>
      <c r="H19" s="74"/>
      <c r="I19" s="75"/>
      <c r="J19" s="29"/>
      <c r="K19" s="29"/>
      <c r="L19" s="29"/>
      <c r="M19" s="20" t="str">
        <f t="shared" si="0"/>
        <v>&lt;</v>
      </c>
      <c r="N19" s="82">
        <f>P19/O19</f>
        <v>0.2</v>
      </c>
      <c r="O19" s="81">
        <f>SUM(P17:P19)</f>
        <v>25</v>
      </c>
      <c r="P19" s="37">
        <v>5</v>
      </c>
      <c r="Q19" s="5"/>
      <c r="R19" s="5">
        <f>IF(ISBLANK(H19),P19,0)</f>
        <v>5</v>
      </c>
      <c r="S19" s="5">
        <f>IF(I19="x",0,IF(J19="x",1/3,IF(K19="x",2/3,IF(L19="x",1)))*R19)</f>
        <v>0</v>
      </c>
      <c r="T19" s="5"/>
      <c r="U19" s="5"/>
    </row>
    <row r="20" spans="2:21" ht="21" customHeight="1" thickBot="1" x14ac:dyDescent="0.3">
      <c r="B20" s="191" t="s">
        <v>8</v>
      </c>
      <c r="C20" s="192"/>
      <c r="D20" s="192"/>
      <c r="E20" s="192"/>
      <c r="F20" s="192"/>
      <c r="G20" s="192"/>
      <c r="H20" s="130" t="str">
        <f>IF((R21+R22+R23+R24)/(P21+P22+P23+P24)&lt;0.5,"?","")</f>
        <v/>
      </c>
      <c r="I20" s="38"/>
      <c r="J20" s="38"/>
      <c r="K20" s="38"/>
      <c r="L20" s="38"/>
      <c r="M20" s="38"/>
      <c r="N20" s="56">
        <f>P20</f>
        <v>0.4</v>
      </c>
      <c r="O20" s="83">
        <f>SUM(N21:N24)</f>
        <v>1</v>
      </c>
      <c r="P20" s="47">
        <f>SUM(P21:P24)/100</f>
        <v>0.4</v>
      </c>
      <c r="Q20" s="47"/>
      <c r="R20" s="5"/>
      <c r="S20" s="5"/>
      <c r="T20" s="5"/>
      <c r="U20" s="5"/>
    </row>
    <row r="21" spans="2:21" ht="21" customHeight="1" x14ac:dyDescent="0.25">
      <c r="B21" s="208" t="s">
        <v>31</v>
      </c>
      <c r="C21" s="221" t="s">
        <v>9</v>
      </c>
      <c r="D21" s="222"/>
      <c r="E21" s="223"/>
      <c r="F21" s="184" t="s">
        <v>10</v>
      </c>
      <c r="G21" s="185"/>
      <c r="H21" s="72"/>
      <c r="I21" s="70"/>
      <c r="J21" s="27"/>
      <c r="K21" s="27"/>
      <c r="L21" s="27"/>
      <c r="M21" s="20" t="str">
        <f t="shared" ref="M21:M24" si="1">IF(AND(COUNTBLANK(H21:L21)=4,OR(H21="x",I21="x",J21="x",K21="x",L21="x")),"","&lt;")</f>
        <v>&lt;</v>
      </c>
      <c r="N21" s="82">
        <f>P21/O24</f>
        <v>0.37</v>
      </c>
      <c r="O21" s="81"/>
      <c r="P21" s="37">
        <v>14.8</v>
      </c>
      <c r="Q21" s="45">
        <f>20*P20</f>
        <v>8</v>
      </c>
      <c r="R21" s="5">
        <f>IF(ISBLANK(H21),P21,0)</f>
        <v>14.8</v>
      </c>
      <c r="S21" s="5">
        <f>IF(I21="x",0,IF(J21="x",1/3,IF(K21="x",2/3,IF(L21="x",1)))*R21)</f>
        <v>0</v>
      </c>
      <c r="T21" s="45">
        <f>IF(SUM(R21:R24)=0,0,SUM(S21:S24)/SUM(R21:R24)*Q21)</f>
        <v>0</v>
      </c>
      <c r="U21" s="45">
        <f>IF(SUM(R21:R24)=0,0,Q21)</f>
        <v>8</v>
      </c>
    </row>
    <row r="22" spans="2:21" ht="21" customHeight="1" x14ac:dyDescent="0.25">
      <c r="B22" s="210"/>
      <c r="C22" s="227"/>
      <c r="D22" s="228"/>
      <c r="E22" s="229"/>
      <c r="F22" s="184" t="s">
        <v>11</v>
      </c>
      <c r="G22" s="185"/>
      <c r="H22" s="73"/>
      <c r="I22" s="71"/>
      <c r="J22" s="28"/>
      <c r="K22" s="28"/>
      <c r="L22" s="28"/>
      <c r="M22" s="20" t="str">
        <f t="shared" si="1"/>
        <v>&lt;</v>
      </c>
      <c r="N22" s="82">
        <f>P22/O24</f>
        <v>0.2</v>
      </c>
      <c r="O22" s="81"/>
      <c r="P22" s="37">
        <v>8</v>
      </c>
      <c r="Q22" s="5"/>
      <c r="R22" s="5">
        <f>IF(ISBLANK(H22),P22,0)</f>
        <v>8</v>
      </c>
      <c r="S22" s="5">
        <f>IF(I22="x",0,IF(J22="x",1/3,IF(K22="x",2/3,IF(L22="x",1)))*R22)</f>
        <v>0</v>
      </c>
      <c r="T22" s="5"/>
      <c r="U22" s="5"/>
    </row>
    <row r="23" spans="2:21" ht="21" customHeight="1" x14ac:dyDescent="0.25">
      <c r="B23" s="210"/>
      <c r="C23" s="227"/>
      <c r="D23" s="228"/>
      <c r="E23" s="229"/>
      <c r="F23" s="184" t="s">
        <v>12</v>
      </c>
      <c r="G23" s="185"/>
      <c r="H23" s="73"/>
      <c r="I23" s="71"/>
      <c r="J23" s="28"/>
      <c r="K23" s="28"/>
      <c r="L23" s="28"/>
      <c r="M23" s="20" t="str">
        <f t="shared" si="1"/>
        <v>&lt;</v>
      </c>
      <c r="N23" s="82">
        <f>P23/O24</f>
        <v>0.2</v>
      </c>
      <c r="O23" s="81"/>
      <c r="P23" s="37">
        <v>8</v>
      </c>
      <c r="Q23" s="5"/>
      <c r="R23" s="5">
        <f>IF(ISBLANK(H23),P23,0)</f>
        <v>8</v>
      </c>
      <c r="S23" s="5">
        <f>IF(I23="x",0,IF(J23="x",1/3,IF(K23="x",2/3,IF(L23="x",1)))*R23)</f>
        <v>0</v>
      </c>
      <c r="T23" s="5"/>
      <c r="U23" s="5"/>
    </row>
    <row r="24" spans="2:21" ht="21" customHeight="1" thickBot="1" x14ac:dyDescent="0.3">
      <c r="B24" s="209"/>
      <c r="C24" s="224"/>
      <c r="D24" s="225"/>
      <c r="E24" s="226"/>
      <c r="F24" s="184" t="s">
        <v>13</v>
      </c>
      <c r="G24" s="185"/>
      <c r="H24" s="74"/>
      <c r="I24" s="71"/>
      <c r="J24" s="28"/>
      <c r="K24" s="28"/>
      <c r="L24" s="28"/>
      <c r="M24" s="20" t="str">
        <f t="shared" si="1"/>
        <v>&lt;</v>
      </c>
      <c r="N24" s="82">
        <f>P24/O24</f>
        <v>0.22999999999999998</v>
      </c>
      <c r="O24" s="81">
        <f>SUM(P21:P24)</f>
        <v>40</v>
      </c>
      <c r="P24" s="37">
        <v>9.1999999999999993</v>
      </c>
      <c r="Q24" s="5"/>
      <c r="R24" s="5">
        <f>IF(ISBLANK(H24),P24,0)</f>
        <v>9.1999999999999993</v>
      </c>
      <c r="S24" s="5">
        <f>IF(I24="x",0,IF(J24="x",1/3,IF(K24="x",2/3,IF(L24="x",1)))*R24)</f>
        <v>0</v>
      </c>
      <c r="T24" s="5"/>
      <c r="U24" s="5"/>
    </row>
    <row r="25" spans="2:21" ht="21" customHeight="1" thickBot="1" x14ac:dyDescent="0.3">
      <c r="B25" s="191" t="s">
        <v>14</v>
      </c>
      <c r="C25" s="192"/>
      <c r="D25" s="192"/>
      <c r="E25" s="192"/>
      <c r="F25" s="192"/>
      <c r="G25" s="192"/>
      <c r="H25" s="130" t="str">
        <f>IF((R26+R27+R28+R29)/(P26+P27+P28+P29)&lt;0.5,"?","")</f>
        <v/>
      </c>
      <c r="I25" s="38"/>
      <c r="J25" s="38"/>
      <c r="K25" s="38"/>
      <c r="L25" s="38"/>
      <c r="M25" s="38"/>
      <c r="N25" s="56">
        <f>P25</f>
        <v>0.35</v>
      </c>
      <c r="O25" s="83">
        <f>SUM(N26:N29)</f>
        <v>1</v>
      </c>
      <c r="P25" s="47">
        <f>SUM(P26:P29)/100</f>
        <v>0.35</v>
      </c>
      <c r="Q25" s="47"/>
      <c r="R25" s="5"/>
      <c r="S25" s="5"/>
      <c r="T25" s="5"/>
      <c r="U25" s="5"/>
    </row>
    <row r="26" spans="2:21" ht="21" customHeight="1" x14ac:dyDescent="0.25">
      <c r="B26" s="211" t="s">
        <v>32</v>
      </c>
      <c r="C26" s="221" t="s">
        <v>15</v>
      </c>
      <c r="D26" s="222"/>
      <c r="E26" s="223"/>
      <c r="F26" s="184" t="s">
        <v>18</v>
      </c>
      <c r="G26" s="185"/>
      <c r="H26" s="72"/>
      <c r="I26" s="71"/>
      <c r="J26" s="28"/>
      <c r="K26" s="28"/>
      <c r="L26" s="28"/>
      <c r="M26" s="20" t="str">
        <f t="shared" ref="M26:M29" si="2">IF(AND(COUNTBLANK(H26:L26)=4,OR(H26="x",I26="x",J26="x",K26="x",L26="x")),"","&lt;")</f>
        <v>&lt;</v>
      </c>
      <c r="N26" s="82">
        <f>P26/O29</f>
        <v>0.28000000000000003</v>
      </c>
      <c r="O26" s="81"/>
      <c r="P26" s="37">
        <v>9.8000000000000007</v>
      </c>
      <c r="Q26" s="5">
        <f>20*P25</f>
        <v>7</v>
      </c>
      <c r="R26" s="5">
        <f t="shared" ref="R26:R29" si="3">IF(ISBLANK(H26),P26,0)</f>
        <v>9.8000000000000007</v>
      </c>
      <c r="S26" s="5">
        <f>IF(I26="x",0,IF(J26="x",1/3,IF(K26="x",2/3,IF(L26="x",1)))*R26)</f>
        <v>0</v>
      </c>
      <c r="T26" s="45">
        <f>IF(SUM(R26:R29)=0,0,SUM(S26:S29)/SUM(R26:R29)*Q26)</f>
        <v>0</v>
      </c>
      <c r="U26" s="45">
        <f>IF(SUM(R26:R29)=0,0,Q26)</f>
        <v>7</v>
      </c>
    </row>
    <row r="27" spans="2:21" ht="21" customHeight="1" x14ac:dyDescent="0.25">
      <c r="B27" s="211"/>
      <c r="C27" s="224"/>
      <c r="D27" s="225"/>
      <c r="E27" s="226"/>
      <c r="F27" s="184" t="s">
        <v>19</v>
      </c>
      <c r="G27" s="185"/>
      <c r="H27" s="73"/>
      <c r="I27" s="71"/>
      <c r="J27" s="28"/>
      <c r="K27" s="28"/>
      <c r="L27" s="28"/>
      <c r="M27" s="20" t="str">
        <f t="shared" si="2"/>
        <v>&lt;</v>
      </c>
      <c r="N27" s="82">
        <f>P27/O29</f>
        <v>0.28000000000000003</v>
      </c>
      <c r="O27" s="81"/>
      <c r="P27" s="37">
        <v>9.8000000000000007</v>
      </c>
      <c r="Q27" s="5"/>
      <c r="R27" s="5">
        <f t="shared" si="3"/>
        <v>9.8000000000000007</v>
      </c>
      <c r="S27" s="5">
        <f>IF(I27="x",0,IF(J27="x",1/3,IF(K27="x",2/3,IF(L27="x",1)))*R27)</f>
        <v>0</v>
      </c>
      <c r="T27" s="5"/>
      <c r="U27" s="5"/>
    </row>
    <row r="28" spans="2:21" ht="21" customHeight="1" x14ac:dyDescent="0.25">
      <c r="B28" s="60" t="s">
        <v>33</v>
      </c>
      <c r="C28" s="181" t="s">
        <v>16</v>
      </c>
      <c r="D28" s="182"/>
      <c r="E28" s="183"/>
      <c r="F28" s="184" t="s">
        <v>20</v>
      </c>
      <c r="G28" s="185"/>
      <c r="H28" s="73"/>
      <c r="I28" s="71"/>
      <c r="J28" s="28"/>
      <c r="K28" s="28"/>
      <c r="L28" s="28"/>
      <c r="M28" s="20" t="str">
        <f t="shared" si="2"/>
        <v>&lt;</v>
      </c>
      <c r="N28" s="82">
        <f>P28/O29</f>
        <v>0.16</v>
      </c>
      <c r="O28" s="81"/>
      <c r="P28" s="37">
        <v>5.6</v>
      </c>
      <c r="Q28" s="5"/>
      <c r="R28" s="5">
        <f t="shared" si="3"/>
        <v>5.6</v>
      </c>
      <c r="S28" s="5">
        <f>IF(I28="x",0,IF(J28="x",1/3,IF(K28="x",2/3,IF(L28="x",1)))*R28)</f>
        <v>0</v>
      </c>
      <c r="T28" s="5"/>
      <c r="U28" s="5"/>
    </row>
    <row r="29" spans="2:21" ht="21" customHeight="1" thickBot="1" x14ac:dyDescent="0.3">
      <c r="B29" s="60" t="s">
        <v>34</v>
      </c>
      <c r="C29" s="181" t="s">
        <v>17</v>
      </c>
      <c r="D29" s="182"/>
      <c r="E29" s="183"/>
      <c r="F29" s="184" t="s">
        <v>21</v>
      </c>
      <c r="G29" s="185"/>
      <c r="H29" s="74"/>
      <c r="I29" s="71"/>
      <c r="J29" s="28"/>
      <c r="K29" s="28"/>
      <c r="L29" s="28"/>
      <c r="M29" s="20" t="str">
        <f t="shared" si="2"/>
        <v>&lt;</v>
      </c>
      <c r="N29" s="82">
        <f>P29/O29</f>
        <v>0.28000000000000003</v>
      </c>
      <c r="O29" s="81">
        <f>SUM(P26:P29)</f>
        <v>35</v>
      </c>
      <c r="P29" s="37">
        <v>9.8000000000000007</v>
      </c>
      <c r="Q29" s="5"/>
      <c r="R29" s="5">
        <f t="shared" si="3"/>
        <v>9.8000000000000007</v>
      </c>
      <c r="S29" s="5">
        <f>IF(I29="x",0,IF(J29="x",1/3,IF(K29="x",2/3,IF(L29="x",1)))*R29)</f>
        <v>0</v>
      </c>
      <c r="T29" s="5"/>
      <c r="U29" s="5"/>
    </row>
    <row r="30" spans="2:21" ht="21" customHeight="1" thickBot="1" x14ac:dyDescent="0.3">
      <c r="B30" s="22"/>
      <c r="C30" s="23"/>
      <c r="D30" s="23"/>
      <c r="E30" s="23"/>
      <c r="F30" s="23"/>
      <c r="G30" s="23"/>
      <c r="H30" s="22"/>
      <c r="I30" s="22"/>
      <c r="J30" s="22"/>
      <c r="K30" s="22"/>
      <c r="L30" s="22"/>
      <c r="M30" s="51" t="str">
        <f>IF(COUNTBLANK(M17:M29)=13,"","!")</f>
        <v>!</v>
      </c>
      <c r="N30" s="3"/>
      <c r="O30" s="3"/>
    </row>
    <row r="31" spans="2:21" ht="30" customHeight="1" thickBot="1" x14ac:dyDescent="0.3">
      <c r="B31" s="245" t="s">
        <v>133</v>
      </c>
      <c r="C31" s="237"/>
      <c r="D31" s="237"/>
      <c r="E31" s="238"/>
      <c r="G31" s="18" t="s">
        <v>130</v>
      </c>
      <c r="H31" s="22"/>
      <c r="I31" s="218">
        <f>SUM(R17:R29)/100</f>
        <v>0.99999999999999989</v>
      </c>
      <c r="J31" s="219"/>
      <c r="K31" s="219"/>
      <c r="L31" s="220"/>
      <c r="M31" s="52" t="str">
        <f>IF(I31&lt;0.5,"!","")</f>
        <v/>
      </c>
      <c r="N31" s="36">
        <f>SUM(N16,N20,N25)</f>
        <v>1</v>
      </c>
      <c r="O31" s="3"/>
    </row>
    <row r="32" spans="2:21" ht="10.5" customHeight="1" thickBot="1" x14ac:dyDescent="0.3">
      <c r="B32" s="212"/>
      <c r="C32" s="213"/>
      <c r="D32" s="213"/>
      <c r="E32" s="214"/>
      <c r="F32" s="24"/>
      <c r="G32" s="24"/>
      <c r="H32" s="22"/>
      <c r="I32" s="22"/>
      <c r="J32" s="22"/>
      <c r="K32" s="22"/>
      <c r="L32" s="22"/>
      <c r="M32" s="3"/>
      <c r="N32" s="3"/>
      <c r="O32" s="3"/>
    </row>
    <row r="33" spans="2:15" ht="30" customHeight="1" thickBot="1" x14ac:dyDescent="0.3">
      <c r="B33" s="212"/>
      <c r="C33" s="213"/>
      <c r="D33" s="213"/>
      <c r="E33" s="214"/>
      <c r="G33" s="18" t="s">
        <v>131</v>
      </c>
      <c r="H33" s="22"/>
      <c r="I33" s="201" t="str">
        <f>IF(COUNTBLANK(M30:M31)=2,T16/U16*20,"!")</f>
        <v>!</v>
      </c>
      <c r="J33" s="202"/>
      <c r="K33" s="22"/>
      <c r="L33" s="205" t="s">
        <v>129</v>
      </c>
      <c r="M33" s="3"/>
      <c r="N33" s="3"/>
      <c r="O33" s="3"/>
    </row>
    <row r="34" spans="2:15" ht="10.5" customHeight="1" thickBot="1" x14ac:dyDescent="0.3">
      <c r="B34" s="212"/>
      <c r="C34" s="213"/>
      <c r="D34" s="213"/>
      <c r="E34" s="214"/>
      <c r="F34" s="24"/>
      <c r="G34" s="24"/>
      <c r="H34" s="22"/>
      <c r="I34" s="22"/>
      <c r="J34" s="22"/>
      <c r="K34" s="22"/>
      <c r="L34" s="206"/>
      <c r="M34" s="3"/>
      <c r="N34" s="3"/>
      <c r="O34" s="3"/>
    </row>
    <row r="35" spans="2:15" ht="30" customHeight="1" thickTop="1" thickBot="1" x14ac:dyDescent="0.3">
      <c r="B35" s="215"/>
      <c r="C35" s="216"/>
      <c r="D35" s="216"/>
      <c r="E35" s="217"/>
      <c r="G35" s="67" t="s">
        <v>127</v>
      </c>
      <c r="H35" s="22"/>
      <c r="I35" s="203"/>
      <c r="J35" s="204"/>
      <c r="K35" s="22"/>
      <c r="L35" s="207"/>
      <c r="M35" s="3"/>
      <c r="N35" s="3"/>
      <c r="O35" s="3"/>
    </row>
    <row r="36" spans="2:15" ht="36" customHeight="1" thickTop="1" x14ac:dyDescent="0.25">
      <c r="B36" s="22"/>
      <c r="C36" s="23"/>
      <c r="D36" s="23"/>
      <c r="E36" s="23"/>
      <c r="F36" s="23"/>
      <c r="G36" s="200" t="s">
        <v>149</v>
      </c>
      <c r="H36" s="200"/>
      <c r="I36" s="200"/>
      <c r="J36" s="200"/>
      <c r="K36" s="200"/>
      <c r="L36" s="200"/>
      <c r="M36" s="200"/>
      <c r="N36" s="200"/>
      <c r="O36" s="34"/>
    </row>
    <row r="37" spans="2:15" ht="10.5" customHeight="1" thickBot="1" x14ac:dyDescent="0.3">
      <c r="B37" s="22"/>
      <c r="C37" s="23"/>
      <c r="D37" s="23"/>
      <c r="E37" s="23"/>
      <c r="F37" s="23"/>
      <c r="G37" s="23"/>
      <c r="H37" s="22"/>
      <c r="I37" s="22"/>
      <c r="J37" s="22"/>
      <c r="K37" s="22"/>
      <c r="L37" s="22"/>
      <c r="M37" s="3"/>
      <c r="N37" s="3"/>
      <c r="O37" s="3"/>
    </row>
    <row r="38" spans="2:15" ht="21" customHeight="1" thickBot="1" x14ac:dyDescent="0.3">
      <c r="B38" s="236" t="s">
        <v>215</v>
      </c>
      <c r="C38" s="237"/>
      <c r="D38" s="237"/>
      <c r="E38" s="238"/>
      <c r="F38" s="23"/>
      <c r="G38" s="19" t="s">
        <v>132</v>
      </c>
      <c r="H38" s="22"/>
      <c r="I38" s="22"/>
      <c r="J38" s="22"/>
      <c r="K38" s="22"/>
      <c r="L38" s="22"/>
      <c r="M38" s="3"/>
      <c r="N38" s="3"/>
      <c r="O38" s="3"/>
    </row>
    <row r="39" spans="2:15" ht="43.5" customHeight="1" x14ac:dyDescent="0.25">
      <c r="B39" s="239"/>
      <c r="C39" s="239"/>
      <c r="D39" s="239"/>
      <c r="E39" s="239"/>
      <c r="F39" s="23"/>
      <c r="G39" s="30"/>
      <c r="H39" s="22"/>
      <c r="I39" s="22"/>
      <c r="J39" s="22"/>
      <c r="K39" s="22"/>
      <c r="L39" s="22"/>
      <c r="M39" s="3"/>
      <c r="N39" s="3"/>
      <c r="O39" s="3"/>
    </row>
    <row r="40" spans="2:15" ht="43.5" customHeight="1" x14ac:dyDescent="0.25">
      <c r="B40" s="193"/>
      <c r="C40" s="193"/>
      <c r="D40" s="193"/>
      <c r="E40" s="193"/>
      <c r="F40" s="23"/>
      <c r="G40" s="31"/>
      <c r="H40" s="22"/>
      <c r="I40" s="22"/>
      <c r="J40" s="22"/>
      <c r="K40" s="22"/>
      <c r="L40" s="22"/>
      <c r="M40" s="3"/>
      <c r="N40" s="3"/>
      <c r="O40" s="3"/>
    </row>
    <row r="41" spans="2:15" ht="43.5" customHeight="1" x14ac:dyDescent="0.25">
      <c r="B41" s="193"/>
      <c r="C41" s="193"/>
      <c r="D41" s="193"/>
      <c r="E41" s="193"/>
      <c r="F41" s="23"/>
      <c r="G41" s="31"/>
      <c r="H41" s="22"/>
      <c r="I41" s="22"/>
      <c r="J41" s="22"/>
      <c r="K41" s="22"/>
      <c r="L41" s="22"/>
      <c r="M41" s="3"/>
      <c r="N41" s="3"/>
      <c r="O41" s="3"/>
    </row>
    <row r="42" spans="2:15" ht="43.5" customHeight="1" x14ac:dyDescent="0.25">
      <c r="B42" s="193"/>
      <c r="C42" s="193"/>
      <c r="D42" s="193"/>
      <c r="E42" s="193"/>
      <c r="F42" s="23"/>
      <c r="G42" s="31"/>
      <c r="H42" s="22"/>
      <c r="I42" s="22"/>
      <c r="J42" s="22"/>
      <c r="K42" s="22"/>
      <c r="L42" s="22"/>
      <c r="M42" s="3"/>
      <c r="N42" s="3"/>
      <c r="O42" s="3"/>
    </row>
    <row r="43" spans="2:15" ht="21" customHeight="1" x14ac:dyDescent="0.25">
      <c r="F43" s="23"/>
      <c r="G43" s="23"/>
      <c r="H43" s="22"/>
      <c r="I43" s="22"/>
      <c r="J43" s="22"/>
      <c r="K43" s="22"/>
      <c r="L43" s="22"/>
      <c r="M43" s="3"/>
      <c r="N43" s="3"/>
      <c r="O43" s="3"/>
    </row>
    <row r="44" spans="2:15" ht="21" customHeight="1" x14ac:dyDescent="0.25">
      <c r="B44" s="22"/>
      <c r="C44" s="23"/>
      <c r="D44" s="23"/>
      <c r="E44" s="23"/>
      <c r="F44" s="23"/>
      <c r="G44" s="23"/>
      <c r="H44" s="22"/>
      <c r="I44" s="22"/>
      <c r="J44" s="22"/>
      <c r="K44" s="22"/>
      <c r="L44" s="22"/>
      <c r="M44" s="3"/>
      <c r="N44" s="3"/>
      <c r="O44" s="3"/>
    </row>
    <row r="45" spans="2:15" ht="21" customHeight="1" x14ac:dyDescent="0.25">
      <c r="B45" s="22"/>
      <c r="C45" s="23"/>
      <c r="D45" s="23"/>
      <c r="E45" s="23"/>
      <c r="F45" s="23"/>
      <c r="G45" s="23"/>
      <c r="H45" s="22"/>
      <c r="I45" s="22"/>
      <c r="J45" s="22"/>
      <c r="K45" s="22"/>
      <c r="L45" s="22"/>
      <c r="M45" s="3"/>
      <c r="N45" s="3"/>
      <c r="O45" s="3"/>
    </row>
    <row r="46" spans="2:15" ht="21" customHeight="1" x14ac:dyDescent="0.25">
      <c r="B46" s="22"/>
      <c r="C46" s="23"/>
      <c r="D46" s="23"/>
      <c r="E46" s="23"/>
      <c r="F46" s="23"/>
      <c r="G46" s="23"/>
      <c r="H46" s="22"/>
      <c r="I46" s="22"/>
      <c r="J46" s="22"/>
      <c r="K46" s="22"/>
      <c r="L46" s="22"/>
      <c r="M46" s="3"/>
      <c r="N46" s="3"/>
      <c r="O46" s="3"/>
    </row>
    <row r="47" spans="2:15" ht="21" customHeight="1" x14ac:dyDescent="0.25">
      <c r="B47" s="22"/>
      <c r="C47" s="23"/>
      <c r="D47" s="23"/>
      <c r="E47" s="23"/>
      <c r="F47" s="23"/>
      <c r="G47" s="23"/>
      <c r="H47" s="22"/>
      <c r="I47" s="22"/>
      <c r="J47" s="22"/>
      <c r="K47" s="22"/>
      <c r="L47" s="22"/>
      <c r="M47" s="3"/>
      <c r="N47" s="3"/>
      <c r="O47" s="3"/>
    </row>
    <row r="48" spans="2:15" ht="21" customHeight="1" x14ac:dyDescent="0.25">
      <c r="B48" s="22"/>
      <c r="C48" s="23"/>
      <c r="D48" s="23"/>
      <c r="E48" s="23"/>
      <c r="F48" s="23"/>
      <c r="G48" s="23"/>
      <c r="H48" s="22"/>
      <c r="I48" s="22"/>
      <c r="J48" s="22"/>
      <c r="K48" s="22"/>
      <c r="L48" s="22"/>
      <c r="M48" s="3"/>
      <c r="N48" s="3"/>
      <c r="O48" s="3"/>
    </row>
  </sheetData>
  <sheetProtection algorithmName="SHA-512" hashValue="iL2HfqhyQgrXZV/xeI4v7gffih3WvYCw8gENgPxq6c8oXNq4rw/txGFPKa1DwkqZMOUsfESAUKTtFi/bf4eK8Q==" saltValue="aR2U4Sqjbwl4sNDye9UKGw==" spinCount="100000" sheet="1" objects="1" scenarios="1"/>
  <protectedRanges>
    <protectedRange sqref="H6:H7 H17:L19 H21:L24 H26:L29 I35 B32 B39:B42 G39:G42" name="Plage1"/>
  </protectedRanges>
  <mergeCells count="55">
    <mergeCell ref="D2:N2"/>
    <mergeCell ref="D4:N4"/>
    <mergeCell ref="B38:E38"/>
    <mergeCell ref="B39:E39"/>
    <mergeCell ref="B41:E41"/>
    <mergeCell ref="G7:G11"/>
    <mergeCell ref="H6:N6"/>
    <mergeCell ref="H7:N11"/>
    <mergeCell ref="C18:E19"/>
    <mergeCell ref="F21:G21"/>
    <mergeCell ref="B31:E31"/>
    <mergeCell ref="F27:G27"/>
    <mergeCell ref="C28:E28"/>
    <mergeCell ref="F28:G28"/>
    <mergeCell ref="C29:E29"/>
    <mergeCell ref="F24:G24"/>
    <mergeCell ref="B42:E42"/>
    <mergeCell ref="M13:N15"/>
    <mergeCell ref="B40:E40"/>
    <mergeCell ref="G36:N36"/>
    <mergeCell ref="I33:J33"/>
    <mergeCell ref="I35:J35"/>
    <mergeCell ref="L33:L35"/>
    <mergeCell ref="B18:B19"/>
    <mergeCell ref="B21:B24"/>
    <mergeCell ref="B26:B27"/>
    <mergeCell ref="B32:E35"/>
    <mergeCell ref="F29:G29"/>
    <mergeCell ref="F23:G23"/>
    <mergeCell ref="I31:L31"/>
    <mergeCell ref="C26:E27"/>
    <mergeCell ref="C21:E24"/>
    <mergeCell ref="F26:G26"/>
    <mergeCell ref="F18:G18"/>
    <mergeCell ref="F19:G19"/>
    <mergeCell ref="F22:G22"/>
    <mergeCell ref="B20:G20"/>
    <mergeCell ref="B25:G25"/>
    <mergeCell ref="B13:E15"/>
    <mergeCell ref="F13:G15"/>
    <mergeCell ref="C17:E17"/>
    <mergeCell ref="F17:G17"/>
    <mergeCell ref="H13:L13"/>
    <mergeCell ref="B16:G16"/>
    <mergeCell ref="B6:E6"/>
    <mergeCell ref="D11:E11"/>
    <mergeCell ref="D10:E10"/>
    <mergeCell ref="D9:E9"/>
    <mergeCell ref="D8:E8"/>
    <mergeCell ref="D7:E7"/>
    <mergeCell ref="B7:C7"/>
    <mergeCell ref="B8:C8"/>
    <mergeCell ref="B9:C9"/>
    <mergeCell ref="B10:C10"/>
    <mergeCell ref="B11:C11"/>
  </mergeCells>
  <conditionalFormatting sqref="I31:L31">
    <cfRule type="cellIs" dxfId="20" priority="5" operator="greaterThan">
      <formula>0.5</formula>
    </cfRule>
    <cfRule type="cellIs" dxfId="19" priority="6" operator="lessThan">
      <formula>0.5</formula>
    </cfRule>
  </conditionalFormatting>
  <conditionalFormatting sqref="I33:J33">
    <cfRule type="cellIs" dxfId="18" priority="4" operator="equal">
      <formula>"!"</formula>
    </cfRule>
  </conditionalFormatting>
  <conditionalFormatting sqref="H16 H20 H25">
    <cfRule type="containsText" dxfId="17" priority="3" operator="containsText" text="?">
      <formula>NOT(ISERROR(SEARCH("?",H16)))</formula>
    </cfRule>
  </conditionalFormatting>
  <conditionalFormatting sqref="M17:M19 M21:M24 M26:M29">
    <cfRule type="containsText" dxfId="16" priority="1" operator="containsText" text="&lt;">
      <formula>NOT(ISERROR(SEARCH("&lt;",M17)))</formula>
    </cfRule>
  </conditionalFormatting>
  <pageMargins left="0.59055118110236227" right="0.59055118110236227" top="0.59055118110236227" bottom="0.59055118110236227"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L82"/>
  <sheetViews>
    <sheetView zoomScaleNormal="100" workbookViewId="0">
      <selection activeCell="D2" sqref="D2:J2"/>
    </sheetView>
  </sheetViews>
  <sheetFormatPr baseColWidth="10" defaultRowHeight="21" customHeight="1" x14ac:dyDescent="0.25"/>
  <cols>
    <col min="1" max="1" width="3.7109375" style="2" customWidth="1"/>
    <col min="2" max="2" width="10.140625" style="2" customWidth="1"/>
    <col min="3" max="3" width="15.7109375" style="2" customWidth="1"/>
    <col min="4" max="4" width="10" style="2" customWidth="1"/>
    <col min="5" max="5" width="31.7109375" style="2" customWidth="1"/>
    <col min="6" max="6" width="13.7109375" style="2" customWidth="1"/>
    <col min="7" max="7" width="53.28515625" style="2" customWidth="1"/>
    <col min="8" max="9" width="17.7109375" style="2" customWidth="1"/>
    <col min="10" max="10" width="10.5703125" style="2" customWidth="1"/>
    <col min="11" max="11" width="4.7109375" style="88" hidden="1" customWidth="1"/>
    <col min="12" max="12" width="12.5703125" style="6" hidden="1" customWidth="1"/>
    <col min="13" max="16384" width="11.42578125" style="2"/>
  </cols>
  <sheetData>
    <row r="1" spans="2:12" ht="16.5" customHeight="1" thickBot="1" x14ac:dyDescent="0.3"/>
    <row r="2" spans="2:12" ht="45" customHeight="1" thickBot="1" x14ac:dyDescent="0.3">
      <c r="D2" s="230" t="s">
        <v>112</v>
      </c>
      <c r="E2" s="231"/>
      <c r="F2" s="231"/>
      <c r="G2" s="231"/>
      <c r="H2" s="231"/>
      <c r="I2" s="231"/>
      <c r="J2" s="232"/>
      <c r="K2" s="135"/>
      <c r="L2" s="135"/>
    </row>
    <row r="3" spans="2:12" ht="16.5" customHeight="1" thickBot="1" x14ac:dyDescent="0.3"/>
    <row r="4" spans="2:12" ht="45" customHeight="1" thickBot="1" x14ac:dyDescent="0.3">
      <c r="D4" s="286" t="s">
        <v>219</v>
      </c>
      <c r="E4" s="287"/>
      <c r="F4" s="287"/>
      <c r="G4" s="287"/>
      <c r="H4" s="287"/>
      <c r="I4" s="287"/>
      <c r="J4" s="288"/>
    </row>
    <row r="5" spans="2:12" ht="21" customHeight="1" x14ac:dyDescent="0.25">
      <c r="J5" s="3"/>
    </row>
    <row r="6" spans="2:12" ht="21" customHeight="1" x14ac:dyDescent="0.25">
      <c r="B6" s="145" t="s">
        <v>101</v>
      </c>
      <c r="C6" s="145"/>
      <c r="D6" s="145"/>
      <c r="E6" s="145"/>
      <c r="F6" s="3"/>
      <c r="G6" s="3"/>
      <c r="H6" s="3"/>
      <c r="I6" s="3"/>
      <c r="J6" s="3"/>
    </row>
    <row r="7" spans="2:12" ht="21" customHeight="1" x14ac:dyDescent="0.25">
      <c r="B7" s="155" t="s">
        <v>90</v>
      </c>
      <c r="C7" s="156"/>
      <c r="D7" s="170" t="str">
        <f>IF(COUNTBLANK(Evaluation!F8)=0,Evaluation!F8,"")</f>
        <v>ACAD1</v>
      </c>
      <c r="E7" s="171"/>
      <c r="F7" s="4"/>
      <c r="G7" s="3"/>
      <c r="H7" s="3"/>
      <c r="I7" s="3"/>
      <c r="J7" s="3"/>
    </row>
    <row r="8" spans="2:12" ht="21" customHeight="1" x14ac:dyDescent="0.25">
      <c r="B8" s="153" t="s">
        <v>86</v>
      </c>
      <c r="C8" s="154"/>
      <c r="D8" s="170" t="str">
        <f>IF(COUNTBLANK(Evaluation!F9)=0,Evaluation!F9,"")</f>
        <v>ÉTAB1</v>
      </c>
      <c r="E8" s="171"/>
      <c r="F8" s="284" t="s">
        <v>211</v>
      </c>
      <c r="G8" s="285"/>
      <c r="H8" s="285"/>
      <c r="I8" s="285"/>
      <c r="J8" s="285"/>
    </row>
    <row r="9" spans="2:12" ht="21" customHeight="1" x14ac:dyDescent="0.25">
      <c r="B9" s="153" t="s">
        <v>87</v>
      </c>
      <c r="C9" s="154"/>
      <c r="D9" s="170" t="str">
        <f>IF(COUNTBLANK(Evaluation!F10)=0,Evaluation!F10,"")</f>
        <v>20..</v>
      </c>
      <c r="E9" s="171"/>
      <c r="F9" s="284"/>
      <c r="G9" s="285"/>
      <c r="H9" s="285"/>
      <c r="I9" s="285"/>
      <c r="J9" s="285"/>
    </row>
    <row r="10" spans="2:12" ht="21" customHeight="1" x14ac:dyDescent="0.25">
      <c r="B10" s="153" t="s">
        <v>88</v>
      </c>
      <c r="C10" s="154"/>
      <c r="D10" s="168" t="str">
        <f>IF(COUNTBLANK(Evaluation!F11)=0,Evaluation!F11,"")</f>
        <v>CANDIDAT1</v>
      </c>
      <c r="E10" s="169"/>
      <c r="F10" s="4"/>
      <c r="G10" s="3"/>
      <c r="H10" s="3"/>
      <c r="I10" s="3"/>
      <c r="J10" s="3"/>
    </row>
    <row r="11" spans="2:12" ht="21" customHeight="1" x14ac:dyDescent="0.25">
      <c r="B11" s="153" t="s">
        <v>89</v>
      </c>
      <c r="C11" s="154"/>
      <c r="D11" s="168" t="str">
        <f>IF(COUNTBLANK(Evaluation!F12)=0,Evaluation!F12,"")</f>
        <v>ÉLÈVE1</v>
      </c>
      <c r="E11" s="169"/>
      <c r="F11" s="282" t="s">
        <v>210</v>
      </c>
      <c r="G11" s="283"/>
      <c r="H11" s="283"/>
      <c r="I11" s="283"/>
      <c r="J11" s="283"/>
    </row>
    <row r="12" spans="2:12" ht="21" customHeight="1" thickBot="1" x14ac:dyDescent="0.3"/>
    <row r="13" spans="2:12" ht="23.25" customHeight="1" x14ac:dyDescent="0.25">
      <c r="B13" s="276" t="s">
        <v>115</v>
      </c>
      <c r="C13" s="277"/>
      <c r="D13" s="277"/>
      <c r="E13" s="278"/>
      <c r="F13" s="276" t="s">
        <v>116</v>
      </c>
      <c r="G13" s="278"/>
      <c r="H13" s="274" t="s">
        <v>205</v>
      </c>
      <c r="I13" s="274" t="s">
        <v>206</v>
      </c>
      <c r="J13" s="108" t="s">
        <v>134</v>
      </c>
    </row>
    <row r="14" spans="2:12" ht="22.5" customHeight="1" thickBot="1" x14ac:dyDescent="0.3">
      <c r="B14" s="279"/>
      <c r="C14" s="280"/>
      <c r="D14" s="280"/>
      <c r="E14" s="281"/>
      <c r="F14" s="279"/>
      <c r="G14" s="281"/>
      <c r="H14" s="275"/>
      <c r="I14" s="275"/>
      <c r="J14" s="107"/>
      <c r="L14" s="76" t="s">
        <v>168</v>
      </c>
    </row>
    <row r="15" spans="2:12" ht="21" customHeight="1" x14ac:dyDescent="0.25">
      <c r="B15" s="272" t="s">
        <v>37</v>
      </c>
      <c r="C15" s="273"/>
      <c r="D15" s="273"/>
      <c r="E15" s="273"/>
      <c r="F15" s="273"/>
      <c r="G15" s="273"/>
      <c r="H15" s="61"/>
      <c r="I15" s="61"/>
      <c r="J15" s="109">
        <f>L15</f>
        <v>0.03</v>
      </c>
      <c r="K15" s="87">
        <f>SUM(J16)</f>
        <v>1</v>
      </c>
      <c r="L15" s="47">
        <f>SUM(L16:L16)/100</f>
        <v>0.03</v>
      </c>
    </row>
    <row r="16" spans="2:12" ht="21" customHeight="1" x14ac:dyDescent="0.25">
      <c r="B16" s="101" t="s">
        <v>39</v>
      </c>
      <c r="C16" s="251" t="s">
        <v>38</v>
      </c>
      <c r="D16" s="252"/>
      <c r="E16" s="253"/>
      <c r="F16" s="249" t="s">
        <v>177</v>
      </c>
      <c r="G16" s="250"/>
      <c r="H16" s="27"/>
      <c r="I16" s="27"/>
      <c r="J16" s="104">
        <f>L16/K16</f>
        <v>1</v>
      </c>
      <c r="K16" s="91">
        <f>SUM(L16)</f>
        <v>3</v>
      </c>
      <c r="L16" s="37">
        <v>3</v>
      </c>
    </row>
    <row r="17" spans="2:12" ht="21" customHeight="1" x14ac:dyDescent="0.25">
      <c r="B17" s="263" t="s">
        <v>40</v>
      </c>
      <c r="C17" s="264"/>
      <c r="D17" s="264"/>
      <c r="E17" s="264"/>
      <c r="F17" s="264"/>
      <c r="G17" s="264"/>
      <c r="H17" s="63"/>
      <c r="I17" s="63"/>
      <c r="J17" s="110">
        <f>L17</f>
        <v>0.12</v>
      </c>
      <c r="K17" s="87">
        <f>SUM(J18:J20)</f>
        <v>1</v>
      </c>
      <c r="L17" s="47">
        <f>SUM(L18:L20)/100</f>
        <v>0.12</v>
      </c>
    </row>
    <row r="18" spans="2:12" ht="21" customHeight="1" x14ac:dyDescent="0.25">
      <c r="B18" s="100" t="s">
        <v>42</v>
      </c>
      <c r="C18" s="246" t="s">
        <v>41</v>
      </c>
      <c r="D18" s="247"/>
      <c r="E18" s="248"/>
      <c r="F18" s="249" t="s">
        <v>185</v>
      </c>
      <c r="G18" s="250"/>
      <c r="H18" s="28"/>
      <c r="I18" s="28"/>
      <c r="J18" s="104">
        <f>L18/K20</f>
        <v>0.57999999999999996</v>
      </c>
      <c r="K18" s="89"/>
      <c r="L18" s="37">
        <v>6.96</v>
      </c>
    </row>
    <row r="19" spans="2:12" ht="21" customHeight="1" x14ac:dyDescent="0.25">
      <c r="B19" s="101" t="s">
        <v>45</v>
      </c>
      <c r="C19" s="251" t="s">
        <v>43</v>
      </c>
      <c r="D19" s="252"/>
      <c r="E19" s="253"/>
      <c r="F19" s="249" t="s">
        <v>46</v>
      </c>
      <c r="G19" s="250"/>
      <c r="H19" s="28"/>
      <c r="I19" s="28"/>
      <c r="J19" s="104">
        <f>L19/K20</f>
        <v>0.17</v>
      </c>
      <c r="K19" s="89"/>
      <c r="L19" s="37">
        <v>2.04</v>
      </c>
    </row>
    <row r="20" spans="2:12" ht="42" customHeight="1" x14ac:dyDescent="0.25">
      <c r="B20" s="101" t="s">
        <v>44</v>
      </c>
      <c r="C20" s="251" t="s">
        <v>189</v>
      </c>
      <c r="D20" s="252"/>
      <c r="E20" s="253"/>
      <c r="F20" s="249" t="s">
        <v>186</v>
      </c>
      <c r="G20" s="250"/>
      <c r="H20" s="28"/>
      <c r="I20" s="28"/>
      <c r="J20" s="104">
        <f>L20/K20</f>
        <v>0.25</v>
      </c>
      <c r="K20" s="91">
        <f>SUM(L18:L20)</f>
        <v>12</v>
      </c>
      <c r="L20" s="37">
        <v>3</v>
      </c>
    </row>
    <row r="21" spans="2:12" ht="21" customHeight="1" x14ac:dyDescent="0.25">
      <c r="B21" s="263" t="s">
        <v>47</v>
      </c>
      <c r="C21" s="264"/>
      <c r="D21" s="264"/>
      <c r="E21" s="264"/>
      <c r="F21" s="264"/>
      <c r="G21" s="264"/>
      <c r="H21" s="63"/>
      <c r="I21" s="63"/>
      <c r="J21" s="110">
        <f>L21</f>
        <v>0.08</v>
      </c>
      <c r="K21" s="87">
        <f>SUM(J22:J24)</f>
        <v>1</v>
      </c>
      <c r="L21" s="47">
        <f>SUM(L22:L24)/100</f>
        <v>0.08</v>
      </c>
    </row>
    <row r="22" spans="2:12" ht="21" customHeight="1" x14ac:dyDescent="0.25">
      <c r="B22" s="101" t="s">
        <v>53</v>
      </c>
      <c r="C22" s="251" t="s">
        <v>48</v>
      </c>
      <c r="D22" s="252"/>
      <c r="E22" s="253"/>
      <c r="F22" s="249" t="s">
        <v>54</v>
      </c>
      <c r="G22" s="250"/>
      <c r="H22" s="28"/>
      <c r="I22" s="28"/>
      <c r="J22" s="104">
        <f>L22/K24</f>
        <v>0.375</v>
      </c>
      <c r="K22" s="89"/>
      <c r="L22" s="37">
        <v>3</v>
      </c>
    </row>
    <row r="23" spans="2:12" ht="33" customHeight="1" x14ac:dyDescent="0.25">
      <c r="B23" s="100" t="s">
        <v>51</v>
      </c>
      <c r="C23" s="246" t="s">
        <v>49</v>
      </c>
      <c r="D23" s="247"/>
      <c r="E23" s="248"/>
      <c r="F23" s="249" t="s">
        <v>172</v>
      </c>
      <c r="G23" s="250"/>
      <c r="H23" s="28"/>
      <c r="I23" s="28"/>
      <c r="J23" s="104">
        <f>L23/K24</f>
        <v>0.375</v>
      </c>
      <c r="K23" s="89"/>
      <c r="L23" s="37">
        <v>3</v>
      </c>
    </row>
    <row r="24" spans="2:12" ht="21" customHeight="1" x14ac:dyDescent="0.25">
      <c r="B24" s="101" t="s">
        <v>52</v>
      </c>
      <c r="C24" s="251" t="s">
        <v>50</v>
      </c>
      <c r="D24" s="252"/>
      <c r="E24" s="253"/>
      <c r="F24" s="249" t="s">
        <v>173</v>
      </c>
      <c r="G24" s="250"/>
      <c r="H24" s="28"/>
      <c r="I24" s="28"/>
      <c r="J24" s="104">
        <f>L24/K24</f>
        <v>0.25</v>
      </c>
      <c r="K24" s="91">
        <f>SUM(L22:L24)</f>
        <v>8</v>
      </c>
      <c r="L24" s="37">
        <v>2</v>
      </c>
    </row>
    <row r="25" spans="2:12" ht="21" customHeight="1" x14ac:dyDescent="0.25">
      <c r="B25" s="263" t="s">
        <v>55</v>
      </c>
      <c r="C25" s="264"/>
      <c r="D25" s="264"/>
      <c r="E25" s="264"/>
      <c r="F25" s="264"/>
      <c r="G25" s="264"/>
      <c r="H25" s="63"/>
      <c r="I25" s="63"/>
      <c r="J25" s="110">
        <f>L25</f>
        <v>7.0000000000000007E-2</v>
      </c>
      <c r="K25" s="87">
        <f>SUM(J26:J28)</f>
        <v>1</v>
      </c>
      <c r="L25" s="47">
        <f>SUM(L26:L28)/100</f>
        <v>7.0000000000000007E-2</v>
      </c>
    </row>
    <row r="26" spans="2:12" ht="21" customHeight="1" x14ac:dyDescent="0.25">
      <c r="B26" s="254" t="s">
        <v>56</v>
      </c>
      <c r="C26" s="246" t="s">
        <v>161</v>
      </c>
      <c r="D26" s="247"/>
      <c r="E26" s="248"/>
      <c r="F26" s="249" t="s">
        <v>187</v>
      </c>
      <c r="G26" s="250"/>
      <c r="H26" s="28"/>
      <c r="I26" s="120"/>
      <c r="J26" s="104">
        <f>L26/K28</f>
        <v>0.28999999999999998</v>
      </c>
      <c r="K26" s="89"/>
      <c r="L26" s="37">
        <v>2.0299999999999998</v>
      </c>
    </row>
    <row r="27" spans="2:12" ht="21" customHeight="1" x14ac:dyDescent="0.25">
      <c r="B27" s="255"/>
      <c r="C27" s="257"/>
      <c r="D27" s="258"/>
      <c r="E27" s="259"/>
      <c r="F27" s="249" t="s">
        <v>59</v>
      </c>
      <c r="G27" s="250"/>
      <c r="H27" s="28"/>
      <c r="I27" s="120"/>
      <c r="J27" s="104">
        <f>L27/K28</f>
        <v>0.28999999999999998</v>
      </c>
      <c r="K27" s="89"/>
      <c r="L27" s="37">
        <v>2.0299999999999998</v>
      </c>
    </row>
    <row r="28" spans="2:12" ht="33" customHeight="1" x14ac:dyDescent="0.25">
      <c r="B28" s="101" t="s">
        <v>57</v>
      </c>
      <c r="C28" s="251" t="s">
        <v>58</v>
      </c>
      <c r="D28" s="252"/>
      <c r="E28" s="253"/>
      <c r="F28" s="249" t="s">
        <v>174</v>
      </c>
      <c r="G28" s="250"/>
      <c r="H28" s="28"/>
      <c r="I28" s="120"/>
      <c r="J28" s="104">
        <f>L28/K28</f>
        <v>0.42</v>
      </c>
      <c r="K28" s="91">
        <f>SUM(L26:L28)</f>
        <v>7</v>
      </c>
      <c r="L28" s="37">
        <v>2.94</v>
      </c>
    </row>
    <row r="29" spans="2:12" ht="21" customHeight="1" x14ac:dyDescent="0.25">
      <c r="B29" s="263" t="s">
        <v>151</v>
      </c>
      <c r="C29" s="264"/>
      <c r="D29" s="264"/>
      <c r="E29" s="264"/>
      <c r="F29" s="264"/>
      <c r="G29" s="264"/>
      <c r="H29" s="63"/>
      <c r="I29" s="63"/>
      <c r="J29" s="110">
        <f>L29</f>
        <v>0.04</v>
      </c>
      <c r="K29" s="87">
        <f>SUM(J30:J31)</f>
        <v>1</v>
      </c>
      <c r="L29" s="47">
        <f>SUM(L30:L31)/100</f>
        <v>0.04</v>
      </c>
    </row>
    <row r="30" spans="2:12" ht="33" customHeight="1" x14ac:dyDescent="0.25">
      <c r="B30" s="100" t="s">
        <v>60</v>
      </c>
      <c r="C30" s="246" t="s">
        <v>190</v>
      </c>
      <c r="D30" s="247"/>
      <c r="E30" s="248"/>
      <c r="F30" s="249" t="s">
        <v>188</v>
      </c>
      <c r="G30" s="250"/>
      <c r="H30" s="28"/>
      <c r="I30" s="120"/>
      <c r="J30" s="104">
        <f>L30/K31</f>
        <v>0.5</v>
      </c>
      <c r="K30" s="89"/>
      <c r="L30" s="37">
        <v>2</v>
      </c>
    </row>
    <row r="31" spans="2:12" ht="21" customHeight="1" x14ac:dyDescent="0.25">
      <c r="B31" s="101" t="s">
        <v>61</v>
      </c>
      <c r="C31" s="251" t="s">
        <v>191</v>
      </c>
      <c r="D31" s="252"/>
      <c r="E31" s="253"/>
      <c r="F31" s="249" t="s">
        <v>213</v>
      </c>
      <c r="G31" s="250"/>
      <c r="H31" s="28"/>
      <c r="I31" s="120"/>
      <c r="J31" s="104">
        <f>L31/K31</f>
        <v>0.5</v>
      </c>
      <c r="K31" s="91">
        <f>SUM(L30:L31)</f>
        <v>4</v>
      </c>
      <c r="L31" s="37">
        <v>2</v>
      </c>
    </row>
    <row r="32" spans="2:12" ht="21" customHeight="1" x14ac:dyDescent="0.25">
      <c r="B32" s="263" t="s">
        <v>62</v>
      </c>
      <c r="C32" s="264"/>
      <c r="D32" s="264"/>
      <c r="E32" s="264"/>
      <c r="F32" s="264"/>
      <c r="G32" s="264"/>
      <c r="H32" s="63"/>
      <c r="I32" s="63"/>
      <c r="J32" s="110">
        <f>L32</f>
        <v>0.21</v>
      </c>
      <c r="K32" s="87">
        <f>SUM(J33:J42)</f>
        <v>1.0000000000000002</v>
      </c>
      <c r="L32" s="103">
        <f>SUM(L33:L42)/100</f>
        <v>0.21</v>
      </c>
    </row>
    <row r="33" spans="2:12" ht="21" customHeight="1" x14ac:dyDescent="0.25">
      <c r="B33" s="254" t="s">
        <v>162</v>
      </c>
      <c r="C33" s="246" t="s">
        <v>192</v>
      </c>
      <c r="D33" s="247"/>
      <c r="E33" s="248"/>
      <c r="F33" s="249" t="s">
        <v>171</v>
      </c>
      <c r="G33" s="250"/>
      <c r="H33" s="28"/>
      <c r="I33" s="120"/>
      <c r="J33" s="104">
        <f>L33/K42</f>
        <v>0.05</v>
      </c>
      <c r="K33" s="89"/>
      <c r="L33" s="37">
        <v>1.05</v>
      </c>
    </row>
    <row r="34" spans="2:12" ht="21.75" customHeight="1" x14ac:dyDescent="0.25">
      <c r="B34" s="255"/>
      <c r="C34" s="257"/>
      <c r="D34" s="258"/>
      <c r="E34" s="259"/>
      <c r="F34" s="249" t="s">
        <v>175</v>
      </c>
      <c r="G34" s="250"/>
      <c r="H34" s="28"/>
      <c r="I34" s="120"/>
      <c r="J34" s="104">
        <f>L34/K42</f>
        <v>0.19</v>
      </c>
      <c r="K34" s="89"/>
      <c r="L34" s="37">
        <v>3.99</v>
      </c>
    </row>
    <row r="35" spans="2:12" ht="21.75" customHeight="1" x14ac:dyDescent="0.25">
      <c r="B35" s="256"/>
      <c r="C35" s="260"/>
      <c r="D35" s="261"/>
      <c r="E35" s="262"/>
      <c r="F35" s="249" t="s">
        <v>176</v>
      </c>
      <c r="G35" s="250"/>
      <c r="H35" s="28"/>
      <c r="I35" s="120"/>
      <c r="J35" s="104">
        <f>L35/K42</f>
        <v>0.05</v>
      </c>
      <c r="K35" s="89"/>
      <c r="L35" s="37">
        <v>1.05</v>
      </c>
    </row>
    <row r="36" spans="2:12" ht="21" customHeight="1" x14ac:dyDescent="0.25">
      <c r="B36" s="254" t="s">
        <v>163</v>
      </c>
      <c r="C36" s="246" t="s">
        <v>193</v>
      </c>
      <c r="D36" s="247"/>
      <c r="E36" s="248"/>
      <c r="F36" s="249" t="s">
        <v>171</v>
      </c>
      <c r="G36" s="250"/>
      <c r="H36" s="28"/>
      <c r="I36" s="120"/>
      <c r="J36" s="104">
        <f>L36/K42</f>
        <v>0.05</v>
      </c>
      <c r="K36" s="89"/>
      <c r="L36" s="37">
        <v>1.05</v>
      </c>
    </row>
    <row r="37" spans="2:12" ht="21.75" customHeight="1" x14ac:dyDescent="0.25">
      <c r="B37" s="255"/>
      <c r="C37" s="257"/>
      <c r="D37" s="258"/>
      <c r="E37" s="259"/>
      <c r="F37" s="249" t="s">
        <v>175</v>
      </c>
      <c r="G37" s="250"/>
      <c r="H37" s="28"/>
      <c r="I37" s="120"/>
      <c r="J37" s="104">
        <f>L37/K42</f>
        <v>0.19</v>
      </c>
      <c r="K37" s="89"/>
      <c r="L37" s="37">
        <v>3.99</v>
      </c>
    </row>
    <row r="38" spans="2:12" ht="21.75" customHeight="1" x14ac:dyDescent="0.25">
      <c r="B38" s="256"/>
      <c r="C38" s="260"/>
      <c r="D38" s="261"/>
      <c r="E38" s="262"/>
      <c r="F38" s="249" t="s">
        <v>176</v>
      </c>
      <c r="G38" s="250"/>
      <c r="H38" s="28"/>
      <c r="I38" s="120"/>
      <c r="J38" s="104">
        <f>L38/K42</f>
        <v>0.05</v>
      </c>
      <c r="K38" s="89"/>
      <c r="L38" s="37">
        <v>1.05</v>
      </c>
    </row>
    <row r="39" spans="2:12" ht="21" customHeight="1" x14ac:dyDescent="0.25">
      <c r="B39" s="254" t="s">
        <v>164</v>
      </c>
      <c r="C39" s="246" t="s">
        <v>194</v>
      </c>
      <c r="D39" s="247"/>
      <c r="E39" s="248"/>
      <c r="F39" s="249" t="s">
        <v>63</v>
      </c>
      <c r="G39" s="250"/>
      <c r="H39" s="28"/>
      <c r="I39" s="120"/>
      <c r="J39" s="104">
        <f>L39/K42</f>
        <v>0.05</v>
      </c>
      <c r="K39" s="89"/>
      <c r="L39" s="37">
        <v>1.05</v>
      </c>
    </row>
    <row r="40" spans="2:12" ht="21" customHeight="1" x14ac:dyDescent="0.25">
      <c r="B40" s="255"/>
      <c r="C40" s="257"/>
      <c r="D40" s="258"/>
      <c r="E40" s="259"/>
      <c r="F40" s="249" t="s">
        <v>195</v>
      </c>
      <c r="G40" s="250"/>
      <c r="H40" s="28"/>
      <c r="I40" s="120"/>
      <c r="J40" s="104">
        <f>L40/K42</f>
        <v>0.13</v>
      </c>
      <c r="K40" s="89"/>
      <c r="L40" s="37">
        <v>2.73</v>
      </c>
    </row>
    <row r="41" spans="2:12" ht="21" customHeight="1" x14ac:dyDescent="0.25">
      <c r="B41" s="255"/>
      <c r="C41" s="257"/>
      <c r="D41" s="258"/>
      <c r="E41" s="259"/>
      <c r="F41" s="249" t="s">
        <v>214</v>
      </c>
      <c r="G41" s="250"/>
      <c r="H41" s="28"/>
      <c r="I41" s="120"/>
      <c r="J41" s="104">
        <f>L41/K42</f>
        <v>0.05</v>
      </c>
      <c r="K41" s="89"/>
      <c r="L41" s="37">
        <v>1.05</v>
      </c>
    </row>
    <row r="42" spans="2:12" ht="21" customHeight="1" x14ac:dyDescent="0.25">
      <c r="B42" s="256"/>
      <c r="C42" s="260"/>
      <c r="D42" s="261"/>
      <c r="E42" s="262"/>
      <c r="F42" s="249" t="s">
        <v>178</v>
      </c>
      <c r="G42" s="250"/>
      <c r="H42" s="28"/>
      <c r="I42" s="120"/>
      <c r="J42" s="104">
        <f>L42/K42</f>
        <v>0.19</v>
      </c>
      <c r="K42" s="91">
        <f>SUM(L33:L42)</f>
        <v>21</v>
      </c>
      <c r="L42" s="37">
        <v>3.99</v>
      </c>
    </row>
    <row r="43" spans="2:12" ht="21" customHeight="1" x14ac:dyDescent="0.25">
      <c r="B43" s="263" t="s">
        <v>64</v>
      </c>
      <c r="C43" s="264"/>
      <c r="D43" s="264"/>
      <c r="E43" s="264"/>
      <c r="F43" s="264"/>
      <c r="G43" s="264"/>
      <c r="H43" s="63"/>
      <c r="I43" s="63"/>
      <c r="J43" s="110">
        <f>L43</f>
        <v>0.14000000000000001</v>
      </c>
      <c r="K43" s="87">
        <f>SUM(J44:J49)</f>
        <v>0.99999999999999989</v>
      </c>
      <c r="L43" s="47">
        <f>SUM(L44:L49)/100</f>
        <v>0.14000000000000001</v>
      </c>
    </row>
    <row r="44" spans="2:12" ht="33" customHeight="1" x14ac:dyDescent="0.25">
      <c r="B44" s="254" t="s">
        <v>159</v>
      </c>
      <c r="C44" s="246" t="s">
        <v>196</v>
      </c>
      <c r="D44" s="247"/>
      <c r="E44" s="248"/>
      <c r="F44" s="249" t="s">
        <v>180</v>
      </c>
      <c r="G44" s="250"/>
      <c r="H44" s="28"/>
      <c r="I44" s="120"/>
      <c r="J44" s="104">
        <f>L44/K49</f>
        <v>0.21</v>
      </c>
      <c r="K44" s="89"/>
      <c r="L44" s="37">
        <v>2.94</v>
      </c>
    </row>
    <row r="45" spans="2:12" ht="21" customHeight="1" x14ac:dyDescent="0.25">
      <c r="B45" s="255"/>
      <c r="C45" s="257"/>
      <c r="D45" s="258"/>
      <c r="E45" s="259"/>
      <c r="F45" s="249" t="s">
        <v>179</v>
      </c>
      <c r="G45" s="250"/>
      <c r="H45" s="28"/>
      <c r="I45" s="120"/>
      <c r="J45" s="104">
        <f>L45/K49</f>
        <v>0.21</v>
      </c>
      <c r="K45" s="89"/>
      <c r="L45" s="37">
        <v>2.94</v>
      </c>
    </row>
    <row r="46" spans="2:12" ht="24.75" customHeight="1" x14ac:dyDescent="0.25">
      <c r="B46" s="256"/>
      <c r="C46" s="257"/>
      <c r="D46" s="258"/>
      <c r="E46" s="259"/>
      <c r="F46" s="249" t="s">
        <v>176</v>
      </c>
      <c r="G46" s="250"/>
      <c r="H46" s="28"/>
      <c r="I46" s="120"/>
      <c r="J46" s="104">
        <f>L46/K49</f>
        <v>0.08</v>
      </c>
      <c r="K46" s="89"/>
      <c r="L46" s="37">
        <v>1.1200000000000001</v>
      </c>
    </row>
    <row r="47" spans="2:12" ht="33" customHeight="1" x14ac:dyDescent="0.25">
      <c r="B47" s="254" t="s">
        <v>160</v>
      </c>
      <c r="C47" s="246" t="s">
        <v>197</v>
      </c>
      <c r="D47" s="247"/>
      <c r="E47" s="248"/>
      <c r="F47" s="249" t="s">
        <v>180</v>
      </c>
      <c r="G47" s="250"/>
      <c r="H47" s="28"/>
      <c r="I47" s="120"/>
      <c r="J47" s="104">
        <f>L47/K49</f>
        <v>0.21</v>
      </c>
      <c r="K47" s="89"/>
      <c r="L47" s="37">
        <v>2.94</v>
      </c>
    </row>
    <row r="48" spans="2:12" ht="21" customHeight="1" x14ac:dyDescent="0.25">
      <c r="B48" s="255"/>
      <c r="C48" s="257"/>
      <c r="D48" s="258"/>
      <c r="E48" s="259"/>
      <c r="F48" s="249" t="s">
        <v>179</v>
      </c>
      <c r="G48" s="250"/>
      <c r="H48" s="28"/>
      <c r="I48" s="120"/>
      <c r="J48" s="104">
        <f>L48/K49</f>
        <v>0.21</v>
      </c>
      <c r="K48" s="89"/>
      <c r="L48" s="37">
        <v>2.94</v>
      </c>
    </row>
    <row r="49" spans="2:12" ht="21" customHeight="1" x14ac:dyDescent="0.25">
      <c r="B49" s="256"/>
      <c r="C49" s="260"/>
      <c r="D49" s="261"/>
      <c r="E49" s="262"/>
      <c r="F49" s="249" t="s">
        <v>176</v>
      </c>
      <c r="G49" s="250"/>
      <c r="H49" s="28"/>
      <c r="I49" s="120"/>
      <c r="J49" s="104">
        <f>L49/K49</f>
        <v>0.08</v>
      </c>
      <c r="K49" s="91">
        <f>SUM(L44:L49)</f>
        <v>14</v>
      </c>
      <c r="L49" s="37">
        <v>1.1200000000000001</v>
      </c>
    </row>
    <row r="50" spans="2:12" ht="21" customHeight="1" x14ac:dyDescent="0.25">
      <c r="B50" s="263" t="s">
        <v>65</v>
      </c>
      <c r="C50" s="264"/>
      <c r="D50" s="264"/>
      <c r="E50" s="264"/>
      <c r="F50" s="264"/>
      <c r="G50" s="264"/>
      <c r="H50" s="63"/>
      <c r="I50" s="63"/>
      <c r="J50" s="110">
        <f>L50</f>
        <v>0.15000000000000002</v>
      </c>
      <c r="K50" s="87">
        <f>SUM(J51:J59)</f>
        <v>0.99999999999999967</v>
      </c>
      <c r="L50" s="47">
        <f>SUM(L51:L59)/100</f>
        <v>0.15000000000000002</v>
      </c>
    </row>
    <row r="51" spans="2:12" ht="33" customHeight="1" x14ac:dyDescent="0.25">
      <c r="B51" s="271" t="s">
        <v>154</v>
      </c>
      <c r="C51" s="247" t="s">
        <v>198</v>
      </c>
      <c r="D51" s="247"/>
      <c r="E51" s="248"/>
      <c r="F51" s="249" t="s">
        <v>181</v>
      </c>
      <c r="G51" s="250"/>
      <c r="H51" s="28"/>
      <c r="I51" s="120"/>
      <c r="J51" s="104">
        <f>L51/K59</f>
        <v>6.9999999999999993E-2</v>
      </c>
      <c r="K51" s="89"/>
      <c r="L51" s="37">
        <v>1.05</v>
      </c>
    </row>
    <row r="52" spans="2:12" ht="21" customHeight="1" x14ac:dyDescent="0.25">
      <c r="B52" s="271"/>
      <c r="C52" s="258"/>
      <c r="D52" s="258"/>
      <c r="E52" s="259"/>
      <c r="F52" s="249" t="s">
        <v>175</v>
      </c>
      <c r="G52" s="250"/>
      <c r="H52" s="28"/>
      <c r="I52" s="120"/>
      <c r="J52" s="105">
        <f>L52/K59</f>
        <v>0.25499999999999995</v>
      </c>
      <c r="K52" s="89"/>
      <c r="L52" s="37">
        <v>3.8250000000000002</v>
      </c>
    </row>
    <row r="53" spans="2:12" ht="21" customHeight="1" x14ac:dyDescent="0.25">
      <c r="B53" s="271"/>
      <c r="C53" s="261"/>
      <c r="D53" s="261"/>
      <c r="E53" s="262"/>
      <c r="F53" s="249" t="s">
        <v>176</v>
      </c>
      <c r="G53" s="250"/>
      <c r="H53" s="28"/>
      <c r="I53" s="120"/>
      <c r="J53" s="104">
        <f>L53/K59</f>
        <v>6.9999999999999993E-2</v>
      </c>
      <c r="K53" s="89"/>
      <c r="L53" s="37">
        <v>1.05</v>
      </c>
    </row>
    <row r="54" spans="2:12" ht="21" customHeight="1" x14ac:dyDescent="0.25">
      <c r="B54" s="254" t="s">
        <v>155</v>
      </c>
      <c r="C54" s="246" t="s">
        <v>156</v>
      </c>
      <c r="D54" s="247"/>
      <c r="E54" s="248"/>
      <c r="F54" s="249" t="s">
        <v>171</v>
      </c>
      <c r="G54" s="250"/>
      <c r="H54" s="28"/>
      <c r="I54" s="120"/>
      <c r="J54" s="104">
        <f>L54/K59</f>
        <v>6.9999999999999993E-2</v>
      </c>
      <c r="K54" s="89"/>
      <c r="L54" s="37">
        <v>1.05</v>
      </c>
    </row>
    <row r="55" spans="2:12" ht="21" customHeight="1" x14ac:dyDescent="0.25">
      <c r="B55" s="255"/>
      <c r="C55" s="257"/>
      <c r="D55" s="258"/>
      <c r="E55" s="259"/>
      <c r="F55" s="249" t="s">
        <v>175</v>
      </c>
      <c r="G55" s="250"/>
      <c r="H55" s="28"/>
      <c r="I55" s="120"/>
      <c r="J55" s="104">
        <f>L55/K59</f>
        <v>6.9999999999999993E-2</v>
      </c>
      <c r="K55" s="89"/>
      <c r="L55" s="37">
        <v>1.05</v>
      </c>
    </row>
    <row r="56" spans="2:12" ht="21" customHeight="1" x14ac:dyDescent="0.25">
      <c r="B56" s="256"/>
      <c r="C56" s="260"/>
      <c r="D56" s="261"/>
      <c r="E56" s="262"/>
      <c r="F56" s="249" t="s">
        <v>176</v>
      </c>
      <c r="G56" s="250"/>
      <c r="H56" s="28"/>
      <c r="I56" s="120"/>
      <c r="J56" s="104">
        <f>L56/K59</f>
        <v>6.9999999999999993E-2</v>
      </c>
      <c r="K56" s="89"/>
      <c r="L56" s="37">
        <v>1.05</v>
      </c>
    </row>
    <row r="57" spans="2:12" ht="21" customHeight="1" x14ac:dyDescent="0.25">
      <c r="B57" s="254" t="s">
        <v>157</v>
      </c>
      <c r="C57" s="246" t="s">
        <v>158</v>
      </c>
      <c r="D57" s="247"/>
      <c r="E57" s="248"/>
      <c r="F57" s="249" t="s">
        <v>171</v>
      </c>
      <c r="G57" s="250"/>
      <c r="H57" s="28"/>
      <c r="I57" s="120"/>
      <c r="J57" s="104">
        <f>L57/K59</f>
        <v>6.9999999999999993E-2</v>
      </c>
      <c r="K57" s="89"/>
      <c r="L57" s="37">
        <v>1.05</v>
      </c>
    </row>
    <row r="58" spans="2:12" ht="21" customHeight="1" x14ac:dyDescent="0.25">
      <c r="B58" s="255"/>
      <c r="C58" s="257"/>
      <c r="D58" s="258"/>
      <c r="E58" s="259"/>
      <c r="F58" s="249" t="s">
        <v>175</v>
      </c>
      <c r="G58" s="250"/>
      <c r="H58" s="28"/>
      <c r="I58" s="120"/>
      <c r="J58" s="105">
        <f>L58/K59</f>
        <v>0.25499999999999995</v>
      </c>
      <c r="K58" s="89"/>
      <c r="L58" s="37">
        <v>3.8250000000000002</v>
      </c>
    </row>
    <row r="59" spans="2:12" ht="21" customHeight="1" x14ac:dyDescent="0.25">
      <c r="B59" s="256"/>
      <c r="C59" s="260"/>
      <c r="D59" s="261"/>
      <c r="E59" s="262"/>
      <c r="F59" s="249" t="s">
        <v>176</v>
      </c>
      <c r="G59" s="250"/>
      <c r="H59" s="28"/>
      <c r="I59" s="120"/>
      <c r="J59" s="104">
        <f>L59/K59</f>
        <v>6.9999999999999993E-2</v>
      </c>
      <c r="K59" s="91">
        <f>SUM(L51:L59)</f>
        <v>15.000000000000004</v>
      </c>
      <c r="L59" s="37">
        <v>1.05</v>
      </c>
    </row>
    <row r="60" spans="2:12" ht="21" customHeight="1" x14ac:dyDescent="0.25">
      <c r="B60" s="263" t="s">
        <v>68</v>
      </c>
      <c r="C60" s="264"/>
      <c r="D60" s="264"/>
      <c r="E60" s="264"/>
      <c r="F60" s="264"/>
      <c r="G60" s="264"/>
      <c r="H60" s="63"/>
      <c r="I60" s="63"/>
      <c r="J60" s="110">
        <f>L60</f>
        <v>0.04</v>
      </c>
      <c r="K60" s="87">
        <f>SUM(J61:J62)</f>
        <v>1</v>
      </c>
      <c r="L60" s="47">
        <f>SUM(L61:L62)/100</f>
        <v>0.04</v>
      </c>
    </row>
    <row r="61" spans="2:12" ht="21" customHeight="1" x14ac:dyDescent="0.25">
      <c r="B61" s="100" t="s">
        <v>69</v>
      </c>
      <c r="C61" s="246" t="s">
        <v>66</v>
      </c>
      <c r="D61" s="247"/>
      <c r="E61" s="248"/>
      <c r="F61" s="249" t="s">
        <v>182</v>
      </c>
      <c r="G61" s="250"/>
      <c r="H61" s="28"/>
      <c r="I61" s="120"/>
      <c r="J61" s="104">
        <f>L61/K62</f>
        <v>0.5</v>
      </c>
      <c r="K61" s="89"/>
      <c r="L61" s="37">
        <v>2</v>
      </c>
    </row>
    <row r="62" spans="2:12" ht="21" customHeight="1" x14ac:dyDescent="0.25">
      <c r="B62" s="100" t="s">
        <v>70</v>
      </c>
      <c r="C62" s="246" t="s">
        <v>67</v>
      </c>
      <c r="D62" s="247"/>
      <c r="E62" s="248"/>
      <c r="F62" s="249" t="s">
        <v>183</v>
      </c>
      <c r="G62" s="250"/>
      <c r="H62" s="28"/>
      <c r="I62" s="120"/>
      <c r="J62" s="104">
        <f>L62/K62</f>
        <v>0.5</v>
      </c>
      <c r="K62" s="91">
        <f>SUM(L61:L62)</f>
        <v>4</v>
      </c>
      <c r="L62" s="37">
        <v>2</v>
      </c>
    </row>
    <row r="63" spans="2:12" ht="21" customHeight="1" x14ac:dyDescent="0.25">
      <c r="B63" s="263" t="s">
        <v>75</v>
      </c>
      <c r="C63" s="264"/>
      <c r="D63" s="264"/>
      <c r="E63" s="264"/>
      <c r="F63" s="264"/>
      <c r="G63" s="264"/>
      <c r="H63" s="63"/>
      <c r="I63" s="63"/>
      <c r="J63" s="110">
        <f>L63</f>
        <v>0.04</v>
      </c>
      <c r="K63" s="87">
        <f>SUM(J64:J66)</f>
        <v>1</v>
      </c>
      <c r="L63" s="47">
        <f>SUM(L64:L66)/100</f>
        <v>0.04</v>
      </c>
    </row>
    <row r="64" spans="2:12" ht="21" customHeight="1" x14ac:dyDescent="0.25">
      <c r="B64" s="101" t="s">
        <v>73</v>
      </c>
      <c r="C64" s="251" t="s">
        <v>71</v>
      </c>
      <c r="D64" s="252"/>
      <c r="E64" s="253"/>
      <c r="F64" s="249" t="s">
        <v>76</v>
      </c>
      <c r="G64" s="250"/>
      <c r="H64" s="28"/>
      <c r="I64" s="120"/>
      <c r="J64" s="104">
        <f>L64/K66</f>
        <v>0.25</v>
      </c>
      <c r="K64" s="89"/>
      <c r="L64" s="37">
        <v>1</v>
      </c>
    </row>
    <row r="65" spans="2:12" ht="21" customHeight="1" x14ac:dyDescent="0.25">
      <c r="B65" s="254" t="s">
        <v>74</v>
      </c>
      <c r="C65" s="246" t="s">
        <v>72</v>
      </c>
      <c r="D65" s="247"/>
      <c r="E65" s="248"/>
      <c r="F65" s="249" t="s">
        <v>184</v>
      </c>
      <c r="G65" s="250"/>
      <c r="H65" s="28"/>
      <c r="I65" s="120"/>
      <c r="J65" s="104">
        <f>L65/K66</f>
        <v>0.5</v>
      </c>
      <c r="K65" s="89"/>
      <c r="L65" s="37">
        <v>2</v>
      </c>
    </row>
    <row r="66" spans="2:12" ht="21" customHeight="1" x14ac:dyDescent="0.25">
      <c r="B66" s="255"/>
      <c r="C66" s="257"/>
      <c r="D66" s="258"/>
      <c r="E66" s="259"/>
      <c r="F66" s="249" t="s">
        <v>77</v>
      </c>
      <c r="G66" s="250"/>
      <c r="H66" s="28"/>
      <c r="I66" s="120"/>
      <c r="J66" s="104">
        <f>L66/K66</f>
        <v>0.25</v>
      </c>
      <c r="K66" s="91">
        <f>SUM(L64:L66)</f>
        <v>4</v>
      </c>
      <c r="L66" s="37">
        <v>1</v>
      </c>
    </row>
    <row r="67" spans="2:12" ht="21" customHeight="1" x14ac:dyDescent="0.25">
      <c r="B67" s="263" t="s">
        <v>81</v>
      </c>
      <c r="C67" s="264"/>
      <c r="D67" s="264"/>
      <c r="E67" s="264"/>
      <c r="F67" s="264"/>
      <c r="G67" s="264"/>
      <c r="H67" s="63"/>
      <c r="I67" s="63"/>
      <c r="J67" s="110">
        <f>L67</f>
        <v>0.05</v>
      </c>
      <c r="K67" s="87">
        <f>SUM(J68:J70)</f>
        <v>1</v>
      </c>
      <c r="L67" s="47">
        <f>SUM(L68:L70)/100</f>
        <v>0.05</v>
      </c>
    </row>
    <row r="68" spans="2:12" ht="21" customHeight="1" x14ac:dyDescent="0.25">
      <c r="B68" s="101" t="s">
        <v>82</v>
      </c>
      <c r="C68" s="246" t="s">
        <v>78</v>
      </c>
      <c r="D68" s="247"/>
      <c r="E68" s="248"/>
      <c r="F68" s="249" t="s">
        <v>152</v>
      </c>
      <c r="G68" s="250"/>
      <c r="H68" s="28"/>
      <c r="I68" s="120"/>
      <c r="J68" s="104">
        <f>L68/K70</f>
        <v>0.2</v>
      </c>
      <c r="K68" s="89"/>
      <c r="L68" s="37">
        <v>1</v>
      </c>
    </row>
    <row r="69" spans="2:12" ht="21" customHeight="1" x14ac:dyDescent="0.25">
      <c r="B69" s="101" t="s">
        <v>83</v>
      </c>
      <c r="C69" s="265" t="s">
        <v>79</v>
      </c>
      <c r="D69" s="265"/>
      <c r="E69" s="265"/>
      <c r="F69" s="249" t="s">
        <v>153</v>
      </c>
      <c r="G69" s="250"/>
      <c r="H69" s="28"/>
      <c r="I69" s="120"/>
      <c r="J69" s="104">
        <f>L69/K70</f>
        <v>0.6</v>
      </c>
      <c r="K69" s="89"/>
      <c r="L69" s="37">
        <v>3</v>
      </c>
    </row>
    <row r="70" spans="2:12" ht="21" customHeight="1" x14ac:dyDescent="0.25">
      <c r="B70" s="101" t="s">
        <v>84</v>
      </c>
      <c r="C70" s="260" t="s">
        <v>80</v>
      </c>
      <c r="D70" s="261"/>
      <c r="E70" s="262"/>
      <c r="F70" s="249" t="s">
        <v>85</v>
      </c>
      <c r="G70" s="250"/>
      <c r="H70" s="28"/>
      <c r="I70" s="120"/>
      <c r="J70" s="104">
        <f>L70/K70</f>
        <v>0.2</v>
      </c>
      <c r="K70" s="93">
        <f>SUM(L68:L70)</f>
        <v>5</v>
      </c>
      <c r="L70" s="37">
        <v>1</v>
      </c>
    </row>
    <row r="71" spans="2:12" ht="54" customHeight="1" x14ac:dyDescent="0.25">
      <c r="B71" s="266" t="s">
        <v>36</v>
      </c>
      <c r="C71" s="267"/>
      <c r="D71" s="267"/>
      <c r="E71" s="268"/>
      <c r="F71" s="269" t="s">
        <v>148</v>
      </c>
      <c r="G71" s="270"/>
      <c r="H71" s="112"/>
      <c r="I71" s="121"/>
      <c r="J71" s="106">
        <f>L71/100</f>
        <v>0.03</v>
      </c>
      <c r="K71" s="83">
        <v>1</v>
      </c>
      <c r="L71" s="37">
        <v>3</v>
      </c>
    </row>
    <row r="72" spans="2:12" ht="21" customHeight="1" x14ac:dyDescent="0.25">
      <c r="B72" s="22"/>
      <c r="C72" s="23"/>
      <c r="D72" s="23"/>
      <c r="E72" s="23"/>
      <c r="F72" s="23"/>
      <c r="G72" s="23"/>
      <c r="H72" s="22"/>
      <c r="I72" s="22"/>
      <c r="J72" s="3"/>
      <c r="K72" s="89"/>
    </row>
    <row r="73" spans="2:12" s="6" customFormat="1" ht="10.5" customHeight="1" x14ac:dyDescent="0.25">
      <c r="B73" s="22"/>
      <c r="C73" s="23"/>
      <c r="D73" s="23"/>
      <c r="E73" s="23"/>
      <c r="F73" s="23"/>
      <c r="G73" s="23"/>
      <c r="H73" s="22"/>
      <c r="I73" s="22"/>
      <c r="J73" s="3"/>
      <c r="K73" s="89"/>
    </row>
    <row r="74" spans="2:12" s="6" customFormat="1" ht="43.5" customHeight="1" x14ac:dyDescent="0.25">
      <c r="B74" s="22"/>
      <c r="C74" s="23"/>
      <c r="D74" s="23"/>
      <c r="E74" s="23"/>
      <c r="F74" s="23"/>
      <c r="G74" s="23"/>
      <c r="H74" s="22"/>
      <c r="I74" s="22"/>
      <c r="J74" s="3"/>
      <c r="K74" s="89"/>
    </row>
    <row r="75" spans="2:12" s="6" customFormat="1" ht="43.5" customHeight="1" x14ac:dyDescent="0.25">
      <c r="B75" s="22"/>
      <c r="C75" s="23"/>
      <c r="D75" s="23"/>
      <c r="E75" s="23"/>
      <c r="F75" s="23"/>
      <c r="G75" s="23"/>
      <c r="H75" s="22"/>
      <c r="I75" s="22"/>
      <c r="J75" s="3"/>
      <c r="K75" s="89"/>
    </row>
    <row r="76" spans="2:12" s="6" customFormat="1" ht="43.5" customHeight="1" x14ac:dyDescent="0.25">
      <c r="B76" s="22"/>
      <c r="C76" s="23"/>
      <c r="D76" s="23"/>
      <c r="E76" s="23"/>
      <c r="F76" s="23"/>
      <c r="G76" s="23"/>
      <c r="H76" s="22"/>
      <c r="I76" s="22"/>
      <c r="J76" s="3"/>
      <c r="K76" s="89"/>
    </row>
    <row r="77" spans="2:12" s="6" customFormat="1" ht="21" customHeight="1" x14ac:dyDescent="0.25">
      <c r="B77" s="2"/>
      <c r="C77" s="2"/>
      <c r="D77" s="2"/>
      <c r="E77" s="2"/>
      <c r="F77" s="2"/>
      <c r="G77" s="2"/>
      <c r="H77" s="22"/>
      <c r="I77" s="22"/>
      <c r="J77" s="3"/>
      <c r="K77" s="89"/>
    </row>
    <row r="78" spans="2:12" s="6" customFormat="1" ht="21" customHeight="1" x14ac:dyDescent="0.25">
      <c r="B78" s="2"/>
      <c r="C78" s="2"/>
      <c r="D78" s="2"/>
      <c r="E78" s="2"/>
      <c r="F78" s="2"/>
      <c r="G78" s="2"/>
      <c r="H78" s="22"/>
      <c r="I78" s="22"/>
      <c r="J78" s="3"/>
      <c r="K78" s="89"/>
    </row>
    <row r="79" spans="2:12" s="6" customFormat="1" ht="21" customHeight="1" x14ac:dyDescent="0.25">
      <c r="B79" s="2"/>
      <c r="C79" s="2"/>
      <c r="D79" s="2"/>
      <c r="E79" s="2"/>
      <c r="F79" s="2"/>
      <c r="G79" s="2"/>
      <c r="H79" s="22"/>
      <c r="I79" s="22"/>
      <c r="J79" s="3"/>
      <c r="K79" s="89"/>
    </row>
    <row r="80" spans="2:12" s="6" customFormat="1" ht="21" customHeight="1" x14ac:dyDescent="0.25">
      <c r="B80" s="2"/>
      <c r="C80" s="2"/>
      <c r="D80" s="2"/>
      <c r="E80" s="2"/>
      <c r="F80" s="2"/>
      <c r="G80" s="2"/>
      <c r="H80" s="22"/>
      <c r="I80" s="22"/>
      <c r="J80" s="3"/>
      <c r="K80" s="89"/>
    </row>
    <row r="81" spans="2:11" s="6" customFormat="1" ht="21" customHeight="1" x14ac:dyDescent="0.25">
      <c r="B81" s="2"/>
      <c r="C81" s="2"/>
      <c r="D81" s="2"/>
      <c r="E81" s="2"/>
      <c r="F81" s="2"/>
      <c r="G81" s="2"/>
      <c r="H81" s="22"/>
      <c r="I81" s="22"/>
      <c r="J81" s="3"/>
      <c r="K81" s="89"/>
    </row>
    <row r="82" spans="2:11" s="6" customFormat="1" ht="21" customHeight="1" x14ac:dyDescent="0.25">
      <c r="B82" s="2"/>
      <c r="C82" s="2"/>
      <c r="D82" s="2"/>
      <c r="E82" s="2"/>
      <c r="F82" s="2"/>
      <c r="G82" s="2"/>
      <c r="H82" s="22"/>
      <c r="I82" s="22"/>
      <c r="J82" s="3"/>
      <c r="K82" s="89"/>
    </row>
  </sheetData>
  <sheetProtection algorithmName="SHA-512" hashValue="ft7UI/6lrE/f4SLARjGkwnPh5qKZjTGF6CvOx4L4NPfGDDw/VSs11i2zhZlFyax5IOs6JhoONsEYWcWvIR0Vqg==" saltValue="DgMTndnodx43rbS7h5fOYQ==" spinCount="100000" sheet="1" objects="1" scenarios="1"/>
  <protectedRanges>
    <protectedRange sqref="H18:I20 H22:I24 H26:I28 H30:I31 H33:I42 H44:I49 H51:I59 H61:I62 H64:I66 H68:I70 H16:I16 H71 I71" name="Plage1"/>
  </protectedRanges>
  <mergeCells count="113">
    <mergeCell ref="D4:J4"/>
    <mergeCell ref="D2:J2"/>
    <mergeCell ref="B6:E6"/>
    <mergeCell ref="B7:C7"/>
    <mergeCell ref="D7:E7"/>
    <mergeCell ref="B8:C8"/>
    <mergeCell ref="D8:E8"/>
    <mergeCell ref="B9:C9"/>
    <mergeCell ref="F13:G14"/>
    <mergeCell ref="B15:G15"/>
    <mergeCell ref="C20:E20"/>
    <mergeCell ref="F20:G20"/>
    <mergeCell ref="C16:E16"/>
    <mergeCell ref="F16:G16"/>
    <mergeCell ref="H13:H14"/>
    <mergeCell ref="I13:I14"/>
    <mergeCell ref="D9:E9"/>
    <mergeCell ref="B10:C10"/>
    <mergeCell ref="D10:E10"/>
    <mergeCell ref="B11:C11"/>
    <mergeCell ref="D11:E11"/>
    <mergeCell ref="B13:E14"/>
    <mergeCell ref="F11:J11"/>
    <mergeCell ref="F8:J9"/>
    <mergeCell ref="B17:G17"/>
    <mergeCell ref="C18:E18"/>
    <mergeCell ref="F18:G18"/>
    <mergeCell ref="C19:E19"/>
    <mergeCell ref="F19:G19"/>
    <mergeCell ref="B21:G21"/>
    <mergeCell ref="C30:E30"/>
    <mergeCell ref="F30:G30"/>
    <mergeCell ref="C31:E31"/>
    <mergeCell ref="F31:G31"/>
    <mergeCell ref="B26:B27"/>
    <mergeCell ref="C26:E27"/>
    <mergeCell ref="F26:G26"/>
    <mergeCell ref="F27:G27"/>
    <mergeCell ref="C28:E28"/>
    <mergeCell ref="F28:G28"/>
    <mergeCell ref="B25:G25"/>
    <mergeCell ref="B29:G29"/>
    <mergeCell ref="C22:E22"/>
    <mergeCell ref="F22:G22"/>
    <mergeCell ref="C23:E23"/>
    <mergeCell ref="F23:G23"/>
    <mergeCell ref="C24:E24"/>
    <mergeCell ref="F24:G24"/>
    <mergeCell ref="B32:G32"/>
    <mergeCell ref="B39:B42"/>
    <mergeCell ref="C39:E42"/>
    <mergeCell ref="F39:G39"/>
    <mergeCell ref="F40:G40"/>
    <mergeCell ref="F41:G41"/>
    <mergeCell ref="F42:G42"/>
    <mergeCell ref="B33:B35"/>
    <mergeCell ref="C33:E35"/>
    <mergeCell ref="F33:G33"/>
    <mergeCell ref="F34:G34"/>
    <mergeCell ref="F35:G35"/>
    <mergeCell ref="B36:B38"/>
    <mergeCell ref="C36:E38"/>
    <mergeCell ref="F36:G36"/>
    <mergeCell ref="F37:G37"/>
    <mergeCell ref="F38:G38"/>
    <mergeCell ref="B43:G43"/>
    <mergeCell ref="B50:G50"/>
    <mergeCell ref="B51:B53"/>
    <mergeCell ref="C51:E53"/>
    <mergeCell ref="F51:G51"/>
    <mergeCell ref="F52:G52"/>
    <mergeCell ref="F53:G53"/>
    <mergeCell ref="B54:B56"/>
    <mergeCell ref="C54:E56"/>
    <mergeCell ref="F54:G54"/>
    <mergeCell ref="F55:G55"/>
    <mergeCell ref="F56:G56"/>
    <mergeCell ref="B47:B49"/>
    <mergeCell ref="C47:E49"/>
    <mergeCell ref="F47:G47"/>
    <mergeCell ref="F48:G48"/>
    <mergeCell ref="F49:G49"/>
    <mergeCell ref="B44:B46"/>
    <mergeCell ref="C44:E46"/>
    <mergeCell ref="F44:G44"/>
    <mergeCell ref="F45:G45"/>
    <mergeCell ref="F46:G46"/>
    <mergeCell ref="C69:E69"/>
    <mergeCell ref="F69:G69"/>
    <mergeCell ref="C70:E70"/>
    <mergeCell ref="F70:G70"/>
    <mergeCell ref="B71:E71"/>
    <mergeCell ref="F71:G71"/>
    <mergeCell ref="B65:B66"/>
    <mergeCell ref="C65:E66"/>
    <mergeCell ref="F65:G65"/>
    <mergeCell ref="F66:G66"/>
    <mergeCell ref="C68:E68"/>
    <mergeCell ref="F68:G68"/>
    <mergeCell ref="B67:G67"/>
    <mergeCell ref="C61:E61"/>
    <mergeCell ref="F61:G61"/>
    <mergeCell ref="C62:E62"/>
    <mergeCell ref="F62:G62"/>
    <mergeCell ref="C64:E64"/>
    <mergeCell ref="F64:G64"/>
    <mergeCell ref="B57:B59"/>
    <mergeCell ref="C57:E59"/>
    <mergeCell ref="F57:G57"/>
    <mergeCell ref="F58:G58"/>
    <mergeCell ref="F59:G59"/>
    <mergeCell ref="B60:G60"/>
    <mergeCell ref="B63:G63"/>
  </mergeCells>
  <pageMargins left="0.59055118110236227" right="0.59055118110236227" top="0.51181102362204722" bottom="0.51181102362204722" header="0.31496062992125984" footer="0.31496062992125984"/>
  <pageSetup paperSize="9" scale="48" orientation="portrait" r:id="rId1"/>
  <ignoredErrors>
    <ignoredError sqref="J16" formula="1"/>
    <ignoredError sqref="K70 L6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U91"/>
  <sheetViews>
    <sheetView zoomScaleNormal="100" workbookViewId="0">
      <selection activeCell="D2" sqref="D2:N2"/>
    </sheetView>
  </sheetViews>
  <sheetFormatPr baseColWidth="10" defaultRowHeight="21" customHeight="1" x14ac:dyDescent="0.25"/>
  <cols>
    <col min="1" max="1" width="3.7109375" style="2" customWidth="1"/>
    <col min="2" max="2" width="10.140625" style="2" customWidth="1"/>
    <col min="3" max="3" width="15.7109375" style="2" customWidth="1"/>
    <col min="4" max="4" width="10" style="2" customWidth="1"/>
    <col min="5" max="5" width="25.7109375" style="2" customWidth="1"/>
    <col min="6" max="6" width="13.7109375" style="2" customWidth="1"/>
    <col min="7" max="7" width="37.7109375" style="2" customWidth="1"/>
    <col min="8" max="12" width="10.7109375" style="2" customWidth="1"/>
    <col min="13" max="13" width="4.7109375" style="2" customWidth="1"/>
    <col min="14" max="14" width="5.7109375" style="2" customWidth="1"/>
    <col min="15" max="15" width="4.7109375" style="88" hidden="1" customWidth="1"/>
    <col min="16" max="21" width="12.5703125" style="6" hidden="1" customWidth="1"/>
    <col min="22" max="16384" width="11.42578125" style="2"/>
  </cols>
  <sheetData>
    <row r="1" spans="2:21" ht="16.5" customHeight="1" thickBot="1" x14ac:dyDescent="0.3"/>
    <row r="2" spans="2:21" ht="45" customHeight="1" thickBot="1" x14ac:dyDescent="0.3">
      <c r="D2" s="230" t="s">
        <v>112</v>
      </c>
      <c r="E2" s="231"/>
      <c r="F2" s="231"/>
      <c r="G2" s="231"/>
      <c r="H2" s="231"/>
      <c r="I2" s="231"/>
      <c r="J2" s="231"/>
      <c r="K2" s="231"/>
      <c r="L2" s="231"/>
      <c r="M2" s="231"/>
      <c r="N2" s="232"/>
    </row>
    <row r="3" spans="2:21" ht="16.5" customHeight="1" thickBot="1" x14ac:dyDescent="0.3">
      <c r="O3" s="2"/>
    </row>
    <row r="4" spans="2:21" ht="45" customHeight="1" thickBot="1" x14ac:dyDescent="0.3">
      <c r="D4" s="289" t="s">
        <v>218</v>
      </c>
      <c r="E4" s="290"/>
      <c r="F4" s="290"/>
      <c r="G4" s="290"/>
      <c r="H4" s="290"/>
      <c r="I4" s="290"/>
      <c r="J4" s="290"/>
      <c r="K4" s="290"/>
      <c r="L4" s="290"/>
      <c r="M4" s="290"/>
      <c r="N4" s="291"/>
    </row>
    <row r="5" spans="2:21" ht="21" customHeight="1" x14ac:dyDescent="0.25">
      <c r="N5" s="21"/>
    </row>
    <row r="6" spans="2:21" ht="21" customHeight="1" x14ac:dyDescent="0.25">
      <c r="B6" s="145" t="s">
        <v>101</v>
      </c>
      <c r="C6" s="145"/>
      <c r="D6" s="145"/>
      <c r="E6" s="145"/>
      <c r="F6" s="3"/>
      <c r="G6" s="8" t="s">
        <v>114</v>
      </c>
      <c r="H6" s="243"/>
      <c r="I6" s="243"/>
      <c r="J6" s="243"/>
      <c r="K6" s="243"/>
      <c r="L6" s="243"/>
      <c r="M6" s="243"/>
      <c r="N6" s="243"/>
    </row>
    <row r="7" spans="2:21" ht="21" customHeight="1" x14ac:dyDescent="0.25">
      <c r="B7" s="155" t="s">
        <v>90</v>
      </c>
      <c r="C7" s="156"/>
      <c r="D7" s="170" t="str">
        <f>IF(COUNTBLANK(Evaluation!F8)=0,Evaluation!F8,"")</f>
        <v>ACAD1</v>
      </c>
      <c r="E7" s="171"/>
      <c r="F7" s="4"/>
      <c r="G7" s="240" t="s">
        <v>128</v>
      </c>
      <c r="H7" s="244"/>
      <c r="I7" s="244"/>
      <c r="J7" s="244"/>
      <c r="K7" s="244"/>
      <c r="L7" s="244"/>
      <c r="M7" s="244"/>
      <c r="N7" s="244"/>
    </row>
    <row r="8" spans="2:21" ht="21" customHeight="1" x14ac:dyDescent="0.25">
      <c r="B8" s="153" t="s">
        <v>86</v>
      </c>
      <c r="C8" s="154"/>
      <c r="D8" s="170" t="str">
        <f>IF(COUNTBLANK(Evaluation!F9)=0,Evaluation!F9,"")</f>
        <v>ÉTAB1</v>
      </c>
      <c r="E8" s="171"/>
      <c r="F8" s="4"/>
      <c r="G8" s="241"/>
      <c r="H8" s="244"/>
      <c r="I8" s="244"/>
      <c r="J8" s="244"/>
      <c r="K8" s="244"/>
      <c r="L8" s="244"/>
      <c r="M8" s="244"/>
      <c r="N8" s="244"/>
    </row>
    <row r="9" spans="2:21" ht="21" customHeight="1" x14ac:dyDescent="0.25">
      <c r="B9" s="153" t="s">
        <v>87</v>
      </c>
      <c r="C9" s="154"/>
      <c r="D9" s="170" t="str">
        <f>IF(COUNTBLANK(Evaluation!F10)=0,Evaluation!F10,"")</f>
        <v>20..</v>
      </c>
      <c r="E9" s="171"/>
      <c r="F9" s="4"/>
      <c r="G9" s="241"/>
      <c r="H9" s="244"/>
      <c r="I9" s="244"/>
      <c r="J9" s="244"/>
      <c r="K9" s="244"/>
      <c r="L9" s="244"/>
      <c r="M9" s="244"/>
      <c r="N9" s="244"/>
    </row>
    <row r="10" spans="2:21" ht="21" customHeight="1" x14ac:dyDescent="0.25">
      <c r="B10" s="153" t="s">
        <v>88</v>
      </c>
      <c r="C10" s="154"/>
      <c r="D10" s="168" t="str">
        <f>IF(COUNTBLANK(Evaluation!F11)=0,Evaluation!F11,"")</f>
        <v>CANDIDAT1</v>
      </c>
      <c r="E10" s="169"/>
      <c r="F10" s="4"/>
      <c r="G10" s="241"/>
      <c r="H10" s="244"/>
      <c r="I10" s="244"/>
      <c r="J10" s="244"/>
      <c r="K10" s="244"/>
      <c r="L10" s="244"/>
      <c r="M10" s="244"/>
      <c r="N10" s="244"/>
    </row>
    <row r="11" spans="2:21" ht="21" customHeight="1" x14ac:dyDescent="0.25">
      <c r="B11" s="153" t="s">
        <v>89</v>
      </c>
      <c r="C11" s="154"/>
      <c r="D11" s="168" t="str">
        <f>IF(COUNTBLANK(Evaluation!F12)=0,Evaluation!F12,"")</f>
        <v>ÉLÈVE1</v>
      </c>
      <c r="E11" s="169"/>
      <c r="F11" s="4"/>
      <c r="G11" s="242"/>
      <c r="H11" s="244"/>
      <c r="I11" s="244"/>
      <c r="J11" s="244"/>
      <c r="K11" s="244"/>
      <c r="L11" s="244"/>
      <c r="M11" s="244"/>
      <c r="N11" s="244"/>
    </row>
    <row r="12" spans="2:21" ht="21" customHeight="1" thickBot="1" x14ac:dyDescent="0.3"/>
    <row r="13" spans="2:21" ht="28.5" customHeight="1" thickBot="1" x14ac:dyDescent="0.3">
      <c r="B13" s="276" t="s">
        <v>115</v>
      </c>
      <c r="C13" s="277"/>
      <c r="D13" s="277"/>
      <c r="E13" s="278"/>
      <c r="F13" s="276" t="s">
        <v>116</v>
      </c>
      <c r="G13" s="278"/>
      <c r="H13" s="292" t="s">
        <v>117</v>
      </c>
      <c r="I13" s="293"/>
      <c r="J13" s="293"/>
      <c r="K13" s="293"/>
      <c r="L13" s="294"/>
      <c r="M13" s="295" t="s">
        <v>134</v>
      </c>
      <c r="N13" s="296"/>
    </row>
    <row r="14" spans="2:21" ht="15.75" customHeight="1" x14ac:dyDescent="0.25">
      <c r="B14" s="301"/>
      <c r="C14" s="302"/>
      <c r="D14" s="302"/>
      <c r="E14" s="303"/>
      <c r="F14" s="301"/>
      <c r="G14" s="303"/>
      <c r="H14" s="13" t="s">
        <v>118</v>
      </c>
      <c r="I14" s="69">
        <v>0</v>
      </c>
      <c r="J14" s="25" t="s">
        <v>119</v>
      </c>
      <c r="K14" s="14" t="s">
        <v>120</v>
      </c>
      <c r="L14" s="15" t="s">
        <v>121</v>
      </c>
      <c r="M14" s="297"/>
      <c r="N14" s="298"/>
    </row>
    <row r="15" spans="2:21" ht="25.5" customHeight="1" thickBot="1" x14ac:dyDescent="0.3">
      <c r="B15" s="279"/>
      <c r="C15" s="280"/>
      <c r="D15" s="280"/>
      <c r="E15" s="281"/>
      <c r="F15" s="279"/>
      <c r="G15" s="281"/>
      <c r="H15" s="119" t="s">
        <v>209</v>
      </c>
      <c r="I15" s="12" t="s">
        <v>123</v>
      </c>
      <c r="J15" s="26" t="s">
        <v>124</v>
      </c>
      <c r="K15" s="11" t="s">
        <v>125</v>
      </c>
      <c r="L15" s="10" t="s">
        <v>126</v>
      </c>
      <c r="M15" s="299"/>
      <c r="N15" s="300"/>
      <c r="P15" s="76" t="s">
        <v>168</v>
      </c>
      <c r="Q15" s="77" t="s">
        <v>166</v>
      </c>
      <c r="R15" s="76" t="s">
        <v>138</v>
      </c>
      <c r="S15" s="76" t="s">
        <v>136</v>
      </c>
      <c r="T15" s="76" t="s">
        <v>137</v>
      </c>
      <c r="U15" s="76" t="s">
        <v>167</v>
      </c>
    </row>
    <row r="16" spans="2:21" ht="21" customHeight="1" thickBot="1" x14ac:dyDescent="0.3">
      <c r="B16" s="272" t="s">
        <v>37</v>
      </c>
      <c r="C16" s="273"/>
      <c r="D16" s="273"/>
      <c r="E16" s="273"/>
      <c r="F16" s="273"/>
      <c r="G16" s="273"/>
      <c r="H16" s="134" t="str">
        <f>IF((R17)/(P17)&lt;0.5,"?","")</f>
        <v/>
      </c>
      <c r="I16" s="61"/>
      <c r="J16" s="61"/>
      <c r="K16" s="61"/>
      <c r="L16" s="61"/>
      <c r="M16" s="61"/>
      <c r="N16" s="62">
        <f>P16</f>
        <v>0.03</v>
      </c>
      <c r="O16" s="87">
        <f>SUM(N17)</f>
        <v>1</v>
      </c>
      <c r="P16" s="47">
        <f>SUM(P17:P17)/100</f>
        <v>0.03</v>
      </c>
      <c r="Q16" s="47"/>
      <c r="R16" s="5"/>
      <c r="S16" s="5"/>
      <c r="T16" s="45">
        <f>SUM(T17:T72)</f>
        <v>0</v>
      </c>
      <c r="U16" s="45">
        <f>SUM(U17:U72)</f>
        <v>20.000000000000004</v>
      </c>
    </row>
    <row r="17" spans="2:21" ht="21" customHeight="1" thickBot="1" x14ac:dyDescent="0.3">
      <c r="B17" s="80" t="s">
        <v>39</v>
      </c>
      <c r="C17" s="251" t="s">
        <v>38</v>
      </c>
      <c r="D17" s="252"/>
      <c r="E17" s="253"/>
      <c r="F17" s="249" t="s">
        <v>177</v>
      </c>
      <c r="G17" s="250"/>
      <c r="H17" s="125"/>
      <c r="I17" s="70"/>
      <c r="J17" s="27"/>
      <c r="K17" s="27"/>
      <c r="L17" s="27"/>
      <c r="M17" s="20" t="str">
        <f>IF(AND(COUNTBLANK(H17:L17)=4,OR(H17="x",I17="x",J17="x",K17="x",L17="x")),"","&lt;")</f>
        <v>&lt;</v>
      </c>
      <c r="N17" s="82">
        <f>P17/O17</f>
        <v>1</v>
      </c>
      <c r="O17" s="91">
        <f>SUM(P17)</f>
        <v>3</v>
      </c>
      <c r="P17" s="37">
        <v>3</v>
      </c>
      <c r="Q17" s="45">
        <f>20*P16</f>
        <v>0.6</v>
      </c>
      <c r="R17" s="5">
        <f>IF(H17=0,P17,0)</f>
        <v>3</v>
      </c>
      <c r="S17" s="5">
        <f>IF(I17="x",0,IF(J17="x",1/3,IF(K17="x",2/3,IF(L17="x",1)))*R17)</f>
        <v>0</v>
      </c>
      <c r="T17" s="45">
        <f>IF(SUM(R17:R17)=0,0,SUM(S17:S17)/SUM(R17:R17)*Q17)</f>
        <v>0</v>
      </c>
      <c r="U17" s="45">
        <f>IF(SUM(R17:R17)=0,0,Q17)</f>
        <v>0.6</v>
      </c>
    </row>
    <row r="18" spans="2:21" ht="21" customHeight="1" thickBot="1" x14ac:dyDescent="0.3">
      <c r="B18" s="263" t="s">
        <v>40</v>
      </c>
      <c r="C18" s="264"/>
      <c r="D18" s="264"/>
      <c r="E18" s="264"/>
      <c r="F18" s="264"/>
      <c r="G18" s="264"/>
      <c r="H18" s="133" t="str">
        <f>IF((R19+R20+R21)/(P19+P20+P21)&lt;0.5,"?","")</f>
        <v/>
      </c>
      <c r="I18" s="118"/>
      <c r="J18" s="118"/>
      <c r="K18" s="118"/>
      <c r="L18" s="118"/>
      <c r="M18" s="63"/>
      <c r="N18" s="64">
        <f>P18</f>
        <v>0.12</v>
      </c>
      <c r="O18" s="87">
        <f>SUM(N19:N21)</f>
        <v>1</v>
      </c>
      <c r="P18" s="47">
        <f>SUM(P19:P21)/100</f>
        <v>0.12</v>
      </c>
      <c r="Q18" s="47"/>
      <c r="R18" s="5"/>
      <c r="S18" s="5"/>
      <c r="T18" s="5"/>
      <c r="U18" s="5"/>
    </row>
    <row r="19" spans="2:21" ht="21" customHeight="1" x14ac:dyDescent="0.25">
      <c r="B19" s="79" t="s">
        <v>42</v>
      </c>
      <c r="C19" s="246" t="s">
        <v>41</v>
      </c>
      <c r="D19" s="247"/>
      <c r="E19" s="248"/>
      <c r="F19" s="249" t="s">
        <v>185</v>
      </c>
      <c r="G19" s="250"/>
      <c r="H19" s="72"/>
      <c r="I19" s="71"/>
      <c r="J19" s="28"/>
      <c r="K19" s="28"/>
      <c r="L19" s="28"/>
      <c r="M19" s="20" t="str">
        <f>IF(AND(COUNTBLANK(H19:L19)=4,OR(H19="x",I19="x",J19="x",K19="x",L19="x")),"","&lt;")</f>
        <v>&lt;</v>
      </c>
      <c r="N19" s="82">
        <f>P19/O21</f>
        <v>0.57999999999999996</v>
      </c>
      <c r="O19" s="89"/>
      <c r="P19" s="37">
        <v>6.96</v>
      </c>
      <c r="Q19" s="45">
        <f>20*P18</f>
        <v>2.4</v>
      </c>
      <c r="R19" s="5">
        <f>IF(H19=0,P19,0)</f>
        <v>6.96</v>
      </c>
      <c r="S19" s="5">
        <f t="shared" ref="S19:S21" si="0">IF(I19="x",0,IF(J19="x",1/3,IF(K19="x",2/3,IF(L19="x",1)))*R19)</f>
        <v>0</v>
      </c>
      <c r="T19" s="45">
        <f>IF(SUM(R19:R21)=0,0,SUM(S19:S21)/SUM(R19:R21)*Q19)</f>
        <v>0</v>
      </c>
      <c r="U19" s="45">
        <f>IF(SUM(R19:R21)=0,0,Q19)</f>
        <v>2.4</v>
      </c>
    </row>
    <row r="20" spans="2:21" ht="21" customHeight="1" x14ac:dyDescent="0.25">
      <c r="B20" s="80" t="s">
        <v>45</v>
      </c>
      <c r="C20" s="251" t="s">
        <v>43</v>
      </c>
      <c r="D20" s="252"/>
      <c r="E20" s="253"/>
      <c r="F20" s="249" t="s">
        <v>46</v>
      </c>
      <c r="G20" s="250"/>
      <c r="H20" s="73"/>
      <c r="I20" s="71"/>
      <c r="J20" s="28"/>
      <c r="K20" s="120"/>
      <c r="L20" s="28"/>
      <c r="M20" s="20" t="str">
        <f>IF(AND(COUNTBLANK(H20:L20)=4,OR(H20="x",I20="x",J20="x",K20="x",L20="x")),"","&lt;")</f>
        <v>&lt;</v>
      </c>
      <c r="N20" s="82">
        <f>P20/O21</f>
        <v>0.17</v>
      </c>
      <c r="O20" s="89"/>
      <c r="P20" s="37">
        <v>2.04</v>
      </c>
      <c r="Q20" s="5"/>
      <c r="R20" s="5">
        <f>IF(H20=0,P20,0)</f>
        <v>2.04</v>
      </c>
      <c r="S20" s="5">
        <f t="shared" si="0"/>
        <v>0</v>
      </c>
      <c r="T20" s="5"/>
      <c r="U20" s="5"/>
    </row>
    <row r="21" spans="2:21" ht="42" customHeight="1" thickBot="1" x14ac:dyDescent="0.3">
      <c r="B21" s="80" t="s">
        <v>44</v>
      </c>
      <c r="C21" s="251" t="s">
        <v>189</v>
      </c>
      <c r="D21" s="252"/>
      <c r="E21" s="253"/>
      <c r="F21" s="249" t="s">
        <v>186</v>
      </c>
      <c r="G21" s="250"/>
      <c r="H21" s="74"/>
      <c r="I21" s="71"/>
      <c r="J21" s="28"/>
      <c r="K21" s="120"/>
      <c r="L21" s="28"/>
      <c r="M21" s="20" t="str">
        <f>IF(AND(COUNTBLANK(H21:L21)=4,OR(H21="x",I21="x",J21="x",K21="x",L21="x")),"","&lt;")</f>
        <v>&lt;</v>
      </c>
      <c r="N21" s="82">
        <f>P21/O21</f>
        <v>0.25</v>
      </c>
      <c r="O21" s="91">
        <f>SUM(P19:P21)</f>
        <v>12</v>
      </c>
      <c r="P21" s="37">
        <v>3</v>
      </c>
      <c r="Q21" s="5"/>
      <c r="R21" s="5">
        <f>IF(H21=0,P21,0)</f>
        <v>3</v>
      </c>
      <c r="S21" s="5">
        <f t="shared" si="0"/>
        <v>0</v>
      </c>
      <c r="T21" s="5"/>
      <c r="U21" s="5"/>
    </row>
    <row r="22" spans="2:21" ht="21" customHeight="1" thickBot="1" x14ac:dyDescent="0.3">
      <c r="B22" s="263" t="s">
        <v>47</v>
      </c>
      <c r="C22" s="264"/>
      <c r="D22" s="264"/>
      <c r="E22" s="264"/>
      <c r="F22" s="264"/>
      <c r="G22" s="264"/>
      <c r="H22" s="133" t="str">
        <f>IF((R23+R24+R25)/(P23+P24+P25)&lt;0.5,"?","")</f>
        <v/>
      </c>
      <c r="I22" s="118"/>
      <c r="J22" s="118"/>
      <c r="K22" s="118"/>
      <c r="L22" s="118"/>
      <c r="M22" s="63"/>
      <c r="N22" s="64">
        <f>P22</f>
        <v>0.08</v>
      </c>
      <c r="O22" s="87">
        <f>SUM(N23:N25)</f>
        <v>1</v>
      </c>
      <c r="P22" s="47">
        <f>SUM(P23:P25)/100</f>
        <v>0.08</v>
      </c>
      <c r="Q22" s="47"/>
      <c r="R22" s="5"/>
      <c r="S22" s="5"/>
      <c r="T22" s="5"/>
      <c r="U22" s="5"/>
    </row>
    <row r="23" spans="2:21" ht="21" customHeight="1" x14ac:dyDescent="0.25">
      <c r="B23" s="80" t="s">
        <v>53</v>
      </c>
      <c r="C23" s="251" t="s">
        <v>48</v>
      </c>
      <c r="D23" s="252"/>
      <c r="E23" s="253"/>
      <c r="F23" s="249" t="s">
        <v>54</v>
      </c>
      <c r="G23" s="250"/>
      <c r="H23" s="72"/>
      <c r="I23" s="71"/>
      <c r="J23" s="28"/>
      <c r="K23" s="28"/>
      <c r="L23" s="28"/>
      <c r="M23" s="20" t="str">
        <f>IF(AND(COUNTBLANK(H23:L23)=4,OR(H23="x",I23="x",J23="x",K23="x",L23="x")),"","&lt;")</f>
        <v>&lt;</v>
      </c>
      <c r="N23" s="82">
        <f>P23/O25</f>
        <v>0.375</v>
      </c>
      <c r="O23" s="89"/>
      <c r="P23" s="37">
        <v>3</v>
      </c>
      <c r="Q23" s="45">
        <f>20*P22</f>
        <v>1.6</v>
      </c>
      <c r="R23" s="5">
        <f>IF(H23=0,P23,0)</f>
        <v>3</v>
      </c>
      <c r="S23" s="5">
        <f t="shared" ref="S23:S25" si="1">IF(I23="x",0,IF(J23="x",1/3,IF(K23="x",2/3,IF(L23="x",1)))*R23)</f>
        <v>0</v>
      </c>
      <c r="T23" s="45">
        <f>IF(SUM(R23:R25)=0,0,SUM(S23:S25)/SUM(R23:R25)*Q23)</f>
        <v>0</v>
      </c>
      <c r="U23" s="45">
        <f>IF(SUM(R23:R25)=0,0,Q23)</f>
        <v>1.6</v>
      </c>
    </row>
    <row r="24" spans="2:21" ht="33" customHeight="1" x14ac:dyDescent="0.25">
      <c r="B24" s="79" t="s">
        <v>51</v>
      </c>
      <c r="C24" s="246" t="s">
        <v>49</v>
      </c>
      <c r="D24" s="247"/>
      <c r="E24" s="248"/>
      <c r="F24" s="249" t="s">
        <v>172</v>
      </c>
      <c r="G24" s="250"/>
      <c r="H24" s="73"/>
      <c r="I24" s="71"/>
      <c r="J24" s="28"/>
      <c r="K24" s="28"/>
      <c r="L24" s="28"/>
      <c r="M24" s="20" t="str">
        <f>IF(AND(COUNTBLANK(H24:L24)=4,OR(H24="x",I24="x",J24="x",K24="x",L24="x")),"","&lt;")</f>
        <v>&lt;</v>
      </c>
      <c r="N24" s="82">
        <f>P24/O25</f>
        <v>0.375</v>
      </c>
      <c r="O24" s="89"/>
      <c r="P24" s="37">
        <v>3</v>
      </c>
      <c r="Q24" s="5"/>
      <c r="R24" s="5">
        <f>IF(H24=0,P24,0)</f>
        <v>3</v>
      </c>
      <c r="S24" s="5">
        <f t="shared" si="1"/>
        <v>0</v>
      </c>
      <c r="T24" s="5"/>
      <c r="U24" s="5"/>
    </row>
    <row r="25" spans="2:21" ht="21" customHeight="1" thickBot="1" x14ac:dyDescent="0.3">
      <c r="B25" s="80" t="s">
        <v>52</v>
      </c>
      <c r="C25" s="251" t="s">
        <v>50</v>
      </c>
      <c r="D25" s="252"/>
      <c r="E25" s="253"/>
      <c r="F25" s="249" t="s">
        <v>173</v>
      </c>
      <c r="G25" s="250"/>
      <c r="H25" s="74"/>
      <c r="I25" s="71"/>
      <c r="J25" s="28"/>
      <c r="K25" s="28"/>
      <c r="L25" s="28"/>
      <c r="M25" s="20" t="str">
        <f>IF(AND(COUNTBLANK(H25:L25)=4,OR(H25="x",I25="x",J25="x",K25="x",L25="x")),"","&lt;")</f>
        <v>&lt;</v>
      </c>
      <c r="N25" s="82">
        <f>P25/O25</f>
        <v>0.25</v>
      </c>
      <c r="O25" s="91">
        <f>SUM(P23:P25)</f>
        <v>8</v>
      </c>
      <c r="P25" s="37">
        <v>2</v>
      </c>
      <c r="Q25" s="5"/>
      <c r="R25" s="5">
        <f>IF(H25=0,P25,0)</f>
        <v>2</v>
      </c>
      <c r="S25" s="5">
        <f t="shared" si="1"/>
        <v>0</v>
      </c>
      <c r="T25" s="5"/>
      <c r="U25" s="5"/>
    </row>
    <row r="26" spans="2:21" ht="21" customHeight="1" thickBot="1" x14ac:dyDescent="0.3">
      <c r="B26" s="263" t="s">
        <v>55</v>
      </c>
      <c r="C26" s="264"/>
      <c r="D26" s="264"/>
      <c r="E26" s="264"/>
      <c r="F26" s="264"/>
      <c r="G26" s="264"/>
      <c r="H26" s="133" t="str">
        <f>IF((R27+R28+R29)/(P27+P28+P29)&lt;0.5,"?","")</f>
        <v/>
      </c>
      <c r="I26" s="118"/>
      <c r="J26" s="118"/>
      <c r="K26" s="118"/>
      <c r="L26" s="118"/>
      <c r="M26" s="63"/>
      <c r="N26" s="64">
        <f>P26</f>
        <v>7.0000000000000007E-2</v>
      </c>
      <c r="O26" s="87">
        <f>SUM(N27:N29)</f>
        <v>1</v>
      </c>
      <c r="P26" s="47">
        <f>SUM(P27:P29)/100</f>
        <v>7.0000000000000007E-2</v>
      </c>
      <c r="Q26" s="47"/>
      <c r="R26" s="5"/>
      <c r="S26" s="5"/>
      <c r="T26" s="5"/>
      <c r="U26" s="5"/>
    </row>
    <row r="27" spans="2:21" ht="21" customHeight="1" x14ac:dyDescent="0.25">
      <c r="B27" s="254" t="s">
        <v>56</v>
      </c>
      <c r="C27" s="246" t="s">
        <v>161</v>
      </c>
      <c r="D27" s="247"/>
      <c r="E27" s="248"/>
      <c r="F27" s="249" t="s">
        <v>187</v>
      </c>
      <c r="G27" s="250"/>
      <c r="H27" s="72"/>
      <c r="I27" s="71"/>
      <c r="J27" s="28"/>
      <c r="K27" s="28"/>
      <c r="L27" s="28"/>
      <c r="M27" s="20" t="str">
        <f>IF(AND(COUNTBLANK(H27:L27)=4,OR(H27="x",I27="x",J27="x",K27="x",L27="x")),"","&lt;")</f>
        <v>&lt;</v>
      </c>
      <c r="N27" s="82">
        <f>P27/O29</f>
        <v>0.28999999999999998</v>
      </c>
      <c r="O27" s="89"/>
      <c r="P27" s="37">
        <v>2.0299999999999998</v>
      </c>
      <c r="Q27" s="45">
        <f>20*P26</f>
        <v>1.4000000000000001</v>
      </c>
      <c r="R27" s="5">
        <f>IF(H27=0,P27,0)</f>
        <v>2.0299999999999998</v>
      </c>
      <c r="S27" s="5">
        <f t="shared" ref="S27:S29" si="2">IF(I27="x",0,IF(J27="x",1/3,IF(K27="x",2/3,IF(L27="x",1)))*R27)</f>
        <v>0</v>
      </c>
      <c r="T27" s="45">
        <f>IF(SUM(R27:R29)=0,0,SUM(S27:S29)/SUM(R27:R29)*Q27)</f>
        <v>0</v>
      </c>
      <c r="U27" s="45">
        <f>IF(SUM(R27:R29)=0,0,Q27)</f>
        <v>1.4000000000000001</v>
      </c>
    </row>
    <row r="28" spans="2:21" ht="21" customHeight="1" x14ac:dyDescent="0.25">
      <c r="B28" s="255"/>
      <c r="C28" s="257"/>
      <c r="D28" s="258"/>
      <c r="E28" s="259"/>
      <c r="F28" s="249" t="s">
        <v>59</v>
      </c>
      <c r="G28" s="250"/>
      <c r="H28" s="73"/>
      <c r="I28" s="71"/>
      <c r="J28" s="28"/>
      <c r="K28" s="28"/>
      <c r="L28" s="28"/>
      <c r="M28" s="20" t="str">
        <f>IF(AND(COUNTBLANK(H28:L28)=4,OR(H28="x",I28="x",J28="x",K28="x",L28="x")),"","&lt;")</f>
        <v>&lt;</v>
      </c>
      <c r="N28" s="82">
        <f>P28/O29</f>
        <v>0.28999999999999998</v>
      </c>
      <c r="O28" s="89"/>
      <c r="P28" s="37">
        <v>2.0299999999999998</v>
      </c>
      <c r="Q28" s="5"/>
      <c r="R28" s="5">
        <f>IF(H28=0,P28,0)</f>
        <v>2.0299999999999998</v>
      </c>
      <c r="S28" s="5">
        <f t="shared" si="2"/>
        <v>0</v>
      </c>
      <c r="T28" s="5"/>
      <c r="U28" s="5"/>
    </row>
    <row r="29" spans="2:21" ht="33" customHeight="1" thickBot="1" x14ac:dyDescent="0.3">
      <c r="B29" s="80" t="s">
        <v>57</v>
      </c>
      <c r="C29" s="251" t="s">
        <v>58</v>
      </c>
      <c r="D29" s="252"/>
      <c r="E29" s="253"/>
      <c r="F29" s="249" t="s">
        <v>174</v>
      </c>
      <c r="G29" s="250"/>
      <c r="H29" s="74"/>
      <c r="I29" s="71"/>
      <c r="J29" s="28"/>
      <c r="K29" s="28"/>
      <c r="L29" s="28"/>
      <c r="M29" s="20" t="str">
        <f>IF(AND(COUNTBLANK(H29:L29)=4,OR(H29="x",I29="x",J29="x",K29="x",L29="x")),"","&lt;")</f>
        <v>&lt;</v>
      </c>
      <c r="N29" s="82">
        <f>P29/O29</f>
        <v>0.42</v>
      </c>
      <c r="O29" s="91">
        <f>SUM(P27:P29)</f>
        <v>7</v>
      </c>
      <c r="P29" s="37">
        <v>2.94</v>
      </c>
      <c r="Q29" s="5"/>
      <c r="R29" s="5">
        <f>IF(H29=0,P29,0)</f>
        <v>2.94</v>
      </c>
      <c r="S29" s="5">
        <f t="shared" si="2"/>
        <v>0</v>
      </c>
      <c r="T29" s="5"/>
      <c r="U29" s="5"/>
    </row>
    <row r="30" spans="2:21" ht="21" customHeight="1" thickBot="1" x14ac:dyDescent="0.3">
      <c r="B30" s="263" t="s">
        <v>151</v>
      </c>
      <c r="C30" s="264"/>
      <c r="D30" s="264"/>
      <c r="E30" s="264"/>
      <c r="F30" s="264"/>
      <c r="G30" s="264"/>
      <c r="H30" s="133" t="str">
        <f>IF((R31+R32)/(P31+P32)&lt;0.5,"?","")</f>
        <v/>
      </c>
      <c r="I30" s="118"/>
      <c r="J30" s="118"/>
      <c r="K30" s="118"/>
      <c r="L30" s="118"/>
      <c r="M30" s="63"/>
      <c r="N30" s="64">
        <f>P30</f>
        <v>0.04</v>
      </c>
      <c r="O30" s="87">
        <f>SUM(N31:N32)</f>
        <v>1</v>
      </c>
      <c r="P30" s="47">
        <f>SUM(P31:P32)/100</f>
        <v>0.04</v>
      </c>
      <c r="Q30" s="47"/>
      <c r="R30" s="5"/>
      <c r="S30" s="5"/>
      <c r="T30" s="5"/>
      <c r="U30" s="5"/>
    </row>
    <row r="31" spans="2:21" ht="33" customHeight="1" x14ac:dyDescent="0.25">
      <c r="B31" s="79" t="s">
        <v>60</v>
      </c>
      <c r="C31" s="246" t="s">
        <v>190</v>
      </c>
      <c r="D31" s="247"/>
      <c r="E31" s="248"/>
      <c r="F31" s="249" t="s">
        <v>188</v>
      </c>
      <c r="G31" s="250"/>
      <c r="H31" s="72"/>
      <c r="I31" s="71"/>
      <c r="J31" s="28"/>
      <c r="K31" s="28"/>
      <c r="L31" s="28"/>
      <c r="M31" s="20" t="str">
        <f>IF(AND(COUNTBLANK(H31:L31)=4,OR(H31="x",I31="x",J31="x",K31="x",L31="x")),"","&lt;")</f>
        <v>&lt;</v>
      </c>
      <c r="N31" s="82">
        <f>P31/O32</f>
        <v>0.5</v>
      </c>
      <c r="O31" s="89"/>
      <c r="P31" s="37">
        <v>2</v>
      </c>
      <c r="Q31" s="45">
        <f>20*P30</f>
        <v>0.8</v>
      </c>
      <c r="R31" s="5">
        <f>IF(H31=0,P31,0)</f>
        <v>2</v>
      </c>
      <c r="S31" s="5">
        <f t="shared" ref="S31:S32" si="3">IF(I31="x",0,IF(J31="x",1/3,IF(K31="x",2/3,IF(L31="x",1)))*R31)</f>
        <v>0</v>
      </c>
      <c r="T31" s="45">
        <f>IF(SUM(R31:R32)=0,0,SUM(S31:S32)/SUM(R31:R32)*Q31)</f>
        <v>0</v>
      </c>
      <c r="U31" s="45">
        <f>IF(SUM(R31:R32)=0,0,Q31)</f>
        <v>0.8</v>
      </c>
    </row>
    <row r="32" spans="2:21" ht="21" customHeight="1" thickBot="1" x14ac:dyDescent="0.3">
      <c r="B32" s="80" t="s">
        <v>61</v>
      </c>
      <c r="C32" s="251" t="s">
        <v>191</v>
      </c>
      <c r="D32" s="252"/>
      <c r="E32" s="253"/>
      <c r="F32" s="249" t="s">
        <v>213</v>
      </c>
      <c r="G32" s="250"/>
      <c r="H32" s="74"/>
      <c r="I32" s="71"/>
      <c r="J32" s="28"/>
      <c r="K32" s="28"/>
      <c r="L32" s="28"/>
      <c r="M32" s="20" t="str">
        <f>IF(AND(COUNTBLANK(H32:L32)=4,OR(H32="x",I32="x",J32="x",K32="x",L32="x")),"","&lt;")</f>
        <v>&lt;</v>
      </c>
      <c r="N32" s="82">
        <f>P32/O32</f>
        <v>0.5</v>
      </c>
      <c r="O32" s="91">
        <f>SUM(P31:P32)</f>
        <v>4</v>
      </c>
      <c r="P32" s="37">
        <v>2</v>
      </c>
      <c r="Q32" s="5"/>
      <c r="R32" s="5">
        <f>IF(H32=0,P32,0)</f>
        <v>2</v>
      </c>
      <c r="S32" s="5">
        <f t="shared" si="3"/>
        <v>0</v>
      </c>
      <c r="T32" s="5"/>
      <c r="U32" s="5"/>
    </row>
    <row r="33" spans="2:21" ht="21" customHeight="1" thickBot="1" x14ac:dyDescent="0.3">
      <c r="B33" s="263" t="s">
        <v>62</v>
      </c>
      <c r="C33" s="264"/>
      <c r="D33" s="264"/>
      <c r="E33" s="264"/>
      <c r="F33" s="264"/>
      <c r="G33" s="264"/>
      <c r="H33" s="133" t="str">
        <f>IF((R34+R35+R36+R37+R38+R39+R40+R41+R42+R43)/(P34+P35+P36+P37+P38+P39+P40+P41+P42+P43)&lt;0.5,"?","")</f>
        <v/>
      </c>
      <c r="I33" s="118"/>
      <c r="J33" s="118"/>
      <c r="K33" s="118"/>
      <c r="L33" s="118"/>
      <c r="M33" s="63"/>
      <c r="N33" s="64">
        <f>P33</f>
        <v>0.2</v>
      </c>
      <c r="O33" s="87">
        <f>SUM(N34:N43)</f>
        <v>1.0000000000000002</v>
      </c>
      <c r="P33" s="47">
        <f>SUM(P34:P43)/100</f>
        <v>0.2</v>
      </c>
      <c r="Q33" s="47"/>
      <c r="R33" s="5"/>
      <c r="S33" s="5"/>
      <c r="T33" s="5"/>
      <c r="U33" s="5"/>
    </row>
    <row r="34" spans="2:21" ht="21" customHeight="1" x14ac:dyDescent="0.25">
      <c r="B34" s="254" t="s">
        <v>162</v>
      </c>
      <c r="C34" s="246" t="s">
        <v>192</v>
      </c>
      <c r="D34" s="247"/>
      <c r="E34" s="248"/>
      <c r="F34" s="249" t="s">
        <v>171</v>
      </c>
      <c r="G34" s="250"/>
      <c r="H34" s="72"/>
      <c r="I34" s="71"/>
      <c r="J34" s="28"/>
      <c r="K34" s="28"/>
      <c r="L34" s="28"/>
      <c r="M34" s="20" t="str">
        <f t="shared" ref="M34:M43" si="4">IF(AND(COUNTBLANK(H34:L34)=4,OR(H34="x",I34="x",J34="x",K34="x",L34="x")),"","&lt;")</f>
        <v>&lt;</v>
      </c>
      <c r="N34" s="82">
        <f>P34/O43</f>
        <v>0.05</v>
      </c>
      <c r="O34" s="89"/>
      <c r="P34" s="37">
        <v>1</v>
      </c>
      <c r="Q34" s="45">
        <f>20*P33</f>
        <v>4</v>
      </c>
      <c r="R34" s="5">
        <f t="shared" ref="R34:R43" si="5">IF(H34=0,P34,0)</f>
        <v>1</v>
      </c>
      <c r="S34" s="5">
        <f t="shared" ref="S34:S43" si="6">IF(I34="x",0,IF(J34="x",1/3,IF(K34="x",2/3,IF(L34="x",1)))*R34)</f>
        <v>0</v>
      </c>
      <c r="T34" s="45">
        <f>IF(SUM(R34:R43)=0,0,SUM(S34:S43)/SUM(R34:R43)*Q34)</f>
        <v>0</v>
      </c>
      <c r="U34" s="45">
        <f>IF(SUM(R34:R43)=0,0,Q34)</f>
        <v>4</v>
      </c>
    </row>
    <row r="35" spans="2:21" ht="21.75" customHeight="1" x14ac:dyDescent="0.25">
      <c r="B35" s="255"/>
      <c r="C35" s="257"/>
      <c r="D35" s="258"/>
      <c r="E35" s="259"/>
      <c r="F35" s="249" t="s">
        <v>175</v>
      </c>
      <c r="G35" s="250"/>
      <c r="H35" s="73"/>
      <c r="I35" s="71"/>
      <c r="J35" s="28"/>
      <c r="K35" s="28"/>
      <c r="L35" s="28"/>
      <c r="M35" s="20" t="str">
        <f t="shared" si="4"/>
        <v>&lt;</v>
      </c>
      <c r="N35" s="82">
        <f>P35/O43</f>
        <v>0.19</v>
      </c>
      <c r="O35" s="89"/>
      <c r="P35" s="37">
        <v>3.8</v>
      </c>
      <c r="Q35" s="5"/>
      <c r="R35" s="5">
        <f t="shared" si="5"/>
        <v>3.8</v>
      </c>
      <c r="S35" s="5">
        <f t="shared" si="6"/>
        <v>0</v>
      </c>
      <c r="T35" s="5"/>
      <c r="U35" s="5"/>
    </row>
    <row r="36" spans="2:21" ht="21.75" customHeight="1" x14ac:dyDescent="0.25">
      <c r="B36" s="256"/>
      <c r="C36" s="260"/>
      <c r="D36" s="261"/>
      <c r="E36" s="262"/>
      <c r="F36" s="249" t="s">
        <v>176</v>
      </c>
      <c r="G36" s="250"/>
      <c r="H36" s="73"/>
      <c r="I36" s="71"/>
      <c r="J36" s="28"/>
      <c r="K36" s="28"/>
      <c r="L36" s="28"/>
      <c r="M36" s="20" t="str">
        <f t="shared" si="4"/>
        <v>&lt;</v>
      </c>
      <c r="N36" s="82">
        <f>P36/O43</f>
        <v>0.05</v>
      </c>
      <c r="O36" s="89"/>
      <c r="P36" s="37">
        <v>1</v>
      </c>
      <c r="Q36" s="5"/>
      <c r="R36" s="5">
        <f t="shared" si="5"/>
        <v>1</v>
      </c>
      <c r="S36" s="5">
        <f t="shared" si="6"/>
        <v>0</v>
      </c>
      <c r="T36" s="5"/>
      <c r="U36" s="5"/>
    </row>
    <row r="37" spans="2:21" ht="21" customHeight="1" x14ac:dyDescent="0.25">
      <c r="B37" s="254" t="s">
        <v>163</v>
      </c>
      <c r="C37" s="246" t="s">
        <v>193</v>
      </c>
      <c r="D37" s="247"/>
      <c r="E37" s="248"/>
      <c r="F37" s="249" t="s">
        <v>171</v>
      </c>
      <c r="G37" s="250"/>
      <c r="H37" s="73"/>
      <c r="I37" s="71"/>
      <c r="J37" s="28"/>
      <c r="K37" s="28"/>
      <c r="L37" s="28"/>
      <c r="M37" s="20" t="str">
        <f t="shared" si="4"/>
        <v>&lt;</v>
      </c>
      <c r="N37" s="82">
        <f>P37/O43</f>
        <v>0.05</v>
      </c>
      <c r="O37" s="89"/>
      <c r="P37" s="37">
        <v>1</v>
      </c>
      <c r="Q37" s="5"/>
      <c r="R37" s="5">
        <f t="shared" si="5"/>
        <v>1</v>
      </c>
      <c r="S37" s="5">
        <f t="shared" si="6"/>
        <v>0</v>
      </c>
      <c r="T37" s="5"/>
      <c r="U37" s="5"/>
    </row>
    <row r="38" spans="2:21" ht="21.75" customHeight="1" x14ac:dyDescent="0.25">
      <c r="B38" s="255"/>
      <c r="C38" s="257"/>
      <c r="D38" s="258"/>
      <c r="E38" s="259"/>
      <c r="F38" s="249" t="s">
        <v>175</v>
      </c>
      <c r="G38" s="250"/>
      <c r="H38" s="73"/>
      <c r="I38" s="71"/>
      <c r="J38" s="28"/>
      <c r="K38" s="28"/>
      <c r="L38" s="28"/>
      <c r="M38" s="20" t="str">
        <f t="shared" si="4"/>
        <v>&lt;</v>
      </c>
      <c r="N38" s="82">
        <f>P38/O43</f>
        <v>0.19</v>
      </c>
      <c r="O38" s="89"/>
      <c r="P38" s="37">
        <v>3.8</v>
      </c>
      <c r="Q38" s="5"/>
      <c r="R38" s="5">
        <f t="shared" si="5"/>
        <v>3.8</v>
      </c>
      <c r="S38" s="5">
        <f t="shared" si="6"/>
        <v>0</v>
      </c>
      <c r="T38" s="5"/>
      <c r="U38" s="5"/>
    </row>
    <row r="39" spans="2:21" ht="21.75" customHeight="1" x14ac:dyDescent="0.25">
      <c r="B39" s="256"/>
      <c r="C39" s="260"/>
      <c r="D39" s="261"/>
      <c r="E39" s="262"/>
      <c r="F39" s="249" t="s">
        <v>176</v>
      </c>
      <c r="G39" s="250"/>
      <c r="H39" s="73"/>
      <c r="I39" s="71"/>
      <c r="J39" s="28"/>
      <c r="K39" s="28"/>
      <c r="L39" s="28"/>
      <c r="M39" s="20" t="str">
        <f t="shared" si="4"/>
        <v>&lt;</v>
      </c>
      <c r="N39" s="82">
        <f>P39/O43</f>
        <v>0.05</v>
      </c>
      <c r="O39" s="89"/>
      <c r="P39" s="37">
        <v>1</v>
      </c>
      <c r="Q39" s="5"/>
      <c r="R39" s="5">
        <f t="shared" si="5"/>
        <v>1</v>
      </c>
      <c r="S39" s="5">
        <f t="shared" si="6"/>
        <v>0</v>
      </c>
      <c r="T39" s="5"/>
      <c r="U39" s="5"/>
    </row>
    <row r="40" spans="2:21" ht="21" customHeight="1" x14ac:dyDescent="0.25">
      <c r="B40" s="254" t="s">
        <v>164</v>
      </c>
      <c r="C40" s="246" t="s">
        <v>194</v>
      </c>
      <c r="D40" s="247"/>
      <c r="E40" s="248"/>
      <c r="F40" s="249" t="s">
        <v>63</v>
      </c>
      <c r="G40" s="250"/>
      <c r="H40" s="73"/>
      <c r="I40" s="71"/>
      <c r="J40" s="28"/>
      <c r="K40" s="28"/>
      <c r="L40" s="28"/>
      <c r="M40" s="20" t="str">
        <f t="shared" si="4"/>
        <v>&lt;</v>
      </c>
      <c r="N40" s="82">
        <f>P40/O43</f>
        <v>0.05</v>
      </c>
      <c r="O40" s="89"/>
      <c r="P40" s="37">
        <v>1</v>
      </c>
      <c r="Q40" s="5"/>
      <c r="R40" s="5">
        <f t="shared" si="5"/>
        <v>1</v>
      </c>
      <c r="S40" s="5">
        <f t="shared" si="6"/>
        <v>0</v>
      </c>
      <c r="T40" s="5"/>
      <c r="U40" s="5"/>
    </row>
    <row r="41" spans="2:21" ht="21" customHeight="1" x14ac:dyDescent="0.25">
      <c r="B41" s="255"/>
      <c r="C41" s="257"/>
      <c r="D41" s="258"/>
      <c r="E41" s="259"/>
      <c r="F41" s="249" t="s">
        <v>195</v>
      </c>
      <c r="G41" s="250"/>
      <c r="H41" s="73"/>
      <c r="I41" s="71"/>
      <c r="J41" s="28"/>
      <c r="K41" s="28"/>
      <c r="L41" s="28"/>
      <c r="M41" s="20" t="str">
        <f t="shared" si="4"/>
        <v>&lt;</v>
      </c>
      <c r="N41" s="82">
        <f>P41/O43</f>
        <v>0.13</v>
      </c>
      <c r="O41" s="89"/>
      <c r="P41" s="37">
        <v>2.6</v>
      </c>
      <c r="Q41" s="5"/>
      <c r="R41" s="5">
        <f t="shared" si="5"/>
        <v>2.6</v>
      </c>
      <c r="S41" s="5">
        <f t="shared" si="6"/>
        <v>0</v>
      </c>
      <c r="T41" s="5"/>
      <c r="U41" s="5"/>
    </row>
    <row r="42" spans="2:21" ht="21" customHeight="1" x14ac:dyDescent="0.25">
      <c r="B42" s="255"/>
      <c r="C42" s="257"/>
      <c r="D42" s="258"/>
      <c r="E42" s="259"/>
      <c r="F42" s="249" t="s">
        <v>214</v>
      </c>
      <c r="G42" s="250"/>
      <c r="H42" s="73"/>
      <c r="I42" s="71"/>
      <c r="J42" s="28"/>
      <c r="K42" s="28"/>
      <c r="L42" s="28"/>
      <c r="M42" s="20" t="str">
        <f t="shared" si="4"/>
        <v>&lt;</v>
      </c>
      <c r="N42" s="82">
        <f>P42/O43</f>
        <v>0.05</v>
      </c>
      <c r="O42" s="89"/>
      <c r="P42" s="37">
        <v>1</v>
      </c>
      <c r="Q42" s="5"/>
      <c r="R42" s="5">
        <f t="shared" si="5"/>
        <v>1</v>
      </c>
      <c r="S42" s="5">
        <f t="shared" si="6"/>
        <v>0</v>
      </c>
      <c r="T42" s="5"/>
      <c r="U42" s="5"/>
    </row>
    <row r="43" spans="2:21" ht="21" customHeight="1" thickBot="1" x14ac:dyDescent="0.3">
      <c r="B43" s="256"/>
      <c r="C43" s="260"/>
      <c r="D43" s="261"/>
      <c r="E43" s="262"/>
      <c r="F43" s="249" t="s">
        <v>178</v>
      </c>
      <c r="G43" s="250"/>
      <c r="H43" s="74"/>
      <c r="I43" s="71"/>
      <c r="J43" s="28"/>
      <c r="K43" s="28"/>
      <c r="L43" s="28"/>
      <c r="M43" s="20" t="str">
        <f t="shared" si="4"/>
        <v>&lt;</v>
      </c>
      <c r="N43" s="82">
        <f>P43/O43</f>
        <v>0.19</v>
      </c>
      <c r="O43" s="91">
        <f>SUM(P34:P43)</f>
        <v>20</v>
      </c>
      <c r="P43" s="37">
        <v>3.8</v>
      </c>
      <c r="Q43" s="5"/>
      <c r="R43" s="5">
        <f t="shared" si="5"/>
        <v>3.8</v>
      </c>
      <c r="S43" s="5">
        <f t="shared" si="6"/>
        <v>0</v>
      </c>
      <c r="T43" s="5"/>
      <c r="U43" s="5"/>
    </row>
    <row r="44" spans="2:21" ht="21" customHeight="1" thickBot="1" x14ac:dyDescent="0.3">
      <c r="B44" s="263" t="s">
        <v>64</v>
      </c>
      <c r="C44" s="264"/>
      <c r="D44" s="264"/>
      <c r="E44" s="264"/>
      <c r="F44" s="264"/>
      <c r="G44" s="264"/>
      <c r="H44" s="133" t="str">
        <f>IF((R45+R46+R47+R48+R49+R50)/(P45+P46+P47+P48+P49+P50)&lt;0.5,"?","")</f>
        <v/>
      </c>
      <c r="I44" s="118"/>
      <c r="J44" s="118"/>
      <c r="K44" s="118"/>
      <c r="L44" s="118"/>
      <c r="M44" s="63"/>
      <c r="N44" s="64">
        <f>P44</f>
        <v>0.14000000000000001</v>
      </c>
      <c r="O44" s="87">
        <f>SUM(N45:N50)</f>
        <v>0.99999999999999989</v>
      </c>
      <c r="P44" s="47">
        <f>SUM(P45:P50)/100</f>
        <v>0.14000000000000001</v>
      </c>
      <c r="Q44" s="47"/>
      <c r="R44" s="5"/>
      <c r="S44" s="5"/>
      <c r="T44" s="5"/>
      <c r="U44" s="5"/>
    </row>
    <row r="45" spans="2:21" ht="33" customHeight="1" x14ac:dyDescent="0.25">
      <c r="B45" s="254" t="s">
        <v>159</v>
      </c>
      <c r="C45" s="246" t="s">
        <v>196</v>
      </c>
      <c r="D45" s="247"/>
      <c r="E45" s="248"/>
      <c r="F45" s="249" t="s">
        <v>180</v>
      </c>
      <c r="G45" s="250"/>
      <c r="H45" s="72"/>
      <c r="I45" s="71"/>
      <c r="J45" s="28"/>
      <c r="K45" s="28"/>
      <c r="L45" s="28"/>
      <c r="M45" s="20" t="str">
        <f t="shared" ref="M45:M50" si="7">IF(AND(COUNTBLANK(H45:L45)=4,OR(H45="x",I45="x",J45="x",K45="x",L45="x")),"","&lt;")</f>
        <v>&lt;</v>
      </c>
      <c r="N45" s="82">
        <f>P45/O50</f>
        <v>0.21</v>
      </c>
      <c r="O45" s="89"/>
      <c r="P45" s="37">
        <v>2.94</v>
      </c>
      <c r="Q45" s="45">
        <f>20*P44</f>
        <v>2.8000000000000003</v>
      </c>
      <c r="R45" s="5">
        <f t="shared" ref="R45:R50" si="8">IF(H45=0,P45,0)</f>
        <v>2.94</v>
      </c>
      <c r="S45" s="5">
        <f t="shared" ref="S45:S50" si="9">IF(I45="x",0,IF(J45="x",1/3,IF(K45="x",2/3,IF(L45="x",1)))*R45)</f>
        <v>0</v>
      </c>
      <c r="T45" s="45">
        <f>IF(SUM(R45:R50)=0,0,SUM(S45:S50)/SUM(R45:R50)*Q45)</f>
        <v>0</v>
      </c>
      <c r="U45" s="45">
        <f>IF(SUM(R45:R50)=0,0,Q45)</f>
        <v>2.8000000000000003</v>
      </c>
    </row>
    <row r="46" spans="2:21" ht="21" customHeight="1" x14ac:dyDescent="0.25">
      <c r="B46" s="255"/>
      <c r="C46" s="257"/>
      <c r="D46" s="258"/>
      <c r="E46" s="259"/>
      <c r="F46" s="249" t="s">
        <v>179</v>
      </c>
      <c r="G46" s="250"/>
      <c r="H46" s="122"/>
      <c r="I46" s="71"/>
      <c r="J46" s="28"/>
      <c r="K46" s="28"/>
      <c r="L46" s="28"/>
      <c r="M46" s="20" t="str">
        <f t="shared" si="7"/>
        <v>&lt;</v>
      </c>
      <c r="N46" s="82">
        <f>P46/O50</f>
        <v>0.21</v>
      </c>
      <c r="O46" s="89"/>
      <c r="P46" s="37">
        <v>2.94</v>
      </c>
      <c r="Q46" s="5"/>
      <c r="R46" s="5">
        <f t="shared" si="8"/>
        <v>2.94</v>
      </c>
      <c r="S46" s="5">
        <f t="shared" si="9"/>
        <v>0</v>
      </c>
      <c r="T46" s="5"/>
      <c r="U46" s="5"/>
    </row>
    <row r="47" spans="2:21" ht="24.75" customHeight="1" x14ac:dyDescent="0.25">
      <c r="B47" s="256"/>
      <c r="C47" s="257"/>
      <c r="D47" s="258"/>
      <c r="E47" s="259"/>
      <c r="F47" s="249" t="s">
        <v>176</v>
      </c>
      <c r="G47" s="250"/>
      <c r="H47" s="122"/>
      <c r="I47" s="71"/>
      <c r="J47" s="28"/>
      <c r="K47" s="28"/>
      <c r="L47" s="28"/>
      <c r="M47" s="20" t="str">
        <f t="shared" si="7"/>
        <v>&lt;</v>
      </c>
      <c r="N47" s="82">
        <f>P47/O50</f>
        <v>0.08</v>
      </c>
      <c r="O47" s="89"/>
      <c r="P47" s="37">
        <v>1.1200000000000001</v>
      </c>
      <c r="Q47" s="5"/>
      <c r="R47" s="5">
        <f t="shared" si="8"/>
        <v>1.1200000000000001</v>
      </c>
      <c r="S47" s="5">
        <f t="shared" si="9"/>
        <v>0</v>
      </c>
      <c r="T47" s="5"/>
      <c r="U47" s="5"/>
    </row>
    <row r="48" spans="2:21" ht="33" customHeight="1" x14ac:dyDescent="0.25">
      <c r="B48" s="254" t="s">
        <v>160</v>
      </c>
      <c r="C48" s="246" t="s">
        <v>197</v>
      </c>
      <c r="D48" s="247"/>
      <c r="E48" s="248"/>
      <c r="F48" s="249" t="s">
        <v>180</v>
      </c>
      <c r="G48" s="250"/>
      <c r="H48" s="122"/>
      <c r="I48" s="71"/>
      <c r="J48" s="28"/>
      <c r="K48" s="28"/>
      <c r="L48" s="28"/>
      <c r="M48" s="20" t="str">
        <f t="shared" si="7"/>
        <v>&lt;</v>
      </c>
      <c r="N48" s="82">
        <f>P48/O50</f>
        <v>0.21</v>
      </c>
      <c r="O48" s="89"/>
      <c r="P48" s="37">
        <v>2.94</v>
      </c>
      <c r="Q48" s="5"/>
      <c r="R48" s="5">
        <f t="shared" si="8"/>
        <v>2.94</v>
      </c>
      <c r="S48" s="5">
        <f t="shared" si="9"/>
        <v>0</v>
      </c>
      <c r="T48" s="5"/>
      <c r="U48" s="5"/>
    </row>
    <row r="49" spans="2:21" ht="21" customHeight="1" x14ac:dyDescent="0.25">
      <c r="B49" s="255"/>
      <c r="C49" s="257"/>
      <c r="D49" s="258"/>
      <c r="E49" s="259"/>
      <c r="F49" s="249" t="s">
        <v>179</v>
      </c>
      <c r="G49" s="250"/>
      <c r="H49" s="122"/>
      <c r="I49" s="71"/>
      <c r="J49" s="28"/>
      <c r="K49" s="28"/>
      <c r="L49" s="28"/>
      <c r="M49" s="20" t="str">
        <f t="shared" si="7"/>
        <v>&lt;</v>
      </c>
      <c r="N49" s="82">
        <f>P49/O50</f>
        <v>0.21</v>
      </c>
      <c r="O49" s="89"/>
      <c r="P49" s="37">
        <v>2.94</v>
      </c>
      <c r="Q49" s="5"/>
      <c r="R49" s="5">
        <f t="shared" si="8"/>
        <v>2.94</v>
      </c>
      <c r="S49" s="5">
        <f t="shared" si="9"/>
        <v>0</v>
      </c>
      <c r="T49" s="5"/>
      <c r="U49" s="5"/>
    </row>
    <row r="50" spans="2:21" ht="21" customHeight="1" thickBot="1" x14ac:dyDescent="0.3">
      <c r="B50" s="256"/>
      <c r="C50" s="260"/>
      <c r="D50" s="261"/>
      <c r="E50" s="262"/>
      <c r="F50" s="249" t="s">
        <v>176</v>
      </c>
      <c r="G50" s="250"/>
      <c r="H50" s="123"/>
      <c r="I50" s="71"/>
      <c r="J50" s="28"/>
      <c r="K50" s="28"/>
      <c r="L50" s="28"/>
      <c r="M50" s="20" t="str">
        <f t="shared" si="7"/>
        <v>&lt;</v>
      </c>
      <c r="N50" s="82">
        <f>P50/O50</f>
        <v>0.08</v>
      </c>
      <c r="O50" s="91">
        <f>SUM(P45:P50)</f>
        <v>14</v>
      </c>
      <c r="P50" s="37">
        <v>1.1200000000000001</v>
      </c>
      <c r="Q50" s="5"/>
      <c r="R50" s="5">
        <f t="shared" si="8"/>
        <v>1.1200000000000001</v>
      </c>
      <c r="S50" s="5">
        <f t="shared" si="9"/>
        <v>0</v>
      </c>
      <c r="T50" s="5"/>
      <c r="U50" s="5"/>
    </row>
    <row r="51" spans="2:21" ht="21" customHeight="1" thickBot="1" x14ac:dyDescent="0.3">
      <c r="B51" s="263" t="s">
        <v>65</v>
      </c>
      <c r="C51" s="264"/>
      <c r="D51" s="264"/>
      <c r="E51" s="264"/>
      <c r="F51" s="264"/>
      <c r="G51" s="264"/>
      <c r="H51" s="133" t="str">
        <f>IF((R52+R53+R54+R55+R56+R57+R58+R59+R60)/(P52+P53+P54+P55+P56+P57+P58+P59+P60)&lt;0.5,"?","")</f>
        <v/>
      </c>
      <c r="I51" s="118"/>
      <c r="J51" s="118"/>
      <c r="K51" s="118"/>
      <c r="L51" s="118"/>
      <c r="M51" s="63"/>
      <c r="N51" s="64">
        <f>P51</f>
        <v>0.14000000000000001</v>
      </c>
      <c r="O51" s="87">
        <f>SUM(N52:N60)</f>
        <v>0.99999999999999967</v>
      </c>
      <c r="P51" s="47">
        <f>SUM(P52:P60)/100</f>
        <v>0.14000000000000001</v>
      </c>
      <c r="Q51" s="47"/>
      <c r="R51" s="5"/>
      <c r="S51" s="5"/>
      <c r="T51" s="5"/>
      <c r="U51" s="5"/>
    </row>
    <row r="52" spans="2:21" ht="33" customHeight="1" x14ac:dyDescent="0.25">
      <c r="B52" s="271" t="s">
        <v>154</v>
      </c>
      <c r="C52" s="247" t="s">
        <v>198</v>
      </c>
      <c r="D52" s="247"/>
      <c r="E52" s="248"/>
      <c r="F52" s="249" t="s">
        <v>181</v>
      </c>
      <c r="G52" s="250"/>
      <c r="H52" s="72"/>
      <c r="I52" s="71"/>
      <c r="J52" s="28"/>
      <c r="K52" s="28"/>
      <c r="L52" s="28"/>
      <c r="M52" s="20" t="str">
        <f t="shared" ref="M52:M60" si="10">IF(AND(COUNTBLANK(H52:L52)=4,OR(H52="x",I52="x",J52="x",K52="x",L52="x")),"","&lt;")</f>
        <v>&lt;</v>
      </c>
      <c r="N52" s="82">
        <f>P52/O60</f>
        <v>6.9999999999999993E-2</v>
      </c>
      <c r="O52" s="89"/>
      <c r="P52" s="37">
        <v>0.98</v>
      </c>
      <c r="Q52" s="45">
        <f>20*P51</f>
        <v>2.8000000000000003</v>
      </c>
      <c r="R52" s="5">
        <f t="shared" ref="R52:R60" si="11">IF(H52=0,P52,0)</f>
        <v>0.98</v>
      </c>
      <c r="S52" s="5">
        <f t="shared" ref="S52:S60" si="12">IF(I52="x",0,IF(J52="x",1/3,IF(K52="x",2/3,IF(L52="x",1)))*R52)</f>
        <v>0</v>
      </c>
      <c r="T52" s="45">
        <f>IF(SUM(R52:R60)=0,0,SUM(S52:S60)/SUM(R52:R60)*Q52)</f>
        <v>0</v>
      </c>
      <c r="U52" s="45">
        <f>IF(SUM(R52:R60)=0,0,Q52)</f>
        <v>2.8000000000000003</v>
      </c>
    </row>
    <row r="53" spans="2:21" ht="21" customHeight="1" x14ac:dyDescent="0.25">
      <c r="B53" s="271"/>
      <c r="C53" s="258"/>
      <c r="D53" s="258"/>
      <c r="E53" s="259"/>
      <c r="F53" s="249" t="s">
        <v>175</v>
      </c>
      <c r="G53" s="250"/>
      <c r="H53" s="122"/>
      <c r="I53" s="71"/>
      <c r="J53" s="28"/>
      <c r="K53" s="28"/>
      <c r="L53" s="28"/>
      <c r="M53" s="20" t="str">
        <f t="shared" si="10"/>
        <v>&lt;</v>
      </c>
      <c r="N53" s="102">
        <f>P53/O60</f>
        <v>0.25499999999999995</v>
      </c>
      <c r="O53" s="89"/>
      <c r="P53" s="37">
        <v>3.57</v>
      </c>
      <c r="Q53" s="5"/>
      <c r="R53" s="5">
        <f t="shared" si="11"/>
        <v>3.57</v>
      </c>
      <c r="S53" s="5">
        <f t="shared" si="12"/>
        <v>0</v>
      </c>
      <c r="T53" s="5"/>
      <c r="U53" s="5"/>
    </row>
    <row r="54" spans="2:21" ht="21" customHeight="1" x14ac:dyDescent="0.25">
      <c r="B54" s="271"/>
      <c r="C54" s="261"/>
      <c r="D54" s="261"/>
      <c r="E54" s="262"/>
      <c r="F54" s="249" t="s">
        <v>176</v>
      </c>
      <c r="G54" s="250"/>
      <c r="H54" s="122"/>
      <c r="I54" s="71"/>
      <c r="J54" s="28"/>
      <c r="K54" s="28"/>
      <c r="L54" s="28"/>
      <c r="M54" s="20" t="str">
        <f t="shared" si="10"/>
        <v>&lt;</v>
      </c>
      <c r="N54" s="82">
        <f>P54/O60</f>
        <v>6.9999999999999993E-2</v>
      </c>
      <c r="O54" s="89"/>
      <c r="P54" s="37">
        <v>0.98</v>
      </c>
      <c r="Q54" s="5"/>
      <c r="R54" s="5">
        <f t="shared" si="11"/>
        <v>0.98</v>
      </c>
      <c r="S54" s="5">
        <f t="shared" si="12"/>
        <v>0</v>
      </c>
      <c r="T54" s="5"/>
      <c r="U54" s="5"/>
    </row>
    <row r="55" spans="2:21" ht="21" customHeight="1" x14ac:dyDescent="0.25">
      <c r="B55" s="254" t="s">
        <v>155</v>
      </c>
      <c r="C55" s="246" t="s">
        <v>156</v>
      </c>
      <c r="D55" s="247"/>
      <c r="E55" s="248"/>
      <c r="F55" s="249" t="s">
        <v>171</v>
      </c>
      <c r="G55" s="250"/>
      <c r="H55" s="122"/>
      <c r="I55" s="71"/>
      <c r="J55" s="28"/>
      <c r="K55" s="28"/>
      <c r="L55" s="28"/>
      <c r="M55" s="20" t="str">
        <f t="shared" si="10"/>
        <v>&lt;</v>
      </c>
      <c r="N55" s="82">
        <f>P55/O60</f>
        <v>6.9999999999999993E-2</v>
      </c>
      <c r="O55" s="89"/>
      <c r="P55" s="37">
        <v>0.98</v>
      </c>
      <c r="Q55" s="5"/>
      <c r="R55" s="5">
        <f t="shared" si="11"/>
        <v>0.98</v>
      </c>
      <c r="S55" s="5">
        <f t="shared" si="12"/>
        <v>0</v>
      </c>
      <c r="T55" s="5"/>
      <c r="U55" s="5"/>
    </row>
    <row r="56" spans="2:21" ht="21" customHeight="1" x14ac:dyDescent="0.25">
      <c r="B56" s="255"/>
      <c r="C56" s="257"/>
      <c r="D56" s="258"/>
      <c r="E56" s="259"/>
      <c r="F56" s="249" t="s">
        <v>175</v>
      </c>
      <c r="G56" s="250"/>
      <c r="H56" s="122"/>
      <c r="I56" s="71"/>
      <c r="J56" s="28"/>
      <c r="K56" s="28"/>
      <c r="L56" s="28"/>
      <c r="M56" s="20" t="str">
        <f t="shared" si="10"/>
        <v>&lt;</v>
      </c>
      <c r="N56" s="82">
        <f>P56/O60</f>
        <v>6.9999999999999993E-2</v>
      </c>
      <c r="O56" s="89"/>
      <c r="P56" s="37">
        <v>0.98</v>
      </c>
      <c r="Q56" s="5"/>
      <c r="R56" s="5">
        <f t="shared" si="11"/>
        <v>0.98</v>
      </c>
      <c r="S56" s="5">
        <f t="shared" si="12"/>
        <v>0</v>
      </c>
      <c r="T56" s="5"/>
      <c r="U56" s="5"/>
    </row>
    <row r="57" spans="2:21" ht="21" customHeight="1" x14ac:dyDescent="0.25">
      <c r="B57" s="256"/>
      <c r="C57" s="260"/>
      <c r="D57" s="261"/>
      <c r="E57" s="262"/>
      <c r="F57" s="249" t="s">
        <v>176</v>
      </c>
      <c r="G57" s="250"/>
      <c r="H57" s="122"/>
      <c r="I57" s="71"/>
      <c r="J57" s="28"/>
      <c r="K57" s="28"/>
      <c r="L57" s="28"/>
      <c r="M57" s="20" t="str">
        <f t="shared" si="10"/>
        <v>&lt;</v>
      </c>
      <c r="N57" s="82">
        <f>P57/O60</f>
        <v>6.9999999999999993E-2</v>
      </c>
      <c r="O57" s="89"/>
      <c r="P57" s="37">
        <v>0.98</v>
      </c>
      <c r="Q57" s="5"/>
      <c r="R57" s="5">
        <f t="shared" si="11"/>
        <v>0.98</v>
      </c>
      <c r="S57" s="5">
        <f t="shared" si="12"/>
        <v>0</v>
      </c>
      <c r="T57" s="5"/>
      <c r="U57" s="5"/>
    </row>
    <row r="58" spans="2:21" ht="21" customHeight="1" x14ac:dyDescent="0.25">
      <c r="B58" s="254" t="s">
        <v>157</v>
      </c>
      <c r="C58" s="246" t="s">
        <v>158</v>
      </c>
      <c r="D58" s="247"/>
      <c r="E58" s="248"/>
      <c r="F58" s="249" t="s">
        <v>171</v>
      </c>
      <c r="G58" s="250"/>
      <c r="H58" s="122"/>
      <c r="I58" s="71"/>
      <c r="J58" s="28"/>
      <c r="K58" s="28"/>
      <c r="L58" s="28"/>
      <c r="M58" s="20" t="str">
        <f t="shared" si="10"/>
        <v>&lt;</v>
      </c>
      <c r="N58" s="82">
        <f>P58/O60</f>
        <v>6.9999999999999993E-2</v>
      </c>
      <c r="O58" s="89"/>
      <c r="P58" s="37">
        <v>0.98</v>
      </c>
      <c r="Q58" s="5"/>
      <c r="R58" s="5">
        <f t="shared" si="11"/>
        <v>0.98</v>
      </c>
      <c r="S58" s="5">
        <f t="shared" si="12"/>
        <v>0</v>
      </c>
      <c r="T58" s="5"/>
      <c r="U58" s="5"/>
    </row>
    <row r="59" spans="2:21" ht="21" customHeight="1" x14ac:dyDescent="0.25">
      <c r="B59" s="255"/>
      <c r="C59" s="257"/>
      <c r="D59" s="258"/>
      <c r="E59" s="259"/>
      <c r="F59" s="249" t="s">
        <v>175</v>
      </c>
      <c r="G59" s="250"/>
      <c r="H59" s="122"/>
      <c r="I59" s="71"/>
      <c r="J59" s="28"/>
      <c r="K59" s="28"/>
      <c r="L59" s="28"/>
      <c r="M59" s="20" t="str">
        <f t="shared" si="10"/>
        <v>&lt;</v>
      </c>
      <c r="N59" s="102">
        <f>P59/O60</f>
        <v>0.25499999999999995</v>
      </c>
      <c r="O59" s="89"/>
      <c r="P59" s="37">
        <v>3.57</v>
      </c>
      <c r="Q59" s="5"/>
      <c r="R59" s="5">
        <f t="shared" si="11"/>
        <v>3.57</v>
      </c>
      <c r="S59" s="5">
        <f t="shared" si="12"/>
        <v>0</v>
      </c>
      <c r="T59" s="5"/>
      <c r="U59" s="5"/>
    </row>
    <row r="60" spans="2:21" ht="21" customHeight="1" thickBot="1" x14ac:dyDescent="0.3">
      <c r="B60" s="256"/>
      <c r="C60" s="260"/>
      <c r="D60" s="261"/>
      <c r="E60" s="262"/>
      <c r="F60" s="249" t="s">
        <v>176</v>
      </c>
      <c r="G60" s="250"/>
      <c r="H60" s="124"/>
      <c r="I60" s="71"/>
      <c r="J60" s="28"/>
      <c r="K60" s="28"/>
      <c r="L60" s="28"/>
      <c r="M60" s="20" t="str">
        <f t="shared" si="10"/>
        <v>&lt;</v>
      </c>
      <c r="N60" s="82">
        <f>P60/O60</f>
        <v>6.9999999999999993E-2</v>
      </c>
      <c r="O60" s="91">
        <f>SUM(P52:P60)</f>
        <v>14.000000000000002</v>
      </c>
      <c r="P60" s="37">
        <v>0.98</v>
      </c>
      <c r="Q60" s="5"/>
      <c r="R60" s="5">
        <f t="shared" si="11"/>
        <v>0.98</v>
      </c>
      <c r="S60" s="5">
        <f t="shared" si="12"/>
        <v>0</v>
      </c>
      <c r="T60" s="5"/>
      <c r="U60" s="5"/>
    </row>
    <row r="61" spans="2:21" ht="21" customHeight="1" thickBot="1" x14ac:dyDescent="0.3">
      <c r="B61" s="263" t="s">
        <v>68</v>
      </c>
      <c r="C61" s="264"/>
      <c r="D61" s="264"/>
      <c r="E61" s="264"/>
      <c r="F61" s="264"/>
      <c r="G61" s="264"/>
      <c r="H61" s="133" t="str">
        <f>IF((R62+R63)/(P62+P63)&lt;0.5,"?","")</f>
        <v/>
      </c>
      <c r="I61" s="63"/>
      <c r="J61" s="63"/>
      <c r="K61" s="63"/>
      <c r="L61" s="63"/>
      <c r="M61" s="63"/>
      <c r="N61" s="64">
        <f>P61</f>
        <v>0.05</v>
      </c>
      <c r="O61" s="87">
        <f>SUM(N62:N63)</f>
        <v>1</v>
      </c>
      <c r="P61" s="47">
        <f>SUM(P62:P63)/100</f>
        <v>0.05</v>
      </c>
      <c r="Q61" s="47"/>
      <c r="R61" s="5"/>
      <c r="S61" s="5"/>
      <c r="T61" s="5"/>
      <c r="U61" s="5"/>
    </row>
    <row r="62" spans="2:21" ht="21" customHeight="1" x14ac:dyDescent="0.25">
      <c r="B62" s="79" t="s">
        <v>69</v>
      </c>
      <c r="C62" s="246" t="s">
        <v>66</v>
      </c>
      <c r="D62" s="247"/>
      <c r="E62" s="248"/>
      <c r="F62" s="249" t="s">
        <v>182</v>
      </c>
      <c r="G62" s="250"/>
      <c r="H62" s="72"/>
      <c r="I62" s="71"/>
      <c r="J62" s="28"/>
      <c r="K62" s="28"/>
      <c r="L62" s="28"/>
      <c r="M62" s="20" t="str">
        <f>IF(AND(COUNTBLANK(H62:L62)=4,OR(H62="x",I62="x",J62="x",K62="x",L62="x")),"","&lt;")</f>
        <v>&lt;</v>
      </c>
      <c r="N62" s="82">
        <f>P62/O63</f>
        <v>0.5</v>
      </c>
      <c r="O62" s="89"/>
      <c r="P62" s="37">
        <v>2.5</v>
      </c>
      <c r="Q62" s="45">
        <f>20*P61</f>
        <v>1</v>
      </c>
      <c r="R62" s="5">
        <f>IF(H62=0,P62,0)</f>
        <v>2.5</v>
      </c>
      <c r="S62" s="5">
        <f>IF(I62="x",0,IF(J62="x",1/3,IF(K62="x",2/3,IF(L62="x",1)))*R62)</f>
        <v>0</v>
      </c>
      <c r="T62" s="45">
        <f>IF(SUM(R62:R63)=0,0,SUM(S62:S63)/SUM(R62:R63)*Q62)</f>
        <v>0</v>
      </c>
      <c r="U62" s="45">
        <f>IF(SUM(R62:R63)=0,0,Q62)</f>
        <v>1</v>
      </c>
    </row>
    <row r="63" spans="2:21" ht="21" customHeight="1" thickBot="1" x14ac:dyDescent="0.3">
      <c r="B63" s="79" t="s">
        <v>70</v>
      </c>
      <c r="C63" s="246" t="s">
        <v>67</v>
      </c>
      <c r="D63" s="247"/>
      <c r="E63" s="248"/>
      <c r="F63" s="249" t="s">
        <v>183</v>
      </c>
      <c r="G63" s="250"/>
      <c r="H63" s="123"/>
      <c r="I63" s="71"/>
      <c r="J63" s="28"/>
      <c r="K63" s="28"/>
      <c r="L63" s="28"/>
      <c r="M63" s="20" t="str">
        <f>IF(AND(COUNTBLANK(H63:L63)=4,OR(H63="x",I63="x",J63="x",K63="x",L63="x")),"","&lt;")</f>
        <v>&lt;</v>
      </c>
      <c r="N63" s="82">
        <f>P63/O63</f>
        <v>0.5</v>
      </c>
      <c r="O63" s="91">
        <f>SUM(P62:P63)</f>
        <v>5</v>
      </c>
      <c r="P63" s="37">
        <v>2.5</v>
      </c>
      <c r="Q63" s="5"/>
      <c r="R63" s="5">
        <f>IF(H63=0,P63,0)</f>
        <v>2.5</v>
      </c>
      <c r="S63" s="5">
        <f>IF(I63="x",0,IF(J63="x",1/3,IF(K63="x",2/3,IF(L63="x",1)))*R63)</f>
        <v>0</v>
      </c>
      <c r="T63" s="5"/>
      <c r="U63" s="5"/>
    </row>
    <row r="64" spans="2:21" ht="21" customHeight="1" thickBot="1" x14ac:dyDescent="0.3">
      <c r="B64" s="263" t="s">
        <v>75</v>
      </c>
      <c r="C64" s="264"/>
      <c r="D64" s="264"/>
      <c r="E64" s="264"/>
      <c r="F64" s="264"/>
      <c r="G64" s="264"/>
      <c r="H64" s="133" t="str">
        <f>IF((R65+R66+R67)/(P65+P66+P67)&lt;0.5,"?","")</f>
        <v/>
      </c>
      <c r="I64" s="63"/>
      <c r="J64" s="63"/>
      <c r="K64" s="63"/>
      <c r="L64" s="63"/>
      <c r="M64" s="63"/>
      <c r="N64" s="64">
        <f>P64</f>
        <v>0.05</v>
      </c>
      <c r="O64" s="87">
        <f>SUM(N65:N67)</f>
        <v>1</v>
      </c>
      <c r="P64" s="47">
        <f>SUM(P65:P67)/100</f>
        <v>0.05</v>
      </c>
      <c r="Q64" s="47"/>
      <c r="R64" s="5"/>
      <c r="S64" s="5"/>
      <c r="T64" s="5"/>
      <c r="U64" s="5"/>
    </row>
    <row r="65" spans="2:21" ht="21" customHeight="1" x14ac:dyDescent="0.25">
      <c r="B65" s="80" t="s">
        <v>73</v>
      </c>
      <c r="C65" s="251" t="s">
        <v>71</v>
      </c>
      <c r="D65" s="252"/>
      <c r="E65" s="253"/>
      <c r="F65" s="249" t="s">
        <v>76</v>
      </c>
      <c r="G65" s="250"/>
      <c r="H65" s="72"/>
      <c r="I65" s="71"/>
      <c r="J65" s="28"/>
      <c r="K65" s="28"/>
      <c r="L65" s="28"/>
      <c r="M65" s="20" t="str">
        <f>IF(AND(COUNTBLANK(H65:L65)=4,OR(H65="x",I65="x",J65="x",K65="x",L65="x")),"","&lt;")</f>
        <v>&lt;</v>
      </c>
      <c r="N65" s="82">
        <f>P65/O67</f>
        <v>0.25</v>
      </c>
      <c r="O65" s="89"/>
      <c r="P65" s="37">
        <v>1.25</v>
      </c>
      <c r="Q65" s="45">
        <f>20*P64</f>
        <v>1</v>
      </c>
      <c r="R65" s="5">
        <f>IF(H65=0,P65,0)</f>
        <v>1.25</v>
      </c>
      <c r="S65" s="5">
        <f>IF(I65="x",0,IF(J65="x",1/3,IF(K65="x",2/3,IF(L65="x",1)))*R65)</f>
        <v>0</v>
      </c>
      <c r="T65" s="45">
        <f>IF(SUM(R65:R67)=0,0,SUM(S65:S67)/SUM(R65:R67)*Q65)</f>
        <v>0</v>
      </c>
      <c r="U65" s="45">
        <f>IF(SUM(R65:R67)=0,0,Q65)</f>
        <v>1</v>
      </c>
    </row>
    <row r="66" spans="2:21" ht="21" customHeight="1" x14ac:dyDescent="0.25">
      <c r="B66" s="254" t="s">
        <v>74</v>
      </c>
      <c r="C66" s="246" t="s">
        <v>72</v>
      </c>
      <c r="D66" s="247"/>
      <c r="E66" s="248"/>
      <c r="F66" s="249" t="s">
        <v>184</v>
      </c>
      <c r="G66" s="250"/>
      <c r="H66" s="122"/>
      <c r="I66" s="71"/>
      <c r="J66" s="28"/>
      <c r="K66" s="28"/>
      <c r="L66" s="28"/>
      <c r="M66" s="20" t="str">
        <f>IF(AND(COUNTBLANK(H66:L66)=4,OR(H66="x",I66="x",J66="x",K66="x",L66="x")),"","&lt;")</f>
        <v>&lt;</v>
      </c>
      <c r="N66" s="82">
        <f>P66/O67</f>
        <v>0.5</v>
      </c>
      <c r="O66" s="89"/>
      <c r="P66" s="37">
        <v>2.5</v>
      </c>
      <c r="Q66" s="5"/>
      <c r="R66" s="5">
        <f>IF(H66=0,P66,0)</f>
        <v>2.5</v>
      </c>
      <c r="S66" s="5">
        <f>IF(I66="x",0,IF(J66="x",1/3,IF(K66="x",2/3,IF(L66="x",1)))*R66)</f>
        <v>0</v>
      </c>
      <c r="T66" s="5"/>
      <c r="U66" s="5"/>
    </row>
    <row r="67" spans="2:21" ht="21" customHeight="1" thickBot="1" x14ac:dyDescent="0.3">
      <c r="B67" s="255"/>
      <c r="C67" s="257"/>
      <c r="D67" s="258"/>
      <c r="E67" s="259"/>
      <c r="F67" s="249" t="s">
        <v>77</v>
      </c>
      <c r="G67" s="250"/>
      <c r="H67" s="123"/>
      <c r="I67" s="71"/>
      <c r="J67" s="28"/>
      <c r="K67" s="28"/>
      <c r="L67" s="28"/>
      <c r="M67" s="20" t="str">
        <f>IF(AND(COUNTBLANK(H67:L67)=4,OR(H67="x",I67="x",J67="x",K67="x",L67="x")),"","&lt;")</f>
        <v>&lt;</v>
      </c>
      <c r="N67" s="82">
        <f>P67/O67</f>
        <v>0.25</v>
      </c>
      <c r="O67" s="91">
        <f>SUM(P65:P67)</f>
        <v>5</v>
      </c>
      <c r="P67" s="37">
        <v>1.25</v>
      </c>
      <c r="Q67" s="5"/>
      <c r="R67" s="5">
        <f>IF(H67=0,P67,0)</f>
        <v>1.25</v>
      </c>
      <c r="S67" s="5">
        <f>IF(I67="x",0,IF(J67="x",1/3,IF(K67="x",2/3,IF(L67="x",1)))*R67)</f>
        <v>0</v>
      </c>
      <c r="T67" s="5"/>
      <c r="U67" s="5"/>
    </row>
    <row r="68" spans="2:21" ht="21" customHeight="1" thickBot="1" x14ac:dyDescent="0.3">
      <c r="B68" s="263" t="s">
        <v>81</v>
      </c>
      <c r="C68" s="264"/>
      <c r="D68" s="264"/>
      <c r="E68" s="264"/>
      <c r="F68" s="264"/>
      <c r="G68" s="264"/>
      <c r="H68" s="133" t="str">
        <f>IF((R69+R70+R71)/(P69+P70+P71)&lt;0.5,"?","")</f>
        <v/>
      </c>
      <c r="I68" s="63"/>
      <c r="J68" s="63"/>
      <c r="K68" s="63"/>
      <c r="L68" s="63"/>
      <c r="M68" s="63"/>
      <c r="N68" s="64">
        <f>P68</f>
        <v>0.05</v>
      </c>
      <c r="O68" s="87">
        <f>SUM(N69:N71)</f>
        <v>1</v>
      </c>
      <c r="P68" s="47">
        <f>SUM(P69:P71)/100</f>
        <v>0.05</v>
      </c>
      <c r="Q68" s="47"/>
      <c r="R68" s="5"/>
      <c r="S68" s="5"/>
      <c r="T68" s="5"/>
      <c r="U68" s="5"/>
    </row>
    <row r="69" spans="2:21" ht="21" customHeight="1" x14ac:dyDescent="0.25">
      <c r="B69" s="80" t="s">
        <v>82</v>
      </c>
      <c r="C69" s="246" t="s">
        <v>78</v>
      </c>
      <c r="D69" s="247"/>
      <c r="E69" s="248"/>
      <c r="F69" s="249" t="s">
        <v>152</v>
      </c>
      <c r="G69" s="250"/>
      <c r="H69" s="72"/>
      <c r="I69" s="71"/>
      <c r="J69" s="28"/>
      <c r="K69" s="28"/>
      <c r="L69" s="28"/>
      <c r="M69" s="20" t="str">
        <f>IF(AND(COUNTBLANK(H69:L69)=4,OR(H69="x",I69="x",J69="x",K69="x",L69="x")),"","&lt;")</f>
        <v>&lt;</v>
      </c>
      <c r="N69" s="82">
        <f>P69/O71</f>
        <v>0.2</v>
      </c>
      <c r="O69" s="89"/>
      <c r="P69" s="37">
        <v>1</v>
      </c>
      <c r="Q69" s="45">
        <f>20*P68</f>
        <v>1</v>
      </c>
      <c r="R69" s="5">
        <f>IF(H69=0,P69,0)</f>
        <v>1</v>
      </c>
      <c r="S69" s="5">
        <f>IF(I69="x",0,IF(J69="x",1/3,IF(K69="x",2/3,IF(L69="x",1)))*R69)</f>
        <v>0</v>
      </c>
      <c r="T69" s="45">
        <f>IF(SUM(R69:R71)=0,0,SUM(S69:S71)/SUM(R69:R71)*Q69)</f>
        <v>0</v>
      </c>
      <c r="U69" s="45">
        <f>IF(SUM(R69:R71)=0,0,Q69)</f>
        <v>1</v>
      </c>
    </row>
    <row r="70" spans="2:21" ht="21" customHeight="1" x14ac:dyDescent="0.25">
      <c r="B70" s="80" t="s">
        <v>83</v>
      </c>
      <c r="C70" s="265" t="s">
        <v>79</v>
      </c>
      <c r="D70" s="265"/>
      <c r="E70" s="265"/>
      <c r="F70" s="249" t="s">
        <v>153</v>
      </c>
      <c r="G70" s="250"/>
      <c r="H70" s="122"/>
      <c r="I70" s="71"/>
      <c r="J70" s="28"/>
      <c r="K70" s="28"/>
      <c r="L70" s="28"/>
      <c r="M70" s="20" t="str">
        <f>IF(AND(COUNTBLANK(H70:L70)=4,OR(H70="x",I70="x",J70="x",K70="x",L70="x")),"","&lt;")</f>
        <v>&lt;</v>
      </c>
      <c r="N70" s="82">
        <f>P70/O71</f>
        <v>0.6</v>
      </c>
      <c r="O70" s="89"/>
      <c r="P70" s="37">
        <v>3</v>
      </c>
      <c r="Q70" s="5"/>
      <c r="R70" s="5">
        <f>IF(H70=0,P70,0)</f>
        <v>3</v>
      </c>
      <c r="S70" s="5">
        <f>IF(I70="x",0,IF(J70="x",1/3,IF(K70="x",2/3,IF(L70="x",1)))*R70)</f>
        <v>0</v>
      </c>
      <c r="T70" s="5"/>
      <c r="U70" s="5"/>
    </row>
    <row r="71" spans="2:21" ht="21" customHeight="1" x14ac:dyDescent="0.25">
      <c r="B71" s="80" t="s">
        <v>84</v>
      </c>
      <c r="C71" s="260" t="s">
        <v>80</v>
      </c>
      <c r="D71" s="261"/>
      <c r="E71" s="262"/>
      <c r="F71" s="249" t="s">
        <v>85</v>
      </c>
      <c r="G71" s="250"/>
      <c r="H71" s="122"/>
      <c r="I71" s="71"/>
      <c r="J71" s="28"/>
      <c r="K71" s="28"/>
      <c r="L71" s="28"/>
      <c r="M71" s="20" t="str">
        <f>IF(AND(COUNTBLANK(H71:L71)=4,OR(H71="x",I71="x",J71="x",K71="x",L71="x")),"","&lt;")</f>
        <v>&lt;</v>
      </c>
      <c r="N71" s="82">
        <f>P71/O71</f>
        <v>0.2</v>
      </c>
      <c r="O71" s="93">
        <f>SUM(P69:P71)</f>
        <v>5</v>
      </c>
      <c r="P71" s="37">
        <v>1</v>
      </c>
      <c r="Q71" s="5"/>
      <c r="R71" s="5">
        <f>IF(H71=0,P71,0)</f>
        <v>1</v>
      </c>
      <c r="S71" s="5">
        <f>IF(I71="x",0,IF(J71="x",1/3,IF(K71="x",2/3,IF(L71="x",1)))*R71)</f>
        <v>0</v>
      </c>
      <c r="T71" s="5"/>
      <c r="U71" s="5"/>
    </row>
    <row r="72" spans="2:21" ht="54" customHeight="1" thickBot="1" x14ac:dyDescent="0.3">
      <c r="B72" s="266" t="s">
        <v>36</v>
      </c>
      <c r="C72" s="267"/>
      <c r="D72" s="267"/>
      <c r="E72" s="268"/>
      <c r="F72" s="269" t="s">
        <v>148</v>
      </c>
      <c r="G72" s="270"/>
      <c r="H72" s="74"/>
      <c r="I72" s="111"/>
      <c r="J72" s="112"/>
      <c r="K72" s="112"/>
      <c r="L72" s="112"/>
      <c r="M72" s="20" t="str">
        <f>IF(AND(COUNTBLANK(H72:L72)=4,OR(H72="x",I72="x",J72="x",K72="x",L72="x")),"","&lt;")</f>
        <v>&lt;</v>
      </c>
      <c r="N72" s="114">
        <f>P72/100</f>
        <v>0.03</v>
      </c>
      <c r="O72" s="83">
        <v>1</v>
      </c>
      <c r="P72" s="37">
        <v>3</v>
      </c>
      <c r="Q72" s="45">
        <f>20*P72/100</f>
        <v>0.6</v>
      </c>
      <c r="R72" s="5">
        <f>IF(H72=0,P72,0)</f>
        <v>3</v>
      </c>
      <c r="S72" s="5">
        <f>IF(I72="x",0,IF(J72="x",1/3,IF(K72="x",2/3,IF(L72="x",1)))*R72)</f>
        <v>0</v>
      </c>
      <c r="T72" s="45">
        <f>IF(R72=0,0,S72/R72*Q72)</f>
        <v>0</v>
      </c>
      <c r="U72" s="45">
        <f>IF(R72=0,0,Q72)</f>
        <v>0.6</v>
      </c>
    </row>
    <row r="73" spans="2:21" ht="21" customHeight="1" thickBot="1" x14ac:dyDescent="0.3">
      <c r="B73" s="22"/>
      <c r="C73" s="23"/>
      <c r="D73" s="23"/>
      <c r="E73" s="23"/>
      <c r="F73" s="23"/>
      <c r="G73" s="23"/>
      <c r="H73" s="22"/>
      <c r="I73" s="22"/>
      <c r="J73" s="22"/>
      <c r="K73" s="22"/>
      <c r="L73" s="22"/>
      <c r="M73" s="51" t="str">
        <f>IF(COUNTBLANK(M17:M72)=56,"","!")</f>
        <v>!</v>
      </c>
      <c r="N73" s="3"/>
      <c r="O73" s="89"/>
    </row>
    <row r="74" spans="2:21" ht="30" customHeight="1" thickBot="1" x14ac:dyDescent="0.3">
      <c r="B74" s="245" t="s">
        <v>133</v>
      </c>
      <c r="C74" s="237"/>
      <c r="D74" s="237"/>
      <c r="E74" s="238"/>
      <c r="G74" s="18" t="s">
        <v>130</v>
      </c>
      <c r="H74" s="22"/>
      <c r="I74" s="218">
        <f>SUM(R17:R72)/100</f>
        <v>1</v>
      </c>
      <c r="J74" s="219"/>
      <c r="K74" s="219"/>
      <c r="L74" s="220"/>
      <c r="M74" s="52" t="str">
        <f>IF(I74&lt;0.5,"!","")</f>
        <v/>
      </c>
      <c r="N74" s="36">
        <f>SUM(N72,N68,N64,N61,N51,N44,N33,N30,N26,N22,N18,N16)</f>
        <v>1</v>
      </c>
      <c r="O74" s="89"/>
    </row>
    <row r="75" spans="2:21" s="6" customFormat="1" ht="10.5" customHeight="1" thickBot="1" x14ac:dyDescent="0.3">
      <c r="B75" s="212"/>
      <c r="C75" s="213"/>
      <c r="D75" s="213"/>
      <c r="E75" s="214"/>
      <c r="F75" s="24"/>
      <c r="G75" s="24"/>
      <c r="H75" s="22"/>
      <c r="I75" s="22"/>
      <c r="J75" s="22"/>
      <c r="K75" s="22"/>
      <c r="L75" s="22"/>
      <c r="M75" s="3"/>
      <c r="N75" s="3"/>
      <c r="O75" s="89"/>
    </row>
    <row r="76" spans="2:21" s="6" customFormat="1" ht="30" customHeight="1" thickBot="1" x14ac:dyDescent="0.3">
      <c r="B76" s="212"/>
      <c r="C76" s="213"/>
      <c r="D76" s="213"/>
      <c r="E76" s="214"/>
      <c r="F76" s="2"/>
      <c r="G76" s="18" t="s">
        <v>131</v>
      </c>
      <c r="H76" s="22"/>
      <c r="I76" s="201" t="str">
        <f>IF(COUNTBLANK(M73:M74)=2,T16/U16*20,"!")</f>
        <v>!</v>
      </c>
      <c r="J76" s="202"/>
      <c r="K76" s="22"/>
      <c r="L76" s="205" t="s">
        <v>129</v>
      </c>
      <c r="M76" s="3"/>
      <c r="N76" s="3"/>
      <c r="O76" s="89"/>
    </row>
    <row r="77" spans="2:21" s="6" customFormat="1" ht="10.5" customHeight="1" thickBot="1" x14ac:dyDescent="0.3">
      <c r="B77" s="212"/>
      <c r="C77" s="213"/>
      <c r="D77" s="213"/>
      <c r="E77" s="214"/>
      <c r="F77" s="24"/>
      <c r="G77" s="24"/>
      <c r="H77" s="22"/>
      <c r="I77" s="22"/>
      <c r="J77" s="22"/>
      <c r="K77" s="22"/>
      <c r="L77" s="206"/>
      <c r="M77" s="3"/>
      <c r="N77" s="3"/>
      <c r="O77" s="89"/>
    </row>
    <row r="78" spans="2:21" s="6" customFormat="1" ht="30" customHeight="1" thickTop="1" thickBot="1" x14ac:dyDescent="0.3">
      <c r="B78" s="215"/>
      <c r="C78" s="216"/>
      <c r="D78" s="216"/>
      <c r="E78" s="217"/>
      <c r="F78" s="2"/>
      <c r="G78" s="67" t="s">
        <v>127</v>
      </c>
      <c r="H78" s="22"/>
      <c r="I78" s="304"/>
      <c r="J78" s="305"/>
      <c r="K78" s="22"/>
      <c r="L78" s="207"/>
      <c r="M78" s="3"/>
      <c r="N78" s="3"/>
      <c r="O78" s="89"/>
    </row>
    <row r="79" spans="2:21" s="6" customFormat="1" ht="36" customHeight="1" thickTop="1" x14ac:dyDescent="0.25">
      <c r="B79" s="22"/>
      <c r="C79" s="23"/>
      <c r="D79" s="23"/>
      <c r="E79" s="23"/>
      <c r="F79" s="23"/>
      <c r="G79" s="200" t="s">
        <v>135</v>
      </c>
      <c r="H79" s="200"/>
      <c r="I79" s="200"/>
      <c r="J79" s="200"/>
      <c r="K79" s="200"/>
      <c r="L79" s="200"/>
      <c r="M79" s="200"/>
      <c r="N79" s="200"/>
      <c r="O79" s="90"/>
    </row>
    <row r="80" spans="2:21" s="6" customFormat="1" ht="10.5" customHeight="1" thickBot="1" x14ac:dyDescent="0.3">
      <c r="B80" s="22"/>
      <c r="C80" s="23"/>
      <c r="D80" s="23"/>
      <c r="E80" s="23"/>
      <c r="F80" s="23"/>
      <c r="G80" s="23"/>
      <c r="H80" s="22"/>
      <c r="I80" s="22"/>
      <c r="J80" s="22"/>
      <c r="K80" s="22"/>
      <c r="L80" s="22"/>
      <c r="M80" s="3"/>
      <c r="N80" s="3"/>
      <c r="O80" s="89"/>
    </row>
    <row r="81" spans="2:15" s="6" customFormat="1" ht="21" customHeight="1" thickBot="1" x14ac:dyDescent="0.3">
      <c r="B81" s="245" t="s">
        <v>215</v>
      </c>
      <c r="C81" s="237"/>
      <c r="D81" s="237"/>
      <c r="E81" s="238"/>
      <c r="F81" s="23"/>
      <c r="G81" s="19" t="s">
        <v>132</v>
      </c>
      <c r="H81" s="22"/>
      <c r="I81" s="22"/>
      <c r="J81" s="22"/>
      <c r="K81" s="22"/>
      <c r="L81" s="22"/>
      <c r="M81" s="3"/>
      <c r="N81" s="3"/>
      <c r="O81" s="89"/>
    </row>
    <row r="82" spans="2:15" s="6" customFormat="1" ht="36" customHeight="1" x14ac:dyDescent="0.25">
      <c r="B82" s="239"/>
      <c r="C82" s="239"/>
      <c r="D82" s="239"/>
      <c r="E82" s="239"/>
      <c r="F82" s="23"/>
      <c r="G82" s="30"/>
      <c r="H82" s="22"/>
      <c r="I82" s="22"/>
      <c r="J82" s="22"/>
      <c r="K82" s="22"/>
      <c r="L82" s="22"/>
      <c r="M82" s="3"/>
      <c r="N82" s="3"/>
      <c r="O82" s="89"/>
    </row>
    <row r="83" spans="2:15" s="6" customFormat="1" ht="36" customHeight="1" x14ac:dyDescent="0.25">
      <c r="B83" s="193"/>
      <c r="C83" s="193"/>
      <c r="D83" s="193"/>
      <c r="E83" s="193"/>
      <c r="F83" s="23"/>
      <c r="G83" s="78"/>
      <c r="H83" s="22"/>
      <c r="I83" s="22"/>
      <c r="J83" s="22"/>
      <c r="K83" s="22"/>
      <c r="L83" s="22"/>
      <c r="M83" s="3"/>
      <c r="N83" s="3"/>
      <c r="O83" s="89"/>
    </row>
    <row r="84" spans="2:15" s="6" customFormat="1" ht="36" customHeight="1" x14ac:dyDescent="0.25">
      <c r="B84" s="193"/>
      <c r="C84" s="193"/>
      <c r="D84" s="193"/>
      <c r="E84" s="193"/>
      <c r="F84" s="23"/>
      <c r="G84" s="78"/>
      <c r="H84" s="22"/>
      <c r="I84" s="22"/>
      <c r="J84" s="22"/>
      <c r="K84" s="22"/>
      <c r="L84" s="22"/>
      <c r="M84" s="3"/>
      <c r="N84" s="3"/>
      <c r="O84" s="89"/>
    </row>
    <row r="85" spans="2:15" s="6" customFormat="1" ht="36" customHeight="1" x14ac:dyDescent="0.25">
      <c r="B85" s="193"/>
      <c r="C85" s="193"/>
      <c r="D85" s="193"/>
      <c r="E85" s="193"/>
      <c r="F85" s="23"/>
      <c r="G85" s="78"/>
      <c r="H85" s="22"/>
      <c r="I85" s="22"/>
      <c r="J85" s="22"/>
      <c r="K85" s="22"/>
      <c r="L85" s="22"/>
      <c r="M85" s="3"/>
      <c r="N85" s="3"/>
      <c r="O85" s="89"/>
    </row>
    <row r="86" spans="2:15" s="6" customFormat="1" ht="21" customHeight="1" x14ac:dyDescent="0.25">
      <c r="B86" s="2"/>
      <c r="C86" s="2"/>
      <c r="D86" s="2"/>
      <c r="E86" s="2"/>
      <c r="F86" s="23"/>
      <c r="G86" s="23"/>
      <c r="H86" s="22"/>
      <c r="I86" s="22"/>
      <c r="J86" s="22"/>
      <c r="K86" s="22"/>
      <c r="L86" s="22"/>
      <c r="M86" s="3"/>
      <c r="N86" s="3"/>
      <c r="O86" s="89"/>
    </row>
    <row r="87" spans="2:15" s="6" customFormat="1" ht="21" customHeight="1" x14ac:dyDescent="0.25">
      <c r="B87" s="22"/>
      <c r="C87" s="23"/>
      <c r="D87" s="23"/>
      <c r="E87" s="23"/>
      <c r="F87" s="23"/>
      <c r="G87" s="23"/>
      <c r="H87" s="22"/>
      <c r="I87" s="22"/>
      <c r="J87" s="22"/>
      <c r="K87" s="22"/>
      <c r="L87" s="22"/>
      <c r="M87" s="3"/>
      <c r="N87" s="3"/>
      <c r="O87" s="89"/>
    </row>
    <row r="88" spans="2:15" s="6" customFormat="1" ht="21" customHeight="1" x14ac:dyDescent="0.25">
      <c r="B88" s="22"/>
      <c r="C88" s="23"/>
      <c r="D88" s="23"/>
      <c r="E88" s="23"/>
      <c r="F88" s="23"/>
      <c r="G88" s="23"/>
      <c r="H88" s="22"/>
      <c r="I88" s="22"/>
      <c r="J88" s="22"/>
      <c r="K88" s="22"/>
      <c r="L88" s="22"/>
      <c r="M88" s="3"/>
      <c r="N88" s="3"/>
      <c r="O88" s="89"/>
    </row>
    <row r="89" spans="2:15" s="6" customFormat="1" ht="21" customHeight="1" x14ac:dyDescent="0.25">
      <c r="B89" s="22"/>
      <c r="C89" s="23"/>
      <c r="D89" s="23"/>
      <c r="E89" s="23"/>
      <c r="F89" s="23"/>
      <c r="G89" s="23"/>
      <c r="H89" s="22"/>
      <c r="I89" s="22"/>
      <c r="J89" s="22"/>
      <c r="K89" s="22"/>
      <c r="L89" s="22"/>
      <c r="M89" s="3"/>
      <c r="N89" s="3"/>
      <c r="O89" s="89"/>
    </row>
    <row r="90" spans="2:15" s="6" customFormat="1" ht="21" customHeight="1" x14ac:dyDescent="0.25">
      <c r="B90" s="22"/>
      <c r="C90" s="23"/>
      <c r="D90" s="23"/>
      <c r="E90" s="23"/>
      <c r="F90" s="23"/>
      <c r="G90" s="23"/>
      <c r="H90" s="22"/>
      <c r="I90" s="22"/>
      <c r="J90" s="22"/>
      <c r="K90" s="22"/>
      <c r="L90" s="22"/>
      <c r="M90" s="3"/>
      <c r="N90" s="3"/>
      <c r="O90" s="89"/>
    </row>
    <row r="91" spans="2:15" s="6" customFormat="1" ht="21" customHeight="1" x14ac:dyDescent="0.25">
      <c r="B91" s="22"/>
      <c r="C91" s="23"/>
      <c r="D91" s="23"/>
      <c r="E91" s="23"/>
      <c r="F91" s="23"/>
      <c r="G91" s="23"/>
      <c r="H91" s="22"/>
      <c r="I91" s="22"/>
      <c r="J91" s="22"/>
      <c r="K91" s="22"/>
      <c r="L91" s="22"/>
      <c r="M91" s="3"/>
      <c r="N91" s="3"/>
      <c r="O91" s="89"/>
    </row>
  </sheetData>
  <sheetProtection algorithmName="SHA-512" hashValue="PreWOyR224zInnCUEy7RASMgkPfwhtL5/e0KzgkUciBpEd9FY/o1Sda7FZzCRdjyCHAMkAIcz+iwRId+lBkeCQ==" saltValue="F0DiAvLrmm2RD9KmgeqgdA==" spinCount="100000" sheet="1" objects="1" scenarios="1"/>
  <protectedRanges>
    <protectedRange sqref="H6:H7 H17:L17 H19:L21 H23:L25 H27:L29 H31:L32 H34:L43 H45:L50 H52:L60 H62:L63 H65:L67 H69:L72 I78 B75 B82:B85 G82:G85" name="Plage1"/>
  </protectedRanges>
  <mergeCells count="126">
    <mergeCell ref="G79:N79"/>
    <mergeCell ref="B81:E81"/>
    <mergeCell ref="B82:E82"/>
    <mergeCell ref="B83:E83"/>
    <mergeCell ref="B84:E84"/>
    <mergeCell ref="B85:E85"/>
    <mergeCell ref="B74:E74"/>
    <mergeCell ref="I74:L74"/>
    <mergeCell ref="B75:E78"/>
    <mergeCell ref="I76:J76"/>
    <mergeCell ref="L76:L78"/>
    <mergeCell ref="I78:J78"/>
    <mergeCell ref="C70:E70"/>
    <mergeCell ref="F70:G70"/>
    <mergeCell ref="C71:E71"/>
    <mergeCell ref="F71:G71"/>
    <mergeCell ref="B72:E72"/>
    <mergeCell ref="F72:G72"/>
    <mergeCell ref="B66:B67"/>
    <mergeCell ref="C66:E67"/>
    <mergeCell ref="F66:G66"/>
    <mergeCell ref="F67:G67"/>
    <mergeCell ref="C69:E69"/>
    <mergeCell ref="F69:G69"/>
    <mergeCell ref="B68:G68"/>
    <mergeCell ref="C65:E65"/>
    <mergeCell ref="F65:G65"/>
    <mergeCell ref="B58:B60"/>
    <mergeCell ref="C58:E60"/>
    <mergeCell ref="F58:G58"/>
    <mergeCell ref="F59:G59"/>
    <mergeCell ref="F60:G60"/>
    <mergeCell ref="B61:G61"/>
    <mergeCell ref="B64:G64"/>
    <mergeCell ref="B55:B57"/>
    <mergeCell ref="C55:E57"/>
    <mergeCell ref="F55:G55"/>
    <mergeCell ref="F56:G56"/>
    <mergeCell ref="F57:G57"/>
    <mergeCell ref="C62:E62"/>
    <mergeCell ref="F62:G62"/>
    <mergeCell ref="C63:E63"/>
    <mergeCell ref="F63:G63"/>
    <mergeCell ref="C45:E47"/>
    <mergeCell ref="F45:G45"/>
    <mergeCell ref="F46:G46"/>
    <mergeCell ref="F47:G47"/>
    <mergeCell ref="B52:B54"/>
    <mergeCell ref="C52:E54"/>
    <mergeCell ref="F52:G52"/>
    <mergeCell ref="F53:G53"/>
    <mergeCell ref="F54:G54"/>
    <mergeCell ref="B44:G44"/>
    <mergeCell ref="B51:G51"/>
    <mergeCell ref="B40:B43"/>
    <mergeCell ref="C40:E43"/>
    <mergeCell ref="F40:G40"/>
    <mergeCell ref="F41:G41"/>
    <mergeCell ref="F42:G42"/>
    <mergeCell ref="F43:G43"/>
    <mergeCell ref="B34:B36"/>
    <mergeCell ref="C34:E36"/>
    <mergeCell ref="F34:G34"/>
    <mergeCell ref="F35:G35"/>
    <mergeCell ref="F36:G36"/>
    <mergeCell ref="B37:B39"/>
    <mergeCell ref="C37:E39"/>
    <mergeCell ref="F37:G37"/>
    <mergeCell ref="F38:G38"/>
    <mergeCell ref="F39:G39"/>
    <mergeCell ref="B48:B50"/>
    <mergeCell ref="C48:E50"/>
    <mergeCell ref="F48:G48"/>
    <mergeCell ref="F49:G49"/>
    <mergeCell ref="F50:G50"/>
    <mergeCell ref="B45:B47"/>
    <mergeCell ref="B26:G26"/>
    <mergeCell ref="B30:G30"/>
    <mergeCell ref="B33:G33"/>
    <mergeCell ref="C23:E23"/>
    <mergeCell ref="F23:G23"/>
    <mergeCell ref="C24:E24"/>
    <mergeCell ref="F24:G24"/>
    <mergeCell ref="C25:E25"/>
    <mergeCell ref="F25:G25"/>
    <mergeCell ref="C31:E31"/>
    <mergeCell ref="F31:G31"/>
    <mergeCell ref="C32:E32"/>
    <mergeCell ref="F32:G32"/>
    <mergeCell ref="B27:B28"/>
    <mergeCell ref="C27:E28"/>
    <mergeCell ref="F27:G27"/>
    <mergeCell ref="F28:G28"/>
    <mergeCell ref="C29:E29"/>
    <mergeCell ref="F29:G29"/>
    <mergeCell ref="C19:E19"/>
    <mergeCell ref="F19:G19"/>
    <mergeCell ref="C20:E20"/>
    <mergeCell ref="F20:G20"/>
    <mergeCell ref="C21:E21"/>
    <mergeCell ref="F21:G21"/>
    <mergeCell ref="B18:G18"/>
    <mergeCell ref="B22:G22"/>
    <mergeCell ref="F13:G15"/>
    <mergeCell ref="H13:L13"/>
    <mergeCell ref="M13:N15"/>
    <mergeCell ref="C17:E17"/>
    <mergeCell ref="F17:G17"/>
    <mergeCell ref="D9:E9"/>
    <mergeCell ref="B10:C10"/>
    <mergeCell ref="D10:E10"/>
    <mergeCell ref="B11:C11"/>
    <mergeCell ref="D11:E11"/>
    <mergeCell ref="B13:E15"/>
    <mergeCell ref="B16:G16"/>
    <mergeCell ref="D4:N4"/>
    <mergeCell ref="D2:N2"/>
    <mergeCell ref="B6:E6"/>
    <mergeCell ref="H6:N6"/>
    <mergeCell ref="B7:C7"/>
    <mergeCell ref="D7:E7"/>
    <mergeCell ref="G7:G11"/>
    <mergeCell ref="H7:N11"/>
    <mergeCell ref="B8:C8"/>
    <mergeCell ref="D8:E8"/>
    <mergeCell ref="B9:C9"/>
  </mergeCells>
  <conditionalFormatting sqref="I74:L74">
    <cfRule type="cellIs" dxfId="15" priority="43" operator="greaterThan">
      <formula>0.5</formula>
    </cfRule>
    <cfRule type="cellIs" dxfId="14" priority="44" operator="lessThan">
      <formula>0.5</formula>
    </cfRule>
  </conditionalFormatting>
  <conditionalFormatting sqref="I76:J76">
    <cfRule type="cellIs" dxfId="13" priority="42" operator="equal">
      <formula>"!"</formula>
    </cfRule>
  </conditionalFormatting>
  <conditionalFormatting sqref="H68 H64 H61 H51 H44 H33 H30 H26 H22 H18 H16">
    <cfRule type="containsText" dxfId="12" priority="10" operator="containsText" text="?">
      <formula>NOT(ISERROR(SEARCH("?",H16)))</formula>
    </cfRule>
  </conditionalFormatting>
  <conditionalFormatting sqref="M17">
    <cfRule type="containsText" dxfId="11" priority="2" operator="containsText" text="&lt;">
      <formula>NOT(ISERROR(SEARCH("&lt;",M17)))</formula>
    </cfRule>
  </conditionalFormatting>
  <conditionalFormatting sqref="M69:M72 M65:M67 M62:M63 M52:M60 M45:M50 M34:M43 M31:M32 M27:M29 M23:M25 M19:M21">
    <cfRule type="containsText" dxfId="10" priority="1" operator="containsText" text="&lt;">
      <formula>NOT(ISERROR(SEARCH("&lt;",M19)))</formula>
    </cfRule>
  </conditionalFormatting>
  <pageMargins left="0.59055118110236227" right="0.59055118110236227" top="0.59055118110236227" bottom="0.59055118110236227" header="0.31496062992125984" footer="0.31496062992125984"/>
  <pageSetup paperSize="9" scale="52" orientation="portrait" r:id="rId1"/>
  <ignoredErrors>
    <ignoredError sqref="O71 P68" formulaRange="1"/>
    <ignoredError sqref="N1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U91"/>
  <sheetViews>
    <sheetView zoomScaleNormal="100" workbookViewId="0">
      <selection activeCell="D2" sqref="D2:N2"/>
    </sheetView>
  </sheetViews>
  <sheetFormatPr baseColWidth="10" defaultRowHeight="21" customHeight="1" x14ac:dyDescent="0.25"/>
  <cols>
    <col min="1" max="1" width="3.7109375" style="2" customWidth="1"/>
    <col min="2" max="2" width="10.140625" style="2" customWidth="1"/>
    <col min="3" max="3" width="15.7109375" style="2" customWidth="1"/>
    <col min="4" max="4" width="10" style="2" customWidth="1"/>
    <col min="5" max="5" width="25.7109375" style="2" customWidth="1"/>
    <col min="6" max="6" width="13.7109375" style="2" customWidth="1"/>
    <col min="7" max="7" width="37.7109375" style="2" customWidth="1"/>
    <col min="8" max="12" width="10.7109375" style="2" customWidth="1"/>
    <col min="13" max="13" width="4.7109375" style="2" customWidth="1"/>
    <col min="14" max="14" width="5.7109375" style="2" customWidth="1"/>
    <col min="15" max="15" width="4.7109375" style="88" hidden="1" customWidth="1"/>
    <col min="16" max="21" width="12.5703125" style="6" hidden="1" customWidth="1"/>
    <col min="22" max="16384" width="11.42578125" style="2"/>
  </cols>
  <sheetData>
    <row r="1" spans="2:21" ht="16.5" customHeight="1" thickBot="1" x14ac:dyDescent="0.3"/>
    <row r="2" spans="2:21" ht="45" customHeight="1" thickBot="1" x14ac:dyDescent="0.3">
      <c r="D2" s="230" t="s">
        <v>112</v>
      </c>
      <c r="E2" s="231"/>
      <c r="F2" s="231"/>
      <c r="G2" s="231"/>
      <c r="H2" s="231"/>
      <c r="I2" s="231"/>
      <c r="J2" s="231"/>
      <c r="K2" s="231"/>
      <c r="L2" s="231"/>
      <c r="M2" s="231"/>
      <c r="N2" s="232"/>
    </row>
    <row r="3" spans="2:21" ht="16.5" customHeight="1" thickBot="1" x14ac:dyDescent="0.3">
      <c r="O3" s="2"/>
    </row>
    <row r="4" spans="2:21" ht="45" customHeight="1" thickBot="1" x14ac:dyDescent="0.3">
      <c r="D4" s="306" t="s">
        <v>217</v>
      </c>
      <c r="E4" s="307"/>
      <c r="F4" s="307"/>
      <c r="G4" s="307"/>
      <c r="H4" s="307"/>
      <c r="I4" s="307"/>
      <c r="J4" s="307"/>
      <c r="K4" s="307"/>
      <c r="L4" s="307"/>
      <c r="M4" s="307"/>
      <c r="N4" s="308"/>
    </row>
    <row r="5" spans="2:21" ht="21" customHeight="1" x14ac:dyDescent="0.25">
      <c r="N5" s="21"/>
    </row>
    <row r="6" spans="2:21" ht="21" customHeight="1" x14ac:dyDescent="0.25">
      <c r="B6" s="145" t="s">
        <v>101</v>
      </c>
      <c r="C6" s="145"/>
      <c r="D6" s="145"/>
      <c r="E6" s="145"/>
      <c r="F6" s="3"/>
      <c r="G6" s="8" t="s">
        <v>114</v>
      </c>
      <c r="H6" s="243"/>
      <c r="I6" s="243"/>
      <c r="J6" s="243"/>
      <c r="K6" s="243"/>
      <c r="L6" s="243"/>
      <c r="M6" s="243"/>
      <c r="N6" s="243"/>
    </row>
    <row r="7" spans="2:21" ht="21" customHeight="1" x14ac:dyDescent="0.25">
      <c r="B7" s="155" t="s">
        <v>90</v>
      </c>
      <c r="C7" s="156"/>
      <c r="D7" s="170" t="str">
        <f>IF(COUNTBLANK(Evaluation!F8)=0,Evaluation!F8,"")</f>
        <v>ACAD1</v>
      </c>
      <c r="E7" s="171"/>
      <c r="F7" s="4"/>
      <c r="G7" s="240" t="s">
        <v>128</v>
      </c>
      <c r="H7" s="244"/>
      <c r="I7" s="244"/>
      <c r="J7" s="244"/>
      <c r="K7" s="244"/>
      <c r="L7" s="244"/>
      <c r="M7" s="244"/>
      <c r="N7" s="244"/>
    </row>
    <row r="8" spans="2:21" ht="21" customHeight="1" x14ac:dyDescent="0.25">
      <c r="B8" s="153" t="s">
        <v>86</v>
      </c>
      <c r="C8" s="154"/>
      <c r="D8" s="170" t="str">
        <f>IF(COUNTBLANK(Evaluation!F9)=0,Evaluation!F9,"")</f>
        <v>ÉTAB1</v>
      </c>
      <c r="E8" s="171"/>
      <c r="F8" s="4"/>
      <c r="G8" s="241"/>
      <c r="H8" s="244"/>
      <c r="I8" s="244"/>
      <c r="J8" s="244"/>
      <c r="K8" s="244"/>
      <c r="L8" s="244"/>
      <c r="M8" s="244"/>
      <c r="N8" s="244"/>
    </row>
    <row r="9" spans="2:21" ht="21" customHeight="1" x14ac:dyDescent="0.25">
      <c r="B9" s="153" t="s">
        <v>87</v>
      </c>
      <c r="C9" s="154"/>
      <c r="D9" s="170" t="str">
        <f>IF(COUNTBLANK(Evaluation!F10)=0,Evaluation!F10,"")</f>
        <v>20..</v>
      </c>
      <c r="E9" s="171"/>
      <c r="F9" s="4"/>
      <c r="G9" s="241"/>
      <c r="H9" s="244"/>
      <c r="I9" s="244"/>
      <c r="J9" s="244"/>
      <c r="K9" s="244"/>
      <c r="L9" s="244"/>
      <c r="M9" s="244"/>
      <c r="N9" s="244"/>
    </row>
    <row r="10" spans="2:21" ht="21" customHeight="1" x14ac:dyDescent="0.25">
      <c r="B10" s="153" t="s">
        <v>88</v>
      </c>
      <c r="C10" s="154"/>
      <c r="D10" s="168" t="str">
        <f>IF(COUNTBLANK(Evaluation!F11)=0,Evaluation!F11,"")</f>
        <v>CANDIDAT1</v>
      </c>
      <c r="E10" s="169"/>
      <c r="F10" s="4"/>
      <c r="G10" s="241"/>
      <c r="H10" s="244"/>
      <c r="I10" s="244"/>
      <c r="J10" s="244"/>
      <c r="K10" s="244"/>
      <c r="L10" s="244"/>
      <c r="M10" s="244"/>
      <c r="N10" s="244"/>
    </row>
    <row r="11" spans="2:21" ht="21" customHeight="1" x14ac:dyDescent="0.25">
      <c r="B11" s="153" t="s">
        <v>89</v>
      </c>
      <c r="C11" s="154"/>
      <c r="D11" s="168" t="str">
        <f>IF(COUNTBLANK(Evaluation!F12)=0,Evaluation!F12,"")</f>
        <v>ÉLÈVE1</v>
      </c>
      <c r="E11" s="169"/>
      <c r="F11" s="4"/>
      <c r="G11" s="242"/>
      <c r="H11" s="244"/>
      <c r="I11" s="244"/>
      <c r="J11" s="244"/>
      <c r="K11" s="244"/>
      <c r="L11" s="244"/>
      <c r="M11" s="244"/>
      <c r="N11" s="244"/>
    </row>
    <row r="12" spans="2:21" ht="21" customHeight="1" thickBot="1" x14ac:dyDescent="0.3"/>
    <row r="13" spans="2:21" ht="28.5" customHeight="1" thickBot="1" x14ac:dyDescent="0.3">
      <c r="B13" s="276" t="s">
        <v>115</v>
      </c>
      <c r="C13" s="277"/>
      <c r="D13" s="277"/>
      <c r="E13" s="278"/>
      <c r="F13" s="276" t="s">
        <v>116</v>
      </c>
      <c r="G13" s="278"/>
      <c r="H13" s="292" t="s">
        <v>117</v>
      </c>
      <c r="I13" s="293"/>
      <c r="J13" s="293"/>
      <c r="K13" s="293"/>
      <c r="L13" s="294"/>
      <c r="M13" s="295" t="s">
        <v>134</v>
      </c>
      <c r="N13" s="296"/>
    </row>
    <row r="14" spans="2:21" ht="15.75" customHeight="1" x14ac:dyDescent="0.25">
      <c r="B14" s="301"/>
      <c r="C14" s="302"/>
      <c r="D14" s="302"/>
      <c r="E14" s="303"/>
      <c r="F14" s="301"/>
      <c r="G14" s="303"/>
      <c r="H14" s="13" t="s">
        <v>118</v>
      </c>
      <c r="I14" s="69">
        <v>0</v>
      </c>
      <c r="J14" s="25" t="s">
        <v>119</v>
      </c>
      <c r="K14" s="14" t="s">
        <v>120</v>
      </c>
      <c r="L14" s="15" t="s">
        <v>121</v>
      </c>
      <c r="M14" s="297"/>
      <c r="N14" s="298"/>
    </row>
    <row r="15" spans="2:21" ht="25.5" customHeight="1" thickBot="1" x14ac:dyDescent="0.3">
      <c r="B15" s="279"/>
      <c r="C15" s="280"/>
      <c r="D15" s="280"/>
      <c r="E15" s="281"/>
      <c r="F15" s="279"/>
      <c r="G15" s="281"/>
      <c r="H15" s="119" t="s">
        <v>209</v>
      </c>
      <c r="I15" s="12" t="s">
        <v>123</v>
      </c>
      <c r="J15" s="26" t="s">
        <v>124</v>
      </c>
      <c r="K15" s="11" t="s">
        <v>125</v>
      </c>
      <c r="L15" s="10" t="s">
        <v>126</v>
      </c>
      <c r="M15" s="299"/>
      <c r="N15" s="300"/>
      <c r="P15" s="76" t="s">
        <v>168</v>
      </c>
      <c r="Q15" s="77" t="s">
        <v>166</v>
      </c>
      <c r="R15" s="76" t="s">
        <v>138</v>
      </c>
      <c r="S15" s="76" t="s">
        <v>136</v>
      </c>
      <c r="T15" s="76" t="s">
        <v>137</v>
      </c>
      <c r="U15" s="76" t="s">
        <v>167</v>
      </c>
    </row>
    <row r="16" spans="2:21" ht="21" customHeight="1" thickBot="1" x14ac:dyDescent="0.3">
      <c r="B16" s="272" t="s">
        <v>37</v>
      </c>
      <c r="C16" s="273"/>
      <c r="D16" s="273"/>
      <c r="E16" s="273"/>
      <c r="F16" s="273"/>
      <c r="G16" s="273"/>
      <c r="H16" s="134" t="str">
        <f>IF((R17)/(P17)&lt;0.5,"?","")</f>
        <v/>
      </c>
      <c r="I16" s="61"/>
      <c r="J16" s="61"/>
      <c r="K16" s="61"/>
      <c r="L16" s="61"/>
      <c r="M16" s="61"/>
      <c r="N16" s="62">
        <f>P16</f>
        <v>0.03</v>
      </c>
      <c r="O16" s="87">
        <f>SUM(N17)</f>
        <v>1</v>
      </c>
      <c r="P16" s="47">
        <f>SUM(P17:P17)/100</f>
        <v>0.03</v>
      </c>
      <c r="Q16" s="47"/>
      <c r="R16" s="5"/>
      <c r="S16" s="5"/>
      <c r="T16" s="45">
        <f>SUM(T17:T72)</f>
        <v>0</v>
      </c>
      <c r="U16" s="45">
        <f>SUM(U17:U72)</f>
        <v>20.000000000000004</v>
      </c>
    </row>
    <row r="17" spans="2:21" ht="21" customHeight="1" thickBot="1" x14ac:dyDescent="0.3">
      <c r="B17" s="117" t="s">
        <v>39</v>
      </c>
      <c r="C17" s="251" t="s">
        <v>38</v>
      </c>
      <c r="D17" s="252"/>
      <c r="E17" s="253"/>
      <c r="F17" s="249" t="s">
        <v>177</v>
      </c>
      <c r="G17" s="250"/>
      <c r="H17" s="125"/>
      <c r="I17" s="70"/>
      <c r="J17" s="27"/>
      <c r="K17" s="27"/>
      <c r="L17" s="27"/>
      <c r="M17" s="20" t="str">
        <f>IF(AND(COUNTBLANK(H17:L17)=4,OR(H17="x",I17="x",J17="x",K17="x",L17="x")),"","&lt;")</f>
        <v>&lt;</v>
      </c>
      <c r="N17" s="82">
        <f>P17/O17</f>
        <v>1</v>
      </c>
      <c r="O17" s="91">
        <f>SUM(P17)</f>
        <v>3</v>
      </c>
      <c r="P17" s="37">
        <v>3</v>
      </c>
      <c r="Q17" s="45">
        <f>20*P16</f>
        <v>0.6</v>
      </c>
      <c r="R17" s="5">
        <f>IF(H17=0,P17,0)</f>
        <v>3</v>
      </c>
      <c r="S17" s="5">
        <f>IF(I17="x",0,IF(J17="x",1/3,IF(K17="x",2/3,IF(L17="x",1)))*R17)</f>
        <v>0</v>
      </c>
      <c r="T17" s="45">
        <f>IF(SUM(R17:R17)=0,0,SUM(S17:S17)/SUM(R17:R17)*Q17)</f>
        <v>0</v>
      </c>
      <c r="U17" s="45">
        <f>IF(SUM(R17:R17)=0,0,Q17)</f>
        <v>0.6</v>
      </c>
    </row>
    <row r="18" spans="2:21" ht="21" customHeight="1" thickBot="1" x14ac:dyDescent="0.3">
      <c r="B18" s="263" t="s">
        <v>40</v>
      </c>
      <c r="C18" s="264"/>
      <c r="D18" s="264"/>
      <c r="E18" s="264"/>
      <c r="F18" s="264"/>
      <c r="G18" s="264"/>
      <c r="H18" s="133" t="str">
        <f>IF((R19+R20+R21)/(P19+P20+P21)&lt;0.5,"?","")</f>
        <v/>
      </c>
      <c r="I18" s="118"/>
      <c r="J18" s="118"/>
      <c r="K18" s="118"/>
      <c r="L18" s="118"/>
      <c r="M18" s="63"/>
      <c r="N18" s="64">
        <f>P18</f>
        <v>0.12</v>
      </c>
      <c r="O18" s="87">
        <f>SUM(N19:N21)</f>
        <v>1</v>
      </c>
      <c r="P18" s="47">
        <f>SUM(P19:P21)/100</f>
        <v>0.12</v>
      </c>
      <c r="Q18" s="47"/>
      <c r="R18" s="5"/>
      <c r="S18" s="5"/>
      <c r="T18" s="5"/>
      <c r="U18" s="5"/>
    </row>
    <row r="19" spans="2:21" ht="21" customHeight="1" x14ac:dyDescent="0.25">
      <c r="B19" s="116" t="s">
        <v>42</v>
      </c>
      <c r="C19" s="246" t="s">
        <v>41</v>
      </c>
      <c r="D19" s="247"/>
      <c r="E19" s="248"/>
      <c r="F19" s="249" t="s">
        <v>185</v>
      </c>
      <c r="G19" s="250"/>
      <c r="H19" s="72"/>
      <c r="I19" s="71"/>
      <c r="J19" s="28"/>
      <c r="K19" s="28"/>
      <c r="L19" s="28"/>
      <c r="M19" s="20" t="str">
        <f>IF(AND(COUNTBLANK(H19:L19)=4,OR(H19="x",I19="x",J19="x",K19="x",L19="x")),"","&lt;")</f>
        <v>&lt;</v>
      </c>
      <c r="N19" s="82">
        <f>P19/O21</f>
        <v>0.57999999999999996</v>
      </c>
      <c r="O19" s="89"/>
      <c r="P19" s="37">
        <v>6.96</v>
      </c>
      <c r="Q19" s="45">
        <f>20*P18</f>
        <v>2.4</v>
      </c>
      <c r="R19" s="5">
        <f>IF(H19=0,P19,0)</f>
        <v>6.96</v>
      </c>
      <c r="S19" s="5">
        <f t="shared" ref="S19:S21" si="0">IF(I19="x",0,IF(J19="x",1/3,IF(K19="x",2/3,IF(L19="x",1)))*R19)</f>
        <v>0</v>
      </c>
      <c r="T19" s="45">
        <f>IF(SUM(R19:R21)=0,0,SUM(S19:S21)/SUM(R19:R21)*Q19)</f>
        <v>0</v>
      </c>
      <c r="U19" s="45">
        <f>IF(SUM(R19:R21)=0,0,Q19)</f>
        <v>2.4</v>
      </c>
    </row>
    <row r="20" spans="2:21" ht="21" customHeight="1" x14ac:dyDescent="0.25">
      <c r="B20" s="117" t="s">
        <v>45</v>
      </c>
      <c r="C20" s="251" t="s">
        <v>43</v>
      </c>
      <c r="D20" s="252"/>
      <c r="E20" s="253"/>
      <c r="F20" s="249" t="s">
        <v>46</v>
      </c>
      <c r="G20" s="250"/>
      <c r="H20" s="73"/>
      <c r="I20" s="71"/>
      <c r="J20" s="28"/>
      <c r="K20" s="120"/>
      <c r="L20" s="28"/>
      <c r="M20" s="20" t="str">
        <f>IF(AND(COUNTBLANK(H20:L20)=4,OR(H20="x",I20="x",J20="x",K20="x",L20="x")),"","&lt;")</f>
        <v>&lt;</v>
      </c>
      <c r="N20" s="82">
        <f>P20/O21</f>
        <v>0.17</v>
      </c>
      <c r="O20" s="89"/>
      <c r="P20" s="37">
        <v>2.04</v>
      </c>
      <c r="Q20" s="5"/>
      <c r="R20" s="5">
        <f>IF(H20=0,P20,0)</f>
        <v>2.04</v>
      </c>
      <c r="S20" s="5">
        <f t="shared" si="0"/>
        <v>0</v>
      </c>
      <c r="T20" s="5"/>
      <c r="U20" s="5"/>
    </row>
    <row r="21" spans="2:21" ht="42" customHeight="1" thickBot="1" x14ac:dyDescent="0.3">
      <c r="B21" s="117" t="s">
        <v>44</v>
      </c>
      <c r="C21" s="251" t="s">
        <v>189</v>
      </c>
      <c r="D21" s="252"/>
      <c r="E21" s="253"/>
      <c r="F21" s="249" t="s">
        <v>186</v>
      </c>
      <c r="G21" s="250"/>
      <c r="H21" s="74"/>
      <c r="I21" s="71"/>
      <c r="J21" s="28"/>
      <c r="K21" s="120"/>
      <c r="L21" s="28"/>
      <c r="M21" s="20" t="str">
        <f>IF(AND(COUNTBLANK(H21:L21)=4,OR(H21="x",I21="x",J21="x",K21="x",L21="x")),"","&lt;")</f>
        <v>&lt;</v>
      </c>
      <c r="N21" s="82">
        <f>P21/O21</f>
        <v>0.25</v>
      </c>
      <c r="O21" s="91">
        <f>SUM(P19:P21)</f>
        <v>12</v>
      </c>
      <c r="P21" s="37">
        <v>3</v>
      </c>
      <c r="Q21" s="5"/>
      <c r="R21" s="5">
        <f>IF(H21=0,P21,0)</f>
        <v>3</v>
      </c>
      <c r="S21" s="5">
        <f t="shared" si="0"/>
        <v>0</v>
      </c>
      <c r="T21" s="5"/>
      <c r="U21" s="5"/>
    </row>
    <row r="22" spans="2:21" ht="21" customHeight="1" thickBot="1" x14ac:dyDescent="0.3">
      <c r="B22" s="263" t="s">
        <v>47</v>
      </c>
      <c r="C22" s="264"/>
      <c r="D22" s="264"/>
      <c r="E22" s="264"/>
      <c r="F22" s="264"/>
      <c r="G22" s="264"/>
      <c r="H22" s="133" t="str">
        <f>IF((R23+R24+R25)/(P23+P24+P25)&lt;0.5,"?","")</f>
        <v/>
      </c>
      <c r="I22" s="118"/>
      <c r="J22" s="118"/>
      <c r="K22" s="118"/>
      <c r="L22" s="118"/>
      <c r="M22" s="63"/>
      <c r="N22" s="64">
        <f>P22</f>
        <v>0.08</v>
      </c>
      <c r="O22" s="87">
        <f>SUM(N23:N25)</f>
        <v>1</v>
      </c>
      <c r="P22" s="47">
        <f>SUM(P23:P25)/100</f>
        <v>0.08</v>
      </c>
      <c r="Q22" s="47"/>
      <c r="R22" s="5"/>
      <c r="S22" s="5"/>
      <c r="T22" s="5"/>
      <c r="U22" s="5"/>
    </row>
    <row r="23" spans="2:21" ht="21" customHeight="1" x14ac:dyDescent="0.25">
      <c r="B23" s="117" t="s">
        <v>53</v>
      </c>
      <c r="C23" s="251" t="s">
        <v>48</v>
      </c>
      <c r="D23" s="252"/>
      <c r="E23" s="253"/>
      <c r="F23" s="249" t="s">
        <v>54</v>
      </c>
      <c r="G23" s="250"/>
      <c r="H23" s="72"/>
      <c r="I23" s="71"/>
      <c r="J23" s="28"/>
      <c r="K23" s="28"/>
      <c r="L23" s="28"/>
      <c r="M23" s="20" t="str">
        <f>IF(AND(COUNTBLANK(H23:L23)=4,OR(H23="x",I23="x",J23="x",K23="x",L23="x")),"","&lt;")</f>
        <v>&lt;</v>
      </c>
      <c r="N23" s="82">
        <f>P23/O25</f>
        <v>0.375</v>
      </c>
      <c r="O23" s="89"/>
      <c r="P23" s="37">
        <v>3</v>
      </c>
      <c r="Q23" s="45">
        <f>20*P22</f>
        <v>1.6</v>
      </c>
      <c r="R23" s="5">
        <f>IF(H23=0,P23,0)</f>
        <v>3</v>
      </c>
      <c r="S23" s="5">
        <f t="shared" ref="S23:S25" si="1">IF(I23="x",0,IF(J23="x",1/3,IF(K23="x",2/3,IF(L23="x",1)))*R23)</f>
        <v>0</v>
      </c>
      <c r="T23" s="45">
        <f>IF(SUM(R23:R25)=0,0,SUM(S23:S25)/SUM(R23:R25)*Q23)</f>
        <v>0</v>
      </c>
      <c r="U23" s="45">
        <f>IF(SUM(R23:R25)=0,0,Q23)</f>
        <v>1.6</v>
      </c>
    </row>
    <row r="24" spans="2:21" ht="33" customHeight="1" x14ac:dyDescent="0.25">
      <c r="B24" s="116" t="s">
        <v>51</v>
      </c>
      <c r="C24" s="246" t="s">
        <v>49</v>
      </c>
      <c r="D24" s="247"/>
      <c r="E24" s="248"/>
      <c r="F24" s="249" t="s">
        <v>172</v>
      </c>
      <c r="G24" s="250"/>
      <c r="H24" s="73"/>
      <c r="I24" s="71"/>
      <c r="J24" s="28"/>
      <c r="K24" s="28"/>
      <c r="L24" s="28"/>
      <c r="M24" s="20" t="str">
        <f>IF(AND(COUNTBLANK(H24:L24)=4,OR(H24="x",I24="x",J24="x",K24="x",L24="x")),"","&lt;")</f>
        <v>&lt;</v>
      </c>
      <c r="N24" s="82">
        <f>P24/O25</f>
        <v>0.375</v>
      </c>
      <c r="O24" s="89"/>
      <c r="P24" s="37">
        <v>3</v>
      </c>
      <c r="Q24" s="5"/>
      <c r="R24" s="5">
        <f>IF(H24=0,P24,0)</f>
        <v>3</v>
      </c>
      <c r="S24" s="5">
        <f t="shared" si="1"/>
        <v>0</v>
      </c>
      <c r="T24" s="5"/>
      <c r="U24" s="5"/>
    </row>
    <row r="25" spans="2:21" ht="21" customHeight="1" thickBot="1" x14ac:dyDescent="0.3">
      <c r="B25" s="117" t="s">
        <v>52</v>
      </c>
      <c r="C25" s="251" t="s">
        <v>50</v>
      </c>
      <c r="D25" s="252"/>
      <c r="E25" s="253"/>
      <c r="F25" s="249" t="s">
        <v>173</v>
      </c>
      <c r="G25" s="250"/>
      <c r="H25" s="74"/>
      <c r="I25" s="71"/>
      <c r="J25" s="28"/>
      <c r="K25" s="28"/>
      <c r="L25" s="28"/>
      <c r="M25" s="20" t="str">
        <f>IF(AND(COUNTBLANK(H25:L25)=4,OR(H25="x",I25="x",J25="x",K25="x",L25="x")),"","&lt;")</f>
        <v>&lt;</v>
      </c>
      <c r="N25" s="82">
        <f>P25/O25</f>
        <v>0.25</v>
      </c>
      <c r="O25" s="91">
        <f>SUM(P23:P25)</f>
        <v>8</v>
      </c>
      <c r="P25" s="37">
        <v>2</v>
      </c>
      <c r="Q25" s="5"/>
      <c r="R25" s="5">
        <f>IF(H25=0,P25,0)</f>
        <v>2</v>
      </c>
      <c r="S25" s="5">
        <f t="shared" si="1"/>
        <v>0</v>
      </c>
      <c r="T25" s="5"/>
      <c r="U25" s="5"/>
    </row>
    <row r="26" spans="2:21" ht="21" customHeight="1" thickBot="1" x14ac:dyDescent="0.3">
      <c r="B26" s="263" t="s">
        <v>55</v>
      </c>
      <c r="C26" s="264"/>
      <c r="D26" s="264"/>
      <c r="E26" s="264"/>
      <c r="F26" s="264"/>
      <c r="G26" s="264"/>
      <c r="H26" s="133" t="str">
        <f>IF((R27+R28+R29)/(P27+P28+P29)&lt;0.5,"?","")</f>
        <v/>
      </c>
      <c r="I26" s="118"/>
      <c r="J26" s="118"/>
      <c r="K26" s="118"/>
      <c r="L26" s="118"/>
      <c r="M26" s="63"/>
      <c r="N26" s="64">
        <f>P26</f>
        <v>7.0000000000000007E-2</v>
      </c>
      <c r="O26" s="87">
        <f>SUM(N27:N29)</f>
        <v>1</v>
      </c>
      <c r="P26" s="47">
        <f>SUM(P27:P29)/100</f>
        <v>7.0000000000000007E-2</v>
      </c>
      <c r="Q26" s="47"/>
      <c r="R26" s="5"/>
      <c r="S26" s="5"/>
      <c r="T26" s="5"/>
      <c r="U26" s="5"/>
    </row>
    <row r="27" spans="2:21" ht="21" customHeight="1" x14ac:dyDescent="0.25">
      <c r="B27" s="254" t="s">
        <v>56</v>
      </c>
      <c r="C27" s="246" t="s">
        <v>161</v>
      </c>
      <c r="D27" s="247"/>
      <c r="E27" s="248"/>
      <c r="F27" s="249" t="s">
        <v>187</v>
      </c>
      <c r="G27" s="250"/>
      <c r="H27" s="72"/>
      <c r="I27" s="71"/>
      <c r="J27" s="28"/>
      <c r="K27" s="28"/>
      <c r="L27" s="28"/>
      <c r="M27" s="20" t="str">
        <f>IF(AND(COUNTBLANK(H27:L27)=4,OR(H27="x",I27="x",J27="x",K27="x",L27="x")),"","&lt;")</f>
        <v>&lt;</v>
      </c>
      <c r="N27" s="82">
        <f>P27/O29</f>
        <v>0.28999999999999998</v>
      </c>
      <c r="O27" s="89"/>
      <c r="P27" s="37">
        <v>2.0299999999999998</v>
      </c>
      <c r="Q27" s="45">
        <f>20*P26</f>
        <v>1.4000000000000001</v>
      </c>
      <c r="R27" s="5">
        <f>IF(H27=0,P27,0)</f>
        <v>2.0299999999999998</v>
      </c>
      <c r="S27" s="5">
        <f t="shared" ref="S27:S29" si="2">IF(I27="x",0,IF(J27="x",1/3,IF(K27="x",2/3,IF(L27="x",1)))*R27)</f>
        <v>0</v>
      </c>
      <c r="T27" s="45">
        <f>IF(SUM(R27:R29)=0,0,SUM(S27:S29)/SUM(R27:R29)*Q27)</f>
        <v>0</v>
      </c>
      <c r="U27" s="45">
        <f>IF(SUM(R27:R29)=0,0,Q27)</f>
        <v>1.4000000000000001</v>
      </c>
    </row>
    <row r="28" spans="2:21" ht="21" customHeight="1" x14ac:dyDescent="0.25">
      <c r="B28" s="255"/>
      <c r="C28" s="257"/>
      <c r="D28" s="258"/>
      <c r="E28" s="259"/>
      <c r="F28" s="249" t="s">
        <v>59</v>
      </c>
      <c r="G28" s="250"/>
      <c r="H28" s="73"/>
      <c r="I28" s="71"/>
      <c r="J28" s="28"/>
      <c r="K28" s="28"/>
      <c r="L28" s="28"/>
      <c r="M28" s="20" t="str">
        <f>IF(AND(COUNTBLANK(H28:L28)=4,OR(H28="x",I28="x",J28="x",K28="x",L28="x")),"","&lt;")</f>
        <v>&lt;</v>
      </c>
      <c r="N28" s="82">
        <f>P28/O29</f>
        <v>0.28999999999999998</v>
      </c>
      <c r="O28" s="89"/>
      <c r="P28" s="37">
        <v>2.0299999999999998</v>
      </c>
      <c r="Q28" s="5"/>
      <c r="R28" s="5">
        <f>IF(H28=0,P28,0)</f>
        <v>2.0299999999999998</v>
      </c>
      <c r="S28" s="5">
        <f t="shared" si="2"/>
        <v>0</v>
      </c>
      <c r="T28" s="5"/>
      <c r="U28" s="5"/>
    </row>
    <row r="29" spans="2:21" ht="33" customHeight="1" thickBot="1" x14ac:dyDescent="0.3">
      <c r="B29" s="117" t="s">
        <v>57</v>
      </c>
      <c r="C29" s="251" t="s">
        <v>58</v>
      </c>
      <c r="D29" s="252"/>
      <c r="E29" s="253"/>
      <c r="F29" s="249" t="s">
        <v>174</v>
      </c>
      <c r="G29" s="250"/>
      <c r="H29" s="74"/>
      <c r="I29" s="71"/>
      <c r="J29" s="28"/>
      <c r="K29" s="28"/>
      <c r="L29" s="28"/>
      <c r="M29" s="20" t="str">
        <f>IF(AND(COUNTBLANK(H29:L29)=4,OR(H29="x",I29="x",J29="x",K29="x",L29="x")),"","&lt;")</f>
        <v>&lt;</v>
      </c>
      <c r="N29" s="82">
        <f>P29/O29</f>
        <v>0.42</v>
      </c>
      <c r="O29" s="91">
        <f>SUM(P27:P29)</f>
        <v>7</v>
      </c>
      <c r="P29" s="37">
        <v>2.94</v>
      </c>
      <c r="Q29" s="5"/>
      <c r="R29" s="5">
        <f>IF(H29=0,P29,0)</f>
        <v>2.94</v>
      </c>
      <c r="S29" s="5">
        <f t="shared" si="2"/>
        <v>0</v>
      </c>
      <c r="T29" s="5"/>
      <c r="U29" s="5"/>
    </row>
    <row r="30" spans="2:21" ht="21" customHeight="1" thickBot="1" x14ac:dyDescent="0.3">
      <c r="B30" s="263" t="s">
        <v>151</v>
      </c>
      <c r="C30" s="264"/>
      <c r="D30" s="264"/>
      <c r="E30" s="264"/>
      <c r="F30" s="264"/>
      <c r="G30" s="264"/>
      <c r="H30" s="133" t="str">
        <f>IF((R31+R32)/(P31+P32)&lt;0.5,"?","")</f>
        <v/>
      </c>
      <c r="I30" s="118"/>
      <c r="J30" s="118"/>
      <c r="K30" s="118"/>
      <c r="L30" s="118"/>
      <c r="M30" s="63"/>
      <c r="N30" s="64">
        <f>P30</f>
        <v>0.04</v>
      </c>
      <c r="O30" s="87">
        <f>SUM(N31:N32)</f>
        <v>1</v>
      </c>
      <c r="P30" s="47">
        <f>SUM(P31:P32)/100</f>
        <v>0.04</v>
      </c>
      <c r="Q30" s="47"/>
      <c r="R30" s="5"/>
      <c r="S30" s="5"/>
      <c r="T30" s="5"/>
      <c r="U30" s="5"/>
    </row>
    <row r="31" spans="2:21" ht="33" customHeight="1" x14ac:dyDescent="0.25">
      <c r="B31" s="116" t="s">
        <v>60</v>
      </c>
      <c r="C31" s="246" t="s">
        <v>190</v>
      </c>
      <c r="D31" s="247"/>
      <c r="E31" s="248"/>
      <c r="F31" s="249" t="s">
        <v>188</v>
      </c>
      <c r="G31" s="250"/>
      <c r="H31" s="72"/>
      <c r="I31" s="71"/>
      <c r="J31" s="28"/>
      <c r="K31" s="28"/>
      <c r="L31" s="28"/>
      <c r="M31" s="20" t="str">
        <f>IF(AND(COUNTBLANK(H31:L31)=4,OR(H31="x",I31="x",J31="x",K31="x",L31="x")),"","&lt;")</f>
        <v>&lt;</v>
      </c>
      <c r="N31" s="82">
        <f>P31/O32</f>
        <v>0.5</v>
      </c>
      <c r="O31" s="89"/>
      <c r="P31" s="37">
        <v>2</v>
      </c>
      <c r="Q31" s="45">
        <f>20*P30</f>
        <v>0.8</v>
      </c>
      <c r="R31" s="5">
        <f>IF(H31=0,P31,0)</f>
        <v>2</v>
      </c>
      <c r="S31" s="5">
        <f t="shared" ref="S31:S32" si="3">IF(I31="x",0,IF(J31="x",1/3,IF(K31="x",2/3,IF(L31="x",1)))*R31)</f>
        <v>0</v>
      </c>
      <c r="T31" s="45">
        <f>IF(SUM(R31:R32)=0,0,SUM(S31:S32)/SUM(R31:R32)*Q31)</f>
        <v>0</v>
      </c>
      <c r="U31" s="45">
        <f>IF(SUM(R31:R32)=0,0,Q31)</f>
        <v>0.8</v>
      </c>
    </row>
    <row r="32" spans="2:21" ht="21" customHeight="1" thickBot="1" x14ac:dyDescent="0.3">
      <c r="B32" s="117" t="s">
        <v>61</v>
      </c>
      <c r="C32" s="251" t="s">
        <v>191</v>
      </c>
      <c r="D32" s="252"/>
      <c r="E32" s="253"/>
      <c r="F32" s="249" t="s">
        <v>213</v>
      </c>
      <c r="G32" s="250"/>
      <c r="H32" s="74"/>
      <c r="I32" s="71"/>
      <c r="J32" s="28"/>
      <c r="K32" s="28"/>
      <c r="L32" s="28"/>
      <c r="M32" s="20" t="str">
        <f>IF(AND(COUNTBLANK(H32:L32)=4,OR(H32="x",I32="x",J32="x",K32="x",L32="x")),"","&lt;")</f>
        <v>&lt;</v>
      </c>
      <c r="N32" s="82">
        <f>P32/O32</f>
        <v>0.5</v>
      </c>
      <c r="O32" s="91">
        <f>SUM(P31:P32)</f>
        <v>4</v>
      </c>
      <c r="P32" s="37">
        <v>2</v>
      </c>
      <c r="Q32" s="5"/>
      <c r="R32" s="5">
        <f>IF(H32=0,P32,0)</f>
        <v>2</v>
      </c>
      <c r="S32" s="5">
        <f t="shared" si="3"/>
        <v>0</v>
      </c>
      <c r="T32" s="5"/>
      <c r="U32" s="5"/>
    </row>
    <row r="33" spans="2:21" ht="21" customHeight="1" thickBot="1" x14ac:dyDescent="0.3">
      <c r="B33" s="263" t="s">
        <v>62</v>
      </c>
      <c r="C33" s="264"/>
      <c r="D33" s="264"/>
      <c r="E33" s="264"/>
      <c r="F33" s="264"/>
      <c r="G33" s="264"/>
      <c r="H33" s="133" t="str">
        <f>IF((R34+R35+R36+R37+R38+R39+R40+R41+R42+R43)/(P34+P35+P36+P37+P38+P39+P40+P41+P42+P43)&lt;0.5,"?","")</f>
        <v/>
      </c>
      <c r="I33" s="118"/>
      <c r="J33" s="118"/>
      <c r="K33" s="118"/>
      <c r="L33" s="118"/>
      <c r="M33" s="63"/>
      <c r="N33" s="64">
        <f>P33</f>
        <v>0.2</v>
      </c>
      <c r="O33" s="87">
        <f>SUM(N34:N43)</f>
        <v>1.0000000000000002</v>
      </c>
      <c r="P33" s="47">
        <f>SUM(P34:P43)/100</f>
        <v>0.2</v>
      </c>
      <c r="Q33" s="47"/>
      <c r="R33" s="5"/>
      <c r="S33" s="5"/>
      <c r="T33" s="5"/>
      <c r="U33" s="5"/>
    </row>
    <row r="34" spans="2:21" ht="21" customHeight="1" x14ac:dyDescent="0.25">
      <c r="B34" s="254" t="s">
        <v>162</v>
      </c>
      <c r="C34" s="246" t="s">
        <v>192</v>
      </c>
      <c r="D34" s="247"/>
      <c r="E34" s="248"/>
      <c r="F34" s="249" t="s">
        <v>171</v>
      </c>
      <c r="G34" s="250"/>
      <c r="H34" s="72"/>
      <c r="I34" s="71"/>
      <c r="J34" s="28"/>
      <c r="K34" s="28"/>
      <c r="L34" s="28"/>
      <c r="M34" s="20" t="str">
        <f t="shared" ref="M34:M43" si="4">IF(AND(COUNTBLANK(H34:L34)=4,OR(H34="x",I34="x",J34="x",K34="x",L34="x")),"","&lt;")</f>
        <v>&lt;</v>
      </c>
      <c r="N34" s="82">
        <f>P34/O43</f>
        <v>0.05</v>
      </c>
      <c r="O34" s="89"/>
      <c r="P34" s="37">
        <v>1</v>
      </c>
      <c r="Q34" s="45">
        <f>20*P33</f>
        <v>4</v>
      </c>
      <c r="R34" s="5">
        <f t="shared" ref="R34:R43" si="5">IF(H34=0,P34,0)</f>
        <v>1</v>
      </c>
      <c r="S34" s="5">
        <f t="shared" ref="S34:S43" si="6">IF(I34="x",0,IF(J34="x",1/3,IF(K34="x",2/3,IF(L34="x",1)))*R34)</f>
        <v>0</v>
      </c>
      <c r="T34" s="45">
        <f>IF(SUM(R34:R43)=0,0,SUM(S34:S43)/SUM(R34:R43)*Q34)</f>
        <v>0</v>
      </c>
      <c r="U34" s="45">
        <f>IF(SUM(R34:R43)=0,0,Q34)</f>
        <v>4</v>
      </c>
    </row>
    <row r="35" spans="2:21" ht="21.75" customHeight="1" x14ac:dyDescent="0.25">
      <c r="B35" s="255"/>
      <c r="C35" s="257"/>
      <c r="D35" s="258"/>
      <c r="E35" s="259"/>
      <c r="F35" s="249" t="s">
        <v>175</v>
      </c>
      <c r="G35" s="250"/>
      <c r="H35" s="73"/>
      <c r="I35" s="71"/>
      <c r="J35" s="28"/>
      <c r="K35" s="28"/>
      <c r="L35" s="28"/>
      <c r="M35" s="20" t="str">
        <f t="shared" si="4"/>
        <v>&lt;</v>
      </c>
      <c r="N35" s="82">
        <f>P35/O43</f>
        <v>0.19</v>
      </c>
      <c r="O35" s="89"/>
      <c r="P35" s="37">
        <v>3.8</v>
      </c>
      <c r="Q35" s="5"/>
      <c r="R35" s="5">
        <f t="shared" si="5"/>
        <v>3.8</v>
      </c>
      <c r="S35" s="5">
        <f t="shared" si="6"/>
        <v>0</v>
      </c>
      <c r="T35" s="5"/>
      <c r="U35" s="5"/>
    </row>
    <row r="36" spans="2:21" ht="21.75" customHeight="1" x14ac:dyDescent="0.25">
      <c r="B36" s="256"/>
      <c r="C36" s="260"/>
      <c r="D36" s="261"/>
      <c r="E36" s="262"/>
      <c r="F36" s="249" t="s">
        <v>176</v>
      </c>
      <c r="G36" s="250"/>
      <c r="H36" s="73"/>
      <c r="I36" s="71"/>
      <c r="J36" s="28"/>
      <c r="K36" s="28"/>
      <c r="L36" s="28"/>
      <c r="M36" s="20" t="str">
        <f t="shared" si="4"/>
        <v>&lt;</v>
      </c>
      <c r="N36" s="82">
        <f>P36/O43</f>
        <v>0.05</v>
      </c>
      <c r="O36" s="89"/>
      <c r="P36" s="37">
        <v>1</v>
      </c>
      <c r="Q36" s="5"/>
      <c r="R36" s="5">
        <f t="shared" si="5"/>
        <v>1</v>
      </c>
      <c r="S36" s="5">
        <f t="shared" si="6"/>
        <v>0</v>
      </c>
      <c r="T36" s="5"/>
      <c r="U36" s="5"/>
    </row>
    <row r="37" spans="2:21" ht="21" customHeight="1" x14ac:dyDescent="0.25">
      <c r="B37" s="254" t="s">
        <v>163</v>
      </c>
      <c r="C37" s="246" t="s">
        <v>193</v>
      </c>
      <c r="D37" s="247"/>
      <c r="E37" s="248"/>
      <c r="F37" s="249" t="s">
        <v>171</v>
      </c>
      <c r="G37" s="250"/>
      <c r="H37" s="73"/>
      <c r="I37" s="71"/>
      <c r="J37" s="28"/>
      <c r="K37" s="28"/>
      <c r="L37" s="28"/>
      <c r="M37" s="20" t="str">
        <f t="shared" si="4"/>
        <v>&lt;</v>
      </c>
      <c r="N37" s="82">
        <f>P37/O43</f>
        <v>0.05</v>
      </c>
      <c r="O37" s="89"/>
      <c r="P37" s="37">
        <v>1</v>
      </c>
      <c r="Q37" s="5"/>
      <c r="R37" s="5">
        <f t="shared" si="5"/>
        <v>1</v>
      </c>
      <c r="S37" s="5">
        <f t="shared" si="6"/>
        <v>0</v>
      </c>
      <c r="T37" s="5"/>
      <c r="U37" s="5"/>
    </row>
    <row r="38" spans="2:21" ht="21.75" customHeight="1" x14ac:dyDescent="0.25">
      <c r="B38" s="255"/>
      <c r="C38" s="257"/>
      <c r="D38" s="258"/>
      <c r="E38" s="259"/>
      <c r="F38" s="249" t="s">
        <v>175</v>
      </c>
      <c r="G38" s="250"/>
      <c r="H38" s="73"/>
      <c r="I38" s="71"/>
      <c r="J38" s="28"/>
      <c r="K38" s="28"/>
      <c r="L38" s="28"/>
      <c r="M38" s="20" t="str">
        <f t="shared" si="4"/>
        <v>&lt;</v>
      </c>
      <c r="N38" s="82">
        <f>P38/O43</f>
        <v>0.19</v>
      </c>
      <c r="O38" s="89"/>
      <c r="P38" s="37">
        <v>3.8</v>
      </c>
      <c r="Q38" s="5"/>
      <c r="R38" s="5">
        <f t="shared" si="5"/>
        <v>3.8</v>
      </c>
      <c r="S38" s="5">
        <f t="shared" si="6"/>
        <v>0</v>
      </c>
      <c r="T38" s="5"/>
      <c r="U38" s="5"/>
    </row>
    <row r="39" spans="2:21" ht="21.75" customHeight="1" x14ac:dyDescent="0.25">
      <c r="B39" s="256"/>
      <c r="C39" s="260"/>
      <c r="D39" s="261"/>
      <c r="E39" s="262"/>
      <c r="F39" s="249" t="s">
        <v>176</v>
      </c>
      <c r="G39" s="250"/>
      <c r="H39" s="73"/>
      <c r="I39" s="71"/>
      <c r="J39" s="28"/>
      <c r="K39" s="28"/>
      <c r="L39" s="28"/>
      <c r="M39" s="20" t="str">
        <f t="shared" si="4"/>
        <v>&lt;</v>
      </c>
      <c r="N39" s="82">
        <f>P39/O43</f>
        <v>0.05</v>
      </c>
      <c r="O39" s="89"/>
      <c r="P39" s="37">
        <v>1</v>
      </c>
      <c r="Q39" s="5"/>
      <c r="R39" s="5">
        <f t="shared" si="5"/>
        <v>1</v>
      </c>
      <c r="S39" s="5">
        <f t="shared" si="6"/>
        <v>0</v>
      </c>
      <c r="T39" s="5"/>
      <c r="U39" s="5"/>
    </row>
    <row r="40" spans="2:21" ht="21" customHeight="1" x14ac:dyDescent="0.25">
      <c r="B40" s="254" t="s">
        <v>164</v>
      </c>
      <c r="C40" s="246" t="s">
        <v>194</v>
      </c>
      <c r="D40" s="247"/>
      <c r="E40" s="248"/>
      <c r="F40" s="249" t="s">
        <v>63</v>
      </c>
      <c r="G40" s="250"/>
      <c r="H40" s="73"/>
      <c r="I40" s="71"/>
      <c r="J40" s="28"/>
      <c r="K40" s="28"/>
      <c r="L40" s="28"/>
      <c r="M40" s="20" t="str">
        <f t="shared" si="4"/>
        <v>&lt;</v>
      </c>
      <c r="N40" s="82">
        <f>P40/O43</f>
        <v>0.05</v>
      </c>
      <c r="O40" s="89"/>
      <c r="P40" s="37">
        <v>1</v>
      </c>
      <c r="Q40" s="5"/>
      <c r="R40" s="5">
        <f t="shared" si="5"/>
        <v>1</v>
      </c>
      <c r="S40" s="5">
        <f t="shared" si="6"/>
        <v>0</v>
      </c>
      <c r="T40" s="5"/>
      <c r="U40" s="5"/>
    </row>
    <row r="41" spans="2:21" ht="21" customHeight="1" x14ac:dyDescent="0.25">
      <c r="B41" s="255"/>
      <c r="C41" s="257"/>
      <c r="D41" s="258"/>
      <c r="E41" s="259"/>
      <c r="F41" s="249" t="s">
        <v>195</v>
      </c>
      <c r="G41" s="250"/>
      <c r="H41" s="73"/>
      <c r="I41" s="71"/>
      <c r="J41" s="28"/>
      <c r="K41" s="28"/>
      <c r="L41" s="28"/>
      <c r="M41" s="20" t="str">
        <f t="shared" si="4"/>
        <v>&lt;</v>
      </c>
      <c r="N41" s="82">
        <f>P41/O43</f>
        <v>0.13</v>
      </c>
      <c r="O41" s="89"/>
      <c r="P41" s="37">
        <v>2.6</v>
      </c>
      <c r="Q41" s="5"/>
      <c r="R41" s="5">
        <f t="shared" si="5"/>
        <v>2.6</v>
      </c>
      <c r="S41" s="5">
        <f t="shared" si="6"/>
        <v>0</v>
      </c>
      <c r="T41" s="5"/>
      <c r="U41" s="5"/>
    </row>
    <row r="42" spans="2:21" ht="21" customHeight="1" x14ac:dyDescent="0.25">
      <c r="B42" s="255"/>
      <c r="C42" s="257"/>
      <c r="D42" s="258"/>
      <c r="E42" s="259"/>
      <c r="F42" s="249" t="s">
        <v>214</v>
      </c>
      <c r="G42" s="250"/>
      <c r="H42" s="73"/>
      <c r="I42" s="71"/>
      <c r="J42" s="28"/>
      <c r="K42" s="28"/>
      <c r="L42" s="28"/>
      <c r="M42" s="20" t="str">
        <f t="shared" si="4"/>
        <v>&lt;</v>
      </c>
      <c r="N42" s="82">
        <f>P42/O43</f>
        <v>0.05</v>
      </c>
      <c r="O42" s="89"/>
      <c r="P42" s="37">
        <v>1</v>
      </c>
      <c r="Q42" s="5"/>
      <c r="R42" s="5">
        <f t="shared" si="5"/>
        <v>1</v>
      </c>
      <c r="S42" s="5">
        <f t="shared" si="6"/>
        <v>0</v>
      </c>
      <c r="T42" s="5"/>
      <c r="U42" s="5"/>
    </row>
    <row r="43" spans="2:21" ht="21" customHeight="1" thickBot="1" x14ac:dyDescent="0.3">
      <c r="B43" s="256"/>
      <c r="C43" s="260"/>
      <c r="D43" s="261"/>
      <c r="E43" s="262"/>
      <c r="F43" s="249" t="s">
        <v>178</v>
      </c>
      <c r="G43" s="250"/>
      <c r="H43" s="74"/>
      <c r="I43" s="71"/>
      <c r="J43" s="28"/>
      <c r="K43" s="28"/>
      <c r="L43" s="28"/>
      <c r="M43" s="20" t="str">
        <f t="shared" si="4"/>
        <v>&lt;</v>
      </c>
      <c r="N43" s="82">
        <f>P43/O43</f>
        <v>0.19</v>
      </c>
      <c r="O43" s="91">
        <f>SUM(P34:P43)</f>
        <v>20</v>
      </c>
      <c r="P43" s="37">
        <v>3.8</v>
      </c>
      <c r="Q43" s="5"/>
      <c r="R43" s="5">
        <f t="shared" si="5"/>
        <v>3.8</v>
      </c>
      <c r="S43" s="5">
        <f t="shared" si="6"/>
        <v>0</v>
      </c>
      <c r="T43" s="5"/>
      <c r="U43" s="5"/>
    </row>
    <row r="44" spans="2:21" ht="21" customHeight="1" thickBot="1" x14ac:dyDescent="0.3">
      <c r="B44" s="263" t="s">
        <v>64</v>
      </c>
      <c r="C44" s="264"/>
      <c r="D44" s="264"/>
      <c r="E44" s="264"/>
      <c r="F44" s="264"/>
      <c r="G44" s="264"/>
      <c r="H44" s="133" t="str">
        <f>IF((R45+R46+R47+R48+R49+R50)/(P45+P46+P47+P48+P49+P50)&lt;0.5,"?","")</f>
        <v/>
      </c>
      <c r="I44" s="118"/>
      <c r="J44" s="118"/>
      <c r="K44" s="118"/>
      <c r="L44" s="118"/>
      <c r="M44" s="63"/>
      <c r="N44" s="64">
        <f>P44</f>
        <v>0.14000000000000001</v>
      </c>
      <c r="O44" s="87">
        <f>SUM(N45:N50)</f>
        <v>0.99999999999999989</v>
      </c>
      <c r="P44" s="47">
        <f>SUM(P45:P50)/100</f>
        <v>0.14000000000000001</v>
      </c>
      <c r="Q44" s="47"/>
      <c r="R44" s="5"/>
      <c r="S44" s="5"/>
      <c r="T44" s="5"/>
      <c r="U44" s="5"/>
    </row>
    <row r="45" spans="2:21" ht="33" customHeight="1" x14ac:dyDescent="0.25">
      <c r="B45" s="254" t="s">
        <v>159</v>
      </c>
      <c r="C45" s="246" t="s">
        <v>196</v>
      </c>
      <c r="D45" s="247"/>
      <c r="E45" s="248"/>
      <c r="F45" s="249" t="s">
        <v>180</v>
      </c>
      <c r="G45" s="250"/>
      <c r="H45" s="72"/>
      <c r="I45" s="71"/>
      <c r="J45" s="28"/>
      <c r="K45" s="28"/>
      <c r="L45" s="28"/>
      <c r="M45" s="20" t="str">
        <f t="shared" ref="M45:M50" si="7">IF(AND(COUNTBLANK(H45:L45)=4,OR(H45="x",I45="x",J45="x",K45="x",L45="x")),"","&lt;")</f>
        <v>&lt;</v>
      </c>
      <c r="N45" s="82">
        <f>P45/O50</f>
        <v>0.21</v>
      </c>
      <c r="O45" s="89"/>
      <c r="P45" s="37">
        <v>2.94</v>
      </c>
      <c r="Q45" s="45">
        <f>20*P44</f>
        <v>2.8000000000000003</v>
      </c>
      <c r="R45" s="5">
        <f t="shared" ref="R45:R50" si="8">IF(H45=0,P45,0)</f>
        <v>2.94</v>
      </c>
      <c r="S45" s="5">
        <f t="shared" ref="S45:S50" si="9">IF(I45="x",0,IF(J45="x",1/3,IF(K45="x",2/3,IF(L45="x",1)))*R45)</f>
        <v>0</v>
      </c>
      <c r="T45" s="45">
        <f>IF(SUM(R45:R50)=0,0,SUM(S45:S50)/SUM(R45:R50)*Q45)</f>
        <v>0</v>
      </c>
      <c r="U45" s="45">
        <f>IF(SUM(R45:R50)=0,0,Q45)</f>
        <v>2.8000000000000003</v>
      </c>
    </row>
    <row r="46" spans="2:21" ht="21" customHeight="1" x14ac:dyDescent="0.25">
      <c r="B46" s="255"/>
      <c r="C46" s="257"/>
      <c r="D46" s="258"/>
      <c r="E46" s="259"/>
      <c r="F46" s="249" t="s">
        <v>179</v>
      </c>
      <c r="G46" s="250"/>
      <c r="H46" s="122"/>
      <c r="I46" s="71"/>
      <c r="J46" s="28"/>
      <c r="K46" s="28"/>
      <c r="L46" s="28"/>
      <c r="M46" s="20" t="str">
        <f t="shared" si="7"/>
        <v>&lt;</v>
      </c>
      <c r="N46" s="82">
        <f>P46/O50</f>
        <v>0.21</v>
      </c>
      <c r="O46" s="89"/>
      <c r="P46" s="37">
        <v>2.94</v>
      </c>
      <c r="Q46" s="5"/>
      <c r="R46" s="5">
        <f t="shared" si="8"/>
        <v>2.94</v>
      </c>
      <c r="S46" s="5">
        <f t="shared" si="9"/>
        <v>0</v>
      </c>
      <c r="T46" s="5"/>
      <c r="U46" s="5"/>
    </row>
    <row r="47" spans="2:21" ht="24.75" customHeight="1" x14ac:dyDescent="0.25">
      <c r="B47" s="256"/>
      <c r="C47" s="257"/>
      <c r="D47" s="258"/>
      <c r="E47" s="259"/>
      <c r="F47" s="249" t="s">
        <v>176</v>
      </c>
      <c r="G47" s="250"/>
      <c r="H47" s="122"/>
      <c r="I47" s="71"/>
      <c r="J47" s="28"/>
      <c r="K47" s="28"/>
      <c r="L47" s="28"/>
      <c r="M47" s="20" t="str">
        <f t="shared" si="7"/>
        <v>&lt;</v>
      </c>
      <c r="N47" s="82">
        <f>P47/O50</f>
        <v>0.08</v>
      </c>
      <c r="O47" s="89"/>
      <c r="P47" s="37">
        <v>1.1200000000000001</v>
      </c>
      <c r="Q47" s="5"/>
      <c r="R47" s="5">
        <f t="shared" si="8"/>
        <v>1.1200000000000001</v>
      </c>
      <c r="S47" s="5">
        <f t="shared" si="9"/>
        <v>0</v>
      </c>
      <c r="T47" s="5"/>
      <c r="U47" s="5"/>
    </row>
    <row r="48" spans="2:21" ht="33" customHeight="1" x14ac:dyDescent="0.25">
      <c r="B48" s="254" t="s">
        <v>160</v>
      </c>
      <c r="C48" s="246" t="s">
        <v>197</v>
      </c>
      <c r="D48" s="247"/>
      <c r="E48" s="248"/>
      <c r="F48" s="249" t="s">
        <v>180</v>
      </c>
      <c r="G48" s="250"/>
      <c r="H48" s="122"/>
      <c r="I48" s="71"/>
      <c r="J48" s="28"/>
      <c r="K48" s="28"/>
      <c r="L48" s="28"/>
      <c r="M48" s="20" t="str">
        <f t="shared" si="7"/>
        <v>&lt;</v>
      </c>
      <c r="N48" s="82">
        <f>P48/O50</f>
        <v>0.21</v>
      </c>
      <c r="O48" s="89"/>
      <c r="P48" s="37">
        <v>2.94</v>
      </c>
      <c r="Q48" s="5"/>
      <c r="R48" s="5">
        <f t="shared" si="8"/>
        <v>2.94</v>
      </c>
      <c r="S48" s="5">
        <f t="shared" si="9"/>
        <v>0</v>
      </c>
      <c r="T48" s="5"/>
      <c r="U48" s="5"/>
    </row>
    <row r="49" spans="2:21" ht="21" customHeight="1" x14ac:dyDescent="0.25">
      <c r="B49" s="255"/>
      <c r="C49" s="257"/>
      <c r="D49" s="258"/>
      <c r="E49" s="259"/>
      <c r="F49" s="249" t="s">
        <v>179</v>
      </c>
      <c r="G49" s="250"/>
      <c r="H49" s="122"/>
      <c r="I49" s="71"/>
      <c r="J49" s="28"/>
      <c r="K49" s="28"/>
      <c r="L49" s="28"/>
      <c r="M49" s="20" t="str">
        <f t="shared" si="7"/>
        <v>&lt;</v>
      </c>
      <c r="N49" s="82">
        <f>P49/O50</f>
        <v>0.21</v>
      </c>
      <c r="O49" s="89"/>
      <c r="P49" s="37">
        <v>2.94</v>
      </c>
      <c r="Q49" s="5"/>
      <c r="R49" s="5">
        <f t="shared" si="8"/>
        <v>2.94</v>
      </c>
      <c r="S49" s="5">
        <f t="shared" si="9"/>
        <v>0</v>
      </c>
      <c r="T49" s="5"/>
      <c r="U49" s="5"/>
    </row>
    <row r="50" spans="2:21" ht="21" customHeight="1" thickBot="1" x14ac:dyDescent="0.3">
      <c r="B50" s="256"/>
      <c r="C50" s="260"/>
      <c r="D50" s="261"/>
      <c r="E50" s="262"/>
      <c r="F50" s="249" t="s">
        <v>176</v>
      </c>
      <c r="G50" s="250"/>
      <c r="H50" s="123"/>
      <c r="I50" s="71"/>
      <c r="J50" s="28"/>
      <c r="K50" s="28"/>
      <c r="L50" s="28"/>
      <c r="M50" s="20" t="str">
        <f t="shared" si="7"/>
        <v>&lt;</v>
      </c>
      <c r="N50" s="82">
        <f>P50/O50</f>
        <v>0.08</v>
      </c>
      <c r="O50" s="91">
        <f>SUM(P45:P50)</f>
        <v>14</v>
      </c>
      <c r="P50" s="37">
        <v>1.1200000000000001</v>
      </c>
      <c r="Q50" s="5"/>
      <c r="R50" s="5">
        <f t="shared" si="8"/>
        <v>1.1200000000000001</v>
      </c>
      <c r="S50" s="5">
        <f t="shared" si="9"/>
        <v>0</v>
      </c>
      <c r="T50" s="5"/>
      <c r="U50" s="5"/>
    </row>
    <row r="51" spans="2:21" ht="21" customHeight="1" thickBot="1" x14ac:dyDescent="0.3">
      <c r="B51" s="263" t="s">
        <v>65</v>
      </c>
      <c r="C51" s="264"/>
      <c r="D51" s="264"/>
      <c r="E51" s="264"/>
      <c r="F51" s="264"/>
      <c r="G51" s="264"/>
      <c r="H51" s="133" t="str">
        <f>IF((R52+R53+R54+R55+R56+R57+R58+R59+R60)/(P52+P53+P54+P55+P56+P57+P58+P59+P60)&lt;0.5,"?","")</f>
        <v/>
      </c>
      <c r="I51" s="118"/>
      <c r="J51" s="118"/>
      <c r="K51" s="118"/>
      <c r="L51" s="118"/>
      <c r="M51" s="63"/>
      <c r="N51" s="64">
        <f>P51</f>
        <v>0.14000000000000001</v>
      </c>
      <c r="O51" s="87">
        <f>SUM(N52:N60)</f>
        <v>0.99999999999999967</v>
      </c>
      <c r="P51" s="47">
        <f>SUM(P52:P60)/100</f>
        <v>0.14000000000000001</v>
      </c>
      <c r="Q51" s="47"/>
      <c r="R51" s="5"/>
      <c r="S51" s="5"/>
      <c r="T51" s="5"/>
      <c r="U51" s="5"/>
    </row>
    <row r="52" spans="2:21" ht="33" customHeight="1" x14ac:dyDescent="0.25">
      <c r="B52" s="271" t="s">
        <v>154</v>
      </c>
      <c r="C52" s="247" t="s">
        <v>198</v>
      </c>
      <c r="D52" s="247"/>
      <c r="E52" s="248"/>
      <c r="F52" s="249" t="s">
        <v>181</v>
      </c>
      <c r="G52" s="250"/>
      <c r="H52" s="72"/>
      <c r="I52" s="71"/>
      <c r="J52" s="28"/>
      <c r="K52" s="28"/>
      <c r="L52" s="28"/>
      <c r="M52" s="20" t="str">
        <f t="shared" ref="M52:M60" si="10">IF(AND(COUNTBLANK(H52:L52)=4,OR(H52="x",I52="x",J52="x",K52="x",L52="x")),"","&lt;")</f>
        <v>&lt;</v>
      </c>
      <c r="N52" s="82">
        <f>P52/O60</f>
        <v>6.9999999999999993E-2</v>
      </c>
      <c r="O52" s="89"/>
      <c r="P52" s="37">
        <v>0.98</v>
      </c>
      <c r="Q52" s="45">
        <f>20*P51</f>
        <v>2.8000000000000003</v>
      </c>
      <c r="R52" s="5">
        <f t="shared" ref="R52:R60" si="11">IF(H52=0,P52,0)</f>
        <v>0.98</v>
      </c>
      <c r="S52" s="5">
        <f t="shared" ref="S52:S60" si="12">IF(I52="x",0,IF(J52="x",1/3,IF(K52="x",2/3,IF(L52="x",1)))*R52)</f>
        <v>0</v>
      </c>
      <c r="T52" s="45">
        <f>IF(SUM(R52:R60)=0,0,SUM(S52:S60)/SUM(R52:R60)*Q52)</f>
        <v>0</v>
      </c>
      <c r="U52" s="45">
        <f>IF(SUM(R52:R60)=0,0,Q52)</f>
        <v>2.8000000000000003</v>
      </c>
    </row>
    <row r="53" spans="2:21" ht="21" customHeight="1" x14ac:dyDescent="0.25">
      <c r="B53" s="271"/>
      <c r="C53" s="258"/>
      <c r="D53" s="258"/>
      <c r="E53" s="259"/>
      <c r="F53" s="249" t="s">
        <v>175</v>
      </c>
      <c r="G53" s="250"/>
      <c r="H53" s="122"/>
      <c r="I53" s="71"/>
      <c r="J53" s="28"/>
      <c r="K53" s="28"/>
      <c r="L53" s="28"/>
      <c r="M53" s="20" t="str">
        <f t="shared" si="10"/>
        <v>&lt;</v>
      </c>
      <c r="N53" s="102">
        <f>P53/O60</f>
        <v>0.25499999999999995</v>
      </c>
      <c r="O53" s="89"/>
      <c r="P53" s="37">
        <v>3.57</v>
      </c>
      <c r="Q53" s="5"/>
      <c r="R53" s="5">
        <f t="shared" si="11"/>
        <v>3.57</v>
      </c>
      <c r="S53" s="5">
        <f t="shared" si="12"/>
        <v>0</v>
      </c>
      <c r="T53" s="5"/>
      <c r="U53" s="5"/>
    </row>
    <row r="54" spans="2:21" ht="21" customHeight="1" x14ac:dyDescent="0.25">
      <c r="B54" s="271"/>
      <c r="C54" s="261"/>
      <c r="D54" s="261"/>
      <c r="E54" s="262"/>
      <c r="F54" s="249" t="s">
        <v>176</v>
      </c>
      <c r="G54" s="250"/>
      <c r="H54" s="122"/>
      <c r="I54" s="71"/>
      <c r="J54" s="28"/>
      <c r="K54" s="28"/>
      <c r="L54" s="28"/>
      <c r="M54" s="20" t="str">
        <f t="shared" si="10"/>
        <v>&lt;</v>
      </c>
      <c r="N54" s="82">
        <f>P54/O60</f>
        <v>6.9999999999999993E-2</v>
      </c>
      <c r="O54" s="89"/>
      <c r="P54" s="37">
        <v>0.98</v>
      </c>
      <c r="Q54" s="5"/>
      <c r="R54" s="5">
        <f t="shared" si="11"/>
        <v>0.98</v>
      </c>
      <c r="S54" s="5">
        <f t="shared" si="12"/>
        <v>0</v>
      </c>
      <c r="T54" s="5"/>
      <c r="U54" s="5"/>
    </row>
    <row r="55" spans="2:21" ht="21" customHeight="1" x14ac:dyDescent="0.25">
      <c r="B55" s="254" t="s">
        <v>155</v>
      </c>
      <c r="C55" s="246" t="s">
        <v>156</v>
      </c>
      <c r="D55" s="247"/>
      <c r="E55" s="248"/>
      <c r="F55" s="249" t="s">
        <v>171</v>
      </c>
      <c r="G55" s="250"/>
      <c r="H55" s="122"/>
      <c r="I55" s="71"/>
      <c r="J55" s="28"/>
      <c r="K55" s="28"/>
      <c r="L55" s="28"/>
      <c r="M55" s="20" t="str">
        <f t="shared" si="10"/>
        <v>&lt;</v>
      </c>
      <c r="N55" s="82">
        <f>P55/O60</f>
        <v>6.9999999999999993E-2</v>
      </c>
      <c r="O55" s="89"/>
      <c r="P55" s="37">
        <v>0.98</v>
      </c>
      <c r="Q55" s="5"/>
      <c r="R55" s="5">
        <f t="shared" si="11"/>
        <v>0.98</v>
      </c>
      <c r="S55" s="5">
        <f t="shared" si="12"/>
        <v>0</v>
      </c>
      <c r="T55" s="5"/>
      <c r="U55" s="5"/>
    </row>
    <row r="56" spans="2:21" ht="21" customHeight="1" x14ac:dyDescent="0.25">
      <c r="B56" s="255"/>
      <c r="C56" s="257"/>
      <c r="D56" s="258"/>
      <c r="E56" s="259"/>
      <c r="F56" s="249" t="s">
        <v>175</v>
      </c>
      <c r="G56" s="250"/>
      <c r="H56" s="122"/>
      <c r="I56" s="71"/>
      <c r="J56" s="28"/>
      <c r="K56" s="28"/>
      <c r="L56" s="28"/>
      <c r="M56" s="20" t="str">
        <f t="shared" si="10"/>
        <v>&lt;</v>
      </c>
      <c r="N56" s="82">
        <f>P56/O60</f>
        <v>6.9999999999999993E-2</v>
      </c>
      <c r="O56" s="89"/>
      <c r="P56" s="37">
        <v>0.98</v>
      </c>
      <c r="Q56" s="5"/>
      <c r="R56" s="5">
        <f t="shared" si="11"/>
        <v>0.98</v>
      </c>
      <c r="S56" s="5">
        <f t="shared" si="12"/>
        <v>0</v>
      </c>
      <c r="T56" s="5"/>
      <c r="U56" s="5"/>
    </row>
    <row r="57" spans="2:21" ht="21" customHeight="1" x14ac:dyDescent="0.25">
      <c r="B57" s="256"/>
      <c r="C57" s="260"/>
      <c r="D57" s="261"/>
      <c r="E57" s="262"/>
      <c r="F57" s="249" t="s">
        <v>176</v>
      </c>
      <c r="G57" s="250"/>
      <c r="H57" s="122"/>
      <c r="I57" s="71"/>
      <c r="J57" s="28"/>
      <c r="K57" s="28"/>
      <c r="L57" s="28"/>
      <c r="M57" s="20" t="str">
        <f t="shared" si="10"/>
        <v>&lt;</v>
      </c>
      <c r="N57" s="82">
        <f>P57/O60</f>
        <v>6.9999999999999993E-2</v>
      </c>
      <c r="O57" s="89"/>
      <c r="P57" s="37">
        <v>0.98</v>
      </c>
      <c r="Q57" s="5"/>
      <c r="R57" s="5">
        <f t="shared" si="11"/>
        <v>0.98</v>
      </c>
      <c r="S57" s="5">
        <f t="shared" si="12"/>
        <v>0</v>
      </c>
      <c r="T57" s="5"/>
      <c r="U57" s="5"/>
    </row>
    <row r="58" spans="2:21" ht="21" customHeight="1" x14ac:dyDescent="0.25">
      <c r="B58" s="254" t="s">
        <v>157</v>
      </c>
      <c r="C58" s="246" t="s">
        <v>158</v>
      </c>
      <c r="D58" s="247"/>
      <c r="E58" s="248"/>
      <c r="F58" s="249" t="s">
        <v>171</v>
      </c>
      <c r="G58" s="250"/>
      <c r="H58" s="122"/>
      <c r="I58" s="71"/>
      <c r="J58" s="28"/>
      <c r="K58" s="28"/>
      <c r="L58" s="28"/>
      <c r="M58" s="20" t="str">
        <f t="shared" si="10"/>
        <v>&lt;</v>
      </c>
      <c r="N58" s="82">
        <f>P58/O60</f>
        <v>6.9999999999999993E-2</v>
      </c>
      <c r="O58" s="89"/>
      <c r="P58" s="37">
        <v>0.98</v>
      </c>
      <c r="Q58" s="5"/>
      <c r="R58" s="5">
        <f t="shared" si="11"/>
        <v>0.98</v>
      </c>
      <c r="S58" s="5">
        <f t="shared" si="12"/>
        <v>0</v>
      </c>
      <c r="T58" s="5"/>
      <c r="U58" s="5"/>
    </row>
    <row r="59" spans="2:21" ht="21" customHeight="1" x14ac:dyDescent="0.25">
      <c r="B59" s="255"/>
      <c r="C59" s="257"/>
      <c r="D59" s="258"/>
      <c r="E59" s="259"/>
      <c r="F59" s="249" t="s">
        <v>175</v>
      </c>
      <c r="G59" s="250"/>
      <c r="H59" s="122"/>
      <c r="I59" s="71"/>
      <c r="J59" s="28"/>
      <c r="K59" s="28"/>
      <c r="L59" s="28"/>
      <c r="M59" s="20" t="str">
        <f t="shared" si="10"/>
        <v>&lt;</v>
      </c>
      <c r="N59" s="102">
        <f>P59/O60</f>
        <v>0.25499999999999995</v>
      </c>
      <c r="O59" s="89"/>
      <c r="P59" s="37">
        <v>3.57</v>
      </c>
      <c r="Q59" s="5"/>
      <c r="R59" s="5">
        <f t="shared" si="11"/>
        <v>3.57</v>
      </c>
      <c r="S59" s="5">
        <f t="shared" si="12"/>
        <v>0</v>
      </c>
      <c r="T59" s="5"/>
      <c r="U59" s="5"/>
    </row>
    <row r="60" spans="2:21" ht="21" customHeight="1" thickBot="1" x14ac:dyDescent="0.3">
      <c r="B60" s="256"/>
      <c r="C60" s="260"/>
      <c r="D60" s="261"/>
      <c r="E60" s="262"/>
      <c r="F60" s="249" t="s">
        <v>176</v>
      </c>
      <c r="G60" s="250"/>
      <c r="H60" s="124"/>
      <c r="I60" s="71"/>
      <c r="J60" s="28"/>
      <c r="K60" s="28"/>
      <c r="L60" s="28"/>
      <c r="M60" s="20" t="str">
        <f t="shared" si="10"/>
        <v>&lt;</v>
      </c>
      <c r="N60" s="82">
        <f>P60/O60</f>
        <v>6.9999999999999993E-2</v>
      </c>
      <c r="O60" s="91">
        <f>SUM(P52:P60)</f>
        <v>14.000000000000002</v>
      </c>
      <c r="P60" s="37">
        <v>0.98</v>
      </c>
      <c r="Q60" s="5"/>
      <c r="R60" s="5">
        <f t="shared" si="11"/>
        <v>0.98</v>
      </c>
      <c r="S60" s="5">
        <f t="shared" si="12"/>
        <v>0</v>
      </c>
      <c r="T60" s="5"/>
      <c r="U60" s="5"/>
    </row>
    <row r="61" spans="2:21" ht="21" customHeight="1" thickBot="1" x14ac:dyDescent="0.3">
      <c r="B61" s="263" t="s">
        <v>68</v>
      </c>
      <c r="C61" s="264"/>
      <c r="D61" s="264"/>
      <c r="E61" s="264"/>
      <c r="F61" s="264"/>
      <c r="G61" s="264"/>
      <c r="H61" s="133" t="str">
        <f>IF((R62+R63)/(P62+P63)&lt;0.5,"?","")</f>
        <v/>
      </c>
      <c r="I61" s="63"/>
      <c r="J61" s="63"/>
      <c r="K61" s="63"/>
      <c r="L61" s="63"/>
      <c r="M61" s="63"/>
      <c r="N61" s="64">
        <f>P61</f>
        <v>0.05</v>
      </c>
      <c r="O61" s="87">
        <f>SUM(N62:N63)</f>
        <v>1</v>
      </c>
      <c r="P61" s="47">
        <f>SUM(P62:P63)/100</f>
        <v>0.05</v>
      </c>
      <c r="Q61" s="47"/>
      <c r="R61" s="5"/>
      <c r="S61" s="5"/>
      <c r="T61" s="5"/>
      <c r="U61" s="5"/>
    </row>
    <row r="62" spans="2:21" ht="21" customHeight="1" x14ac:dyDescent="0.25">
      <c r="B62" s="116" t="s">
        <v>69</v>
      </c>
      <c r="C62" s="246" t="s">
        <v>66</v>
      </c>
      <c r="D62" s="247"/>
      <c r="E62" s="248"/>
      <c r="F62" s="249" t="s">
        <v>182</v>
      </c>
      <c r="G62" s="250"/>
      <c r="H62" s="72"/>
      <c r="I62" s="71"/>
      <c r="J62" s="28"/>
      <c r="K62" s="28"/>
      <c r="L62" s="28"/>
      <c r="M62" s="20" t="str">
        <f>IF(AND(COUNTBLANK(H62:L62)=4,OR(H62="x",I62="x",J62="x",K62="x",L62="x")),"","&lt;")</f>
        <v>&lt;</v>
      </c>
      <c r="N62" s="82">
        <f>P62/O63</f>
        <v>0.5</v>
      </c>
      <c r="O62" s="89"/>
      <c r="P62" s="37">
        <v>2.5</v>
      </c>
      <c r="Q62" s="45">
        <f>20*P61</f>
        <v>1</v>
      </c>
      <c r="R62" s="5">
        <f>IF(H62=0,P62,0)</f>
        <v>2.5</v>
      </c>
      <c r="S62" s="5">
        <f>IF(I62="x",0,IF(J62="x",1/3,IF(K62="x",2/3,IF(L62="x",1)))*R62)</f>
        <v>0</v>
      </c>
      <c r="T62" s="45">
        <f>IF(SUM(R62:R63)=0,0,SUM(S62:S63)/SUM(R62:R63)*Q62)</f>
        <v>0</v>
      </c>
      <c r="U62" s="45">
        <f>IF(SUM(R62:R63)=0,0,Q62)</f>
        <v>1</v>
      </c>
    </row>
    <row r="63" spans="2:21" ht="21" customHeight="1" thickBot="1" x14ac:dyDescent="0.3">
      <c r="B63" s="116" t="s">
        <v>70</v>
      </c>
      <c r="C63" s="246" t="s">
        <v>67</v>
      </c>
      <c r="D63" s="247"/>
      <c r="E63" s="248"/>
      <c r="F63" s="249" t="s">
        <v>183</v>
      </c>
      <c r="G63" s="250"/>
      <c r="H63" s="123"/>
      <c r="I63" s="71"/>
      <c r="J63" s="28"/>
      <c r="K63" s="28"/>
      <c r="L63" s="28"/>
      <c r="M63" s="20" t="str">
        <f>IF(AND(COUNTBLANK(H63:L63)=4,OR(H63="x",I63="x",J63="x",K63="x",L63="x")),"","&lt;")</f>
        <v>&lt;</v>
      </c>
      <c r="N63" s="82">
        <f>P63/O63</f>
        <v>0.5</v>
      </c>
      <c r="O63" s="91">
        <f>SUM(P62:P63)</f>
        <v>5</v>
      </c>
      <c r="P63" s="37">
        <v>2.5</v>
      </c>
      <c r="Q63" s="5"/>
      <c r="R63" s="5">
        <f>IF(H63=0,P63,0)</f>
        <v>2.5</v>
      </c>
      <c r="S63" s="5">
        <f>IF(I63="x",0,IF(J63="x",1/3,IF(K63="x",2/3,IF(L63="x",1)))*R63)</f>
        <v>0</v>
      </c>
      <c r="T63" s="5"/>
      <c r="U63" s="5"/>
    </row>
    <row r="64" spans="2:21" ht="21" customHeight="1" thickBot="1" x14ac:dyDescent="0.3">
      <c r="B64" s="263" t="s">
        <v>75</v>
      </c>
      <c r="C64" s="264"/>
      <c r="D64" s="264"/>
      <c r="E64" s="264"/>
      <c r="F64" s="264"/>
      <c r="G64" s="264"/>
      <c r="H64" s="133" t="str">
        <f>IF((R65+R66+R67)/(P65+P66+P67)&lt;0.5,"?","")</f>
        <v/>
      </c>
      <c r="I64" s="63"/>
      <c r="J64" s="63"/>
      <c r="K64" s="63"/>
      <c r="L64" s="63"/>
      <c r="M64" s="63"/>
      <c r="N64" s="64">
        <f>P64</f>
        <v>0.05</v>
      </c>
      <c r="O64" s="87">
        <f>SUM(N65:N67)</f>
        <v>1</v>
      </c>
      <c r="P64" s="47">
        <f>SUM(P65:P67)/100</f>
        <v>0.05</v>
      </c>
      <c r="Q64" s="47"/>
      <c r="R64" s="5"/>
      <c r="S64" s="5"/>
      <c r="T64" s="5"/>
      <c r="U64" s="5"/>
    </row>
    <row r="65" spans="2:21" ht="21" customHeight="1" x14ac:dyDescent="0.25">
      <c r="B65" s="117" t="s">
        <v>73</v>
      </c>
      <c r="C65" s="251" t="s">
        <v>71</v>
      </c>
      <c r="D65" s="252"/>
      <c r="E65" s="253"/>
      <c r="F65" s="249" t="s">
        <v>76</v>
      </c>
      <c r="G65" s="250"/>
      <c r="H65" s="72"/>
      <c r="I65" s="71"/>
      <c r="J65" s="28"/>
      <c r="K65" s="28"/>
      <c r="L65" s="28"/>
      <c r="M65" s="20" t="str">
        <f>IF(AND(COUNTBLANK(H65:L65)=4,OR(H65="x",I65="x",J65="x",K65="x",L65="x")),"","&lt;")</f>
        <v>&lt;</v>
      </c>
      <c r="N65" s="82">
        <f>P65/O67</f>
        <v>0.25</v>
      </c>
      <c r="O65" s="89"/>
      <c r="P65" s="37">
        <v>1.25</v>
      </c>
      <c r="Q65" s="45">
        <f>20*P64</f>
        <v>1</v>
      </c>
      <c r="R65" s="5">
        <f>IF(H65=0,P65,0)</f>
        <v>1.25</v>
      </c>
      <c r="S65" s="5">
        <f>IF(I65="x",0,IF(J65="x",1/3,IF(K65="x",2/3,IF(L65="x",1)))*R65)</f>
        <v>0</v>
      </c>
      <c r="T65" s="45">
        <f>IF(SUM(R65:R67)=0,0,SUM(S65:S67)/SUM(R65:R67)*Q65)</f>
        <v>0</v>
      </c>
      <c r="U65" s="45">
        <f>IF(SUM(R65:R67)=0,0,Q65)</f>
        <v>1</v>
      </c>
    </row>
    <row r="66" spans="2:21" ht="21" customHeight="1" x14ac:dyDescent="0.25">
      <c r="B66" s="254" t="s">
        <v>74</v>
      </c>
      <c r="C66" s="246" t="s">
        <v>72</v>
      </c>
      <c r="D66" s="247"/>
      <c r="E66" s="248"/>
      <c r="F66" s="249" t="s">
        <v>184</v>
      </c>
      <c r="G66" s="250"/>
      <c r="H66" s="122"/>
      <c r="I66" s="71"/>
      <c r="J66" s="28"/>
      <c r="K66" s="28"/>
      <c r="L66" s="28"/>
      <c r="M66" s="20" t="str">
        <f>IF(AND(COUNTBLANK(H66:L66)=4,OR(H66="x",I66="x",J66="x",K66="x",L66="x")),"","&lt;")</f>
        <v>&lt;</v>
      </c>
      <c r="N66" s="82">
        <f>P66/O67</f>
        <v>0.5</v>
      </c>
      <c r="O66" s="89"/>
      <c r="P66" s="37">
        <v>2.5</v>
      </c>
      <c r="Q66" s="5"/>
      <c r="R66" s="5">
        <f>IF(H66=0,P66,0)</f>
        <v>2.5</v>
      </c>
      <c r="S66" s="5">
        <f>IF(I66="x",0,IF(J66="x",1/3,IF(K66="x",2/3,IF(L66="x",1)))*R66)</f>
        <v>0</v>
      </c>
      <c r="T66" s="5"/>
      <c r="U66" s="5"/>
    </row>
    <row r="67" spans="2:21" ht="21" customHeight="1" thickBot="1" x14ac:dyDescent="0.3">
      <c r="B67" s="255"/>
      <c r="C67" s="257"/>
      <c r="D67" s="258"/>
      <c r="E67" s="259"/>
      <c r="F67" s="249" t="s">
        <v>77</v>
      </c>
      <c r="G67" s="250"/>
      <c r="H67" s="123"/>
      <c r="I67" s="71"/>
      <c r="J67" s="28"/>
      <c r="K67" s="28"/>
      <c r="L67" s="28"/>
      <c r="M67" s="20" t="str">
        <f>IF(AND(COUNTBLANK(H67:L67)=4,OR(H67="x",I67="x",J67="x",K67="x",L67="x")),"","&lt;")</f>
        <v>&lt;</v>
      </c>
      <c r="N67" s="82">
        <f>P67/O67</f>
        <v>0.25</v>
      </c>
      <c r="O67" s="91">
        <f>SUM(P65:P67)</f>
        <v>5</v>
      </c>
      <c r="P67" s="37">
        <v>1.25</v>
      </c>
      <c r="Q67" s="5"/>
      <c r="R67" s="5">
        <f>IF(H67=0,P67,0)</f>
        <v>1.25</v>
      </c>
      <c r="S67" s="5">
        <f>IF(I67="x",0,IF(J67="x",1/3,IF(K67="x",2/3,IF(L67="x",1)))*R67)</f>
        <v>0</v>
      </c>
      <c r="T67" s="5"/>
      <c r="U67" s="5"/>
    </row>
    <row r="68" spans="2:21" ht="21" customHeight="1" thickBot="1" x14ac:dyDescent="0.3">
      <c r="B68" s="263" t="s">
        <v>81</v>
      </c>
      <c r="C68" s="264"/>
      <c r="D68" s="264"/>
      <c r="E68" s="264"/>
      <c r="F68" s="264"/>
      <c r="G68" s="264"/>
      <c r="H68" s="133" t="str">
        <f>IF((R69+R70+R71)/(P69+P70+P71)&lt;0.5,"?","")</f>
        <v/>
      </c>
      <c r="I68" s="63"/>
      <c r="J68" s="63"/>
      <c r="K68" s="63"/>
      <c r="L68" s="63"/>
      <c r="M68" s="63"/>
      <c r="N68" s="64">
        <f>P68</f>
        <v>0.05</v>
      </c>
      <c r="O68" s="87">
        <f>SUM(N69:N71)</f>
        <v>1</v>
      </c>
      <c r="P68" s="47">
        <f>SUM(P69:P71)/100</f>
        <v>0.05</v>
      </c>
      <c r="Q68" s="47"/>
      <c r="R68" s="5"/>
      <c r="S68" s="5"/>
      <c r="T68" s="5"/>
      <c r="U68" s="5"/>
    </row>
    <row r="69" spans="2:21" ht="21" customHeight="1" x14ac:dyDescent="0.25">
      <c r="B69" s="117" t="s">
        <v>82</v>
      </c>
      <c r="C69" s="246" t="s">
        <v>78</v>
      </c>
      <c r="D69" s="247"/>
      <c r="E69" s="248"/>
      <c r="F69" s="249" t="s">
        <v>152</v>
      </c>
      <c r="G69" s="250"/>
      <c r="H69" s="72"/>
      <c r="I69" s="71"/>
      <c r="J69" s="28"/>
      <c r="K69" s="28"/>
      <c r="L69" s="28"/>
      <c r="M69" s="20" t="str">
        <f>IF(AND(COUNTBLANK(H69:L69)=4,OR(H69="x",I69="x",J69="x",K69="x",L69="x")),"","&lt;")</f>
        <v>&lt;</v>
      </c>
      <c r="N69" s="82">
        <f>P69/O71</f>
        <v>0.2</v>
      </c>
      <c r="O69" s="89"/>
      <c r="P69" s="37">
        <v>1</v>
      </c>
      <c r="Q69" s="45">
        <f>20*P68</f>
        <v>1</v>
      </c>
      <c r="R69" s="5">
        <f>IF(H69=0,P69,0)</f>
        <v>1</v>
      </c>
      <c r="S69" s="5">
        <f>IF(I69="x",0,IF(J69="x",1/3,IF(K69="x",2/3,IF(L69="x",1)))*R69)</f>
        <v>0</v>
      </c>
      <c r="T69" s="45">
        <f>IF(SUM(R69:R71)=0,0,SUM(S69:S71)/SUM(R69:R71)*Q69)</f>
        <v>0</v>
      </c>
      <c r="U69" s="45">
        <f>IF(SUM(R69:R71)=0,0,Q69)</f>
        <v>1</v>
      </c>
    </row>
    <row r="70" spans="2:21" ht="21" customHeight="1" x14ac:dyDescent="0.25">
      <c r="B70" s="117" t="s">
        <v>83</v>
      </c>
      <c r="C70" s="265" t="s">
        <v>79</v>
      </c>
      <c r="D70" s="265"/>
      <c r="E70" s="265"/>
      <c r="F70" s="249" t="s">
        <v>153</v>
      </c>
      <c r="G70" s="250"/>
      <c r="H70" s="122"/>
      <c r="I70" s="71"/>
      <c r="J70" s="28"/>
      <c r="K70" s="28"/>
      <c r="L70" s="28"/>
      <c r="M70" s="20" t="str">
        <f>IF(AND(COUNTBLANK(H70:L70)=4,OR(H70="x",I70="x",J70="x",K70="x",L70="x")),"","&lt;")</f>
        <v>&lt;</v>
      </c>
      <c r="N70" s="82">
        <f>P70/O71</f>
        <v>0.6</v>
      </c>
      <c r="O70" s="89"/>
      <c r="P70" s="37">
        <v>3</v>
      </c>
      <c r="Q70" s="5"/>
      <c r="R70" s="5">
        <f>IF(H70=0,P70,0)</f>
        <v>3</v>
      </c>
      <c r="S70" s="5">
        <f>IF(I70="x",0,IF(J70="x",1/3,IF(K70="x",2/3,IF(L70="x",1)))*R70)</f>
        <v>0</v>
      </c>
      <c r="T70" s="5"/>
      <c r="U70" s="5"/>
    </row>
    <row r="71" spans="2:21" ht="21" customHeight="1" x14ac:dyDescent="0.25">
      <c r="B71" s="117" t="s">
        <v>84</v>
      </c>
      <c r="C71" s="260" t="s">
        <v>80</v>
      </c>
      <c r="D71" s="261"/>
      <c r="E71" s="262"/>
      <c r="F71" s="249" t="s">
        <v>85</v>
      </c>
      <c r="G71" s="250"/>
      <c r="H71" s="122"/>
      <c r="I71" s="71"/>
      <c r="J71" s="28"/>
      <c r="K71" s="28"/>
      <c r="L71" s="28"/>
      <c r="M71" s="20" t="str">
        <f>IF(AND(COUNTBLANK(H71:L71)=4,OR(H71="x",I71="x",J71="x",K71="x",L71="x")),"","&lt;")</f>
        <v>&lt;</v>
      </c>
      <c r="N71" s="82">
        <f>P71/O71</f>
        <v>0.2</v>
      </c>
      <c r="O71" s="93">
        <f>SUM(P69:P71)</f>
        <v>5</v>
      </c>
      <c r="P71" s="37">
        <v>1</v>
      </c>
      <c r="Q71" s="5"/>
      <c r="R71" s="5">
        <f>IF(H71=0,P71,0)</f>
        <v>1</v>
      </c>
      <c r="S71" s="5">
        <f>IF(I71="x",0,IF(J71="x",1/3,IF(K71="x",2/3,IF(L71="x",1)))*R71)</f>
        <v>0</v>
      </c>
      <c r="T71" s="5"/>
      <c r="U71" s="5"/>
    </row>
    <row r="72" spans="2:21" ht="54" customHeight="1" thickBot="1" x14ac:dyDescent="0.3">
      <c r="B72" s="266" t="s">
        <v>36</v>
      </c>
      <c r="C72" s="267"/>
      <c r="D72" s="267"/>
      <c r="E72" s="268"/>
      <c r="F72" s="269" t="s">
        <v>148</v>
      </c>
      <c r="G72" s="270"/>
      <c r="H72" s="74"/>
      <c r="I72" s="111"/>
      <c r="J72" s="112"/>
      <c r="K72" s="112"/>
      <c r="L72" s="112"/>
      <c r="M72" s="20" t="str">
        <f>IF(AND(COUNTBLANK(H72:L72)=4,OR(H72="x",I72="x",J72="x",K72="x",L72="x")),"","&lt;")</f>
        <v>&lt;</v>
      </c>
      <c r="N72" s="114">
        <f>P72/100</f>
        <v>0.03</v>
      </c>
      <c r="O72" s="83">
        <v>1</v>
      </c>
      <c r="P72" s="37">
        <v>3</v>
      </c>
      <c r="Q72" s="45">
        <f>20*P72/100</f>
        <v>0.6</v>
      </c>
      <c r="R72" s="5">
        <f>IF(H72=0,P72,0)</f>
        <v>3</v>
      </c>
      <c r="S72" s="5">
        <f>IF(I72="x",0,IF(J72="x",1/3,IF(K72="x",2/3,IF(L72="x",1)))*R72)</f>
        <v>0</v>
      </c>
      <c r="T72" s="45">
        <f>IF(R72=0,0,S72/R72*Q72)</f>
        <v>0</v>
      </c>
      <c r="U72" s="45">
        <f>IF(R72=0,0,Q72)</f>
        <v>0.6</v>
      </c>
    </row>
    <row r="73" spans="2:21" ht="21" customHeight="1" thickBot="1" x14ac:dyDescent="0.3">
      <c r="B73" s="22"/>
      <c r="C73" s="23"/>
      <c r="D73" s="23"/>
      <c r="E73" s="23"/>
      <c r="F73" s="23"/>
      <c r="G73" s="23"/>
      <c r="H73" s="22"/>
      <c r="I73" s="22"/>
      <c r="J73" s="22"/>
      <c r="K73" s="22"/>
      <c r="L73" s="22"/>
      <c r="M73" s="51" t="str">
        <f>IF(COUNTBLANK(M17:M72)=56,"","!")</f>
        <v>!</v>
      </c>
      <c r="N73" s="3"/>
      <c r="O73" s="89"/>
    </row>
    <row r="74" spans="2:21" ht="30" customHeight="1" thickBot="1" x14ac:dyDescent="0.3">
      <c r="B74" s="245" t="s">
        <v>133</v>
      </c>
      <c r="C74" s="237"/>
      <c r="D74" s="237"/>
      <c r="E74" s="238"/>
      <c r="G74" s="18" t="s">
        <v>130</v>
      </c>
      <c r="H74" s="22"/>
      <c r="I74" s="218">
        <f>SUM(R17:R72)/100</f>
        <v>1</v>
      </c>
      <c r="J74" s="219"/>
      <c r="K74" s="219"/>
      <c r="L74" s="220"/>
      <c r="M74" s="52" t="str">
        <f>IF(I74&lt;0.5,"!","")</f>
        <v/>
      </c>
      <c r="N74" s="36">
        <f>SUM(N72,N68,N64,N61,N51,N44,N33,N30,N26,N22,N18,N16)</f>
        <v>1</v>
      </c>
      <c r="O74" s="89"/>
    </row>
    <row r="75" spans="2:21" s="6" customFormat="1" ht="10.5" customHeight="1" thickBot="1" x14ac:dyDescent="0.3">
      <c r="B75" s="212"/>
      <c r="C75" s="213"/>
      <c r="D75" s="213"/>
      <c r="E75" s="214"/>
      <c r="F75" s="24"/>
      <c r="G75" s="24"/>
      <c r="H75" s="22"/>
      <c r="I75" s="22"/>
      <c r="J75" s="22"/>
      <c r="K75" s="22"/>
      <c r="L75" s="22"/>
      <c r="M75" s="3"/>
      <c r="N75" s="3"/>
      <c r="O75" s="89"/>
    </row>
    <row r="76" spans="2:21" s="6" customFormat="1" ht="30" customHeight="1" thickBot="1" x14ac:dyDescent="0.3">
      <c r="B76" s="212"/>
      <c r="C76" s="213"/>
      <c r="D76" s="213"/>
      <c r="E76" s="214"/>
      <c r="F76" s="2"/>
      <c r="G76" s="18" t="s">
        <v>131</v>
      </c>
      <c r="H76" s="22"/>
      <c r="I76" s="201" t="str">
        <f>IF(COUNTBLANK(M73:M74)=2,T16/U16*20,"!")</f>
        <v>!</v>
      </c>
      <c r="J76" s="202"/>
      <c r="K76" s="22"/>
      <c r="L76" s="205" t="s">
        <v>129</v>
      </c>
      <c r="M76" s="3"/>
      <c r="N76" s="3"/>
      <c r="O76" s="89"/>
    </row>
    <row r="77" spans="2:21" s="6" customFormat="1" ht="10.5" customHeight="1" thickBot="1" x14ac:dyDescent="0.3">
      <c r="B77" s="212"/>
      <c r="C77" s="213"/>
      <c r="D77" s="213"/>
      <c r="E77" s="214"/>
      <c r="F77" s="24"/>
      <c r="G77" s="24"/>
      <c r="H77" s="22"/>
      <c r="I77" s="22"/>
      <c r="J77" s="22"/>
      <c r="K77" s="22"/>
      <c r="L77" s="206"/>
      <c r="M77" s="3"/>
      <c r="N77" s="3"/>
      <c r="O77" s="89"/>
    </row>
    <row r="78" spans="2:21" s="6" customFormat="1" ht="30" customHeight="1" thickTop="1" thickBot="1" x14ac:dyDescent="0.3">
      <c r="B78" s="215"/>
      <c r="C78" s="216"/>
      <c r="D78" s="216"/>
      <c r="E78" s="217"/>
      <c r="F78" s="2"/>
      <c r="G78" s="67" t="s">
        <v>127</v>
      </c>
      <c r="H78" s="22"/>
      <c r="I78" s="304"/>
      <c r="J78" s="305"/>
      <c r="K78" s="22"/>
      <c r="L78" s="207"/>
      <c r="M78" s="3"/>
      <c r="N78" s="3"/>
      <c r="O78" s="89"/>
    </row>
    <row r="79" spans="2:21" s="6" customFormat="1" ht="36" customHeight="1" thickTop="1" x14ac:dyDescent="0.25">
      <c r="B79" s="22"/>
      <c r="C79" s="23"/>
      <c r="D79" s="23"/>
      <c r="E79" s="23"/>
      <c r="F79" s="23"/>
      <c r="G79" s="200" t="s">
        <v>135</v>
      </c>
      <c r="H79" s="200"/>
      <c r="I79" s="200"/>
      <c r="J79" s="200"/>
      <c r="K79" s="200"/>
      <c r="L79" s="200"/>
      <c r="M79" s="200"/>
      <c r="N79" s="200"/>
      <c r="O79" s="90"/>
    </row>
    <row r="80" spans="2:21" s="6" customFormat="1" ht="10.5" customHeight="1" thickBot="1" x14ac:dyDescent="0.3">
      <c r="B80" s="22"/>
      <c r="C80" s="23"/>
      <c r="D80" s="23"/>
      <c r="E80" s="23"/>
      <c r="F80" s="23"/>
      <c r="G80" s="23"/>
      <c r="H80" s="22"/>
      <c r="I80" s="22"/>
      <c r="J80" s="22"/>
      <c r="K80" s="22"/>
      <c r="L80" s="22"/>
      <c r="M80" s="3"/>
      <c r="N80" s="3"/>
      <c r="O80" s="89"/>
    </row>
    <row r="81" spans="2:15" s="6" customFormat="1" ht="21" customHeight="1" thickBot="1" x14ac:dyDescent="0.3">
      <c r="B81" s="245" t="s">
        <v>215</v>
      </c>
      <c r="C81" s="237"/>
      <c r="D81" s="237"/>
      <c r="E81" s="238"/>
      <c r="F81" s="23"/>
      <c r="G81" s="19" t="s">
        <v>132</v>
      </c>
      <c r="H81" s="22"/>
      <c r="I81" s="22"/>
      <c r="J81" s="22"/>
      <c r="K81" s="22"/>
      <c r="L81" s="22"/>
      <c r="M81" s="3"/>
      <c r="N81" s="3"/>
      <c r="O81" s="89"/>
    </row>
    <row r="82" spans="2:15" s="6" customFormat="1" ht="36" customHeight="1" x14ac:dyDescent="0.25">
      <c r="B82" s="239"/>
      <c r="C82" s="239"/>
      <c r="D82" s="239"/>
      <c r="E82" s="239"/>
      <c r="F82" s="23"/>
      <c r="G82" s="30"/>
      <c r="H82" s="22"/>
      <c r="I82" s="22"/>
      <c r="J82" s="22"/>
      <c r="K82" s="22"/>
      <c r="L82" s="22"/>
      <c r="M82" s="3"/>
      <c r="N82" s="3"/>
      <c r="O82" s="89"/>
    </row>
    <row r="83" spans="2:15" s="6" customFormat="1" ht="36" customHeight="1" x14ac:dyDescent="0.25">
      <c r="B83" s="193"/>
      <c r="C83" s="193"/>
      <c r="D83" s="193"/>
      <c r="E83" s="193"/>
      <c r="F83" s="23"/>
      <c r="G83" s="115"/>
      <c r="H83" s="22"/>
      <c r="I83" s="22"/>
      <c r="J83" s="22"/>
      <c r="K83" s="22"/>
      <c r="L83" s="22"/>
      <c r="M83" s="3"/>
      <c r="N83" s="3"/>
      <c r="O83" s="89"/>
    </row>
    <row r="84" spans="2:15" s="6" customFormat="1" ht="36" customHeight="1" x14ac:dyDescent="0.25">
      <c r="B84" s="193"/>
      <c r="C84" s="193"/>
      <c r="D84" s="193"/>
      <c r="E84" s="193"/>
      <c r="F84" s="23"/>
      <c r="G84" s="115"/>
      <c r="H84" s="22"/>
      <c r="I84" s="22"/>
      <c r="J84" s="22"/>
      <c r="K84" s="22"/>
      <c r="L84" s="22"/>
      <c r="M84" s="3"/>
      <c r="N84" s="3"/>
      <c r="O84" s="89"/>
    </row>
    <row r="85" spans="2:15" s="6" customFormat="1" ht="36" customHeight="1" x14ac:dyDescent="0.25">
      <c r="B85" s="193"/>
      <c r="C85" s="193"/>
      <c r="D85" s="193"/>
      <c r="E85" s="193"/>
      <c r="F85" s="23"/>
      <c r="G85" s="115"/>
      <c r="H85" s="22"/>
      <c r="I85" s="22"/>
      <c r="J85" s="22"/>
      <c r="K85" s="22"/>
      <c r="L85" s="22"/>
      <c r="M85" s="3"/>
      <c r="N85" s="3"/>
      <c r="O85" s="89"/>
    </row>
    <row r="86" spans="2:15" s="6" customFormat="1" ht="21" customHeight="1" x14ac:dyDescent="0.25">
      <c r="B86" s="2"/>
      <c r="C86" s="2"/>
      <c r="D86" s="2"/>
      <c r="E86" s="2"/>
      <c r="F86" s="23"/>
      <c r="G86" s="23"/>
      <c r="H86" s="22"/>
      <c r="I86" s="22"/>
      <c r="J86" s="22"/>
      <c r="K86" s="22"/>
      <c r="L86" s="22"/>
      <c r="M86" s="3"/>
      <c r="N86" s="3"/>
      <c r="O86" s="89"/>
    </row>
    <row r="87" spans="2:15" s="6" customFormat="1" ht="21" customHeight="1" x14ac:dyDescent="0.25">
      <c r="B87" s="22"/>
      <c r="C87" s="23"/>
      <c r="D87" s="23"/>
      <c r="E87" s="23"/>
      <c r="F87" s="23"/>
      <c r="G87" s="23"/>
      <c r="H87" s="22"/>
      <c r="I87" s="22"/>
      <c r="J87" s="22"/>
      <c r="K87" s="22"/>
      <c r="L87" s="22"/>
      <c r="M87" s="3"/>
      <c r="N87" s="3"/>
      <c r="O87" s="89"/>
    </row>
    <row r="88" spans="2:15" s="6" customFormat="1" ht="21" customHeight="1" x14ac:dyDescent="0.25">
      <c r="B88" s="22"/>
      <c r="C88" s="23"/>
      <c r="D88" s="23"/>
      <c r="E88" s="23"/>
      <c r="F88" s="23"/>
      <c r="G88" s="23"/>
      <c r="H88" s="22"/>
      <c r="I88" s="22"/>
      <c r="J88" s="22"/>
      <c r="K88" s="22"/>
      <c r="L88" s="22"/>
      <c r="M88" s="3"/>
      <c r="N88" s="3"/>
      <c r="O88" s="89"/>
    </row>
    <row r="89" spans="2:15" s="6" customFormat="1" ht="21" customHeight="1" x14ac:dyDescent="0.25">
      <c r="B89" s="22"/>
      <c r="C89" s="23"/>
      <c r="D89" s="23"/>
      <c r="E89" s="23"/>
      <c r="F89" s="23"/>
      <c r="G89" s="23"/>
      <c r="H89" s="22"/>
      <c r="I89" s="22"/>
      <c r="J89" s="22"/>
      <c r="K89" s="22"/>
      <c r="L89" s="22"/>
      <c r="M89" s="3"/>
      <c r="N89" s="3"/>
      <c r="O89" s="89"/>
    </row>
    <row r="90" spans="2:15" s="6" customFormat="1" ht="21" customHeight="1" x14ac:dyDescent="0.25">
      <c r="B90" s="22"/>
      <c r="C90" s="23"/>
      <c r="D90" s="23"/>
      <c r="E90" s="23"/>
      <c r="F90" s="23"/>
      <c r="G90" s="23"/>
      <c r="H90" s="22"/>
      <c r="I90" s="22"/>
      <c r="J90" s="22"/>
      <c r="K90" s="22"/>
      <c r="L90" s="22"/>
      <c r="M90" s="3"/>
      <c r="N90" s="3"/>
      <c r="O90" s="89"/>
    </row>
    <row r="91" spans="2:15" s="6" customFormat="1" ht="21" customHeight="1" x14ac:dyDescent="0.25">
      <c r="B91" s="22"/>
      <c r="C91" s="23"/>
      <c r="D91" s="23"/>
      <c r="E91" s="23"/>
      <c r="F91" s="23"/>
      <c r="G91" s="23"/>
      <c r="H91" s="22"/>
      <c r="I91" s="22"/>
      <c r="J91" s="22"/>
      <c r="K91" s="22"/>
      <c r="L91" s="22"/>
      <c r="M91" s="3"/>
      <c r="N91" s="3"/>
      <c r="O91" s="89"/>
    </row>
  </sheetData>
  <sheetProtection algorithmName="SHA-512" hashValue="Eb7rniVs8nklOCKggsMtbemi/leaYKWJbNg8You3nywhQmn2yTK1pAU8Xtb+2taBPxLVBCX0Qve+CsEtZ9hbtw==" saltValue="YJP+APJ8qU/CStQDAp8/5w==" spinCount="100000" sheet="1" objects="1" scenarios="1"/>
  <protectedRanges>
    <protectedRange sqref="H6:H7 H17:L17 H19:L21 H23:L25 H27:L29 H31:L32 H34:L43 H45:L50 H52:L60 H62:L63 H65:L67 H69:L72 I78 B75 B82:B85 G82:G85" name="Plage1"/>
  </protectedRanges>
  <mergeCells count="126">
    <mergeCell ref="D2:N2"/>
    <mergeCell ref="D4:N4"/>
    <mergeCell ref="F13:G15"/>
    <mergeCell ref="H13:L13"/>
    <mergeCell ref="M13:N15"/>
    <mergeCell ref="B16:G16"/>
    <mergeCell ref="C17:E17"/>
    <mergeCell ref="F17:G17"/>
    <mergeCell ref="D9:E9"/>
    <mergeCell ref="B10:C10"/>
    <mergeCell ref="D10:E10"/>
    <mergeCell ref="B11:C11"/>
    <mergeCell ref="D11:E11"/>
    <mergeCell ref="B13:E15"/>
    <mergeCell ref="B6:E6"/>
    <mergeCell ref="H6:N6"/>
    <mergeCell ref="B7:C7"/>
    <mergeCell ref="D7:E7"/>
    <mergeCell ref="G7:G11"/>
    <mergeCell ref="H7:N11"/>
    <mergeCell ref="B8:C8"/>
    <mergeCell ref="D8:E8"/>
    <mergeCell ref="B9:C9"/>
    <mergeCell ref="B22:G22"/>
    <mergeCell ref="C23:E23"/>
    <mergeCell ref="F23:G23"/>
    <mergeCell ref="C24:E24"/>
    <mergeCell ref="F24:G24"/>
    <mergeCell ref="C25:E25"/>
    <mergeCell ref="F25:G25"/>
    <mergeCell ref="B18:G18"/>
    <mergeCell ref="C19:E19"/>
    <mergeCell ref="F19:G19"/>
    <mergeCell ref="C20:E20"/>
    <mergeCell ref="F20:G20"/>
    <mergeCell ref="C21:E21"/>
    <mergeCell ref="F21:G21"/>
    <mergeCell ref="B30:G30"/>
    <mergeCell ref="C31:E31"/>
    <mergeCell ref="F31:G31"/>
    <mergeCell ref="C32:E32"/>
    <mergeCell ref="F32:G32"/>
    <mergeCell ref="B33:G33"/>
    <mergeCell ref="B26:G26"/>
    <mergeCell ref="B27:B28"/>
    <mergeCell ref="C27:E28"/>
    <mergeCell ref="F27:G27"/>
    <mergeCell ref="F28:G28"/>
    <mergeCell ref="C29:E29"/>
    <mergeCell ref="F29:G29"/>
    <mergeCell ref="B40:B43"/>
    <mergeCell ref="C40:E43"/>
    <mergeCell ref="F40:G40"/>
    <mergeCell ref="F41:G41"/>
    <mergeCell ref="F42:G42"/>
    <mergeCell ref="F43:G43"/>
    <mergeCell ref="B34:B36"/>
    <mergeCell ref="C34:E36"/>
    <mergeCell ref="F34:G34"/>
    <mergeCell ref="F35:G35"/>
    <mergeCell ref="F36:G36"/>
    <mergeCell ref="B37:B39"/>
    <mergeCell ref="C37:E39"/>
    <mergeCell ref="F37:G37"/>
    <mergeCell ref="F38:G38"/>
    <mergeCell ref="F39:G39"/>
    <mergeCell ref="B48:B50"/>
    <mergeCell ref="C48:E50"/>
    <mergeCell ref="F48:G48"/>
    <mergeCell ref="F49:G49"/>
    <mergeCell ref="F50:G50"/>
    <mergeCell ref="B51:G51"/>
    <mergeCell ref="B44:G44"/>
    <mergeCell ref="B45:B47"/>
    <mergeCell ref="C45:E47"/>
    <mergeCell ref="F45:G45"/>
    <mergeCell ref="F46:G46"/>
    <mergeCell ref="F47:G47"/>
    <mergeCell ref="B52:B54"/>
    <mergeCell ref="C52:E54"/>
    <mergeCell ref="F52:G52"/>
    <mergeCell ref="F53:G53"/>
    <mergeCell ref="F54:G54"/>
    <mergeCell ref="B55:B57"/>
    <mergeCell ref="C55:E57"/>
    <mergeCell ref="F55:G55"/>
    <mergeCell ref="F56:G56"/>
    <mergeCell ref="F57:G57"/>
    <mergeCell ref="C62:E62"/>
    <mergeCell ref="F62:G62"/>
    <mergeCell ref="C63:E63"/>
    <mergeCell ref="F63:G63"/>
    <mergeCell ref="B64:G64"/>
    <mergeCell ref="C65:E65"/>
    <mergeCell ref="F65:G65"/>
    <mergeCell ref="B58:B60"/>
    <mergeCell ref="C58:E60"/>
    <mergeCell ref="F58:G58"/>
    <mergeCell ref="F59:G59"/>
    <mergeCell ref="F60:G60"/>
    <mergeCell ref="B61:G61"/>
    <mergeCell ref="C70:E70"/>
    <mergeCell ref="F70:G70"/>
    <mergeCell ref="C71:E71"/>
    <mergeCell ref="F71:G71"/>
    <mergeCell ref="B72:E72"/>
    <mergeCell ref="F72:G72"/>
    <mergeCell ref="B66:B67"/>
    <mergeCell ref="C66:E67"/>
    <mergeCell ref="F66:G66"/>
    <mergeCell ref="F67:G67"/>
    <mergeCell ref="B68:G68"/>
    <mergeCell ref="C69:E69"/>
    <mergeCell ref="F69:G69"/>
    <mergeCell ref="G79:N79"/>
    <mergeCell ref="B81:E81"/>
    <mergeCell ref="B82:E82"/>
    <mergeCell ref="B83:E83"/>
    <mergeCell ref="B84:E84"/>
    <mergeCell ref="B85:E85"/>
    <mergeCell ref="B74:E74"/>
    <mergeCell ref="I74:L74"/>
    <mergeCell ref="B75:E78"/>
    <mergeCell ref="I76:J76"/>
    <mergeCell ref="L76:L78"/>
    <mergeCell ref="I78:J78"/>
  </mergeCells>
  <conditionalFormatting sqref="I74:L74">
    <cfRule type="cellIs" dxfId="9" priority="12" operator="greaterThan">
      <formula>0.5</formula>
    </cfRule>
    <cfRule type="cellIs" dxfId="8" priority="13" operator="lessThan">
      <formula>0.5</formula>
    </cfRule>
  </conditionalFormatting>
  <conditionalFormatting sqref="I76:J76">
    <cfRule type="cellIs" dxfId="7" priority="11" operator="equal">
      <formula>"!"</formula>
    </cfRule>
  </conditionalFormatting>
  <conditionalFormatting sqref="H68 H64 H61 H51 H44 H33 H30 H26 H22 H18 H16">
    <cfRule type="containsText" dxfId="6" priority="2" operator="containsText" text="?">
      <formula>NOT(ISERROR(SEARCH("?",H16)))</formula>
    </cfRule>
  </conditionalFormatting>
  <conditionalFormatting sqref="M69:M72 M65:M67 M62:M63 M52:M60 M45:M50 M34:M43 M31:M32 M27:M29 M23:M25 M19:M21 M17">
    <cfRule type="containsText" dxfId="5" priority="1" operator="containsText" text="&lt;">
      <formula>NOT(ISERROR(SEARCH("&lt;",M17)))</formula>
    </cfRule>
  </conditionalFormatting>
  <pageMargins left="0.59055118110236227" right="0.59055118110236227" top="0.59055118110236227" bottom="0.59055118110236227" header="0.31496062992125984" footer="0.31496062992125984"/>
  <pageSetup paperSize="9" scale="52" orientation="portrait" r:id="rId1"/>
  <ignoredErrors>
    <ignoredError sqref="N1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U56"/>
  <sheetViews>
    <sheetView zoomScaleNormal="100" workbookViewId="0">
      <selection activeCell="D2" sqref="D2:N2"/>
    </sheetView>
  </sheetViews>
  <sheetFormatPr baseColWidth="10" defaultRowHeight="21" customHeight="1" x14ac:dyDescent="0.25"/>
  <cols>
    <col min="1" max="1" width="3.7109375" style="2" customWidth="1"/>
    <col min="2" max="2" width="10.140625" style="2" customWidth="1"/>
    <col min="3" max="3" width="15.7109375" style="2" customWidth="1"/>
    <col min="4" max="4" width="10" style="2" customWidth="1"/>
    <col min="5" max="5" width="25.7109375" style="2" customWidth="1"/>
    <col min="6" max="6" width="13.7109375" style="2" customWidth="1"/>
    <col min="7" max="7" width="37.7109375" style="2" customWidth="1"/>
    <col min="8" max="12" width="10.7109375" style="2" customWidth="1"/>
    <col min="13" max="13" width="4.7109375" style="2" customWidth="1"/>
    <col min="14" max="14" width="5.7109375" style="2" customWidth="1"/>
    <col min="15" max="15" width="4.7109375" style="84" hidden="1" customWidth="1"/>
    <col min="16" max="21" width="12.5703125" style="6" hidden="1" customWidth="1"/>
    <col min="22" max="16384" width="11.42578125" style="2"/>
  </cols>
  <sheetData>
    <row r="1" spans="2:21" ht="16.5" customHeight="1" thickBot="1" x14ac:dyDescent="0.3"/>
    <row r="2" spans="2:21" ht="45" customHeight="1" thickBot="1" x14ac:dyDescent="0.3">
      <c r="D2" s="230" t="s">
        <v>112</v>
      </c>
      <c r="E2" s="231"/>
      <c r="F2" s="231"/>
      <c r="G2" s="231"/>
      <c r="H2" s="231"/>
      <c r="I2" s="231"/>
      <c r="J2" s="231"/>
      <c r="K2" s="231"/>
      <c r="L2" s="231"/>
      <c r="M2" s="231"/>
      <c r="N2" s="232"/>
    </row>
    <row r="3" spans="2:21" ht="16.5" customHeight="1" thickBot="1" x14ac:dyDescent="0.3"/>
    <row r="4" spans="2:21" ht="45" customHeight="1" thickBot="1" x14ac:dyDescent="0.3">
      <c r="D4" s="309" t="s">
        <v>110</v>
      </c>
      <c r="E4" s="310"/>
      <c r="F4" s="310"/>
      <c r="G4" s="310"/>
      <c r="H4" s="310"/>
      <c r="I4" s="310"/>
      <c r="J4" s="310"/>
      <c r="K4" s="310"/>
      <c r="L4" s="310"/>
      <c r="M4" s="310"/>
      <c r="N4" s="311"/>
    </row>
    <row r="5" spans="2:21" ht="21" customHeight="1" x14ac:dyDescent="0.25">
      <c r="N5" s="21"/>
    </row>
    <row r="6" spans="2:21" ht="21" customHeight="1" x14ac:dyDescent="0.25">
      <c r="B6" s="145" t="s">
        <v>101</v>
      </c>
      <c r="C6" s="145"/>
      <c r="D6" s="145"/>
      <c r="E6" s="145"/>
      <c r="F6" s="3"/>
      <c r="G6" s="8" t="s">
        <v>114</v>
      </c>
      <c r="H6" s="243"/>
      <c r="I6" s="243"/>
      <c r="J6" s="243"/>
      <c r="K6" s="243"/>
      <c r="L6" s="243"/>
      <c r="M6" s="243"/>
      <c r="N6" s="243"/>
    </row>
    <row r="7" spans="2:21" ht="21" customHeight="1" x14ac:dyDescent="0.25">
      <c r="B7" s="155" t="s">
        <v>90</v>
      </c>
      <c r="C7" s="156"/>
      <c r="D7" s="170" t="str">
        <f>IF(COUNTBLANK(Evaluation!F8)=0,Evaluation!F8,"")</f>
        <v>ACAD1</v>
      </c>
      <c r="E7" s="171"/>
      <c r="F7" s="4"/>
      <c r="G7" s="240" t="s">
        <v>128</v>
      </c>
      <c r="H7" s="244"/>
      <c r="I7" s="244"/>
      <c r="J7" s="244"/>
      <c r="K7" s="244"/>
      <c r="L7" s="244"/>
      <c r="M7" s="244"/>
      <c r="N7" s="244"/>
    </row>
    <row r="8" spans="2:21" ht="21" customHeight="1" x14ac:dyDescent="0.25">
      <c r="B8" s="153" t="s">
        <v>86</v>
      </c>
      <c r="C8" s="154"/>
      <c r="D8" s="170" t="str">
        <f>IF(COUNTBLANK(Evaluation!F9)=0,Evaluation!F9,"")</f>
        <v>ÉTAB1</v>
      </c>
      <c r="E8" s="171"/>
      <c r="F8" s="4"/>
      <c r="G8" s="241"/>
      <c r="H8" s="244"/>
      <c r="I8" s="244"/>
      <c r="J8" s="244"/>
      <c r="K8" s="244"/>
      <c r="L8" s="244"/>
      <c r="M8" s="244"/>
      <c r="N8" s="244"/>
    </row>
    <row r="9" spans="2:21" ht="21" customHeight="1" x14ac:dyDescent="0.25">
      <c r="B9" s="153" t="s">
        <v>87</v>
      </c>
      <c r="C9" s="154"/>
      <c r="D9" s="170" t="str">
        <f>IF(COUNTBLANK(Evaluation!F10)=0,Evaluation!F10,"")</f>
        <v>20..</v>
      </c>
      <c r="E9" s="171"/>
      <c r="F9" s="4"/>
      <c r="G9" s="241"/>
      <c r="H9" s="244"/>
      <c r="I9" s="244"/>
      <c r="J9" s="244"/>
      <c r="K9" s="244"/>
      <c r="L9" s="244"/>
      <c r="M9" s="244"/>
      <c r="N9" s="244"/>
    </row>
    <row r="10" spans="2:21" ht="21" customHeight="1" x14ac:dyDescent="0.25">
      <c r="B10" s="153" t="s">
        <v>88</v>
      </c>
      <c r="C10" s="154"/>
      <c r="D10" s="168" t="str">
        <f>IF(COUNTBLANK(Evaluation!F11)=0,Evaluation!F11,"")</f>
        <v>CANDIDAT1</v>
      </c>
      <c r="E10" s="169"/>
      <c r="F10" s="4"/>
      <c r="G10" s="241"/>
      <c r="H10" s="244"/>
      <c r="I10" s="244"/>
      <c r="J10" s="244"/>
      <c r="K10" s="244"/>
      <c r="L10" s="244"/>
      <c r="M10" s="244"/>
      <c r="N10" s="244"/>
    </row>
    <row r="11" spans="2:21" ht="21" customHeight="1" x14ac:dyDescent="0.25">
      <c r="B11" s="153" t="s">
        <v>89</v>
      </c>
      <c r="C11" s="154"/>
      <c r="D11" s="168" t="str">
        <f>IF(COUNTBLANK(Evaluation!F12)=0,Evaluation!F12,"")</f>
        <v>ÉLÈVE1</v>
      </c>
      <c r="E11" s="169"/>
      <c r="F11" s="4"/>
      <c r="G11" s="242"/>
      <c r="H11" s="244"/>
      <c r="I11" s="244"/>
      <c r="J11" s="244"/>
      <c r="K11" s="244"/>
      <c r="L11" s="244"/>
      <c r="M11" s="244"/>
      <c r="N11" s="244"/>
    </row>
    <row r="12" spans="2:21" ht="21" customHeight="1" thickBot="1" x14ac:dyDescent="0.3"/>
    <row r="13" spans="2:21" ht="28.5" customHeight="1" thickBot="1" x14ac:dyDescent="0.3">
      <c r="B13" s="314" t="s">
        <v>115</v>
      </c>
      <c r="C13" s="343"/>
      <c r="D13" s="343"/>
      <c r="E13" s="315"/>
      <c r="F13" s="314" t="s">
        <v>116</v>
      </c>
      <c r="G13" s="315"/>
      <c r="H13" s="320" t="s">
        <v>117</v>
      </c>
      <c r="I13" s="321"/>
      <c r="J13" s="321"/>
      <c r="K13" s="321"/>
      <c r="L13" s="322"/>
      <c r="M13" s="323" t="s">
        <v>134</v>
      </c>
      <c r="N13" s="324"/>
    </row>
    <row r="14" spans="2:21" ht="15.75" customHeight="1" x14ac:dyDescent="0.25">
      <c r="B14" s="316"/>
      <c r="C14" s="344"/>
      <c r="D14" s="344"/>
      <c r="E14" s="317"/>
      <c r="F14" s="316"/>
      <c r="G14" s="317"/>
      <c r="H14" s="13" t="s">
        <v>118</v>
      </c>
      <c r="I14" s="69">
        <v>0</v>
      </c>
      <c r="J14" s="25" t="s">
        <v>119</v>
      </c>
      <c r="K14" s="14" t="s">
        <v>120</v>
      </c>
      <c r="L14" s="15" t="s">
        <v>121</v>
      </c>
      <c r="M14" s="325"/>
      <c r="N14" s="326"/>
    </row>
    <row r="15" spans="2:21" ht="25.5" customHeight="1" thickBot="1" x14ac:dyDescent="0.3">
      <c r="B15" s="318"/>
      <c r="C15" s="345"/>
      <c r="D15" s="345"/>
      <c r="E15" s="319"/>
      <c r="F15" s="318"/>
      <c r="G15" s="319"/>
      <c r="H15" s="9" t="s">
        <v>122</v>
      </c>
      <c r="I15" s="12" t="s">
        <v>123</v>
      </c>
      <c r="J15" s="26" t="s">
        <v>124</v>
      </c>
      <c r="K15" s="11" t="s">
        <v>125</v>
      </c>
      <c r="L15" s="10" t="s">
        <v>126</v>
      </c>
      <c r="M15" s="327"/>
      <c r="N15" s="328"/>
      <c r="P15" s="76" t="s">
        <v>168</v>
      </c>
      <c r="Q15" s="77" t="s">
        <v>166</v>
      </c>
      <c r="R15" s="76" t="s">
        <v>138</v>
      </c>
      <c r="S15" s="76" t="s">
        <v>136</v>
      </c>
      <c r="T15" s="76" t="s">
        <v>137</v>
      </c>
      <c r="U15" s="76" t="s">
        <v>167</v>
      </c>
    </row>
    <row r="16" spans="2:21" ht="21" customHeight="1" thickBot="1" x14ac:dyDescent="0.3">
      <c r="B16" s="346" t="s">
        <v>22</v>
      </c>
      <c r="C16" s="347"/>
      <c r="D16" s="347"/>
      <c r="E16" s="347"/>
      <c r="F16" s="347"/>
      <c r="G16" s="347"/>
      <c r="H16" s="131" t="str">
        <f>IF((R17+R18+R19+R20+R21)/(P17+P18+P19+P20+P21)&lt;0.5,"?","")</f>
        <v/>
      </c>
      <c r="I16" s="53"/>
      <c r="J16" s="53"/>
      <c r="K16" s="53"/>
      <c r="L16" s="53"/>
      <c r="M16" s="53"/>
      <c r="N16" s="57">
        <f>P16</f>
        <v>0.25</v>
      </c>
      <c r="O16" s="87">
        <f>SUM(N17:N21)</f>
        <v>1</v>
      </c>
      <c r="P16" s="47">
        <f>SUM(P17:P21)/100</f>
        <v>0.25</v>
      </c>
      <c r="Q16" s="47"/>
      <c r="R16" s="5"/>
      <c r="S16" s="5"/>
      <c r="T16" s="45">
        <f>SUM(T17:T37)</f>
        <v>0</v>
      </c>
      <c r="U16" s="45">
        <f>SUM(U17:U37)</f>
        <v>20</v>
      </c>
    </row>
    <row r="17" spans="2:21" ht="21" customHeight="1" x14ac:dyDescent="0.25">
      <c r="B17" s="329" t="s">
        <v>35</v>
      </c>
      <c r="C17" s="332" t="s">
        <v>23</v>
      </c>
      <c r="D17" s="333"/>
      <c r="E17" s="334"/>
      <c r="F17" s="341" t="s">
        <v>24</v>
      </c>
      <c r="G17" s="342"/>
      <c r="H17" s="72"/>
      <c r="I17" s="70"/>
      <c r="J17" s="126"/>
      <c r="K17" s="126"/>
      <c r="L17" s="126"/>
      <c r="M17" s="20" t="str">
        <f>IF(AND(COUNTBLANK(H17:L17)=4,OR(H17="x",I17="x",J17="x",K17="x",L17="x")),"","&lt;")</f>
        <v>&lt;</v>
      </c>
      <c r="N17" s="82">
        <f>P17/O21</f>
        <v>0.2</v>
      </c>
      <c r="O17" s="85"/>
      <c r="P17" s="37">
        <v>5</v>
      </c>
      <c r="Q17" s="45">
        <f>20*P16</f>
        <v>5</v>
      </c>
      <c r="R17" s="5">
        <f>IF(ISBLANK(H17),P17,0)</f>
        <v>5</v>
      </c>
      <c r="S17" s="5">
        <f>IF(I17="x",0,IF(J17="x",1/3,IF(K17="x",2/3,IF(L17="x",1)))*R17)</f>
        <v>0</v>
      </c>
      <c r="T17" s="45">
        <f>IF(SUM(R17:R21)=0,0,SUM(S17:S21)/SUM(R17:R21)*Q17)</f>
        <v>0</v>
      </c>
      <c r="U17" s="45">
        <f>IF(SUM(R17:R21)=0,0,Q17)</f>
        <v>5</v>
      </c>
    </row>
    <row r="18" spans="2:21" ht="21" customHeight="1" x14ac:dyDescent="0.25">
      <c r="B18" s="330"/>
      <c r="C18" s="335"/>
      <c r="D18" s="336"/>
      <c r="E18" s="337"/>
      <c r="F18" s="341" t="s">
        <v>25</v>
      </c>
      <c r="G18" s="342"/>
      <c r="H18" s="73"/>
      <c r="I18" s="71"/>
      <c r="J18" s="127"/>
      <c r="K18" s="127"/>
      <c r="L18" s="127"/>
      <c r="M18" s="20" t="str">
        <f>IF(AND(COUNTBLANK(H18:L18)=4,OR(H18="x",I18="x",J18="x",K18="x",L18="x")),"","&lt;")</f>
        <v>&lt;</v>
      </c>
      <c r="N18" s="82">
        <f>P18/O21</f>
        <v>0.2</v>
      </c>
      <c r="O18" s="85"/>
      <c r="P18" s="37">
        <v>5</v>
      </c>
      <c r="Q18" s="5"/>
      <c r="R18" s="5">
        <f>IF(ISBLANK(H18),P18,0)</f>
        <v>5</v>
      </c>
      <c r="S18" s="5">
        <f>IF(I18="x",0,IF(J18="x",1/3,IF(K18="x",2/3,IF(L18="x",1)))*R18)</f>
        <v>0</v>
      </c>
      <c r="T18" s="5"/>
      <c r="U18" s="5"/>
    </row>
    <row r="19" spans="2:21" ht="21" customHeight="1" x14ac:dyDescent="0.25">
      <c r="B19" s="330"/>
      <c r="C19" s="335"/>
      <c r="D19" s="336"/>
      <c r="E19" s="337"/>
      <c r="F19" s="341" t="s">
        <v>26</v>
      </c>
      <c r="G19" s="342"/>
      <c r="H19" s="73"/>
      <c r="I19" s="71"/>
      <c r="J19" s="127"/>
      <c r="K19" s="127"/>
      <c r="L19" s="127"/>
      <c r="M19" s="20" t="str">
        <f>IF(AND(COUNTBLANK(H19:L19)=4,OR(H19="x",I19="x",J19="x",K19="x",L19="x")),"","&lt;")</f>
        <v>&lt;</v>
      </c>
      <c r="N19" s="82">
        <f>P19/O21</f>
        <v>0.2</v>
      </c>
      <c r="O19" s="85"/>
      <c r="P19" s="37">
        <v>5</v>
      </c>
      <c r="Q19" s="5"/>
      <c r="R19" s="5">
        <f>IF(ISBLANK(H19),P19,0)</f>
        <v>5</v>
      </c>
      <c r="S19" s="5">
        <f>IF(I19="x",0,IF(J19="x",1/3,IF(K19="x",2/3,IF(L19="x",1)))*R19)</f>
        <v>0</v>
      </c>
      <c r="T19" s="5"/>
      <c r="U19" s="5"/>
    </row>
    <row r="20" spans="2:21" ht="21" customHeight="1" x14ac:dyDescent="0.25">
      <c r="B20" s="330"/>
      <c r="C20" s="335"/>
      <c r="D20" s="336"/>
      <c r="E20" s="337"/>
      <c r="F20" s="341" t="s">
        <v>27</v>
      </c>
      <c r="G20" s="342"/>
      <c r="H20" s="73"/>
      <c r="I20" s="71"/>
      <c r="J20" s="127"/>
      <c r="K20" s="127"/>
      <c r="L20" s="127"/>
      <c r="M20" s="20" t="str">
        <f>IF(AND(COUNTBLANK(H20:L20)=4,OR(H20="x",I20="x",J20="x",K20="x",L20="x")),"","&lt;")</f>
        <v>&lt;</v>
      </c>
      <c r="N20" s="82">
        <f>P20/O21</f>
        <v>0.2</v>
      </c>
      <c r="O20" s="85"/>
      <c r="P20" s="37">
        <v>5</v>
      </c>
      <c r="Q20" s="5"/>
      <c r="R20" s="5">
        <f>IF(ISBLANK(H20),P20,0)</f>
        <v>5</v>
      </c>
      <c r="S20" s="5">
        <f>IF(I20="x",0,IF(J20="x",1/3,IF(K20="x",2/3,IF(L20="x",1)))*R20)</f>
        <v>0</v>
      </c>
      <c r="T20" s="5"/>
      <c r="U20" s="5"/>
    </row>
    <row r="21" spans="2:21" ht="21" customHeight="1" thickBot="1" x14ac:dyDescent="0.3">
      <c r="B21" s="331"/>
      <c r="C21" s="338"/>
      <c r="D21" s="339"/>
      <c r="E21" s="340"/>
      <c r="F21" s="341" t="s">
        <v>28</v>
      </c>
      <c r="G21" s="342"/>
      <c r="H21" s="74"/>
      <c r="I21" s="71"/>
      <c r="J21" s="127"/>
      <c r="K21" s="127"/>
      <c r="L21" s="127"/>
      <c r="M21" s="20" t="str">
        <f>IF(AND(COUNTBLANK(H21:L21)=4,OR(H21="x",I21="x",J21="x",K21="x",L21="x")),"","&lt;")</f>
        <v>&lt;</v>
      </c>
      <c r="N21" s="82">
        <f>P21/O21</f>
        <v>0.2</v>
      </c>
      <c r="O21" s="92">
        <f>SUM(P17:P21)</f>
        <v>25</v>
      </c>
      <c r="P21" s="37">
        <v>5</v>
      </c>
      <c r="Q21" s="5"/>
      <c r="R21" s="5">
        <f>IF(ISBLANK(H21),P21,0)</f>
        <v>5</v>
      </c>
      <c r="S21" s="5">
        <f>IF(I21="x",0,IF(J21="x",1/3,IF(K21="x",2/3,IF(L21="x",1)))*R21)</f>
        <v>0</v>
      </c>
      <c r="T21" s="5"/>
      <c r="U21" s="5"/>
    </row>
    <row r="22" spans="2:21" ht="21" customHeight="1" thickBot="1" x14ac:dyDescent="0.3">
      <c r="B22" s="312" t="s">
        <v>169</v>
      </c>
      <c r="C22" s="313"/>
      <c r="D22" s="313"/>
      <c r="E22" s="313"/>
      <c r="F22" s="313"/>
      <c r="G22" s="313"/>
      <c r="H22" s="132" t="str">
        <f>IF((R23+R24+R25+R26+R27+R28+R29+R30+R31+R32+R33+R34+R35+R36)/(P23+P24+P25+P26+P27+P28+P29+P30+P31+P32+P33+P34+P35+P36)&lt;0.5,"?","")</f>
        <v/>
      </c>
      <c r="I22" s="54"/>
      <c r="J22" s="54"/>
      <c r="K22" s="54"/>
      <c r="L22" s="54"/>
      <c r="M22" s="54"/>
      <c r="N22" s="58">
        <f>P22</f>
        <v>0.68</v>
      </c>
      <c r="O22" s="87">
        <f>SUM(N23:N36)</f>
        <v>1</v>
      </c>
      <c r="P22" s="47">
        <f>SUM(P23:P36)/100</f>
        <v>0.68</v>
      </c>
      <c r="Q22" s="47"/>
      <c r="R22" s="5"/>
      <c r="S22" s="5"/>
      <c r="T22" s="5"/>
      <c r="U22" s="5"/>
    </row>
    <row r="23" spans="2:21" ht="21" customHeight="1" x14ac:dyDescent="0.25">
      <c r="B23" s="329" t="s">
        <v>139</v>
      </c>
      <c r="C23" s="332" t="s">
        <v>145</v>
      </c>
      <c r="D23" s="333"/>
      <c r="E23" s="334"/>
      <c r="F23" s="348" t="s">
        <v>170</v>
      </c>
      <c r="G23" s="349"/>
      <c r="H23" s="72"/>
      <c r="I23" s="71"/>
      <c r="J23" s="127"/>
      <c r="K23" s="127"/>
      <c r="L23" s="127"/>
      <c r="M23" s="20" t="str">
        <f t="shared" ref="M23:M37" si="0">IF(AND(COUNTBLANK(H23:L23)=4,OR(H23="x",I23="x",J23="x",K23="x",L23="x")),"","&lt;")</f>
        <v>&lt;</v>
      </c>
      <c r="N23" s="102">
        <f>P23/O36</f>
        <v>4.4999999999999998E-2</v>
      </c>
      <c r="O23" s="85"/>
      <c r="P23" s="37">
        <v>3.06</v>
      </c>
      <c r="Q23" s="45">
        <f>20*P22</f>
        <v>13.600000000000001</v>
      </c>
      <c r="R23" s="5">
        <f t="shared" ref="R23:R37" si="1">IF(ISBLANK(H23),P23,0)</f>
        <v>3.06</v>
      </c>
      <c r="S23" s="5">
        <f t="shared" ref="S23:S37" si="2">IF(I23="x",0,IF(J23="x",1/3,IF(K23="x",2/3,IF(L23="x",1)))*R23)</f>
        <v>0</v>
      </c>
      <c r="T23" s="45">
        <f>IF(SUM(R23:R36)=0,0,SUM(S23:S36)/SUM(R23:R36)*Q23)</f>
        <v>0</v>
      </c>
      <c r="U23" s="45">
        <f>IF(SUM(R23:R36)=0,0,Q23)</f>
        <v>13.600000000000001</v>
      </c>
    </row>
    <row r="24" spans="2:21" ht="21" customHeight="1" x14ac:dyDescent="0.25">
      <c r="B24" s="330"/>
      <c r="C24" s="335"/>
      <c r="D24" s="336"/>
      <c r="E24" s="337"/>
      <c r="F24" s="348" t="s">
        <v>175</v>
      </c>
      <c r="G24" s="349"/>
      <c r="H24" s="73"/>
      <c r="I24" s="71"/>
      <c r="J24" s="127"/>
      <c r="K24" s="127"/>
      <c r="L24" s="127"/>
      <c r="M24" s="20" t="str">
        <f t="shared" si="0"/>
        <v>&lt;</v>
      </c>
      <c r="N24" s="82">
        <f>P24/O36</f>
        <v>0.09</v>
      </c>
      <c r="O24" s="85"/>
      <c r="P24" s="37">
        <v>6.12</v>
      </c>
      <c r="Q24" s="5"/>
      <c r="R24" s="5">
        <f t="shared" si="1"/>
        <v>6.12</v>
      </c>
      <c r="S24" s="5">
        <f t="shared" si="2"/>
        <v>0</v>
      </c>
      <c r="T24" s="5"/>
      <c r="U24" s="5"/>
    </row>
    <row r="25" spans="2:21" ht="21" customHeight="1" x14ac:dyDescent="0.25">
      <c r="B25" s="331"/>
      <c r="C25" s="338"/>
      <c r="D25" s="339"/>
      <c r="E25" s="340"/>
      <c r="F25" s="348" t="s">
        <v>199</v>
      </c>
      <c r="G25" s="349"/>
      <c r="H25" s="73"/>
      <c r="I25" s="71"/>
      <c r="J25" s="127"/>
      <c r="K25" s="127"/>
      <c r="L25" s="127"/>
      <c r="M25" s="20" t="str">
        <f t="shared" si="0"/>
        <v>&lt;</v>
      </c>
      <c r="N25" s="102">
        <f>P25/O36</f>
        <v>4.4999999999999998E-2</v>
      </c>
      <c r="O25" s="85"/>
      <c r="P25" s="37">
        <v>3.06</v>
      </c>
      <c r="Q25" s="5"/>
      <c r="R25" s="5">
        <f t="shared" si="1"/>
        <v>3.06</v>
      </c>
      <c r="S25" s="5">
        <f t="shared" si="2"/>
        <v>0</v>
      </c>
      <c r="T25" s="5"/>
      <c r="U25" s="5"/>
    </row>
    <row r="26" spans="2:21" ht="21" customHeight="1" x14ac:dyDescent="0.25">
      <c r="B26" s="329" t="s">
        <v>140</v>
      </c>
      <c r="C26" s="332" t="s">
        <v>200</v>
      </c>
      <c r="D26" s="333"/>
      <c r="E26" s="334"/>
      <c r="F26" s="348" t="s">
        <v>171</v>
      </c>
      <c r="G26" s="349"/>
      <c r="H26" s="73"/>
      <c r="I26" s="71"/>
      <c r="J26" s="127"/>
      <c r="K26" s="127"/>
      <c r="L26" s="127"/>
      <c r="M26" s="20" t="str">
        <f t="shared" si="0"/>
        <v>&lt;</v>
      </c>
      <c r="N26" s="102">
        <f>P26/O36</f>
        <v>4.4999999999999998E-2</v>
      </c>
      <c r="O26" s="85"/>
      <c r="P26" s="37">
        <v>3.06</v>
      </c>
      <c r="Q26" s="5"/>
      <c r="R26" s="5">
        <f t="shared" si="1"/>
        <v>3.06</v>
      </c>
      <c r="S26" s="5">
        <f t="shared" si="2"/>
        <v>0</v>
      </c>
      <c r="T26" s="5"/>
      <c r="U26" s="5"/>
    </row>
    <row r="27" spans="2:21" ht="21" customHeight="1" x14ac:dyDescent="0.25">
      <c r="B27" s="330"/>
      <c r="C27" s="335"/>
      <c r="D27" s="336"/>
      <c r="E27" s="337"/>
      <c r="F27" s="348" t="s">
        <v>175</v>
      </c>
      <c r="G27" s="349"/>
      <c r="H27" s="73"/>
      <c r="I27" s="71"/>
      <c r="J27" s="127"/>
      <c r="K27" s="127"/>
      <c r="L27" s="127"/>
      <c r="M27" s="20" t="str">
        <f t="shared" si="0"/>
        <v>&lt;</v>
      </c>
      <c r="N27" s="82">
        <f>P27/O36</f>
        <v>0.09</v>
      </c>
      <c r="O27" s="85"/>
      <c r="P27" s="37">
        <v>6.12</v>
      </c>
      <c r="Q27" s="5"/>
      <c r="R27" s="5">
        <f t="shared" si="1"/>
        <v>6.12</v>
      </c>
      <c r="S27" s="5">
        <f t="shared" si="2"/>
        <v>0</v>
      </c>
      <c r="T27" s="5"/>
      <c r="U27" s="5"/>
    </row>
    <row r="28" spans="2:21" ht="21" customHeight="1" x14ac:dyDescent="0.25">
      <c r="B28" s="331"/>
      <c r="C28" s="338"/>
      <c r="D28" s="339"/>
      <c r="E28" s="340"/>
      <c r="F28" s="348" t="s">
        <v>199</v>
      </c>
      <c r="G28" s="349"/>
      <c r="H28" s="73"/>
      <c r="I28" s="71"/>
      <c r="J28" s="127"/>
      <c r="K28" s="127"/>
      <c r="L28" s="127"/>
      <c r="M28" s="20" t="str">
        <f t="shared" si="0"/>
        <v>&lt;</v>
      </c>
      <c r="N28" s="102">
        <f>P28/O36</f>
        <v>4.4999999999999998E-2</v>
      </c>
      <c r="O28" s="85"/>
      <c r="P28" s="37">
        <v>3.06</v>
      </c>
      <c r="Q28" s="5"/>
      <c r="R28" s="5">
        <f t="shared" si="1"/>
        <v>3.06</v>
      </c>
      <c r="S28" s="5">
        <f t="shared" si="2"/>
        <v>0</v>
      </c>
      <c r="T28" s="5"/>
      <c r="U28" s="5"/>
    </row>
    <row r="29" spans="2:21" ht="24" customHeight="1" x14ac:dyDescent="0.25">
      <c r="B29" s="329" t="s">
        <v>142</v>
      </c>
      <c r="C29" s="332" t="s">
        <v>141</v>
      </c>
      <c r="D29" s="333"/>
      <c r="E29" s="334"/>
      <c r="F29" s="348" t="s">
        <v>171</v>
      </c>
      <c r="G29" s="349"/>
      <c r="H29" s="73"/>
      <c r="I29" s="71"/>
      <c r="J29" s="127"/>
      <c r="K29" s="127"/>
      <c r="L29" s="127"/>
      <c r="M29" s="20" t="str">
        <f t="shared" si="0"/>
        <v>&lt;</v>
      </c>
      <c r="N29" s="102">
        <f>P29/O36</f>
        <v>4.4999999999999998E-2</v>
      </c>
      <c r="O29" s="85"/>
      <c r="P29" s="37">
        <v>3.06</v>
      </c>
      <c r="Q29" s="5"/>
      <c r="R29" s="5">
        <f t="shared" si="1"/>
        <v>3.06</v>
      </c>
      <c r="S29" s="5">
        <f t="shared" si="2"/>
        <v>0</v>
      </c>
      <c r="T29" s="5"/>
      <c r="U29" s="5"/>
    </row>
    <row r="30" spans="2:21" ht="21" customHeight="1" x14ac:dyDescent="0.25">
      <c r="B30" s="330"/>
      <c r="C30" s="335"/>
      <c r="D30" s="336"/>
      <c r="E30" s="337"/>
      <c r="F30" s="348" t="s">
        <v>175</v>
      </c>
      <c r="G30" s="349"/>
      <c r="H30" s="73"/>
      <c r="I30" s="71"/>
      <c r="J30" s="127"/>
      <c r="K30" s="127"/>
      <c r="L30" s="127"/>
      <c r="M30" s="20" t="str">
        <f t="shared" si="0"/>
        <v>&lt;</v>
      </c>
      <c r="N30" s="82">
        <f>P30/O36</f>
        <v>0.09</v>
      </c>
      <c r="O30" s="85"/>
      <c r="P30" s="37">
        <v>6.12</v>
      </c>
      <c r="Q30" s="5"/>
      <c r="R30" s="5">
        <f t="shared" si="1"/>
        <v>6.12</v>
      </c>
      <c r="S30" s="5">
        <f t="shared" si="2"/>
        <v>0</v>
      </c>
      <c r="T30" s="5"/>
      <c r="U30" s="5"/>
    </row>
    <row r="31" spans="2:21" ht="21" customHeight="1" x14ac:dyDescent="0.25">
      <c r="B31" s="330"/>
      <c r="C31" s="335"/>
      <c r="D31" s="336"/>
      <c r="E31" s="337"/>
      <c r="F31" s="341" t="s">
        <v>147</v>
      </c>
      <c r="G31" s="342"/>
      <c r="H31" s="73"/>
      <c r="I31" s="71"/>
      <c r="J31" s="127"/>
      <c r="K31" s="127"/>
      <c r="L31" s="127"/>
      <c r="M31" s="20" t="str">
        <f t="shared" si="0"/>
        <v>&lt;</v>
      </c>
      <c r="N31" s="82">
        <f>P31/O36</f>
        <v>0.13999999999999999</v>
      </c>
      <c r="O31" s="85"/>
      <c r="P31" s="37">
        <v>9.52</v>
      </c>
      <c r="Q31" s="5"/>
      <c r="R31" s="5">
        <f t="shared" si="1"/>
        <v>9.52</v>
      </c>
      <c r="S31" s="5">
        <f t="shared" si="2"/>
        <v>0</v>
      </c>
      <c r="T31" s="5"/>
      <c r="U31" s="5"/>
    </row>
    <row r="32" spans="2:21" ht="57" customHeight="1" x14ac:dyDescent="0.25">
      <c r="B32" s="330"/>
      <c r="C32" s="335"/>
      <c r="D32" s="336"/>
      <c r="E32" s="337"/>
      <c r="F32" s="341" t="s">
        <v>146</v>
      </c>
      <c r="G32" s="342"/>
      <c r="H32" s="73"/>
      <c r="I32" s="71"/>
      <c r="J32" s="127"/>
      <c r="K32" s="127"/>
      <c r="L32" s="127"/>
      <c r="M32" s="20" t="str">
        <f t="shared" si="0"/>
        <v>&lt;</v>
      </c>
      <c r="N32" s="82">
        <f>P32/O36</f>
        <v>0.13999999999999999</v>
      </c>
      <c r="O32" s="85"/>
      <c r="P32" s="37">
        <v>9.52</v>
      </c>
      <c r="Q32" s="5"/>
      <c r="R32" s="5">
        <f t="shared" si="1"/>
        <v>9.52</v>
      </c>
      <c r="S32" s="5">
        <f t="shared" si="2"/>
        <v>0</v>
      </c>
      <c r="T32" s="5"/>
      <c r="U32" s="5"/>
    </row>
    <row r="33" spans="2:21" ht="21" customHeight="1" x14ac:dyDescent="0.25">
      <c r="B33" s="331"/>
      <c r="C33" s="338"/>
      <c r="D33" s="339"/>
      <c r="E33" s="340"/>
      <c r="F33" s="348" t="s">
        <v>199</v>
      </c>
      <c r="G33" s="349"/>
      <c r="H33" s="73"/>
      <c r="I33" s="71"/>
      <c r="J33" s="127"/>
      <c r="K33" s="127"/>
      <c r="L33" s="127"/>
      <c r="M33" s="20" t="str">
        <f t="shared" si="0"/>
        <v>&lt;</v>
      </c>
      <c r="N33" s="102">
        <f>P33/O36</f>
        <v>4.4999999999999998E-2</v>
      </c>
      <c r="O33" s="85"/>
      <c r="P33" s="37">
        <v>3.06</v>
      </c>
      <c r="Q33" s="5"/>
      <c r="R33" s="5">
        <f t="shared" si="1"/>
        <v>3.06</v>
      </c>
      <c r="S33" s="5">
        <f t="shared" si="2"/>
        <v>0</v>
      </c>
      <c r="T33" s="5"/>
      <c r="U33" s="5"/>
    </row>
    <row r="34" spans="2:21" ht="23.25" customHeight="1" x14ac:dyDescent="0.25">
      <c r="B34" s="329" t="s">
        <v>144</v>
      </c>
      <c r="C34" s="332" t="s">
        <v>143</v>
      </c>
      <c r="D34" s="333"/>
      <c r="E34" s="334"/>
      <c r="F34" s="348" t="s">
        <v>171</v>
      </c>
      <c r="G34" s="349"/>
      <c r="H34" s="73"/>
      <c r="I34" s="71"/>
      <c r="J34" s="127"/>
      <c r="K34" s="127"/>
      <c r="L34" s="127"/>
      <c r="M34" s="20" t="str">
        <f t="shared" si="0"/>
        <v>&lt;</v>
      </c>
      <c r="N34" s="102">
        <f>P34/O36</f>
        <v>4.4999999999999998E-2</v>
      </c>
      <c r="O34" s="85"/>
      <c r="P34" s="37">
        <v>3.06</v>
      </c>
      <c r="Q34" s="5"/>
      <c r="R34" s="5">
        <f t="shared" si="1"/>
        <v>3.06</v>
      </c>
      <c r="S34" s="5">
        <f t="shared" si="2"/>
        <v>0</v>
      </c>
      <c r="T34" s="5"/>
      <c r="U34" s="5"/>
    </row>
    <row r="35" spans="2:21" ht="21" customHeight="1" x14ac:dyDescent="0.25">
      <c r="B35" s="330"/>
      <c r="C35" s="335"/>
      <c r="D35" s="336"/>
      <c r="E35" s="337"/>
      <c r="F35" s="348" t="s">
        <v>175</v>
      </c>
      <c r="G35" s="349"/>
      <c r="H35" s="73"/>
      <c r="I35" s="71"/>
      <c r="J35" s="127"/>
      <c r="K35" s="127"/>
      <c r="L35" s="127"/>
      <c r="M35" s="20" t="str">
        <f t="shared" si="0"/>
        <v>&lt;</v>
      </c>
      <c r="N35" s="82">
        <f>P35/O36</f>
        <v>0.09</v>
      </c>
      <c r="O35" s="85"/>
      <c r="P35" s="37">
        <v>6.12</v>
      </c>
      <c r="Q35" s="5"/>
      <c r="R35" s="5">
        <f t="shared" si="1"/>
        <v>6.12</v>
      </c>
      <c r="S35" s="5">
        <f t="shared" si="2"/>
        <v>0</v>
      </c>
      <c r="T35" s="5"/>
      <c r="U35" s="5"/>
    </row>
    <row r="36" spans="2:21" ht="21" customHeight="1" x14ac:dyDescent="0.25">
      <c r="B36" s="331"/>
      <c r="C36" s="338"/>
      <c r="D36" s="339"/>
      <c r="E36" s="340"/>
      <c r="F36" s="348" t="s">
        <v>199</v>
      </c>
      <c r="G36" s="349"/>
      <c r="H36" s="73"/>
      <c r="I36" s="71"/>
      <c r="J36" s="127"/>
      <c r="K36" s="127"/>
      <c r="L36" s="127"/>
      <c r="M36" s="20" t="str">
        <f t="shared" si="0"/>
        <v>&lt;</v>
      </c>
      <c r="N36" s="102">
        <f>P36/O36</f>
        <v>4.4999999999999998E-2</v>
      </c>
      <c r="O36" s="92">
        <f>SUM(P23:P36)</f>
        <v>68</v>
      </c>
      <c r="P36" s="37">
        <v>3.06</v>
      </c>
      <c r="Q36" s="5"/>
      <c r="R36" s="5">
        <f t="shared" si="1"/>
        <v>3.06</v>
      </c>
      <c r="S36" s="5">
        <f t="shared" si="2"/>
        <v>0</v>
      </c>
      <c r="T36" s="5"/>
      <c r="U36" s="5"/>
    </row>
    <row r="37" spans="2:21" ht="54" customHeight="1" thickBot="1" x14ac:dyDescent="0.3">
      <c r="B37" s="266" t="s">
        <v>36</v>
      </c>
      <c r="C37" s="267"/>
      <c r="D37" s="267"/>
      <c r="E37" s="268"/>
      <c r="F37" s="269" t="s">
        <v>148</v>
      </c>
      <c r="G37" s="270"/>
      <c r="H37" s="113"/>
      <c r="I37" s="111"/>
      <c r="J37" s="128"/>
      <c r="K37" s="128"/>
      <c r="L37" s="128"/>
      <c r="M37" s="20" t="str">
        <f t="shared" si="0"/>
        <v>&lt;</v>
      </c>
      <c r="N37" s="114">
        <f>P37/100</f>
        <v>7.0000000000000007E-2</v>
      </c>
      <c r="O37" s="87">
        <v>1</v>
      </c>
      <c r="P37" s="37">
        <v>7</v>
      </c>
      <c r="Q37" s="45">
        <f>20*P37/100</f>
        <v>1.4</v>
      </c>
      <c r="R37" s="5">
        <f t="shared" si="1"/>
        <v>7</v>
      </c>
      <c r="S37" s="5">
        <f t="shared" si="2"/>
        <v>0</v>
      </c>
      <c r="T37" s="45">
        <f>IF(R37=0,0,S37/R37*Q37)</f>
        <v>0</v>
      </c>
      <c r="U37" s="45">
        <f>IF(R37=0,0,Q37)</f>
        <v>1.4</v>
      </c>
    </row>
    <row r="38" spans="2:21" ht="21" customHeight="1" thickBot="1" x14ac:dyDescent="0.3">
      <c r="B38" s="22"/>
      <c r="C38" s="23"/>
      <c r="D38" s="23"/>
      <c r="E38" s="23"/>
      <c r="F38" s="23"/>
      <c r="G38" s="23"/>
      <c r="H38" s="22"/>
      <c r="I38" s="22"/>
      <c r="J38" s="22"/>
      <c r="K38" s="22"/>
      <c r="L38" s="22"/>
      <c r="M38" s="51" t="str">
        <f>IF(COUNTBLANK(M17:M37)=21,"","!")</f>
        <v>!</v>
      </c>
      <c r="N38" s="3"/>
      <c r="O38" s="85"/>
    </row>
    <row r="39" spans="2:21" ht="30" customHeight="1" thickBot="1" x14ac:dyDescent="0.3">
      <c r="B39" s="245" t="s">
        <v>133</v>
      </c>
      <c r="C39" s="237"/>
      <c r="D39" s="237"/>
      <c r="E39" s="238"/>
      <c r="G39" s="18" t="s">
        <v>130</v>
      </c>
      <c r="H39" s="22"/>
      <c r="I39" s="218">
        <f>SUM(R17:R37)/100</f>
        <v>1.0000000000000002</v>
      </c>
      <c r="J39" s="219"/>
      <c r="K39" s="219"/>
      <c r="L39" s="220"/>
      <c r="M39" s="52" t="str">
        <f>IF(I39&lt;0.5,"!","")</f>
        <v/>
      </c>
      <c r="N39" s="36">
        <f>SUM(N37,N22,N16)</f>
        <v>1</v>
      </c>
      <c r="O39" s="85"/>
    </row>
    <row r="40" spans="2:21" s="6" customFormat="1" ht="10.5" customHeight="1" thickBot="1" x14ac:dyDescent="0.3">
      <c r="B40" s="212"/>
      <c r="C40" s="213"/>
      <c r="D40" s="213"/>
      <c r="E40" s="214"/>
      <c r="F40" s="24"/>
      <c r="G40" s="24"/>
      <c r="H40" s="22"/>
      <c r="I40" s="22"/>
      <c r="J40" s="22"/>
      <c r="K40" s="22"/>
      <c r="L40" s="22"/>
      <c r="M40" s="3"/>
      <c r="N40" s="3"/>
      <c r="O40" s="85"/>
    </row>
    <row r="41" spans="2:21" s="6" customFormat="1" ht="30" customHeight="1" thickBot="1" x14ac:dyDescent="0.3">
      <c r="B41" s="212"/>
      <c r="C41" s="213"/>
      <c r="D41" s="213"/>
      <c r="E41" s="214"/>
      <c r="F41" s="2"/>
      <c r="G41" s="18" t="s">
        <v>131</v>
      </c>
      <c r="H41" s="22"/>
      <c r="I41" s="201" t="str">
        <f>IF(COUNTBLANK(M38:M39)=2,T16/U16*20,"!")</f>
        <v>!</v>
      </c>
      <c r="J41" s="202"/>
      <c r="K41" s="22"/>
      <c r="L41" s="205" t="s">
        <v>129</v>
      </c>
      <c r="M41" s="3"/>
      <c r="N41" s="3"/>
      <c r="O41" s="85"/>
    </row>
    <row r="42" spans="2:21" s="6" customFormat="1" ht="10.5" customHeight="1" thickBot="1" x14ac:dyDescent="0.3">
      <c r="B42" s="212"/>
      <c r="C42" s="213"/>
      <c r="D42" s="213"/>
      <c r="E42" s="214"/>
      <c r="F42" s="24"/>
      <c r="G42" s="24"/>
      <c r="H42" s="22"/>
      <c r="I42" s="22"/>
      <c r="J42" s="22"/>
      <c r="K42" s="22"/>
      <c r="L42" s="206"/>
      <c r="M42" s="3"/>
      <c r="N42" s="3"/>
      <c r="O42" s="85"/>
    </row>
    <row r="43" spans="2:21" s="6" customFormat="1" ht="30" customHeight="1" thickTop="1" thickBot="1" x14ac:dyDescent="0.3">
      <c r="B43" s="215"/>
      <c r="C43" s="216"/>
      <c r="D43" s="216"/>
      <c r="E43" s="217"/>
      <c r="F43" s="2"/>
      <c r="G43" s="67" t="s">
        <v>127</v>
      </c>
      <c r="H43" s="22"/>
      <c r="I43" s="350"/>
      <c r="J43" s="351"/>
      <c r="K43" s="22"/>
      <c r="L43" s="207"/>
      <c r="M43" s="3"/>
      <c r="N43" s="3"/>
      <c r="O43" s="85"/>
    </row>
    <row r="44" spans="2:21" s="6" customFormat="1" ht="36" customHeight="1" thickTop="1" x14ac:dyDescent="0.25">
      <c r="B44" s="22"/>
      <c r="C44" s="23"/>
      <c r="D44" s="23"/>
      <c r="E44" s="23"/>
      <c r="F44" s="23"/>
      <c r="G44" s="200" t="s">
        <v>149</v>
      </c>
      <c r="H44" s="200"/>
      <c r="I44" s="200"/>
      <c r="J44" s="200"/>
      <c r="K44" s="200"/>
      <c r="L44" s="200"/>
      <c r="M44" s="200"/>
      <c r="N44" s="200"/>
      <c r="O44" s="86"/>
    </row>
    <row r="45" spans="2:21" s="6" customFormat="1" ht="10.5" customHeight="1" thickBot="1" x14ac:dyDescent="0.3">
      <c r="B45" s="22"/>
      <c r="C45" s="23"/>
      <c r="D45" s="23"/>
      <c r="E45" s="23"/>
      <c r="F45" s="23"/>
      <c r="G45" s="23"/>
      <c r="H45" s="22"/>
      <c r="I45" s="22"/>
      <c r="J45" s="22"/>
      <c r="K45" s="22"/>
      <c r="L45" s="22"/>
      <c r="M45" s="3"/>
      <c r="N45" s="3"/>
      <c r="O45" s="85"/>
    </row>
    <row r="46" spans="2:21" s="6" customFormat="1" ht="21" customHeight="1" thickBot="1" x14ac:dyDescent="0.3">
      <c r="B46" s="245" t="s">
        <v>215</v>
      </c>
      <c r="C46" s="237"/>
      <c r="D46" s="237"/>
      <c r="E46" s="238"/>
      <c r="F46" s="23"/>
      <c r="G46" s="19" t="s">
        <v>132</v>
      </c>
      <c r="H46" s="22"/>
      <c r="I46" s="22"/>
      <c r="J46" s="22"/>
      <c r="K46" s="22"/>
      <c r="L46" s="22"/>
      <c r="M46" s="3"/>
      <c r="N46" s="3"/>
      <c r="O46" s="85"/>
    </row>
    <row r="47" spans="2:21" s="6" customFormat="1" ht="43.5" customHeight="1" x14ac:dyDescent="0.25">
      <c r="B47" s="239"/>
      <c r="C47" s="239"/>
      <c r="D47" s="239"/>
      <c r="E47" s="239"/>
      <c r="F47" s="23"/>
      <c r="G47" s="30"/>
      <c r="H47" s="22"/>
      <c r="I47" s="22"/>
      <c r="J47" s="22"/>
      <c r="K47" s="22"/>
      <c r="L47" s="22"/>
      <c r="M47" s="3"/>
      <c r="N47" s="3"/>
      <c r="O47" s="85"/>
    </row>
    <row r="48" spans="2:21" s="6" customFormat="1" ht="43.5" customHeight="1" x14ac:dyDescent="0.25">
      <c r="B48" s="193"/>
      <c r="C48" s="193"/>
      <c r="D48" s="193"/>
      <c r="E48" s="193"/>
      <c r="F48" s="23"/>
      <c r="G48" s="78"/>
      <c r="H48" s="22"/>
      <c r="I48" s="22"/>
      <c r="J48" s="22"/>
      <c r="K48" s="22"/>
      <c r="L48" s="22"/>
      <c r="M48" s="3"/>
      <c r="N48" s="3"/>
      <c r="O48" s="85"/>
    </row>
    <row r="49" spans="2:15" s="6" customFormat="1" ht="43.5" customHeight="1" x14ac:dyDescent="0.25">
      <c r="B49" s="193"/>
      <c r="C49" s="193"/>
      <c r="D49" s="193"/>
      <c r="E49" s="193"/>
      <c r="F49" s="23"/>
      <c r="G49" s="78"/>
      <c r="H49" s="22"/>
      <c r="I49" s="22"/>
      <c r="J49" s="22"/>
      <c r="K49" s="22"/>
      <c r="L49" s="22"/>
      <c r="M49" s="3"/>
      <c r="N49" s="3"/>
      <c r="O49" s="85"/>
    </row>
    <row r="50" spans="2:15" s="6" customFormat="1" ht="43.5" customHeight="1" x14ac:dyDescent="0.25">
      <c r="B50" s="193"/>
      <c r="C50" s="193"/>
      <c r="D50" s="193"/>
      <c r="E50" s="193"/>
      <c r="F50" s="23"/>
      <c r="G50" s="78"/>
      <c r="H50" s="22"/>
      <c r="I50" s="22"/>
      <c r="J50" s="22"/>
      <c r="K50" s="22"/>
      <c r="L50" s="22"/>
      <c r="M50" s="3"/>
      <c r="N50" s="3"/>
      <c r="O50" s="85"/>
    </row>
    <row r="51" spans="2:15" s="6" customFormat="1" ht="21" customHeight="1" x14ac:dyDescent="0.25">
      <c r="B51" s="2"/>
      <c r="C51" s="2"/>
      <c r="D51" s="2"/>
      <c r="E51" s="2"/>
      <c r="F51" s="23"/>
      <c r="G51" s="23"/>
      <c r="H51" s="22"/>
      <c r="I51" s="22"/>
      <c r="J51" s="22"/>
      <c r="K51" s="22"/>
      <c r="L51" s="22"/>
      <c r="M51" s="3"/>
      <c r="N51" s="3"/>
      <c r="O51" s="85"/>
    </row>
    <row r="52" spans="2:15" s="6" customFormat="1" ht="21" customHeight="1" x14ac:dyDescent="0.25">
      <c r="B52" s="22"/>
      <c r="C52" s="23"/>
      <c r="D52" s="23"/>
      <c r="E52" s="23"/>
      <c r="F52" s="23"/>
      <c r="G52" s="23"/>
      <c r="H52" s="22"/>
      <c r="I52" s="22"/>
      <c r="J52" s="22"/>
      <c r="K52" s="22"/>
      <c r="L52" s="22"/>
      <c r="M52" s="3"/>
      <c r="N52" s="3"/>
      <c r="O52" s="85"/>
    </row>
    <row r="53" spans="2:15" s="6" customFormat="1" ht="21" customHeight="1" x14ac:dyDescent="0.25">
      <c r="B53" s="22"/>
      <c r="C53" s="23"/>
      <c r="D53" s="23"/>
      <c r="E53" s="23"/>
      <c r="F53" s="23"/>
      <c r="G53" s="23"/>
      <c r="H53" s="22"/>
      <c r="I53" s="22"/>
      <c r="J53" s="22"/>
      <c r="K53" s="22"/>
      <c r="L53" s="22"/>
      <c r="M53" s="3"/>
      <c r="N53" s="3"/>
      <c r="O53" s="85"/>
    </row>
    <row r="54" spans="2:15" s="6" customFormat="1" ht="21" customHeight="1" x14ac:dyDescent="0.25">
      <c r="B54" s="22"/>
      <c r="C54" s="23"/>
      <c r="D54" s="23"/>
      <c r="E54" s="23"/>
      <c r="F54" s="23"/>
      <c r="G54" s="23"/>
      <c r="H54" s="22"/>
      <c r="I54" s="22"/>
      <c r="J54" s="22"/>
      <c r="K54" s="22"/>
      <c r="L54" s="22"/>
      <c r="M54" s="3"/>
      <c r="N54" s="3"/>
      <c r="O54" s="85"/>
    </row>
    <row r="55" spans="2:15" s="6" customFormat="1" ht="21" customHeight="1" x14ac:dyDescent="0.25">
      <c r="B55" s="22"/>
      <c r="C55" s="23"/>
      <c r="D55" s="23"/>
      <c r="E55" s="23"/>
      <c r="F55" s="23"/>
      <c r="G55" s="23"/>
      <c r="H55" s="22"/>
      <c r="I55" s="22"/>
      <c r="J55" s="22"/>
      <c r="K55" s="22"/>
      <c r="L55" s="22"/>
      <c r="M55" s="3"/>
      <c r="N55" s="3"/>
      <c r="O55" s="85"/>
    </row>
    <row r="56" spans="2:15" ht="21" customHeight="1" x14ac:dyDescent="0.25">
      <c r="B56" s="22"/>
      <c r="C56" s="23"/>
      <c r="D56" s="23"/>
      <c r="E56" s="23"/>
      <c r="F56" s="23"/>
      <c r="G56" s="23"/>
      <c r="H56" s="22"/>
      <c r="I56" s="22"/>
      <c r="J56" s="22"/>
      <c r="K56" s="22"/>
      <c r="L56" s="22"/>
      <c r="M56" s="3"/>
      <c r="N56" s="3"/>
      <c r="O56" s="85"/>
    </row>
  </sheetData>
  <sheetProtection algorithmName="SHA-512" hashValue="/X3TydIQoVPNd8ZROyiWccXkNT39vohGfgTYwA4kPgIqIbdcrz/fvyg7HbviqIMp7uW+levPy+x86KNEDJONyA==" saltValue="UYsj3RlIYzyK0oBMbTQGwA==" spinCount="100000" sheet="1" objects="1" scenarios="1"/>
  <protectedRanges>
    <protectedRange sqref="H6:H7 H17:L21 H23:L37 B40 B47:E50 G47:G50 I43" name="Plage1"/>
  </protectedRanges>
  <mergeCells count="65">
    <mergeCell ref="D2:N2"/>
    <mergeCell ref="B50:E50"/>
    <mergeCell ref="G44:N44"/>
    <mergeCell ref="B46:E46"/>
    <mergeCell ref="B47:E47"/>
    <mergeCell ref="B48:E48"/>
    <mergeCell ref="B49:E49"/>
    <mergeCell ref="B37:E37"/>
    <mergeCell ref="F37:G37"/>
    <mergeCell ref="B39:E39"/>
    <mergeCell ref="I39:L39"/>
    <mergeCell ref="B40:E43"/>
    <mergeCell ref="I41:J41"/>
    <mergeCell ref="L41:L43"/>
    <mergeCell ref="I43:J43"/>
    <mergeCell ref="F32:G32"/>
    <mergeCell ref="F33:G33"/>
    <mergeCell ref="B34:B36"/>
    <mergeCell ref="C34:E36"/>
    <mergeCell ref="F34:G34"/>
    <mergeCell ref="F35:G35"/>
    <mergeCell ref="F36:G36"/>
    <mergeCell ref="B29:B33"/>
    <mergeCell ref="C29:E33"/>
    <mergeCell ref="F29:G29"/>
    <mergeCell ref="F30:G30"/>
    <mergeCell ref="F31:G31"/>
    <mergeCell ref="B26:B28"/>
    <mergeCell ref="C26:E28"/>
    <mergeCell ref="F26:G26"/>
    <mergeCell ref="F27:G27"/>
    <mergeCell ref="F28:G28"/>
    <mergeCell ref="B23:B25"/>
    <mergeCell ref="C23:E25"/>
    <mergeCell ref="F23:G23"/>
    <mergeCell ref="F24:G24"/>
    <mergeCell ref="F25:G25"/>
    <mergeCell ref="B22:G22"/>
    <mergeCell ref="F13:G15"/>
    <mergeCell ref="H13:L13"/>
    <mergeCell ref="M13:N15"/>
    <mergeCell ref="B17:B21"/>
    <mergeCell ref="C17:E21"/>
    <mergeCell ref="F17:G17"/>
    <mergeCell ref="F18:G18"/>
    <mergeCell ref="F19:G19"/>
    <mergeCell ref="F20:G20"/>
    <mergeCell ref="B13:E15"/>
    <mergeCell ref="F21:G21"/>
    <mergeCell ref="B16:G16"/>
    <mergeCell ref="D4:N4"/>
    <mergeCell ref="B6:E6"/>
    <mergeCell ref="H6:N6"/>
    <mergeCell ref="B7:C7"/>
    <mergeCell ref="D7:E7"/>
    <mergeCell ref="G7:G11"/>
    <mergeCell ref="H7:N11"/>
    <mergeCell ref="B8:C8"/>
    <mergeCell ref="D8:E8"/>
    <mergeCell ref="B9:C9"/>
    <mergeCell ref="D9:E9"/>
    <mergeCell ref="B10:C10"/>
    <mergeCell ref="D10:E10"/>
    <mergeCell ref="B11:C11"/>
    <mergeCell ref="D11:E11"/>
  </mergeCells>
  <conditionalFormatting sqref="I39:L39">
    <cfRule type="cellIs" dxfId="4" priority="9" operator="greaterThan">
      <formula>0.5</formula>
    </cfRule>
    <cfRule type="cellIs" dxfId="3" priority="10" operator="lessThan">
      <formula>0.5</formula>
    </cfRule>
  </conditionalFormatting>
  <conditionalFormatting sqref="I41:J41">
    <cfRule type="cellIs" dxfId="2" priority="8" operator="equal">
      <formula>"!"</formula>
    </cfRule>
  </conditionalFormatting>
  <conditionalFormatting sqref="H16 H22">
    <cfRule type="containsText" dxfId="1" priority="2" operator="containsText" text="?">
      <formula>NOT(ISERROR(SEARCH("?",H16)))</formula>
    </cfRule>
  </conditionalFormatting>
  <conditionalFormatting sqref="M23:M37 M17:M21">
    <cfRule type="containsText" dxfId="0" priority="1" operator="containsText" text="&lt;">
      <formula>NOT(ISERROR(SEARCH("&lt;",M17)))</formula>
    </cfRule>
  </conditionalFormatting>
  <pageMargins left="0.59055118110236227" right="0.59055118110236227" top="0.59055118110236227" bottom="0.59055118110236227" header="0.31496062992125984" footer="0.31496062992125984"/>
  <pageSetup paperSize="9" scale="52" orientation="portrait" r:id="rId1"/>
  <ignoredErrors>
    <ignoredError sqref="O36 P2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Evaluation</vt:lpstr>
      <vt:lpstr>EP1</vt:lpstr>
      <vt:lpstr>EP2 A</vt:lpstr>
      <vt:lpstr>EP2 A1</vt:lpstr>
      <vt:lpstr>EP2 A2</vt:lpstr>
      <vt:lpstr>EP3</vt:lpstr>
      <vt:lpstr>'EP1'!Zone_d_impression</vt:lpstr>
      <vt:lpstr>'EP2 A'!Zone_d_impression</vt:lpstr>
      <vt:lpstr>'EP2 A1'!Zone_d_impression</vt:lpstr>
      <vt:lpstr>'EP2 A2'!Zone_d_impression</vt:lpstr>
      <vt:lpstr>'EP3'!Zone_d_impression</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MONTOUT</dc:creator>
  <cp:lastModifiedBy>Olivier MONTOUT</cp:lastModifiedBy>
  <cp:lastPrinted>2020-11-10T18:43:08Z</cp:lastPrinted>
  <dcterms:created xsi:type="dcterms:W3CDTF">2020-04-09T10:37:36Z</dcterms:created>
  <dcterms:modified xsi:type="dcterms:W3CDTF">2021-04-05T13:34:43Z</dcterms:modified>
</cp:coreProperties>
</file>