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codeName="ThisWorkbook"/>
  <mc:AlternateContent xmlns:mc="http://schemas.openxmlformats.org/markup-compatibility/2006">
    <mc:Choice Requires="x15">
      <x15ac:absPath xmlns:x15ac="http://schemas.microsoft.com/office/spreadsheetml/2010/11/ac" url="/Users/stephanegoy/Desktop/"/>
    </mc:Choice>
  </mc:AlternateContent>
  <xr:revisionPtr revIDLastSave="0" documentId="13_ncr:1_{B888AA33-93B7-6F40-B647-4856E29376D2}" xr6:coauthVersionLast="36" xr6:coauthVersionMax="36" xr10:uidLastSave="{00000000-0000-0000-0000-000000000000}"/>
  <bookViews>
    <workbookView xWindow="0" yWindow="0" windowWidth="25600" windowHeight="16000" tabRatio="819" xr2:uid="{00000000-000D-0000-FFFF-FFFF00000000}"/>
  </bookViews>
  <sheets>
    <sheet name="SESSION 2021" sheetId="1" r:id="rId1"/>
    <sheet name="EP1" sheetId="4" r:id="rId2"/>
    <sheet name="EP2 en Etablissement" sheetId="11" r:id="rId3"/>
    <sheet name="EP2 en Entreprise(s)" sheetId="9" r:id="rId4"/>
    <sheet name="EP3" sheetId="2" r:id="rId5"/>
  </sheets>
  <definedNames>
    <definedName name="_xlnm.Print_Area" localSheetId="1">'EP1'!$A$1:$K$40</definedName>
    <definedName name="_xlnm.Print_Area" localSheetId="3">'EP2 en Entreprise(s)'!$A$1:$K$84</definedName>
    <definedName name="_xlnm.Print_Area" localSheetId="2">'EP2 en Etablissement'!$A$1:$K$84</definedName>
    <definedName name="_xlnm.Print_Area" localSheetId="4">'EP3'!$A$1:$K$56</definedName>
    <definedName name="_xlnm.Print_Area" localSheetId="0">'SESSION 2021'!$A$1:$J$25</definedName>
  </definedNames>
  <calcPr calcId="181029"/>
</workbook>
</file>

<file path=xl/calcChain.xml><?xml version="1.0" encoding="utf-8"?>
<calcChain xmlns="http://schemas.openxmlformats.org/spreadsheetml/2006/main">
  <c r="I22" i="1" l="1"/>
  <c r="I21" i="1" s="1"/>
  <c r="I23" i="1"/>
  <c r="J21" i="1" l="1"/>
  <c r="W23" i="2" l="1"/>
  <c r="V23" i="2"/>
  <c r="X23" i="2" s="1"/>
  <c r="T23" i="2"/>
  <c r="R23" i="2"/>
  <c r="Q23" i="2"/>
  <c r="S23" i="2" s="1"/>
  <c r="AA23" i="2" s="1"/>
  <c r="P23" i="2"/>
  <c r="Z23" i="2"/>
  <c r="AB23" i="2" l="1"/>
  <c r="AC23" i="2" s="1"/>
  <c r="Y23" i="2"/>
  <c r="L69" i="11" l="1"/>
  <c r="W67" i="11"/>
  <c r="V67" i="11"/>
  <c r="R67" i="11"/>
  <c r="P67" i="11"/>
  <c r="Q67" i="11" s="1"/>
  <c r="S67" i="11" s="1"/>
  <c r="K67" i="11"/>
  <c r="U67" i="11" s="1"/>
  <c r="W66" i="11"/>
  <c r="V66" i="11"/>
  <c r="R66" i="11"/>
  <c r="K66" i="11" s="1"/>
  <c r="U66" i="11" s="1"/>
  <c r="P66" i="11"/>
  <c r="AB65" i="11"/>
  <c r="AC65" i="11" s="1"/>
  <c r="Z65" i="11"/>
  <c r="X65" i="11"/>
  <c r="W65" i="11"/>
  <c r="V65" i="11"/>
  <c r="R65" i="11"/>
  <c r="P65" i="11"/>
  <c r="Q65" i="11" s="1"/>
  <c r="S65" i="11" s="1"/>
  <c r="K65" i="11"/>
  <c r="U65" i="11" s="1"/>
  <c r="M64" i="11"/>
  <c r="W63" i="11"/>
  <c r="V63" i="11"/>
  <c r="U63" i="11"/>
  <c r="R63" i="11"/>
  <c r="K63" i="11" s="1"/>
  <c r="Q63" i="11"/>
  <c r="S63" i="11" s="1"/>
  <c r="P63" i="11"/>
  <c r="T63" i="11" s="1"/>
  <c r="W62" i="11"/>
  <c r="K62" i="11" s="1"/>
  <c r="U62" i="11" s="1"/>
  <c r="V62" i="11"/>
  <c r="T62" i="11"/>
  <c r="S62" i="11"/>
  <c r="R62" i="11"/>
  <c r="P62" i="11"/>
  <c r="Q62" i="11" s="1"/>
  <c r="Z61" i="11"/>
  <c r="W61" i="11"/>
  <c r="V61" i="11"/>
  <c r="X61" i="11" s="1"/>
  <c r="R61" i="11"/>
  <c r="P61" i="11"/>
  <c r="Q61" i="11" s="1"/>
  <c r="S61" i="11" s="1"/>
  <c r="AA61" i="11" s="1"/>
  <c r="M60" i="11"/>
  <c r="W59" i="11"/>
  <c r="V59" i="11"/>
  <c r="R59" i="11"/>
  <c r="K59" i="11" s="1"/>
  <c r="U59" i="11" s="1"/>
  <c r="Q59" i="11"/>
  <c r="S59" i="11" s="1"/>
  <c r="P59" i="11"/>
  <c r="T59" i="11" s="1"/>
  <c r="AB58" i="11"/>
  <c r="AC58" i="11" s="1"/>
  <c r="Z58" i="11"/>
  <c r="X58" i="11"/>
  <c r="W58" i="11"/>
  <c r="V58" i="11"/>
  <c r="T58" i="11"/>
  <c r="Y58" i="11" s="1"/>
  <c r="Y59" i="11" s="1"/>
  <c r="R58" i="11"/>
  <c r="K58" i="11" s="1"/>
  <c r="U58" i="11" s="1"/>
  <c r="P58" i="11"/>
  <c r="Q58" i="11" s="1"/>
  <c r="S58" i="11" s="1"/>
  <c r="M57" i="11"/>
  <c r="W56" i="11"/>
  <c r="V56" i="11"/>
  <c r="X54" i="11" s="1"/>
  <c r="R56" i="11"/>
  <c r="P56" i="11"/>
  <c r="Q56" i="11" s="1"/>
  <c r="S56" i="11" s="1"/>
  <c r="W55" i="11"/>
  <c r="V55" i="11"/>
  <c r="T55" i="11"/>
  <c r="R55" i="11"/>
  <c r="K55" i="11" s="1"/>
  <c r="U55" i="11" s="1"/>
  <c r="P55" i="11"/>
  <c r="Q55" i="11" s="1"/>
  <c r="S55" i="11" s="1"/>
  <c r="Z54" i="11"/>
  <c r="W54" i="11"/>
  <c r="K54" i="11" s="1"/>
  <c r="U54" i="11" s="1"/>
  <c r="V54" i="11"/>
  <c r="R54" i="11"/>
  <c r="P54" i="11"/>
  <c r="Q54" i="11" s="1"/>
  <c r="S54" i="11" s="1"/>
  <c r="AA54" i="11" s="1"/>
  <c r="M53" i="11"/>
  <c r="W52" i="11"/>
  <c r="V52" i="11"/>
  <c r="U52" i="11"/>
  <c r="R52" i="11"/>
  <c r="K52" i="11" s="1"/>
  <c r="Q52" i="11"/>
  <c r="S52" i="11" s="1"/>
  <c r="P52" i="11"/>
  <c r="T52" i="11" s="1"/>
  <c r="W51" i="11"/>
  <c r="V51" i="11"/>
  <c r="T51" i="11"/>
  <c r="S51" i="11"/>
  <c r="R51" i="11"/>
  <c r="P51" i="11"/>
  <c r="Q51" i="11" s="1"/>
  <c r="K51" i="11"/>
  <c r="U51" i="11" s="1"/>
  <c r="Z50" i="11"/>
  <c r="W50" i="11"/>
  <c r="V50" i="11"/>
  <c r="X50" i="11" s="1"/>
  <c r="R50" i="11"/>
  <c r="P50" i="11"/>
  <c r="Q50" i="11" s="1"/>
  <c r="S50" i="11" s="1"/>
  <c r="AA50" i="11" s="1"/>
  <c r="M49" i="11"/>
  <c r="W48" i="11"/>
  <c r="V48" i="11"/>
  <c r="T48" i="11"/>
  <c r="R48" i="11"/>
  <c r="K48" i="11" s="1"/>
  <c r="U48" i="11" s="1"/>
  <c r="P48" i="11"/>
  <c r="Q48" i="11" s="1"/>
  <c r="S48" i="11" s="1"/>
  <c r="W47" i="11"/>
  <c r="V47" i="11"/>
  <c r="R47" i="11"/>
  <c r="K47" i="11" s="1"/>
  <c r="U47" i="11" s="1"/>
  <c r="P47" i="11"/>
  <c r="Q47" i="11" s="1"/>
  <c r="S47" i="11" s="1"/>
  <c r="AC46" i="11"/>
  <c r="Z46" i="11"/>
  <c r="W46" i="11"/>
  <c r="V46" i="11"/>
  <c r="R46" i="11"/>
  <c r="AB46" i="11" s="1"/>
  <c r="Q46" i="11"/>
  <c r="S46" i="11" s="1"/>
  <c r="AA46" i="11" s="1"/>
  <c r="P46" i="11"/>
  <c r="T46" i="11" s="1"/>
  <c r="M45" i="11"/>
  <c r="W44" i="11"/>
  <c r="V44" i="11"/>
  <c r="T44" i="11"/>
  <c r="S44" i="11"/>
  <c r="R44" i="11"/>
  <c r="P44" i="11"/>
  <c r="Q44" i="11" s="1"/>
  <c r="K44" i="11"/>
  <c r="U44" i="11" s="1"/>
  <c r="W43" i="11"/>
  <c r="V43" i="11"/>
  <c r="R43" i="11"/>
  <c r="K43" i="11" s="1"/>
  <c r="U43" i="11" s="1"/>
  <c r="Q43" i="11"/>
  <c r="S43" i="11" s="1"/>
  <c r="P43" i="11"/>
  <c r="T43" i="11" s="1"/>
  <c r="AB42" i="11"/>
  <c r="AC42" i="11" s="1"/>
  <c r="Z42" i="11"/>
  <c r="X42" i="11"/>
  <c r="W42" i="11"/>
  <c r="V42" i="11"/>
  <c r="U42" i="11"/>
  <c r="T42" i="11"/>
  <c r="Y42" i="11" s="1"/>
  <c r="Y43" i="11" s="1"/>
  <c r="R42" i="11"/>
  <c r="K42" i="11" s="1"/>
  <c r="P42" i="11"/>
  <c r="Q42" i="11" s="1"/>
  <c r="S42" i="11" s="1"/>
  <c r="AA42" i="11" s="1"/>
  <c r="M41" i="11"/>
  <c r="W40" i="11"/>
  <c r="V40" i="11"/>
  <c r="S40" i="11"/>
  <c r="R40" i="11"/>
  <c r="K40" i="11" s="1"/>
  <c r="U40" i="11" s="1"/>
  <c r="P40" i="11"/>
  <c r="Q40" i="11" s="1"/>
  <c r="W39" i="11"/>
  <c r="V39" i="11"/>
  <c r="T39" i="11"/>
  <c r="R39" i="11"/>
  <c r="K39" i="11" s="1"/>
  <c r="U39" i="11" s="1"/>
  <c r="Q39" i="11"/>
  <c r="S39" i="11" s="1"/>
  <c r="P39" i="11"/>
  <c r="Z38" i="11"/>
  <c r="X38" i="11"/>
  <c r="W38" i="11"/>
  <c r="K38" i="11" s="1"/>
  <c r="U38" i="11" s="1"/>
  <c r="V38" i="11"/>
  <c r="R38" i="11"/>
  <c r="P38" i="11"/>
  <c r="Q38" i="11" s="1"/>
  <c r="S38" i="11" s="1"/>
  <c r="AA38" i="11" s="1"/>
  <c r="M37" i="11"/>
  <c r="K37" i="11"/>
  <c r="W36" i="11"/>
  <c r="V36" i="11"/>
  <c r="R36" i="11"/>
  <c r="K36" i="11" s="1"/>
  <c r="U36" i="11" s="1"/>
  <c r="P36" i="11"/>
  <c r="Q36" i="11" s="1"/>
  <c r="S36" i="11" s="1"/>
  <c r="W35" i="11"/>
  <c r="V35" i="11"/>
  <c r="R35" i="11"/>
  <c r="K35" i="11" s="1"/>
  <c r="U35" i="11" s="1"/>
  <c r="Q35" i="11"/>
  <c r="S35" i="11" s="1"/>
  <c r="P35" i="11"/>
  <c r="T35" i="11" s="1"/>
  <c r="Z34" i="11"/>
  <c r="X34" i="11"/>
  <c r="W34" i="11"/>
  <c r="V34" i="11"/>
  <c r="T34" i="11"/>
  <c r="R34" i="11"/>
  <c r="P34" i="11"/>
  <c r="Q34" i="11" s="1"/>
  <c r="S34" i="11" s="1"/>
  <c r="AA34" i="11" s="1"/>
  <c r="K34" i="11"/>
  <c r="U34" i="11" s="1"/>
  <c r="M33" i="11"/>
  <c r="W32" i="11"/>
  <c r="V32" i="11"/>
  <c r="S32" i="11"/>
  <c r="R32" i="11"/>
  <c r="P32" i="11"/>
  <c r="Q32" i="11" s="1"/>
  <c r="K32" i="11"/>
  <c r="U32" i="11" s="1"/>
  <c r="Z31" i="11"/>
  <c r="W31" i="11"/>
  <c r="V31" i="11"/>
  <c r="X31" i="11" s="1"/>
  <c r="R31" i="11"/>
  <c r="Q31" i="11"/>
  <c r="S31" i="11" s="1"/>
  <c r="P31" i="11"/>
  <c r="T31" i="11" s="1"/>
  <c r="M30" i="11"/>
  <c r="W29" i="11"/>
  <c r="V29" i="11"/>
  <c r="T29" i="11"/>
  <c r="R29" i="11"/>
  <c r="P29" i="11"/>
  <c r="Q29" i="11" s="1"/>
  <c r="S29" i="11" s="1"/>
  <c r="K29" i="11"/>
  <c r="U29" i="11" s="1"/>
  <c r="W28" i="11"/>
  <c r="V28" i="11"/>
  <c r="R28" i="11"/>
  <c r="K28" i="11" s="1"/>
  <c r="U28" i="11" s="1"/>
  <c r="Q28" i="11"/>
  <c r="S28" i="11" s="1"/>
  <c r="P28" i="11"/>
  <c r="T28" i="11" s="1"/>
  <c r="AB27" i="11"/>
  <c r="AC27" i="11" s="1"/>
  <c r="Z27" i="11"/>
  <c r="X27" i="11"/>
  <c r="W27" i="11"/>
  <c r="V27" i="11"/>
  <c r="U27" i="11"/>
  <c r="T27" i="11"/>
  <c r="Y27" i="11" s="1"/>
  <c r="Y28" i="11" s="1"/>
  <c r="R27" i="11"/>
  <c r="Q27" i="11"/>
  <c r="S27" i="11" s="1"/>
  <c r="P27" i="11"/>
  <c r="K27" i="11"/>
  <c r="M26" i="11"/>
  <c r="W25" i="11"/>
  <c r="V25" i="11"/>
  <c r="S25" i="11"/>
  <c r="R25" i="11"/>
  <c r="AB22" i="11" s="1"/>
  <c r="AC22" i="11" s="1"/>
  <c r="Q25" i="11"/>
  <c r="P25" i="11"/>
  <c r="T25" i="11" s="1"/>
  <c r="W24" i="11"/>
  <c r="K24" i="11" s="1"/>
  <c r="U24" i="11" s="1"/>
  <c r="V24" i="11"/>
  <c r="S24" i="11"/>
  <c r="R24" i="11"/>
  <c r="P24" i="11"/>
  <c r="Q24" i="11" s="1"/>
  <c r="W23" i="11"/>
  <c r="V23" i="11"/>
  <c r="X22" i="11" s="1"/>
  <c r="U23" i="11"/>
  <c r="R23" i="11"/>
  <c r="K23" i="11" s="1"/>
  <c r="Q23" i="11"/>
  <c r="S23" i="11" s="1"/>
  <c r="P23" i="11"/>
  <c r="T23" i="11" s="1"/>
  <c r="Z22" i="11"/>
  <c r="W22" i="11"/>
  <c r="V22" i="11"/>
  <c r="U22" i="11"/>
  <c r="R22" i="11"/>
  <c r="P22" i="11"/>
  <c r="T22" i="11" s="1"/>
  <c r="K22" i="11"/>
  <c r="M21" i="11"/>
  <c r="W20" i="11"/>
  <c r="K20" i="11" s="1"/>
  <c r="U20" i="11" s="1"/>
  <c r="V20" i="11"/>
  <c r="X17" i="11" s="1"/>
  <c r="S20" i="11"/>
  <c r="R20" i="11"/>
  <c r="Q20" i="11"/>
  <c r="P20" i="11"/>
  <c r="T20" i="11" s="1"/>
  <c r="W19" i="11"/>
  <c r="V19" i="11"/>
  <c r="T19" i="11"/>
  <c r="R19" i="11"/>
  <c r="P19" i="11"/>
  <c r="Q19" i="11" s="1"/>
  <c r="S19" i="11" s="1"/>
  <c r="K19" i="11"/>
  <c r="U19" i="11" s="1"/>
  <c r="W18" i="11"/>
  <c r="V18" i="11"/>
  <c r="R18" i="11"/>
  <c r="K18" i="11" s="1"/>
  <c r="U18" i="11" s="1"/>
  <c r="Q18" i="11"/>
  <c r="S18" i="11" s="1"/>
  <c r="P18" i="11"/>
  <c r="T18" i="11" s="1"/>
  <c r="AB17" i="11"/>
  <c r="AC17" i="11" s="1"/>
  <c r="Z17" i="11"/>
  <c r="W17" i="11"/>
  <c r="V17" i="11"/>
  <c r="U17" i="11"/>
  <c r="T17" i="11"/>
  <c r="Y17" i="11" s="1"/>
  <c r="Y18" i="11" s="1"/>
  <c r="R17" i="11"/>
  <c r="Q17" i="11"/>
  <c r="S17" i="11" s="1"/>
  <c r="P17" i="11"/>
  <c r="K17" i="11"/>
  <c r="M16" i="11"/>
  <c r="D9" i="11"/>
  <c r="D8" i="11"/>
  <c r="D7" i="11"/>
  <c r="D6" i="11"/>
  <c r="K25" i="11" l="1"/>
  <c r="U25" i="11" s="1"/>
  <c r="AB38" i="11"/>
  <c r="AC38" i="11" s="1"/>
  <c r="X46" i="11"/>
  <c r="AB50" i="11"/>
  <c r="AC50" i="11" s="1"/>
  <c r="K50" i="11"/>
  <c r="U50" i="11" s="1"/>
  <c r="U69" i="11"/>
  <c r="T24" i="11"/>
  <c r="Y22" i="11" s="1"/>
  <c r="Y23" i="11" s="1"/>
  <c r="AB31" i="11"/>
  <c r="AC31" i="11" s="1"/>
  <c r="K31" i="11"/>
  <c r="U31" i="11" s="1"/>
  <c r="AB34" i="11"/>
  <c r="AC34" i="11" s="1"/>
  <c r="K56" i="11"/>
  <c r="U56" i="11" s="1"/>
  <c r="AB54" i="11"/>
  <c r="AA58" i="11"/>
  <c r="AB61" i="11"/>
  <c r="AC61" i="11" s="1"/>
  <c r="K61" i="11"/>
  <c r="U61" i="11" s="1"/>
  <c r="T66" i="11"/>
  <c r="Q66" i="11"/>
  <c r="S66" i="11" s="1"/>
  <c r="AA65" i="11" s="1"/>
  <c r="Q22" i="11"/>
  <c r="S22" i="11" s="1"/>
  <c r="AA22" i="11" s="1"/>
  <c r="AA31" i="11"/>
  <c r="AA17" i="11"/>
  <c r="AA27" i="11"/>
  <c r="T38" i="11"/>
  <c r="Y38" i="11" s="1"/>
  <c r="Y39" i="11" s="1"/>
  <c r="W69" i="11"/>
  <c r="T54" i="11"/>
  <c r="T65" i="11"/>
  <c r="T32" i="11"/>
  <c r="Y31" i="11" s="1"/>
  <c r="Y32" i="11" s="1"/>
  <c r="T36" i="11"/>
  <c r="Y34" i="11" s="1"/>
  <c r="Y35" i="11" s="1"/>
  <c r="T40" i="11"/>
  <c r="K46" i="11"/>
  <c r="U46" i="11" s="1"/>
  <c r="T47" i="11"/>
  <c r="Y46" i="11" s="1"/>
  <c r="Y47" i="11" s="1"/>
  <c r="T50" i="11"/>
  <c r="Y50" i="11" s="1"/>
  <c r="Y51" i="11" s="1"/>
  <c r="T56" i="11"/>
  <c r="T61" i="11"/>
  <c r="Y61" i="11" s="1"/>
  <c r="Y62" i="11" s="1"/>
  <c r="T67" i="11"/>
  <c r="Y65" i="11" l="1"/>
  <c r="Y66" i="11" s="1"/>
  <c r="Y54" i="11"/>
  <c r="Y55" i="11" s="1"/>
  <c r="Y69" i="11" s="1"/>
  <c r="R69" i="11"/>
  <c r="AC54" i="11"/>
  <c r="D13" i="2"/>
  <c r="D12" i="2"/>
  <c r="D11" i="2"/>
  <c r="D10" i="2"/>
  <c r="D9" i="9"/>
  <c r="D8" i="9"/>
  <c r="D7" i="9"/>
  <c r="D6" i="9"/>
  <c r="D8" i="4"/>
  <c r="D7" i="4"/>
  <c r="D6" i="4"/>
  <c r="D5" i="4"/>
  <c r="R31" i="2"/>
  <c r="W31" i="2"/>
  <c r="R30" i="2"/>
  <c r="W30" i="2"/>
  <c r="R29" i="2"/>
  <c r="W29" i="2"/>
  <c r="R43" i="9"/>
  <c r="W43" i="9"/>
  <c r="R44" i="9"/>
  <c r="W44" i="9"/>
  <c r="S20" i="4"/>
  <c r="K20" i="4" s="1"/>
  <c r="V20" i="4" s="1"/>
  <c r="X20" i="4"/>
  <c r="S21" i="4"/>
  <c r="X21" i="4"/>
  <c r="I24" i="1"/>
  <c r="R37" i="2"/>
  <c r="R38" i="2"/>
  <c r="R39" i="2"/>
  <c r="R33" i="2"/>
  <c r="R34" i="2"/>
  <c r="R35" i="2"/>
  <c r="P30" i="2"/>
  <c r="Q30" i="2"/>
  <c r="R25" i="2"/>
  <c r="R26" i="2"/>
  <c r="R27" i="2"/>
  <c r="S23" i="4"/>
  <c r="S24" i="4"/>
  <c r="Q23" i="4"/>
  <c r="R23" i="4"/>
  <c r="S19" i="4"/>
  <c r="Q20" i="4"/>
  <c r="R20" i="4"/>
  <c r="T20" i="4" s="1"/>
  <c r="S16" i="4"/>
  <c r="S17" i="4"/>
  <c r="Q16" i="4"/>
  <c r="R16" i="4"/>
  <c r="Q17" i="4"/>
  <c r="R17" i="4"/>
  <c r="P17" i="9"/>
  <c r="T17" i="9"/>
  <c r="P18" i="9"/>
  <c r="T18" i="9"/>
  <c r="P19" i="9"/>
  <c r="T19" i="9"/>
  <c r="P20" i="9"/>
  <c r="T20" i="9"/>
  <c r="Z17" i="9"/>
  <c r="P22" i="9"/>
  <c r="T22" i="9"/>
  <c r="P23" i="9"/>
  <c r="T23" i="9"/>
  <c r="P24" i="9"/>
  <c r="T24" i="9"/>
  <c r="P25" i="9"/>
  <c r="T25" i="9"/>
  <c r="Z22" i="9"/>
  <c r="P27" i="9"/>
  <c r="T27" i="9"/>
  <c r="P28" i="9"/>
  <c r="T28" i="9"/>
  <c r="P29" i="9"/>
  <c r="T29" i="9"/>
  <c r="Z27" i="9"/>
  <c r="P31" i="9"/>
  <c r="T31" i="9"/>
  <c r="P32" i="9"/>
  <c r="T32" i="9"/>
  <c r="Z31" i="9"/>
  <c r="P34" i="9"/>
  <c r="T34" i="9"/>
  <c r="P35" i="9"/>
  <c r="T35" i="9"/>
  <c r="P36" i="9"/>
  <c r="T36" i="9"/>
  <c r="Z34" i="9"/>
  <c r="P38" i="9"/>
  <c r="T38" i="9"/>
  <c r="P39" i="9"/>
  <c r="T39" i="9"/>
  <c r="P40" i="9"/>
  <c r="T40" i="9"/>
  <c r="Z38" i="9"/>
  <c r="P42" i="9"/>
  <c r="T42" i="9"/>
  <c r="P43" i="9"/>
  <c r="T43" i="9"/>
  <c r="P44" i="9"/>
  <c r="T44" i="9"/>
  <c r="Z42" i="9"/>
  <c r="P46" i="9"/>
  <c r="T46" i="9"/>
  <c r="P47" i="9"/>
  <c r="T47" i="9"/>
  <c r="P48" i="9"/>
  <c r="T48" i="9"/>
  <c r="Z46" i="9"/>
  <c r="P50" i="9"/>
  <c r="T50" i="9"/>
  <c r="P51" i="9"/>
  <c r="T51" i="9"/>
  <c r="P52" i="9"/>
  <c r="T52" i="9"/>
  <c r="Z50" i="9"/>
  <c r="P54" i="9"/>
  <c r="T54" i="9"/>
  <c r="P55" i="9"/>
  <c r="T55" i="9"/>
  <c r="P56" i="9"/>
  <c r="T56" i="9"/>
  <c r="Z54" i="9"/>
  <c r="P58" i="9"/>
  <c r="T58" i="9"/>
  <c r="P59" i="9"/>
  <c r="T59" i="9"/>
  <c r="Z58" i="9"/>
  <c r="P61" i="9"/>
  <c r="T61" i="9"/>
  <c r="P62" i="9"/>
  <c r="T62" i="9"/>
  <c r="P63" i="9"/>
  <c r="T63" i="9"/>
  <c r="Z61" i="9"/>
  <c r="P65" i="9"/>
  <c r="T65" i="9"/>
  <c r="P66" i="9"/>
  <c r="T66" i="9"/>
  <c r="P67" i="9"/>
  <c r="T67" i="9"/>
  <c r="Z65" i="9"/>
  <c r="R17" i="9"/>
  <c r="K17" i="9" s="1"/>
  <c r="U17" i="9" s="1"/>
  <c r="W17" i="9"/>
  <c r="V17" i="9"/>
  <c r="R18" i="9"/>
  <c r="K18" i="9" s="1"/>
  <c r="U18" i="9" s="1"/>
  <c r="W18" i="9"/>
  <c r="V18" i="9"/>
  <c r="R19" i="9"/>
  <c r="K19" i="9" s="1"/>
  <c r="U19" i="9" s="1"/>
  <c r="W19" i="9"/>
  <c r="V19" i="9"/>
  <c r="R20" i="9"/>
  <c r="K20" i="9" s="1"/>
  <c r="U20" i="9" s="1"/>
  <c r="W20" i="9"/>
  <c r="V20" i="9"/>
  <c r="R22" i="9"/>
  <c r="W22" i="9"/>
  <c r="V22" i="9"/>
  <c r="R23" i="9"/>
  <c r="W23" i="9"/>
  <c r="V23" i="9"/>
  <c r="R24" i="9"/>
  <c r="K24" i="9" s="1"/>
  <c r="U24" i="9" s="1"/>
  <c r="W24" i="9"/>
  <c r="V24" i="9"/>
  <c r="R25" i="9"/>
  <c r="W25" i="9"/>
  <c r="V25" i="9"/>
  <c r="R27" i="9"/>
  <c r="W27" i="9"/>
  <c r="V27" i="9"/>
  <c r="R28" i="9"/>
  <c r="W28" i="9"/>
  <c r="K28" i="9"/>
  <c r="U28" i="9" s="1"/>
  <c r="V28" i="9"/>
  <c r="R29" i="9"/>
  <c r="K29" i="9" s="1"/>
  <c r="U29" i="9" s="1"/>
  <c r="W29" i="9"/>
  <c r="V29" i="9"/>
  <c r="R31" i="9"/>
  <c r="W31" i="9"/>
  <c r="V31" i="9"/>
  <c r="X31" i="9" s="1"/>
  <c r="R32" i="9"/>
  <c r="K32" i="9" s="1"/>
  <c r="U32" i="9" s="1"/>
  <c r="W32" i="9"/>
  <c r="V32" i="9"/>
  <c r="R34" i="9"/>
  <c r="K34" i="9" s="1"/>
  <c r="U34" i="9" s="1"/>
  <c r="W34" i="9"/>
  <c r="V34" i="9"/>
  <c r="R35" i="9"/>
  <c r="K35" i="9" s="1"/>
  <c r="U35" i="9" s="1"/>
  <c r="W35" i="9"/>
  <c r="V35" i="9"/>
  <c r="R36" i="9"/>
  <c r="K36" i="9" s="1"/>
  <c r="U36" i="9" s="1"/>
  <c r="W36" i="9"/>
  <c r="V36" i="9"/>
  <c r="R38" i="9"/>
  <c r="K38" i="9" s="1"/>
  <c r="U38" i="9" s="1"/>
  <c r="W38" i="9"/>
  <c r="V38" i="9"/>
  <c r="R39" i="9"/>
  <c r="K39" i="9" s="1"/>
  <c r="U39" i="9" s="1"/>
  <c r="W39" i="9"/>
  <c r="V39" i="9"/>
  <c r="R40" i="9"/>
  <c r="W40" i="9"/>
  <c r="V40" i="9"/>
  <c r="R42" i="9"/>
  <c r="W42" i="9"/>
  <c r="V42" i="9"/>
  <c r="V43" i="9"/>
  <c r="V44" i="9"/>
  <c r="R46" i="9"/>
  <c r="W46" i="9"/>
  <c r="V46" i="9"/>
  <c r="R47" i="9"/>
  <c r="W47" i="9"/>
  <c r="V47" i="9"/>
  <c r="R48" i="9"/>
  <c r="K48" i="9" s="1"/>
  <c r="U48" i="9" s="1"/>
  <c r="W48" i="9"/>
  <c r="V48" i="9"/>
  <c r="R50" i="9"/>
  <c r="W50" i="9"/>
  <c r="V50" i="9"/>
  <c r="R51" i="9"/>
  <c r="K51" i="9" s="1"/>
  <c r="U51" i="9" s="1"/>
  <c r="W51" i="9"/>
  <c r="V51" i="9"/>
  <c r="R52" i="9"/>
  <c r="K52" i="9" s="1"/>
  <c r="U52" i="9" s="1"/>
  <c r="W52" i="9"/>
  <c r="V52" i="9"/>
  <c r="R54" i="9"/>
  <c r="W54" i="9"/>
  <c r="V54" i="9"/>
  <c r="R55" i="9"/>
  <c r="W55" i="9"/>
  <c r="V55" i="9"/>
  <c r="R56" i="9"/>
  <c r="K56" i="9" s="1"/>
  <c r="U56" i="9" s="1"/>
  <c r="W56" i="9"/>
  <c r="V56" i="9"/>
  <c r="R58" i="9"/>
  <c r="W58" i="9"/>
  <c r="V58" i="9"/>
  <c r="R59" i="9"/>
  <c r="K59" i="9" s="1"/>
  <c r="U59" i="9" s="1"/>
  <c r="W59" i="9"/>
  <c r="V59" i="9"/>
  <c r="R61" i="9"/>
  <c r="W61" i="9"/>
  <c r="V61" i="9"/>
  <c r="R62" i="9"/>
  <c r="K62" i="9" s="1"/>
  <c r="U62" i="9" s="1"/>
  <c r="W62" i="9"/>
  <c r="V62" i="9"/>
  <c r="R63" i="9"/>
  <c r="W63" i="9"/>
  <c r="V63" i="9"/>
  <c r="R65" i="9"/>
  <c r="K65" i="9" s="1"/>
  <c r="U65" i="9" s="1"/>
  <c r="W65" i="9"/>
  <c r="V65" i="9"/>
  <c r="R66" i="9"/>
  <c r="W66" i="9"/>
  <c r="V66" i="9"/>
  <c r="R67" i="9"/>
  <c r="K67" i="9" s="1"/>
  <c r="U67" i="9" s="1"/>
  <c r="W67" i="9"/>
  <c r="V67" i="9"/>
  <c r="AB42" i="9"/>
  <c r="AC42" i="9" s="1"/>
  <c r="AB34" i="9"/>
  <c r="L69" i="9"/>
  <c r="Q67" i="9"/>
  <c r="S67" i="9" s="1"/>
  <c r="Q66" i="9"/>
  <c r="S66" i="9"/>
  <c r="Q65" i="9"/>
  <c r="S65" i="9"/>
  <c r="M64" i="9"/>
  <c r="Q63" i="9"/>
  <c r="S63" i="9" s="1"/>
  <c r="Q62" i="9"/>
  <c r="S62" i="9" s="1"/>
  <c r="Q61" i="9"/>
  <c r="S61" i="9" s="1"/>
  <c r="M60" i="9"/>
  <c r="Q59" i="9"/>
  <c r="S59" i="9" s="1"/>
  <c r="Q58" i="9"/>
  <c r="S58" i="9" s="1"/>
  <c r="M57" i="9"/>
  <c r="Q56" i="9"/>
  <c r="S56" i="9" s="1"/>
  <c r="Q55" i="9"/>
  <c r="S55" i="9" s="1"/>
  <c r="Q54" i="9"/>
  <c r="S54" i="9" s="1"/>
  <c r="M53" i="9"/>
  <c r="Q52" i="9"/>
  <c r="S52" i="9" s="1"/>
  <c r="Q51" i="9"/>
  <c r="S51" i="9" s="1"/>
  <c r="Q50" i="9"/>
  <c r="S50" i="9" s="1"/>
  <c r="M49" i="9"/>
  <c r="Q48" i="9"/>
  <c r="S48" i="9" s="1"/>
  <c r="Q47" i="9"/>
  <c r="S47" i="9" s="1"/>
  <c r="Q46" i="9"/>
  <c r="S46" i="9" s="1"/>
  <c r="M45" i="9"/>
  <c r="Q44" i="9"/>
  <c r="S44" i="9" s="1"/>
  <c r="Q43" i="9"/>
  <c r="S43" i="9" s="1"/>
  <c r="Q42" i="9"/>
  <c r="S42" i="9" s="1"/>
  <c r="M41" i="9"/>
  <c r="Q40" i="9"/>
  <c r="S40" i="9" s="1"/>
  <c r="Q39" i="9"/>
  <c r="S39" i="9" s="1"/>
  <c r="Q38" i="9"/>
  <c r="S38" i="9"/>
  <c r="M37" i="9"/>
  <c r="K37" i="9"/>
  <c r="Q36" i="9"/>
  <c r="S36" i="9" s="1"/>
  <c r="Q35" i="9"/>
  <c r="S35" i="9" s="1"/>
  <c r="Q34" i="9"/>
  <c r="S34" i="9" s="1"/>
  <c r="M33" i="9"/>
  <c r="Q32" i="9"/>
  <c r="S32" i="9" s="1"/>
  <c r="Q31" i="9"/>
  <c r="S31" i="9" s="1"/>
  <c r="M30" i="9"/>
  <c r="Q29" i="9"/>
  <c r="S29" i="9" s="1"/>
  <c r="Q28" i="9"/>
  <c r="S28" i="9"/>
  <c r="Q27" i="9"/>
  <c r="S27" i="9" s="1"/>
  <c r="M26" i="9"/>
  <c r="Q25" i="9"/>
  <c r="S25" i="9" s="1"/>
  <c r="Q24" i="9"/>
  <c r="S24" i="9" s="1"/>
  <c r="Q23" i="9"/>
  <c r="S23" i="9" s="1"/>
  <c r="Q22" i="9"/>
  <c r="S22" i="9" s="1"/>
  <c r="M21" i="9"/>
  <c r="Q20" i="9"/>
  <c r="S20" i="9" s="1"/>
  <c r="Q19" i="9"/>
  <c r="S19" i="9" s="1"/>
  <c r="Q18" i="9"/>
  <c r="S18" i="9"/>
  <c r="Q17" i="9"/>
  <c r="S17" i="9" s="1"/>
  <c r="M16" i="9"/>
  <c r="Q24" i="4"/>
  <c r="R24" i="4"/>
  <c r="T24" i="4" s="1"/>
  <c r="P25" i="2"/>
  <c r="T25" i="2"/>
  <c r="P26" i="2"/>
  <c r="T26" i="2"/>
  <c r="P27" i="2"/>
  <c r="T27" i="2"/>
  <c r="Z25" i="2"/>
  <c r="P29" i="2"/>
  <c r="T29" i="2"/>
  <c r="T30" i="2"/>
  <c r="P31" i="2"/>
  <c r="T31" i="2"/>
  <c r="Z29" i="2"/>
  <c r="P34" i="2"/>
  <c r="T34" i="2"/>
  <c r="P35" i="2"/>
  <c r="T35" i="2"/>
  <c r="P33" i="2"/>
  <c r="T33" i="2"/>
  <c r="Z33" i="2"/>
  <c r="P39" i="2"/>
  <c r="T39" i="2"/>
  <c r="P38" i="2"/>
  <c r="T38" i="2"/>
  <c r="P37" i="2"/>
  <c r="T37" i="2"/>
  <c r="Z37" i="2"/>
  <c r="W25" i="2"/>
  <c r="V25" i="2"/>
  <c r="W27" i="2"/>
  <c r="V27" i="2"/>
  <c r="W26" i="2"/>
  <c r="K26" i="2" s="1"/>
  <c r="U26" i="2" s="1"/>
  <c r="V26" i="2"/>
  <c r="V29" i="2"/>
  <c r="V30" i="2"/>
  <c r="V31" i="2"/>
  <c r="W34" i="2"/>
  <c r="V34" i="2"/>
  <c r="W35" i="2"/>
  <c r="V35" i="2"/>
  <c r="W33" i="2"/>
  <c r="V33" i="2"/>
  <c r="W37" i="2"/>
  <c r="V37" i="2"/>
  <c r="W38" i="2"/>
  <c r="V38" i="2"/>
  <c r="W39" i="2"/>
  <c r="V39" i="2"/>
  <c r="Q25" i="2"/>
  <c r="S25" i="2" s="1"/>
  <c r="Q27" i="2"/>
  <c r="S27" i="2" s="1"/>
  <c r="Q29" i="2"/>
  <c r="S29" i="2" s="1"/>
  <c r="Q31" i="2"/>
  <c r="S31" i="2" s="1"/>
  <c r="Q34" i="2"/>
  <c r="Q35" i="2"/>
  <c r="S35" i="2" s="1"/>
  <c r="Q33" i="2"/>
  <c r="S33" i="2" s="1"/>
  <c r="Q37" i="2"/>
  <c r="S37" i="2" s="1"/>
  <c r="Q38" i="2"/>
  <c r="S38" i="2" s="1"/>
  <c r="Q39" i="2"/>
  <c r="S39" i="2" s="1"/>
  <c r="AH33" i="2"/>
  <c r="W16" i="4"/>
  <c r="W17" i="4"/>
  <c r="W19" i="4"/>
  <c r="W20" i="4"/>
  <c r="W21" i="4"/>
  <c r="W23" i="4"/>
  <c r="W24" i="4"/>
  <c r="Q26" i="2"/>
  <c r="S26" i="2" s="1"/>
  <c r="L26" i="4"/>
  <c r="L41" i="2"/>
  <c r="M36" i="2"/>
  <c r="S30" i="2"/>
  <c r="I20" i="1"/>
  <c r="J20" i="1"/>
  <c r="J24" i="1"/>
  <c r="X19" i="4"/>
  <c r="M28" i="2"/>
  <c r="M32" i="2"/>
  <c r="M24" i="2"/>
  <c r="M22" i="2"/>
  <c r="M18" i="4"/>
  <c r="M15" i="4"/>
  <c r="U20" i="4"/>
  <c r="AA19" i="4"/>
  <c r="X17" i="4"/>
  <c r="K17" i="4" s="1"/>
  <c r="V17" i="4" s="1"/>
  <c r="X23" i="4"/>
  <c r="X24" i="4"/>
  <c r="X16" i="4"/>
  <c r="AA16" i="4"/>
  <c r="S34" i="2"/>
  <c r="U24" i="4"/>
  <c r="T23" i="4"/>
  <c r="Q21" i="4"/>
  <c r="Q19" i="4"/>
  <c r="T17" i="4"/>
  <c r="M22" i="4"/>
  <c r="AA23" i="4"/>
  <c r="T16" i="4"/>
  <c r="K24" i="4"/>
  <c r="V24" i="4" s="1"/>
  <c r="K23" i="4"/>
  <c r="V23" i="4" s="1"/>
  <c r="U23" i="4"/>
  <c r="U19" i="4"/>
  <c r="R19" i="4"/>
  <c r="T19" i="4" s="1"/>
  <c r="R21" i="4"/>
  <c r="T21" i="4" s="1"/>
  <c r="U21" i="4"/>
  <c r="U16" i="4"/>
  <c r="K16" i="4"/>
  <c r="V16" i="4" s="1"/>
  <c r="U17" i="4"/>
  <c r="X65" i="9" l="1"/>
  <c r="K63" i="9"/>
  <c r="U63" i="9" s="1"/>
  <c r="AB58" i="9"/>
  <c r="AC58" i="9" s="1"/>
  <c r="K55" i="9"/>
  <c r="U55" i="9" s="1"/>
  <c r="Y46" i="9"/>
  <c r="Y47" i="9" s="1"/>
  <c r="K47" i="9"/>
  <c r="U47" i="9" s="1"/>
  <c r="K43" i="9"/>
  <c r="U43" i="9" s="1"/>
  <c r="K44" i="9"/>
  <c r="U44" i="9" s="1"/>
  <c r="K40" i="9"/>
  <c r="U40" i="9" s="1"/>
  <c r="X27" i="9"/>
  <c r="K25" i="9"/>
  <c r="U25" i="9" s="1"/>
  <c r="Y34" i="9"/>
  <c r="Y35" i="9" s="1"/>
  <c r="AA65" i="9"/>
  <c r="Y65" i="9"/>
  <c r="Y66" i="9" s="1"/>
  <c r="AB65" i="9"/>
  <c r="AC65" i="9" s="1"/>
  <c r="K66" i="9"/>
  <c r="U66" i="9" s="1"/>
  <c r="AB61" i="9"/>
  <c r="AC61" i="9" s="1"/>
  <c r="X61" i="9"/>
  <c r="AA61" i="9"/>
  <c r="Y61" i="9"/>
  <c r="Y62" i="9" s="1"/>
  <c r="K61" i="9"/>
  <c r="U61" i="9" s="1"/>
  <c r="Y58" i="9"/>
  <c r="Y59" i="9" s="1"/>
  <c r="AA58" i="9"/>
  <c r="X58" i="9"/>
  <c r="K58" i="9"/>
  <c r="U58" i="9" s="1"/>
  <c r="Y54" i="9"/>
  <c r="Y55" i="9" s="1"/>
  <c r="AA54" i="9"/>
  <c r="X54" i="9"/>
  <c r="AB54" i="9"/>
  <c r="AC54" i="9" s="1"/>
  <c r="K54" i="9"/>
  <c r="U54" i="9" s="1"/>
  <c r="AA50" i="9"/>
  <c r="X50" i="9"/>
  <c r="Y50" i="9"/>
  <c r="Y51" i="9" s="1"/>
  <c r="AB50" i="9"/>
  <c r="AC50" i="9" s="1"/>
  <c r="K50" i="9"/>
  <c r="U50" i="9" s="1"/>
  <c r="X34" i="9"/>
  <c r="AA46" i="9"/>
  <c r="X46" i="9"/>
  <c r="AB46" i="9"/>
  <c r="AC46" i="9" s="1"/>
  <c r="K46" i="9"/>
  <c r="U46" i="9" s="1"/>
  <c r="X42" i="9"/>
  <c r="AA42" i="9"/>
  <c r="Y42" i="9"/>
  <c r="Y43" i="9" s="1"/>
  <c r="K42" i="9"/>
  <c r="U42" i="9" s="1"/>
  <c r="X38" i="9"/>
  <c r="AB38" i="9"/>
  <c r="AC38" i="9" s="1"/>
  <c r="AA38" i="9"/>
  <c r="Y38" i="9"/>
  <c r="Y39" i="9" s="1"/>
  <c r="AA34" i="9"/>
  <c r="AC34" i="9"/>
  <c r="AA31" i="9"/>
  <c r="Y31" i="9"/>
  <c r="Y32" i="9" s="1"/>
  <c r="K31" i="9"/>
  <c r="U31" i="9" s="1"/>
  <c r="AB31" i="9"/>
  <c r="AC31" i="9" s="1"/>
  <c r="Y27" i="9"/>
  <c r="Y28" i="9" s="1"/>
  <c r="AA27" i="9"/>
  <c r="AB27" i="9"/>
  <c r="AC27" i="9" s="1"/>
  <c r="K27" i="9"/>
  <c r="U27" i="9" s="1"/>
  <c r="X22" i="9"/>
  <c r="Y22" i="9"/>
  <c r="Y23" i="9" s="1"/>
  <c r="AB22" i="9"/>
  <c r="AC22" i="9" s="1"/>
  <c r="K23" i="9"/>
  <c r="U23" i="9" s="1"/>
  <c r="AA22" i="9"/>
  <c r="K22" i="9"/>
  <c r="U22" i="9" s="1"/>
  <c r="AB17" i="9"/>
  <c r="AC17" i="9" s="1"/>
  <c r="X17" i="9"/>
  <c r="AA17" i="9"/>
  <c r="Y17" i="9"/>
  <c r="Y18" i="9" s="1"/>
  <c r="K27" i="2"/>
  <c r="U27" i="2" s="1"/>
  <c r="K30" i="2"/>
  <c r="U30" i="2" s="1"/>
  <c r="K34" i="2"/>
  <c r="U34" i="2" s="1"/>
  <c r="K39" i="2"/>
  <c r="U39" i="2" s="1"/>
  <c r="K33" i="2"/>
  <c r="U33" i="2" s="1"/>
  <c r="K31" i="2"/>
  <c r="U31" i="2" s="1"/>
  <c r="S41" i="2"/>
  <c r="AB16" i="4"/>
  <c r="K19" i="4"/>
  <c r="V19" i="4" s="1"/>
  <c r="Y16" i="4"/>
  <c r="Z16" i="4"/>
  <c r="Z17" i="4" s="1"/>
  <c r="AC16" i="4"/>
  <c r="AD16" i="4" s="1"/>
  <c r="Z19" i="4"/>
  <c r="Z21" i="4" s="1"/>
  <c r="AB19" i="4"/>
  <c r="Y19" i="4"/>
  <c r="AC19" i="4"/>
  <c r="AD19" i="4" s="1"/>
  <c r="K21" i="4"/>
  <c r="V21" i="4" s="1"/>
  <c r="V26" i="4" s="1"/>
  <c r="AB23" i="4"/>
  <c r="Y23" i="4"/>
  <c r="Z23" i="4"/>
  <c r="Z24" i="4" s="1"/>
  <c r="AC23" i="4"/>
  <c r="Y25" i="2"/>
  <c r="Y26" i="2" s="1"/>
  <c r="X25" i="2"/>
  <c r="AA25" i="2"/>
  <c r="AB25" i="2"/>
  <c r="AC25" i="2" s="1"/>
  <c r="K25" i="2"/>
  <c r="U25" i="2" s="1"/>
  <c r="AA29" i="2"/>
  <c r="Y29" i="2"/>
  <c r="Y30" i="2" s="1"/>
  <c r="X29" i="2"/>
  <c r="AB29" i="2"/>
  <c r="AC29" i="2" s="1"/>
  <c r="K29" i="2"/>
  <c r="U29" i="2" s="1"/>
  <c r="AA33" i="2"/>
  <c r="X33" i="2"/>
  <c r="G71" i="11"/>
  <c r="G69" i="11"/>
  <c r="AB33" i="2"/>
  <c r="AC33" i="2" s="1"/>
  <c r="Y33" i="2"/>
  <c r="Y34" i="2" s="1"/>
  <c r="AB37" i="2"/>
  <c r="AC37" i="2" s="1"/>
  <c r="Y37" i="2"/>
  <c r="Y38" i="2" s="1"/>
  <c r="K37" i="2"/>
  <c r="U37" i="2" s="1"/>
  <c r="K35" i="2"/>
  <c r="U35" i="2" s="1"/>
  <c r="AA37" i="2"/>
  <c r="X37" i="2"/>
  <c r="K38" i="2"/>
  <c r="U38" i="2" s="1"/>
  <c r="Y69" i="9" l="1"/>
  <c r="U69" i="9"/>
  <c r="W69" i="9"/>
  <c r="R69" i="9"/>
  <c r="Z26" i="4"/>
  <c r="G26" i="4" s="1"/>
  <c r="X26" i="4"/>
  <c r="AD23" i="4"/>
  <c r="S26" i="4"/>
  <c r="G28" i="4" s="1"/>
  <c r="G69" i="9"/>
  <c r="R41" i="2"/>
  <c r="W41" i="2"/>
  <c r="K23" i="2"/>
  <c r="Y24" i="2"/>
  <c r="Y41" i="2" s="1"/>
  <c r="G71" i="9" l="1"/>
  <c r="G43" i="2"/>
  <c r="U23" i="2"/>
  <c r="U41" i="2" s="1"/>
  <c r="G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1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100-000002000000}">
      <text>
        <r>
          <rPr>
            <b/>
            <sz val="14"/>
            <color rgb="FF000000"/>
            <rFont val="Tahoma"/>
            <family val="2"/>
          </rPr>
          <t xml:space="preserve">Z2 </t>
        </r>
        <r>
          <rPr>
            <sz val="9"/>
            <color rgb="FF000000"/>
            <rFont val="Tahoma"/>
            <family val="2"/>
          </rPr>
          <t xml:space="preserve">
</t>
        </r>
        <r>
          <rPr>
            <sz val="11"/>
            <color rgb="FF000000"/>
            <rFont val="Tahoma"/>
            <family val="2"/>
          </rPr>
          <t>Valeur en points de l'évaluation proposée en fonction du poids de ce même critère et ramené sur 20.</t>
        </r>
        <r>
          <rPr>
            <sz val="12"/>
            <color rgb="FF000000"/>
            <rFont val="Tahoma"/>
            <family val="2"/>
          </rPr>
          <t xml:space="preserve">
</t>
        </r>
        <r>
          <rPr>
            <sz val="12"/>
            <color rgb="FF000000"/>
            <rFont val="Tahoma"/>
            <family val="2"/>
          </rPr>
          <t xml:space="preserve">
</t>
        </r>
        <r>
          <rPr>
            <b/>
            <u/>
            <sz val="11"/>
            <color rgb="FF000000"/>
            <rFont val="Tahoma"/>
            <family val="2"/>
          </rPr>
          <t>Exemple :</t>
        </r>
        <r>
          <rPr>
            <sz val="12"/>
            <color rgb="FF000000"/>
            <rFont val="Tahoma"/>
            <family val="2"/>
          </rPr>
          <t xml:space="preserve">
</t>
        </r>
        <r>
          <rPr>
            <sz val="11"/>
            <color rgb="FF000000"/>
            <rFont val="Tahoma"/>
            <family val="2"/>
          </rPr>
          <t xml:space="preserve">Si le critère est validé à 2
</t>
        </r>
        <r>
          <rPr>
            <sz val="11"/>
            <color rgb="FF000000"/>
            <rFont val="Tahoma"/>
            <family val="2"/>
          </rPr>
          <t xml:space="preserve">(0,66 x 25%) x 20 = 3.33 
</t>
        </r>
        <r>
          <rPr>
            <sz val="11"/>
            <color rgb="FF000000"/>
            <rFont val="Tahoma"/>
            <family val="2"/>
          </rPr>
          <t xml:space="preserve">
</t>
        </r>
        <r>
          <rPr>
            <sz val="11"/>
            <color rgb="FF000000"/>
            <rFont val="Tahoma"/>
            <family val="2"/>
          </rPr>
          <t>Ce résultat sera ensuite reconsidéré en fonction du poids de</t>
        </r>
        <r>
          <rPr>
            <b/>
            <u/>
            <sz val="11"/>
            <color rgb="FF000000"/>
            <rFont val="Tahoma"/>
            <family val="2"/>
          </rPr>
          <t xml:space="preserve"> la compétence terminale</t>
        </r>
        <r>
          <rPr>
            <sz val="11"/>
            <color rgb="FF000000"/>
            <rFont val="Tahoma"/>
            <family val="2"/>
          </rPr>
          <t>, ici dans le cas présent 30%.</t>
        </r>
      </text>
    </comment>
    <comment ref="S15" authorId="0" shapeId="0" xr:uid="{00000000-0006-0000-01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100-000004000000}">
      <text>
        <r>
          <rPr>
            <b/>
            <sz val="14"/>
            <color rgb="FF000000"/>
            <rFont val="Tahoma"/>
            <family val="2"/>
          </rPr>
          <t>Z4</t>
        </r>
        <r>
          <rPr>
            <sz val="9"/>
            <color rgb="FF000000"/>
            <rFont val="Tahoma"/>
            <family val="2"/>
          </rPr>
          <t xml:space="preserve">
</t>
        </r>
        <r>
          <rPr>
            <sz val="11"/>
            <color rgb="FF000000"/>
            <rFont val="Tahoma"/>
            <family val="2"/>
          </rPr>
          <t xml:space="preserve">Cette ligne indique simplement la valeur numérique de l'évaluation, avec 
</t>
        </r>
        <r>
          <rPr>
            <sz val="11"/>
            <color rgb="FF000000"/>
            <rFont val="Tahoma"/>
            <family val="2"/>
          </rPr>
          <t xml:space="preserve">- Si 0 = valeur 0
</t>
        </r>
        <r>
          <rPr>
            <sz val="11"/>
            <color rgb="FF000000"/>
            <rFont val="Tahoma"/>
            <family val="2"/>
          </rPr>
          <t xml:space="preserve">- Si 1 = valeur 0,33
</t>
        </r>
        <r>
          <rPr>
            <sz val="11"/>
            <color rgb="FF000000"/>
            <rFont val="Tahoma"/>
            <family val="2"/>
          </rPr>
          <t xml:space="preserve">- Si 2 = valeur 0,66
</t>
        </r>
        <r>
          <rPr>
            <sz val="11"/>
            <color rgb="FF000000"/>
            <rFont val="Tahoma"/>
            <family val="2"/>
          </rPr>
          <t xml:space="preserve">- Si 3 = valeur 1
</t>
        </r>
        <r>
          <rPr>
            <sz val="11"/>
            <color rgb="FF000000"/>
            <rFont val="Tahoma"/>
            <family val="2"/>
          </rPr>
          <t xml:space="preserve">
</t>
        </r>
        <r>
          <rPr>
            <sz val="11"/>
            <color rgb="FF000000"/>
            <rFont val="Tahoma"/>
            <family val="2"/>
          </rPr>
          <t>Cette ligne est une ligne de transition de calcul en lien avec la cellule Z12.</t>
        </r>
      </text>
    </comment>
    <comment ref="U15" authorId="0" shapeId="0" xr:uid="{00000000-0006-0000-01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1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1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1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1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100-00000A000000}">
      <text>
        <r>
          <rPr>
            <b/>
            <sz val="14"/>
            <color rgb="FF000000"/>
            <rFont val="Tahoma"/>
            <family val="2"/>
          </rPr>
          <t>Z10</t>
        </r>
        <r>
          <rPr>
            <b/>
            <sz val="9"/>
            <color rgb="FF000000"/>
            <rFont val="Tahoma"/>
            <family val="2"/>
          </rPr>
          <t xml:space="preserve">
</t>
        </r>
        <r>
          <rPr>
            <sz val="11"/>
            <color rgb="FF000000"/>
            <rFont val="Tahoma"/>
            <family val="2"/>
          </rPr>
          <t xml:space="preserve">Cette cellule fait la somme du poids des critères sélectionnés, depuis la colonne Z5.
</t>
        </r>
        <r>
          <rPr>
            <sz val="11"/>
            <color rgb="FF000000"/>
            <rFont val="Tahoma"/>
            <family val="2"/>
          </rPr>
          <t xml:space="preserve">
</t>
        </r>
        <r>
          <rPr>
            <sz val="9"/>
            <color rgb="FF000000"/>
            <rFont val="Tahoma"/>
            <family val="2"/>
          </rPr>
          <t xml:space="preserve">
</t>
        </r>
      </text>
    </comment>
    <comment ref="AA15" authorId="0" shapeId="0" xr:uid="{00000000-0006-0000-01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1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1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1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P16" authorId="0" shapeId="0" xr:uid="{3C648E81-2C65-C549-B220-5AF1E40C8A23}">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Q16" authorId="0" shapeId="0" xr:uid="{B6D98201-FEAF-9443-BBF2-BC995542054C}">
      <text>
        <r>
          <rPr>
            <b/>
            <sz val="14"/>
            <color rgb="FF000000"/>
            <rFont val="Tahoma"/>
            <family val="2"/>
          </rPr>
          <t xml:space="preserve">Z2 </t>
        </r>
        <r>
          <rPr>
            <sz val="9"/>
            <color rgb="FF000000"/>
            <rFont val="Tahoma"/>
            <family val="2"/>
          </rPr>
          <t xml:space="preserve">
</t>
        </r>
        <r>
          <rPr>
            <sz val="11"/>
            <color rgb="FF000000"/>
            <rFont val="Tahoma"/>
            <family val="2"/>
          </rPr>
          <t>Valeur en points de l'évaluation proposée en fonction du poids de ce même critère et ramené sur 20.</t>
        </r>
        <r>
          <rPr>
            <sz val="12"/>
            <color rgb="FF000000"/>
            <rFont val="Tahoma"/>
            <family val="2"/>
          </rPr>
          <t xml:space="preserve">
</t>
        </r>
        <r>
          <rPr>
            <sz val="12"/>
            <color rgb="FF000000"/>
            <rFont val="Tahoma"/>
            <family val="2"/>
          </rPr>
          <t xml:space="preserve">
</t>
        </r>
        <r>
          <rPr>
            <b/>
            <u/>
            <sz val="11"/>
            <color rgb="FF000000"/>
            <rFont val="Tahoma"/>
            <family val="2"/>
          </rPr>
          <t>Exemple :</t>
        </r>
        <r>
          <rPr>
            <sz val="12"/>
            <color rgb="FF000000"/>
            <rFont val="Tahoma"/>
            <family val="2"/>
          </rPr>
          <t xml:space="preserve">
</t>
        </r>
        <r>
          <rPr>
            <sz val="11"/>
            <color rgb="FF000000"/>
            <rFont val="Tahoma"/>
            <family val="2"/>
          </rPr>
          <t xml:space="preserve">Si le critère est validé à 2
</t>
        </r>
        <r>
          <rPr>
            <sz val="11"/>
            <color rgb="FF000000"/>
            <rFont val="Tahoma"/>
            <family val="2"/>
          </rPr>
          <t xml:space="preserve">(0,66 x 25%) x 20 = 3.33 
</t>
        </r>
        <r>
          <rPr>
            <sz val="11"/>
            <color rgb="FF000000"/>
            <rFont val="Tahoma"/>
            <family val="2"/>
          </rPr>
          <t xml:space="preserve">
</t>
        </r>
        <r>
          <rPr>
            <sz val="11"/>
            <color rgb="FF000000"/>
            <rFont val="Tahoma"/>
            <family val="2"/>
          </rPr>
          <t>Ce résultat sera ensuite reconsidéré en fonction du poids de</t>
        </r>
        <r>
          <rPr>
            <b/>
            <u/>
            <sz val="11"/>
            <color rgb="FF000000"/>
            <rFont val="Tahoma"/>
            <family val="2"/>
          </rPr>
          <t xml:space="preserve"> la compétence terminale</t>
        </r>
        <r>
          <rPr>
            <sz val="11"/>
            <color rgb="FF000000"/>
            <rFont val="Tahoma"/>
            <family val="2"/>
          </rPr>
          <t>, ici dans le cas présent 30%.</t>
        </r>
      </text>
    </comment>
    <comment ref="R16" authorId="0" shapeId="0" xr:uid="{DD0816F4-5120-7E4A-BC73-92BB42246E54}">
      <text>
        <r>
          <rPr>
            <b/>
            <sz val="14"/>
            <color rgb="FF000000"/>
            <rFont val="Tahoma"/>
            <family val="2"/>
          </rPr>
          <t>Z3 :</t>
        </r>
        <r>
          <rPr>
            <b/>
            <sz val="9"/>
            <color rgb="FF000000"/>
            <rFont val="Tahoma"/>
            <family val="2"/>
          </rPr>
          <t xml:space="preserve">
</t>
        </r>
        <r>
          <rPr>
            <sz val="11"/>
            <color rgb="FF000000"/>
            <rFont val="Tahoma"/>
            <family val="2"/>
          </rPr>
          <t xml:space="preserve">Ligne qui contrôle l'éventualitée d'une double saisie, une ligne en lien avec la colonne afin d'indiquer le message d'erreur qui apparait en Z1 (Colonne L)
</t>
        </r>
        <r>
          <rPr>
            <sz val="11"/>
            <color rgb="FF000000"/>
            <rFont val="Tahoma"/>
            <family val="2"/>
          </rPr>
          <t xml:space="preserve">
</t>
        </r>
        <r>
          <rPr>
            <u/>
            <sz val="11"/>
            <color rgb="FF000000"/>
            <rFont val="Tahoma"/>
            <family val="2"/>
          </rPr>
          <t xml:space="preserve">Donc, si en Z3 apparait </t>
        </r>
        <r>
          <rPr>
            <sz val="11"/>
            <color rgb="FF000000"/>
            <rFont val="Tahoma"/>
            <family val="2"/>
          </rPr>
          <t xml:space="preserve">:
</t>
        </r>
        <r>
          <rPr>
            <sz val="11"/>
            <color rgb="FF000000"/>
            <rFont val="Tahoma"/>
            <family val="2"/>
          </rPr>
          <t xml:space="preserve">0 = Le critère non pris en compte, indiquer NON dans la colonne G.
</t>
        </r>
        <r>
          <rPr>
            <sz val="11"/>
            <color rgb="FF000000"/>
            <rFont val="Tahoma"/>
            <family val="2"/>
          </rPr>
          <t xml:space="preserve">1 = Conforme, alors le résultat en Z2 sera pris en compte.
</t>
        </r>
        <r>
          <rPr>
            <sz val="11"/>
            <color rgb="FF000000"/>
            <rFont val="Tahoma"/>
            <family val="2"/>
          </rPr>
          <t xml:space="preserve">2 ou plus = Erreur, la  valeur en Z2 pas prise en compte. </t>
        </r>
      </text>
    </comment>
    <comment ref="S16" authorId="0" shapeId="0" xr:uid="{1DA06AA1-95A5-A144-818D-55250008A8A7}">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T16" authorId="0" shapeId="0" xr:uid="{290AF285-8E74-D843-8BEB-F64D163B4CE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U16" authorId="0" shapeId="0" xr:uid="{1DC037D4-BD08-BF4D-8DC9-06BC0C230611}">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V16" authorId="0" shapeId="0" xr:uid="{F420E8DB-132A-374E-97E3-1A1D3CB480F8}">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W16" authorId="0" shapeId="0" xr:uid="{0FAAD750-C707-2942-A900-9A1EA7D1D9E8}">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X16" authorId="0" shapeId="0" xr:uid="{A4FC966D-788C-7846-9105-0ECC47F25E23}">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Y16" authorId="0" shapeId="0" xr:uid="{A3E5935A-A68E-3545-9EC2-F7EFB48AA96B}">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Z16" authorId="0" shapeId="0" xr:uid="{D10B1F6D-5BEE-3E4F-9C52-3FA62B19C2FF}">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A16" authorId="0" shapeId="0" xr:uid="{E6D8C7B2-0CB7-5449-97B7-8DE59B157E76}">
      <text>
        <r>
          <rPr>
            <b/>
            <sz val="14"/>
            <color rgb="FF000000"/>
            <rFont val="Tahoma"/>
            <family val="2"/>
          </rPr>
          <t>Z12</t>
        </r>
        <r>
          <rPr>
            <b/>
            <sz val="9"/>
            <color rgb="FF000000"/>
            <rFont val="Tahoma"/>
            <family val="2"/>
          </rPr>
          <t xml:space="preserve">
</t>
        </r>
        <r>
          <rPr>
            <sz val="11"/>
            <color rgb="FF000000"/>
            <rFont val="Tahoma"/>
            <family val="2"/>
          </rPr>
          <t xml:space="preserve">Cellule qui additionne les valeurs en points affichés dans la colonne Z4. 
</t>
        </r>
        <r>
          <rPr>
            <sz val="11"/>
            <color rgb="FF000000"/>
            <rFont val="Tahoma"/>
            <family val="2"/>
          </rPr>
          <t xml:space="preserve">
</t>
        </r>
        <r>
          <rPr>
            <sz val="9"/>
            <color rgb="FF000000"/>
            <rFont val="Tahoma"/>
            <family val="2"/>
          </rPr>
          <t xml:space="preserve">
</t>
        </r>
      </text>
    </comment>
    <comment ref="AB16" authorId="0" shapeId="0" xr:uid="{A1C7966D-D6CE-1C4D-90E4-71665FE3806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C16" authorId="0" shapeId="0" xr:uid="{8867CFC0-AA9B-BE48-B939-BFD5A9386BFB}">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P16" authorId="0" shapeId="0" xr:uid="{A825B1A0-A9C2-BC48-835F-0DF0BB67E13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Q16" authorId="0" shapeId="0" xr:uid="{D66889C6-1CF3-9F45-B1D6-D3101738F6B9}">
      <text>
        <r>
          <rPr>
            <b/>
            <sz val="14"/>
            <color rgb="FF000000"/>
            <rFont val="Tahoma"/>
            <family val="2"/>
          </rPr>
          <t xml:space="preserve">Z2 </t>
        </r>
        <r>
          <rPr>
            <sz val="9"/>
            <color rgb="FF000000"/>
            <rFont val="Tahoma"/>
            <family val="2"/>
          </rPr>
          <t xml:space="preserve">
</t>
        </r>
        <r>
          <rPr>
            <sz val="11"/>
            <color rgb="FF000000"/>
            <rFont val="Tahoma"/>
            <family val="2"/>
          </rPr>
          <t>Valeur en points de l'évaluation proposée en fonction du poids de ce même critère et ramené sur 20.</t>
        </r>
        <r>
          <rPr>
            <sz val="12"/>
            <color rgb="FF000000"/>
            <rFont val="Tahoma"/>
            <family val="2"/>
          </rPr>
          <t xml:space="preserve">
</t>
        </r>
        <r>
          <rPr>
            <sz val="12"/>
            <color rgb="FF000000"/>
            <rFont val="Tahoma"/>
            <family val="2"/>
          </rPr>
          <t xml:space="preserve">
</t>
        </r>
        <r>
          <rPr>
            <b/>
            <u/>
            <sz val="11"/>
            <color rgb="FF000000"/>
            <rFont val="Tahoma"/>
            <family val="2"/>
          </rPr>
          <t>Exemple :</t>
        </r>
        <r>
          <rPr>
            <sz val="12"/>
            <color rgb="FF000000"/>
            <rFont val="Tahoma"/>
            <family val="2"/>
          </rPr>
          <t xml:space="preserve">
</t>
        </r>
        <r>
          <rPr>
            <sz val="11"/>
            <color rgb="FF000000"/>
            <rFont val="Tahoma"/>
            <family val="2"/>
          </rPr>
          <t xml:space="preserve">Si le critère est validé à 2
</t>
        </r>
        <r>
          <rPr>
            <sz val="11"/>
            <color rgb="FF000000"/>
            <rFont val="Tahoma"/>
            <family val="2"/>
          </rPr>
          <t xml:space="preserve">(0,66 x 25%) x 20 = 3.33 
</t>
        </r>
        <r>
          <rPr>
            <sz val="11"/>
            <color rgb="FF000000"/>
            <rFont val="Tahoma"/>
            <family val="2"/>
          </rPr>
          <t xml:space="preserve">
</t>
        </r>
        <r>
          <rPr>
            <sz val="11"/>
            <color rgb="FF000000"/>
            <rFont val="Tahoma"/>
            <family val="2"/>
          </rPr>
          <t>Ce résultat sera ensuite reconsidéré en fonction du poids de</t>
        </r>
        <r>
          <rPr>
            <b/>
            <u/>
            <sz val="11"/>
            <color rgb="FF000000"/>
            <rFont val="Tahoma"/>
            <family val="2"/>
          </rPr>
          <t xml:space="preserve"> la compétence terminale</t>
        </r>
        <r>
          <rPr>
            <sz val="11"/>
            <color rgb="FF000000"/>
            <rFont val="Tahoma"/>
            <family val="2"/>
          </rPr>
          <t>, ici dans le cas présent 30%.</t>
        </r>
      </text>
    </comment>
    <comment ref="R16" authorId="0" shapeId="0" xr:uid="{37F6B7E2-0E6E-BB42-90B2-4040FE1E5673}">
      <text>
        <r>
          <rPr>
            <b/>
            <sz val="14"/>
            <color rgb="FF000000"/>
            <rFont val="Tahoma"/>
            <family val="2"/>
          </rPr>
          <t>Z3 :</t>
        </r>
        <r>
          <rPr>
            <b/>
            <sz val="9"/>
            <color rgb="FF000000"/>
            <rFont val="Tahoma"/>
            <family val="2"/>
          </rPr>
          <t xml:space="preserve">
</t>
        </r>
        <r>
          <rPr>
            <sz val="11"/>
            <color rgb="FF000000"/>
            <rFont val="Tahoma"/>
            <family val="2"/>
          </rPr>
          <t xml:space="preserve">Ligne qui contrôle l'éventualitée d'une double saisie, une ligne en lien avec la colonne afin d'indiquer le message d'erreur qui apparait en Z1 (Colonne L)
</t>
        </r>
        <r>
          <rPr>
            <sz val="11"/>
            <color rgb="FF000000"/>
            <rFont val="Tahoma"/>
            <family val="2"/>
          </rPr>
          <t xml:space="preserve">
</t>
        </r>
        <r>
          <rPr>
            <u/>
            <sz val="11"/>
            <color rgb="FF000000"/>
            <rFont val="Tahoma"/>
            <family val="2"/>
          </rPr>
          <t xml:space="preserve">Donc, si en Z3 apparait </t>
        </r>
        <r>
          <rPr>
            <sz val="11"/>
            <color rgb="FF000000"/>
            <rFont val="Tahoma"/>
            <family val="2"/>
          </rPr>
          <t xml:space="preserve">:
</t>
        </r>
        <r>
          <rPr>
            <sz val="11"/>
            <color rgb="FF000000"/>
            <rFont val="Tahoma"/>
            <family val="2"/>
          </rPr>
          <t xml:space="preserve">0 = Le critère non pris en compte, indiquer NON dans la colonne G.
</t>
        </r>
        <r>
          <rPr>
            <sz val="11"/>
            <color rgb="FF000000"/>
            <rFont val="Tahoma"/>
            <family val="2"/>
          </rPr>
          <t xml:space="preserve">1 = Conforme, alors le résultat en Z2 sera pris en compte.
</t>
        </r>
        <r>
          <rPr>
            <sz val="11"/>
            <color rgb="FF000000"/>
            <rFont val="Tahoma"/>
            <family val="2"/>
          </rPr>
          <t xml:space="preserve">2 ou plus = Erreur, la  valeur en Z2 pas prise en compte. </t>
        </r>
      </text>
    </comment>
    <comment ref="S16" authorId="0" shapeId="0" xr:uid="{02B2E505-D85B-8846-8499-89B49608CBAA}">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T16" authorId="0" shapeId="0" xr:uid="{496017DF-7FF2-A843-A7F4-FD9EB5C298F8}">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U16" authorId="0" shapeId="0" xr:uid="{D690B3FD-7D5B-AE49-B14A-64F2132568A9}">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V16" authorId="0" shapeId="0" xr:uid="{C50DC79B-F5AD-3D40-9413-5D70E9A4378A}">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W16" authorId="0" shapeId="0" xr:uid="{69B47FC6-BF27-414B-AF61-B0FFC8893633}">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X16" authorId="0" shapeId="0" xr:uid="{3E58DAED-14E1-7449-9780-3459A7EEE267}">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Y16" authorId="0" shapeId="0" xr:uid="{346583C2-B92D-D540-B44B-983BF2A3FDB5}">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Z16" authorId="0" shapeId="0" xr:uid="{E978A7CC-C841-7743-B7E1-1D5B754694D7}">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A16" authorId="0" shapeId="0" xr:uid="{2DC47A0E-89EC-DC4C-9D31-E5B2AF1E6DE0}">
      <text>
        <r>
          <rPr>
            <b/>
            <sz val="14"/>
            <color rgb="FF000000"/>
            <rFont val="Tahoma"/>
            <family val="2"/>
          </rPr>
          <t>Z12</t>
        </r>
        <r>
          <rPr>
            <b/>
            <sz val="9"/>
            <color rgb="FF000000"/>
            <rFont val="Tahoma"/>
            <family val="2"/>
          </rPr>
          <t xml:space="preserve">
</t>
        </r>
        <r>
          <rPr>
            <sz val="11"/>
            <color rgb="FF000000"/>
            <rFont val="Tahoma"/>
            <family val="2"/>
          </rPr>
          <t xml:space="preserve">Cellule qui additionne les valeurs en points affichés dans la colonne Z4. 
</t>
        </r>
        <r>
          <rPr>
            <sz val="11"/>
            <color rgb="FF000000"/>
            <rFont val="Tahoma"/>
            <family val="2"/>
          </rPr>
          <t xml:space="preserve">
</t>
        </r>
        <r>
          <rPr>
            <sz val="9"/>
            <color rgb="FF000000"/>
            <rFont val="Tahoma"/>
            <family val="2"/>
          </rPr>
          <t xml:space="preserve">
</t>
        </r>
      </text>
    </comment>
    <comment ref="AB16" authorId="0" shapeId="0" xr:uid="{430E8C84-7E32-4D4E-9A77-DB20BAEA67B1}">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C16" authorId="0" shapeId="0" xr:uid="{CBCB3E92-47ED-7A40-99C0-7F199629E81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P22" authorId="0" shapeId="0" xr:uid="{00000000-0006-0000-0400-00000100000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Q22" authorId="0" shapeId="0" xr:uid="{00000000-0006-0000-0400-000002000000}">
      <text>
        <r>
          <rPr>
            <b/>
            <sz val="14"/>
            <color rgb="FF000000"/>
            <rFont val="Tahoma"/>
            <family val="2"/>
          </rPr>
          <t xml:space="preserve">Z2 </t>
        </r>
        <r>
          <rPr>
            <sz val="9"/>
            <color rgb="FF000000"/>
            <rFont val="Tahoma"/>
            <family val="2"/>
          </rPr>
          <t xml:space="preserve">
</t>
        </r>
        <r>
          <rPr>
            <sz val="11"/>
            <color rgb="FF000000"/>
            <rFont val="Tahoma"/>
            <family val="2"/>
          </rPr>
          <t>Valeur en points de l'évaluation proposée en fonction du poids de ce même critère et ramené sur 20.</t>
        </r>
        <r>
          <rPr>
            <sz val="12"/>
            <color rgb="FF000000"/>
            <rFont val="Tahoma"/>
            <family val="2"/>
          </rPr>
          <t xml:space="preserve">
</t>
        </r>
        <r>
          <rPr>
            <sz val="12"/>
            <color rgb="FF000000"/>
            <rFont val="Tahoma"/>
            <family val="2"/>
          </rPr>
          <t xml:space="preserve">
</t>
        </r>
        <r>
          <rPr>
            <b/>
            <u/>
            <sz val="11"/>
            <color rgb="FF000000"/>
            <rFont val="Tahoma"/>
            <family val="2"/>
          </rPr>
          <t>Exemple :</t>
        </r>
        <r>
          <rPr>
            <sz val="12"/>
            <color rgb="FF000000"/>
            <rFont val="Tahoma"/>
            <family val="2"/>
          </rPr>
          <t xml:space="preserve">
</t>
        </r>
        <r>
          <rPr>
            <sz val="11"/>
            <color rgb="FF000000"/>
            <rFont val="Tahoma"/>
            <family val="2"/>
          </rPr>
          <t xml:space="preserve">Si le critère est validé à 2
</t>
        </r>
        <r>
          <rPr>
            <sz val="11"/>
            <color rgb="FF000000"/>
            <rFont val="Tahoma"/>
            <family val="2"/>
          </rPr>
          <t xml:space="preserve">(0,66 x 25%) x 20 = 3.33 
</t>
        </r>
        <r>
          <rPr>
            <sz val="11"/>
            <color rgb="FF000000"/>
            <rFont val="Tahoma"/>
            <family val="2"/>
          </rPr>
          <t xml:space="preserve">
</t>
        </r>
        <r>
          <rPr>
            <sz val="11"/>
            <color rgb="FF000000"/>
            <rFont val="Tahoma"/>
            <family val="2"/>
          </rPr>
          <t>Ce résultat sera ensuite reconsidéré en fonction du poids de</t>
        </r>
        <r>
          <rPr>
            <b/>
            <u/>
            <sz val="11"/>
            <color rgb="FF000000"/>
            <rFont val="Tahoma"/>
            <family val="2"/>
          </rPr>
          <t xml:space="preserve"> la compétence terminale</t>
        </r>
        <r>
          <rPr>
            <sz val="11"/>
            <color rgb="FF000000"/>
            <rFont val="Tahoma"/>
            <family val="2"/>
          </rPr>
          <t>, ici dans le cas présent 30%.</t>
        </r>
      </text>
    </comment>
    <comment ref="R22" authorId="0" shapeId="0" xr:uid="{00000000-0006-0000-0400-000003000000}">
      <text>
        <r>
          <rPr>
            <b/>
            <sz val="14"/>
            <color rgb="FF000000"/>
            <rFont val="Tahoma"/>
            <family val="2"/>
          </rPr>
          <t>Z3 :</t>
        </r>
        <r>
          <rPr>
            <b/>
            <sz val="9"/>
            <color rgb="FF000000"/>
            <rFont val="Tahoma"/>
            <family val="2"/>
          </rPr>
          <t xml:space="preserve">
</t>
        </r>
        <r>
          <rPr>
            <sz val="11"/>
            <color rgb="FF000000"/>
            <rFont val="Tahoma"/>
            <family val="2"/>
          </rPr>
          <t xml:space="preserve">Ligne qui contrôle l'éventualitée d'une double saisie, une ligne en lien avec la colonne afin d'indiquer le message d'erreur qui apparait en Z1 (Colonne L)
</t>
        </r>
        <r>
          <rPr>
            <sz val="11"/>
            <color rgb="FF000000"/>
            <rFont val="Tahoma"/>
            <family val="2"/>
          </rPr>
          <t xml:space="preserve">
</t>
        </r>
        <r>
          <rPr>
            <u/>
            <sz val="11"/>
            <color rgb="FF000000"/>
            <rFont val="Tahoma"/>
            <family val="2"/>
          </rPr>
          <t xml:space="preserve">Donc, si en Z3 apparait </t>
        </r>
        <r>
          <rPr>
            <sz val="11"/>
            <color rgb="FF000000"/>
            <rFont val="Tahoma"/>
            <family val="2"/>
          </rPr>
          <t xml:space="preserve">:
</t>
        </r>
        <r>
          <rPr>
            <sz val="11"/>
            <color rgb="FF000000"/>
            <rFont val="Tahoma"/>
            <family val="2"/>
          </rPr>
          <t xml:space="preserve">0 = Le critère non pris en compte, indiquer NON dans la colonne G.
</t>
        </r>
        <r>
          <rPr>
            <sz val="11"/>
            <color rgb="FF000000"/>
            <rFont val="Tahoma"/>
            <family val="2"/>
          </rPr>
          <t xml:space="preserve">1 = Conforme, alors le résultat en Z2 sera pris en compte.
</t>
        </r>
        <r>
          <rPr>
            <sz val="11"/>
            <color rgb="FF000000"/>
            <rFont val="Tahoma"/>
            <family val="2"/>
          </rPr>
          <t xml:space="preserve">2 ou plus = Erreur, la  valeur en Z2 pas prise en compte. </t>
        </r>
      </text>
    </comment>
    <comment ref="S22" authorId="0" shapeId="0" xr:uid="{00000000-0006-0000-04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T22" authorId="0" shapeId="0" xr:uid="{00000000-0006-0000-04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U22" authorId="0" shapeId="0" xr:uid="{00000000-0006-0000-0400-000006000000}">
      <text>
        <r>
          <rPr>
            <b/>
            <sz val="14"/>
            <color rgb="FF000000"/>
            <rFont val="Tahoma"/>
            <family val="2"/>
          </rPr>
          <t>Z6</t>
        </r>
        <r>
          <rPr>
            <b/>
            <sz val="9"/>
            <color rgb="FF000000"/>
            <rFont val="Tahoma"/>
            <family val="2"/>
          </rPr>
          <t xml:space="preserve">
</t>
        </r>
        <r>
          <rPr>
            <sz val="11"/>
            <color rgb="FF000000"/>
            <rFont val="Tahoma"/>
            <family val="2"/>
          </rPr>
          <t xml:space="preserve">Ligne importante qui va détecter les erreurs de saisie en indiquant la valeur 1.
</t>
        </r>
        <r>
          <rPr>
            <sz val="11"/>
            <color rgb="FF000000"/>
            <rFont val="Tahoma"/>
            <family val="2"/>
          </rPr>
          <t>Si la valeur 0 est affichée, la saisie est par conséquent valide.</t>
        </r>
        <r>
          <rPr>
            <b/>
            <sz val="9"/>
            <color rgb="FF000000"/>
            <rFont val="Tahoma"/>
            <family val="2"/>
          </rPr>
          <t xml:space="preserve"> </t>
        </r>
        <r>
          <rPr>
            <sz val="9"/>
            <color rgb="FF000000"/>
            <rFont val="Tahoma"/>
            <family val="2"/>
          </rPr>
          <t xml:space="preserve">
</t>
        </r>
      </text>
    </comment>
    <comment ref="V22" authorId="0" shapeId="0" xr:uid="{00000000-0006-0000-0400-000007000000}">
      <text>
        <r>
          <rPr>
            <b/>
            <sz val="14"/>
            <color rgb="FF000000"/>
            <rFont val="Tahoma"/>
            <family val="2"/>
          </rPr>
          <t>Z7 :</t>
        </r>
        <r>
          <rPr>
            <b/>
            <sz val="9"/>
            <color rgb="FF000000"/>
            <rFont val="Tahoma"/>
            <family val="2"/>
          </rPr>
          <t xml:space="preserve">
</t>
        </r>
        <r>
          <rPr>
            <sz val="11"/>
            <color rgb="FF000000"/>
            <rFont val="Tahoma"/>
            <family val="2"/>
          </rPr>
          <t xml:space="preserve">Ligne qui permet de contrôler la prise en compte ou pas du critère, selon que l'on indique dans la colonne NON. 
</t>
        </r>
        <r>
          <rPr>
            <sz val="11"/>
            <color rgb="FF000000"/>
            <rFont val="Tahoma"/>
            <family val="2"/>
          </rPr>
          <t xml:space="preserve">
</t>
        </r>
        <r>
          <rPr>
            <sz val="11"/>
            <color rgb="FF000000"/>
            <rFont val="Tahoma"/>
            <family val="2"/>
          </rPr>
          <t xml:space="preserve">Si critère retenu et saisie conforme = Message VRAI
</t>
        </r>
        <r>
          <rPr>
            <sz val="11"/>
            <color rgb="FF000000"/>
            <rFont val="Tahoma"/>
            <family val="2"/>
          </rPr>
          <t>Si criètre non retenu = Message 0</t>
        </r>
      </text>
    </comment>
    <comment ref="W22" authorId="0" shapeId="0" xr:uid="{00000000-0006-0000-04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X22" authorId="0" shapeId="0" xr:uid="{00000000-0006-0000-04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Y22" authorId="0" shapeId="0" xr:uid="{00000000-0006-0000-04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Z22" authorId="0" shapeId="0" xr:uid="{00000000-0006-0000-0400-00000B000000}">
      <text>
        <r>
          <rPr>
            <b/>
            <sz val="14"/>
            <color rgb="FF000000"/>
            <rFont val="Tahoma"/>
            <family val="2"/>
          </rPr>
          <t>Z11</t>
        </r>
        <r>
          <rPr>
            <b/>
            <sz val="9"/>
            <color rgb="FF000000"/>
            <rFont val="Tahoma"/>
            <family val="2"/>
          </rPr>
          <t xml:space="preserve">
</t>
        </r>
        <r>
          <rPr>
            <sz val="11"/>
            <color rgb="FF000000"/>
            <rFont val="Tahoma"/>
            <family val="2"/>
          </rPr>
          <t xml:space="preserve">Rappel du poids de la compétence terminale.
</t>
        </r>
        <r>
          <rPr>
            <sz val="11"/>
            <color rgb="FF000000"/>
            <rFont val="Tahoma"/>
            <family val="2"/>
          </rPr>
          <t xml:space="preserve">
</t>
        </r>
        <r>
          <rPr>
            <sz val="9"/>
            <color rgb="FF000000"/>
            <rFont val="Tahoma"/>
            <family val="2"/>
          </rPr>
          <t xml:space="preserve">
</t>
        </r>
      </text>
    </comment>
    <comment ref="AA22" authorId="0" shapeId="0" xr:uid="{00000000-0006-0000-04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B22" authorId="0" shapeId="0" xr:uid="{00000000-0006-0000-0400-00000D000000}">
      <text>
        <r>
          <rPr>
            <b/>
            <sz val="14"/>
            <color rgb="FF000000"/>
            <rFont val="Tahoma"/>
            <family val="2"/>
          </rPr>
          <t>Z13</t>
        </r>
        <r>
          <rPr>
            <b/>
            <sz val="9"/>
            <color rgb="FF000000"/>
            <rFont val="Tahoma"/>
            <family val="2"/>
          </rPr>
          <t xml:space="preserve">
</t>
        </r>
        <r>
          <rPr>
            <sz val="11"/>
            <color rgb="FF000000"/>
            <rFont val="Tahoma"/>
            <family val="2"/>
          </rPr>
          <t xml:space="preserve">Cellule de contrôle qui permet de vérifier si la compétence terminale est prise en compte ou pas. 
</t>
        </r>
        <r>
          <rPr>
            <sz val="9"/>
            <color rgb="FF000000"/>
            <rFont val="Tahoma"/>
            <family val="2"/>
          </rPr>
          <t xml:space="preserve">
</t>
        </r>
      </text>
    </comment>
    <comment ref="AC22" authorId="0" shapeId="0" xr:uid="{00000000-0006-0000-0400-00000E000000}">
      <text>
        <r>
          <rPr>
            <b/>
            <sz val="14"/>
            <color rgb="FF000000"/>
            <rFont val="Tahoma"/>
            <family val="2"/>
          </rPr>
          <t>Z14</t>
        </r>
        <r>
          <rPr>
            <b/>
            <sz val="9"/>
            <color rgb="FF000000"/>
            <rFont val="Tahoma"/>
            <family val="2"/>
          </rPr>
          <t xml:space="preserve">
</t>
        </r>
        <r>
          <rPr>
            <sz val="11"/>
            <color rgb="FF000000"/>
            <rFont val="Tahoma"/>
            <family val="2"/>
          </rPr>
          <t xml:space="preserve">Cellule complète de calcul, qui permet de donner la note sur 20 pour la compétence terminale en fonction du poids de celle-ci.
</t>
        </r>
        <r>
          <rPr>
            <sz val="9"/>
            <color rgb="FF000000"/>
            <rFont val="Tahoma"/>
            <family val="2"/>
          </rPr>
          <t xml:space="preserve">
</t>
        </r>
      </text>
    </comment>
  </commentList>
</comments>
</file>

<file path=xl/sharedStrings.xml><?xml version="1.0" encoding="utf-8"?>
<sst xmlns="http://schemas.openxmlformats.org/spreadsheetml/2006/main" count="448" uniqueCount="215">
  <si>
    <t>Identifications</t>
  </si>
  <si>
    <t>Établissement :</t>
  </si>
  <si>
    <t xml:space="preserve">Session : </t>
  </si>
  <si>
    <t>Nom du candidat :</t>
  </si>
  <si>
    <t>Prénom du candidat :</t>
  </si>
  <si>
    <t>Lieu de l'évaluation :</t>
  </si>
  <si>
    <t>Poids de la compétence</t>
  </si>
  <si>
    <t>Compétences évaluées</t>
  </si>
  <si>
    <t>Taux pondéré de compétences et indicateurs évalués :</t>
  </si>
  <si>
    <t>Note brute obtenue par calcul automatique :</t>
  </si>
  <si>
    <t>Note sur 20 proposée au jury* :</t>
  </si>
  <si>
    <t>/20</t>
  </si>
  <si>
    <t>Appréciation globale</t>
  </si>
  <si>
    <t>Noms des Correcteurs</t>
  </si>
  <si>
    <t>Signatures</t>
  </si>
  <si>
    <t>Date</t>
  </si>
  <si>
    <t>Evaluation</t>
  </si>
  <si>
    <t>UNITES PROFESSIONNELLES</t>
  </si>
  <si>
    <t>UNITES</t>
  </si>
  <si>
    <t>COEFF</t>
  </si>
  <si>
    <t>DUREE</t>
  </si>
  <si>
    <t>CCF</t>
  </si>
  <si>
    <t>Ref</t>
  </si>
  <si>
    <t>MOD</t>
  </si>
  <si>
    <t>Note sur 20</t>
  </si>
  <si>
    <t>C 1.1.1</t>
  </si>
  <si>
    <t>C 1.1.2</t>
  </si>
  <si>
    <t>C 2.1.1</t>
  </si>
  <si>
    <t>C 3.1.1</t>
  </si>
  <si>
    <r>
      <t>ATTENTION,</t>
    </r>
    <r>
      <rPr>
        <sz val="10"/>
        <color indexed="1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</si>
  <si>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r>
      <t>ATTENTION,</t>
    </r>
    <r>
      <rPr>
        <sz val="10"/>
        <color rgb="FFFF000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</si>
  <si>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t>C 2.3.1</t>
  </si>
  <si>
    <t xml:space="preserve">
</t>
  </si>
  <si>
    <t>Z0</t>
  </si>
  <si>
    <t>Z2</t>
  </si>
  <si>
    <t>Z3</t>
  </si>
  <si>
    <t>Z4</t>
  </si>
  <si>
    <t>Z5</t>
  </si>
  <si>
    <t>Z6</t>
  </si>
  <si>
    <t>Z7</t>
  </si>
  <si>
    <t>Z8</t>
  </si>
  <si>
    <t>Z9</t>
  </si>
  <si>
    <t>Z10</t>
  </si>
  <si>
    <t>Z11</t>
  </si>
  <si>
    <t>Z12</t>
  </si>
  <si>
    <t>Z13</t>
  </si>
  <si>
    <t>Z14</t>
  </si>
  <si>
    <t>C 3.3.2</t>
  </si>
  <si>
    <t>Non</t>
  </si>
  <si>
    <t>Note obtenue par calcul automatique</t>
  </si>
  <si>
    <t>Note sur 20 proposée au jury*</t>
  </si>
  <si>
    <t>Note Coefficientée de l'épreuve</t>
  </si>
  <si>
    <t>Lieu de l'évaluation:</t>
  </si>
  <si>
    <t>Académie</t>
  </si>
  <si>
    <t>BORDEAUX</t>
  </si>
  <si>
    <t>Étude et préparation d’une intervention</t>
  </si>
  <si>
    <t>Réalisation d’un ouvrage courant</t>
  </si>
  <si>
    <t>Réalisation de travaux spécifiques</t>
  </si>
  <si>
    <t>UP1</t>
  </si>
  <si>
    <t>UP2</t>
  </si>
  <si>
    <t>UP3</t>
  </si>
  <si>
    <t>Evaluation en entreprise Situation 2</t>
  </si>
  <si>
    <t>3 h</t>
  </si>
  <si>
    <t>15 h</t>
  </si>
  <si>
    <t>Prendre connaissance d’une consigne, d’un document technique</t>
  </si>
  <si>
    <t>C1.1  Compléter et transmettre des documents</t>
  </si>
  <si>
    <t>La consigne, le document et leurs finalités sont compris et respectés. (Document en français et en anglais)</t>
  </si>
  <si>
    <t>Compléter et transmettre un document technique</t>
  </si>
  <si>
    <t>Collecter et ordonner des informations techniques</t>
  </si>
  <si>
    <t>C2.2  Choisir les matériels et les outillages</t>
  </si>
  <si>
    <t>C 2.2.1</t>
  </si>
  <si>
    <t>C 2.2.2</t>
  </si>
  <si>
    <t>Identifier les matériels et outillages nécessaires à la réalisation de son intervention</t>
  </si>
  <si>
    <t>Inventorier les EPI adaptés à l’intervention</t>
  </si>
  <si>
    <t>C3.2  Sécuriser son intervention</t>
  </si>
  <si>
    <t>Identifier les dangers propres à son intervention</t>
  </si>
  <si>
    <t>C 3.2.1</t>
  </si>
  <si>
    <t>Les dangers sont identifiés de manière exhaustive</t>
  </si>
  <si>
    <t xml:space="preserve">Appliquer les mesures de prévention prévues </t>
  </si>
  <si>
    <t>C 3.2.2</t>
  </si>
  <si>
    <t>C 3.3.1</t>
  </si>
  <si>
    <t>C 3.4.1</t>
  </si>
  <si>
    <t>C 3.4.2</t>
  </si>
  <si>
    <t>C1.2 : Échanger et rendre compte oralement</t>
  </si>
  <si>
    <t>Evaluation en établissement Situation 1</t>
  </si>
  <si>
    <t>L’inventaire des EPI est complet et adapté à l’intervention</t>
  </si>
  <si>
    <t>EP1</t>
  </si>
  <si>
    <t>EP2</t>
  </si>
  <si>
    <t>EP3</t>
  </si>
  <si>
    <t>CANDIDAT</t>
  </si>
  <si>
    <t>ÉPREUVES</t>
  </si>
  <si>
    <t xml:space="preserve"> MÉTIERS DU PLÂTRE ET DE L'ISOLATION </t>
  </si>
  <si>
    <t>MÉTIERS DU PLÂTRE ET DE L'ISOLATION</t>
  </si>
  <si>
    <t>Épreuve EP2: Unité (UP2) :                                 Réalisation d’un ouvrage courant</t>
  </si>
  <si>
    <t>Épreuve EP1 : (Unité UP1) :                              Étude et préparation d’une intervention</t>
  </si>
  <si>
    <t xml:space="preserve">Épreuve EP3 (Unité U3) :                                                   Réalisation de travaux spécifiques                                                    </t>
  </si>
  <si>
    <r>
      <t xml:space="preserve">non maitrisée
</t>
    </r>
    <r>
      <rPr>
        <sz val="10"/>
        <rFont val="Arial"/>
        <family val="2"/>
      </rPr>
      <t>(le résultat nécessite une reprise)</t>
    </r>
    <r>
      <rPr>
        <b/>
        <sz val="10"/>
        <rFont val="Arial"/>
        <family val="2"/>
      </rPr>
      <t xml:space="preserve"> </t>
    </r>
  </si>
  <si>
    <r>
      <t xml:space="preserve">Maitrise totalement </t>
    </r>
    <r>
      <rPr>
        <sz val="10"/>
        <rFont val="Arial"/>
        <family val="2"/>
      </rPr>
      <t>(autonome)</t>
    </r>
  </si>
  <si>
    <t>C2.1  Décoder un dossier technique</t>
  </si>
  <si>
    <t>La collecte des informations nécessaires à l’intervention est complète et exploitable.</t>
  </si>
  <si>
    <t>Les données techniques nécessaires à son intervention sont identifiées.</t>
  </si>
  <si>
    <t>Le classement des données est exploitable et respecte les règles de l’entreprise. 
Les conditions d’intervention sur site (spécificités du chantier) sont identifiées.</t>
  </si>
  <si>
    <t>Le document proposé est complété d'une manière claire et exhaustive. 
La procédure de transmission est respectée</t>
  </si>
  <si>
    <t>Les matériels et outillages choisis sont adaptés à l’intervention.                                                       Les règles et limites d’utilisation des matériels et outillages sont respectées.
L'état général des matériels est vérifié.</t>
  </si>
  <si>
    <t>C3.13 : Monter, démonter et utiliser des échafaudages</t>
  </si>
  <si>
    <t>Monter et démonter : 
-	Un échafaudage roulant
-	Un échafaudage de pied</t>
  </si>
  <si>
    <t>Le montage et le démontage sont effectués en conformité avec la notice de montage du matériel et la réglementation.
Tout élément défectueux est signalé immédiatement.</t>
  </si>
  <si>
    <t>Le droit de retrait est appliqué en cas de danger grave et imminent</t>
  </si>
  <si>
    <t>Les affichages, les balisages et les signalisations sont installés
L'échafaudage est stable
Les règles de circulation sont respectées
La répartition de la charge est conforme aux préconisations du fabricant
Les biens environnants sont protégés et sauvegardés.</t>
  </si>
  <si>
    <t>C3.14 : Construire un ouvrage en carreaux de plâtre ou de terre cuite</t>
  </si>
  <si>
    <t>Réaliser une cloison ou une contre cloison en carreaux de plâtre, en béton cellulaire ou en carreaux de terre cuite</t>
  </si>
  <si>
    <t>Le traitement des périphéries et des points singuliers sont assurés
( jonctions d’angle (harpage), avec les huisseries, les pieds de cloisons, l’accrochage des charges lourdes, …)</t>
  </si>
  <si>
    <t>Le tracé d’implantation est suivi
Les guides de construction sont stables et en nombre suffisants
Les supports permettent l’accrochage, l’appui ou l’adossement
La réglementation est respect (mise en œuvre et sécurité)</t>
  </si>
  <si>
    <t>C3.15 : Construire un ouvrage en briques plâtrières</t>
  </si>
  <si>
    <t xml:space="preserve">L’ouvrage correspond au descriptif
Le tracé d’implantation est suivi
Les matériaux sont utilisés selon leur destination </t>
  </si>
  <si>
    <t xml:space="preserve">L’ouvrage et sa construction respectent les exigences des textes de mise en œuvre et de sécurité
L’ouvrage ne dégrade pas la valeur de la perméabilité à l’air du local 
Le traitement des périphéries et des points singuliers est effectué </t>
  </si>
  <si>
    <t>Réaliser un plafond, une cloison distributive, une contre cloison en briques plâtrières</t>
  </si>
  <si>
    <t>Les chutes sont  ≼ 5 % et leur réutilisation respecte les règles de construction
Le poste de travail, les outils et les matériels sont maintenus propres et ordonnés</t>
  </si>
  <si>
    <t>Les chutes sont ≼ 5 % et leur réutilisation respecte les règles de construction
Le temps imparti est respecté et le geste est professionnel
Le poste de travail, les outils et les matériels sont maintenus propres et ordonnés ;
Le contrôle de conformité est réalisé au fur et à mesure</t>
  </si>
  <si>
    <t>C3.16 : Réaliser des enduits de plâtre</t>
  </si>
  <si>
    <t>Réaliser les travaux préparatoires</t>
  </si>
  <si>
    <t>Réaliser des enduits de plâtre manuellement, mécaniquement  sur plans verticaux, horizontaux, inclinés</t>
  </si>
  <si>
    <t>Réaliser des raccords de plâtre</t>
  </si>
  <si>
    <t>Les raccords affleurent l’enduit existant.</t>
  </si>
  <si>
    <t xml:space="preserve"> /20</t>
  </si>
  <si>
    <t>* La note proposée, arrondie au demi point, est décidée par les évaluateurs à partir de la note brute qui peut être modulée jusqu'à + 1 point en fonction de la réactivité du candidat ou de tout autre attitude professionnelle positive observée.</t>
  </si>
  <si>
    <t>Rendre compte oralement d’une situation professionnelle à sa hiérarchie,  à un partenaire professionnel, à un intervenant du chantier, au client ou à l'usager …</t>
  </si>
  <si>
    <t>C2.3 : Traduire graphiquement une partie d’ouvrage simple</t>
  </si>
  <si>
    <t>Établir le relevé d’un ouvrage simple</t>
  </si>
  <si>
    <t>C 2.3.2</t>
  </si>
  <si>
    <t>C 2.3.3</t>
  </si>
  <si>
    <t>C 2.3.4</t>
  </si>
  <si>
    <t>Établir un calepinage d’un ouvrage simple</t>
  </si>
  <si>
    <t>Établir un croquis et un schéma à main levée</t>
  </si>
  <si>
    <t>Décoder un dessin d’exécution</t>
  </si>
  <si>
    <t>Les vues sont localisées
Les symboles, les normes de représentation et les cotations sont pris en compte
Le décodage permet la préparation de l’intervention.</t>
  </si>
  <si>
    <t>La qualité du dessin, la cotation et un repérage légendé des éléments constitutifs permettent son exploitation
Les proportions sont respectées
Toutes les vues utiles à la réalisation sont représentées.</t>
  </si>
  <si>
    <t>La répartition des éléments respecte les exigences techniques et esthétiques
La qualité du dessin, l’échelle utilisée, la cotation et le repérage légendé des éléments constitutifs permettent son exploitation (quantitatif et mise en œuvre).</t>
  </si>
  <si>
    <t>Tous les éléments utiles sont relevés (nature des supports, cotes, parties à conserver...)
Le relevé est soigné, utilisable par un tiers et permet une exploitation ultérieure.</t>
  </si>
  <si>
    <t>C3.1  Organiser son intervention et son poste de travail</t>
  </si>
  <si>
    <t>Gérer le poste de travail et vérifier les quantités de matériaux à mettre en œuvre</t>
  </si>
  <si>
    <t>Optimiser les chutes</t>
  </si>
  <si>
    <t>Trier les déchets</t>
  </si>
  <si>
    <t>Vérifier le stockage des matériels et outillages</t>
  </si>
  <si>
    <t>C 3.1.2</t>
  </si>
  <si>
    <t>C 3.1.3</t>
  </si>
  <si>
    <t>C 3.1.4</t>
  </si>
  <si>
    <t>Préparer l’intervention auprès des lignes électriques et réseaux aériens</t>
  </si>
  <si>
    <t>C 3.2.3</t>
  </si>
  <si>
    <t>Une démarche de prévention dans son environnement de travail est mise en œuvre
 L’installation du poste de travail garantit la sécurité et la protection de la santé 
Les protections collectives sont respectées 
Les EPI utilisés sont adaptés à la situation
Une situation dangereuse persistante est signalée</t>
  </si>
  <si>
    <r>
      <t xml:space="preserve">Les réseaux sensibles et non-sensibles sont identifiés
Les risques associés aux types de réseaux sont cités
</t>
    </r>
    <r>
      <rPr>
        <i/>
        <sz val="12"/>
        <color rgb="FF000000"/>
        <rFont val="Arial"/>
        <family val="2"/>
      </rPr>
      <t>référence au « profil opérateur » du référentiel de compétences préparant à l’intervention à proximité des réseaux)</t>
    </r>
  </si>
  <si>
    <t>C3.3 : Déconstruire, déposer, démonter des éléments d’ouvrage</t>
  </si>
  <si>
    <t xml:space="preserve">Déconstruire un ouvrage en toute sécurité </t>
  </si>
  <si>
    <t xml:space="preserve">Les EPI adaptés sont utilisés correctement
Le poste de travail et l’activité de déconstruction, de dépose, de démontage sont sécurisés. 
Le chantier est balisé
Les risques liés à l’intervention sont identifiés et la présence éventuelle des réseaux est prise en compte 
Les ouvrages à conserver et l’environnement sont protégés 
L’ouvrage à déconstruire est localisé et ses constituants identifiés
Les anomalies constatées sont signalées à son responsable
Les moyens de manutention sont utilisés
Les délais des travaux sont correctement interprétés </t>
  </si>
  <si>
    <t>L’approvisionnement correspond à la quantité à mettre en œuvre.
Les matériels sont protégés des dégradations, des déprédations et du vol.</t>
  </si>
  <si>
    <t>Trier, stocker et évacuer les déchets</t>
  </si>
  <si>
    <t>Les déchets sont identifiés 
Le tri est conforme aux consignes reçues
Le protocole de nettoyage est respecté
Le poste de travail et ses abords sont tenus et rendus propres</t>
  </si>
  <si>
    <t>C3.4 : Implanter un ouvrage</t>
  </si>
  <si>
    <t>Vérifier le support</t>
  </si>
  <si>
    <t>Implanter l’ouvrage simple par rapport à un point, un alignement et un niveau de référence</t>
  </si>
  <si>
    <t>C 3.4.3</t>
  </si>
  <si>
    <t>Contrôler l’implantation</t>
  </si>
  <si>
    <t>Les anomalies éventuelles sont signalées
La zone et l’ouvrage sont identifiés
Le poste de travail est maintenu et rendu propre</t>
  </si>
  <si>
    <t>Le tracé est lisible et précis et respecte le plan
L’utilisation des matériels de mesure et de tracé est maitrisée
Les délais d’exécution sont respectés</t>
  </si>
  <si>
    <t>Le contrôle de conformité est réalisé au fur et à mesure</t>
  </si>
  <si>
    <t>C3.5 : Construire des ouvrages en plaques de plâtre sur ossature</t>
  </si>
  <si>
    <t xml:space="preserve">
Le traitement des points de montage singuliers est conforme aux normes
La réalisation de l’ouvrage ne dégrade pas la valeur de la perméabilité à l’air du local
La pérennité des ouvrages en pièce humide est assurée (plaque hydrofugée, protection du pied de cloison,...)
Les chutes sont ≤ 5 %
Leur réutilisation éventuelle respecte les règles de construction
</t>
  </si>
  <si>
    <t>Le calepinage est respecté
Les dimensions, les angles, les plénums sont respectés
Le tracé d’implantation est suivi
L’ouvrage et sa construction respectent les exigences des textes de mise en œuvre et de sécurité (ossature, suspentes, fixations, plaques, verticalité, horizontalité, planéité,...)</t>
  </si>
  <si>
    <t>Les déchets sont triés et évacués
Le poste de travail, les outils et les matériels sont maintenus propres et ordonnés
Le contrôle de conformité est réalisé au fur et à mesure
Les ouvrages existants ne sont pas endommagés</t>
  </si>
  <si>
    <t>C3.6 : Construire des cloisons en panneaux de hauteur d’étage</t>
  </si>
  <si>
    <t>Les déchets sont triés et évacués
Le poste de travail, les outils et les matériels sont maintenus propres et ordonnés
Le contrôle de conformité est réalisé au fur et à mesure
Les ouvrages existants ne sont pas endommagé</t>
  </si>
  <si>
    <t>C3.7 : Réaliser un doublage en complexe isolant</t>
  </si>
  <si>
    <t xml:space="preserve">
Coller un complexe de doublage</t>
  </si>
  <si>
    <t>L’ouvrage correspond au descriptif
Le tracé d’implantation est suivi
Les matériaux et les accessoires à disposition sur le chantier sont identifiés et utilisés selon leur destination
L’ouvrage et sa construction respectent les exigences des textes de mise en œuvre et de sécurité (pose des semelles, des rails et des clavettes, des panneaux, verticalité)</t>
  </si>
  <si>
    <t>Le traitement des points de montage singuliers est conforme aux normes
La pérennité des ouvrages en pièce humide est assurée (panneaux hydrofugés,...)
Les chutes sont ≤ 5 %
Leur réutilisation éventuelle respecte les règles de construction</t>
  </si>
  <si>
    <t>L’ouvrage correspond au descriptif
Les matériaux à disposition sur le chantier sont identifiés et utilisés selon leur destination
Le tracé d’implantation est suivi
L’ouvrage respecte les exigences des textes de mise en œuvre et de sécurité (qualité et nature du support, préparation et collage des panneaux, verticalité, planéité)</t>
  </si>
  <si>
    <t>Le traitement de points de montage singuliers est conforme aux normes
La pérennité des ouvrages en pièce humide est assurée (plaque hydrofugée, protection du pied de cloison)
Les chutes sont ≤5 %
Leur réutilisation éventuelle respecte les règles de construction</t>
  </si>
  <si>
    <t>C3.8 : Réaliser une isolation thermo-acoustique intérieure</t>
  </si>
  <si>
    <t>L’ouvrage correspond au descriptif
La pose respecte les exigences des textes de mise en œuvre et de sécurité (nature et épaisseur de l’isolant, pare-vapeur correctement positionné, points de montage singuliers respectés)</t>
  </si>
  <si>
    <t>Le traitement des joints est fait selon les préconisations en vigueur
L’ouvrage ne dégrade pas la valeur de la perméabilité à l’air du local
Les pertes sont ≤ 5 %
Les chutes éventuelles sont réutilisées dans le respect des règles de construction</t>
  </si>
  <si>
    <t>Réaliser la pose d’une isolation thermo acoustique (en plafond, en cloison, en contre cloison, en comble aménagé, en comble perdu)</t>
  </si>
  <si>
    <t>C3.9 : traiter les joints et réaliser les enduits de finition</t>
  </si>
  <si>
    <t>C3.10 : Mettre en œuvre un plafond modulaire</t>
  </si>
  <si>
    <t>C3.11 : Contrôler la conformité des travaux et des ouvrages</t>
  </si>
  <si>
    <t>C3.12 : Replier le chantier</t>
  </si>
  <si>
    <t>Traiter les joints entre plaques, en arête et en cueillies manuellement ou mécaniquement</t>
  </si>
  <si>
    <t>Réaliser un enduit pelliculaire</t>
  </si>
  <si>
    <t>Le support est prêt à recevoir la bande à joints (absence d’épaufrure, de trous supérieurs à 3 mm)
Les joints sont plans et réguliers
Les bandes sont continues, adhérentes, noyées dans l’enduit et sans cloque
Les bandes de renfort d’angles et les cornières sont adhérentes, noyées dans l’enduit et rectilignes</t>
  </si>
  <si>
    <t>Le taux de gâchage est respecté
Les pertes sont ≤ 5 %
L’enduit et son application respectent les consignes de mise en œuvre
Le poste de travail et les matériels sont propres</t>
  </si>
  <si>
    <t>Les déchets sont triés et évacués
Les règles d'hygiène et les consignes de sécurité sont respectées
Le contrôle de qualité est réalisé au fur et à mesure
La surface est plane et homogène, sans surcharges, trous, ni côtes</t>
  </si>
  <si>
    <t>Les chutes sont ≤ 5 %
Leur réutilisation éventuelle respecte les règles de construction
Le poste de travail et les matériels sont propres ;
Les règles d'hygiène et les consignes de sécurité sont respectées ;
Le contrôle de conformité est réalisé au fur et à mesure</t>
  </si>
  <si>
    <t>L’ouvrage correspond au descriptif 
Le calepinage et le projet décoratif sont respectés (dimension des rives ≽1/2 dalle)
Le tracé d’implantation est suivi
Le montage respecte les exigences des règles de mise en œuvre (ossature apparente, suspentes, fixations, dalles, niveau, planéité, points d’accrochage et de fixation des charges, points de montage singuliers, traitement des coupes et raccords).
Les dalles sont exemptes de traces de salissure et de détérioration
Les cotes de hauteur d’ouvrages, des plénums, des retombées sont respectées
L’isolant est correctement positionné et son épaisseur respectée</t>
  </si>
  <si>
    <t xml:space="preserve">
Réaliser un plafond de conception courante
Réaliser un habillage ou une retombée</t>
  </si>
  <si>
    <t xml:space="preserve">
Réaliser une cloison de distribution</t>
  </si>
  <si>
    <t>Les contrôles sont effectués conformément aux procédures techniques ou normatives
Les points de contrôle sont identifiés</t>
  </si>
  <si>
    <t>Les écarts hors tolérance sont signalés à son responsable avant toute intervention</t>
  </si>
  <si>
    <t>Les appareils de contrôle et de mesures sont utilisés selon les prescriptions de leur notice technique.</t>
  </si>
  <si>
    <t xml:space="preserve">
Effectuer le contrôle préalable des supports et des ouvrages existants, des implantations existantes.
Effectuer le contrôle au fur et à mesure des travaux réalisés.</t>
  </si>
  <si>
    <t>Les matériels sont nettoyés, rangés ou restitués en état de fonctionnement
Les anomalies sont signalées</t>
  </si>
  <si>
    <t>Les opérations de maintenance du matériel sont effectuées 
Les matériaux sont reconditionnés, stockés en toute sécurité en vue d’une utilisation ultérieure</t>
  </si>
  <si>
    <t xml:space="preserve">
Nettoyer, évacuer le chantier</t>
  </si>
  <si>
    <t>Les outils d’aide à la manutention sont utilisés
Les déchets sont triés et stockés
Le chantier est propre</t>
  </si>
  <si>
    <t>Les pertes sont limitées
Les chutes sont réutilisées dans le respect des préconisations techniques et esthétiques.</t>
  </si>
  <si>
    <t>L’organisation permet de réaliser les travaux en toute sécurité et tient compte des autres intervenants
La quantité, la répartition et la disposition des matériaux sont rationnelles
Les temps d’utilisation des matériaux sont respectés
Le poste de travail est maintenu propre en permanence
Les charges sont manipulées sans risque
Les matériaux défectueux ou non conformes sont signalés</t>
  </si>
  <si>
    <t>L’environnement est exempt de risque de pollution
Le plan de gestion des déchets est respecté
Le tri est effectué au fur et à mesure dans les contenants prévus</t>
  </si>
  <si>
    <t>* La note proposée, arrondie au demi point, est décidée par les évaluateurs à partir de la note brute qui peut être modulée de + 0,5 à + 1 point en fonction de la réactivité du candidat ou de tout autre attitude professionnelle positive observée.</t>
  </si>
  <si>
    <t>Le taux de gâchage du plâtre est adapté à la méthode utilisée (mélange homogène, pertes ≼ 5 %)
L’épaisseur de l'enduit, sa verticalité, son horizontalité, sa planéité locale et générale, sa dureté et son aspect de surface (grain, coloris) respectent les prescriptions techniques et esthétiques
Les temps d’exécution prévus sont respectés
Le contrôle de conformité est réalisé au fur et à mesure.</t>
  </si>
  <si>
    <t xml:space="preserve">L’ouvrage correspond au descriptif
Les travaux préparatoires de traitement du support sont faits
Le tracé d’implantation est suivi
Les matériaux sont utilisés selon leur destination </t>
  </si>
  <si>
    <r>
      <t xml:space="preserve">Maitrise insuffisante </t>
    </r>
    <r>
      <rPr>
        <sz val="10"/>
        <rFont val="Arial"/>
        <family val="2"/>
      </rPr>
      <t>(assistée en permanence)</t>
    </r>
  </si>
  <si>
    <r>
      <t xml:space="preserve">Maitrise partielle  </t>
    </r>
    <r>
      <rPr>
        <sz val="10"/>
        <rFont val="Arial"/>
        <family val="2"/>
      </rPr>
      <t>(assistée ponctuellement)</t>
    </r>
  </si>
  <si>
    <t>Non observée ou déjà évaluée</t>
  </si>
  <si>
    <t>L’information transmise est conforme aux règles de l’entreprise.
Le contenu de l’échange (champ lexical, structure…) est adapté à l’interlocuteur. 
Le propos est clair, précis et concis</t>
  </si>
  <si>
    <r>
      <t xml:space="preserve">
</t>
    </r>
    <r>
      <rPr>
        <i/>
        <sz val="13"/>
        <color rgb="FF000000"/>
        <rFont val="Arial"/>
        <family val="2"/>
      </rPr>
      <t xml:space="preserve"> veuillez cocher ci-dessous la case correspondante :</t>
    </r>
    <r>
      <rPr>
        <sz val="12"/>
        <color rgb="FF000000"/>
        <rFont val="Arial"/>
        <family val="2"/>
      </rPr>
      <t xml:space="preserve">
</t>
    </r>
  </si>
  <si>
    <t>LOGO ÉTABLISSEMENT</t>
  </si>
  <si>
    <t>Critères d'évaluation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</si>
</sst>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Arial"/>
      <family val="2"/>
    </font>
    <font>
      <b/>
      <sz val="11"/>
      <color theme="1"/>
      <name val="Arial"/>
      <family val="2"/>
    </font>
    <font>
      <sz val="10"/>
      <name val="Arial"/>
      <family val="2"/>
    </font>
    <font>
      <b/>
      <sz val="10"/>
      <name val="Arial"/>
      <family val="2"/>
    </font>
    <font>
      <sz val="8"/>
      <name val="Arial"/>
      <family val="2"/>
    </font>
    <font>
      <sz val="10"/>
      <color indexed="10"/>
      <name val="Arial"/>
      <family val="2"/>
    </font>
    <font>
      <b/>
      <sz val="10"/>
      <color indexed="10"/>
      <name val="Arial"/>
      <family val="2"/>
    </font>
    <font>
      <sz val="9"/>
      <color indexed="10"/>
      <name val="Arial Narrow"/>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sz val="11"/>
      <color theme="1"/>
      <name val="Arial"/>
      <family val="2"/>
    </font>
    <font>
      <sz val="9"/>
      <name val="Arial"/>
      <family val="2"/>
    </font>
    <font>
      <b/>
      <sz val="14"/>
      <color theme="1"/>
      <name val="Arial"/>
      <family val="2"/>
    </font>
    <font>
      <b/>
      <sz val="10"/>
      <color rgb="FFFF0000"/>
      <name val="Arial"/>
      <family val="2"/>
    </font>
    <font>
      <b/>
      <sz val="14"/>
      <color rgb="FF000000"/>
      <name val="Arial"/>
      <family val="2"/>
    </font>
    <font>
      <b/>
      <sz val="16"/>
      <color theme="1"/>
      <name val="Arial"/>
      <family val="2"/>
    </font>
    <font>
      <sz val="12"/>
      <color theme="1"/>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sz val="14"/>
      <color rgb="FFFF0000"/>
      <name val="Arial"/>
      <family val="2"/>
    </font>
    <font>
      <b/>
      <sz val="18"/>
      <color rgb="FFFF0000"/>
      <name val="Arial"/>
      <family val="2"/>
    </font>
    <font>
      <b/>
      <sz val="16"/>
      <name val="Arial"/>
      <family val="2"/>
    </font>
    <font>
      <b/>
      <sz val="12"/>
      <color theme="4" tint="-0.24994659260841701"/>
      <name val="Arial"/>
      <family val="2"/>
    </font>
    <font>
      <b/>
      <sz val="12"/>
      <color rgb="FFFF0000"/>
      <name val="Arial"/>
      <family val="2"/>
    </font>
    <font>
      <sz val="14"/>
      <color theme="1"/>
      <name val="Arial"/>
      <family val="2"/>
    </font>
    <font>
      <b/>
      <sz val="24"/>
      <color rgb="FFFF0000"/>
      <name val="Arial"/>
      <family val="2"/>
    </font>
    <font>
      <sz val="14"/>
      <name val="Arial"/>
      <family val="2"/>
    </font>
    <font>
      <sz val="11"/>
      <color rgb="FF002060"/>
      <name val="Arial"/>
      <family val="2"/>
    </font>
    <font>
      <sz val="16"/>
      <name val="Arial"/>
      <family val="2"/>
    </font>
    <font>
      <b/>
      <sz val="18"/>
      <name val="Arial"/>
      <family val="2"/>
    </font>
    <font>
      <b/>
      <sz val="10"/>
      <color rgb="FFFF0000"/>
      <name val="Aparajita"/>
      <family val="2"/>
    </font>
    <font>
      <sz val="10"/>
      <color rgb="FFFF0000"/>
      <name val="Aparajita"/>
      <family val="2"/>
    </font>
    <font>
      <b/>
      <sz val="22"/>
      <color rgb="FFFF0000"/>
      <name val="Arial"/>
      <family val="2"/>
    </font>
    <font>
      <sz val="11"/>
      <color rgb="FFFF0000"/>
      <name val="Arial"/>
      <family val="2"/>
    </font>
    <font>
      <b/>
      <sz val="28"/>
      <color rgb="FF002060"/>
      <name val="Arial"/>
      <family val="2"/>
    </font>
    <font>
      <b/>
      <sz val="28"/>
      <name val="Arial"/>
      <family val="2"/>
    </font>
    <font>
      <b/>
      <sz val="28"/>
      <color rgb="FF00B050"/>
      <name val="Arial"/>
      <family val="2"/>
    </font>
    <font>
      <sz val="28"/>
      <name val="Arial"/>
      <family val="2"/>
    </font>
    <font>
      <b/>
      <u/>
      <sz val="12"/>
      <name val="Arial"/>
      <family val="2"/>
    </font>
    <font>
      <b/>
      <sz val="16"/>
      <color theme="0"/>
      <name val="Arial"/>
      <family val="2"/>
    </font>
    <font>
      <b/>
      <sz val="22"/>
      <color theme="0"/>
      <name val="Arial"/>
      <family val="2"/>
    </font>
    <font>
      <b/>
      <sz val="30"/>
      <color theme="1"/>
      <name val="Arial"/>
      <family val="2"/>
    </font>
    <font>
      <b/>
      <sz val="12"/>
      <color theme="0"/>
      <name val="Arial"/>
      <family val="2"/>
    </font>
    <font>
      <b/>
      <sz val="14"/>
      <color theme="0"/>
      <name val="Arial"/>
      <family val="2"/>
    </font>
    <font>
      <b/>
      <sz val="22"/>
      <color theme="1"/>
      <name val="Arial"/>
      <family val="2"/>
    </font>
    <font>
      <b/>
      <sz val="14"/>
      <color rgb="FF000000"/>
      <name val="Tahoma"/>
      <family val="2"/>
    </font>
    <font>
      <b/>
      <sz val="9"/>
      <color rgb="FF000000"/>
      <name val="Tahoma"/>
      <family val="2"/>
    </font>
    <font>
      <sz val="11"/>
      <color rgb="FF000000"/>
      <name val="Tahoma"/>
      <family val="2"/>
    </font>
    <font>
      <sz val="9"/>
      <color rgb="FF000000"/>
      <name val="Tahoma"/>
      <family val="2"/>
    </font>
    <font>
      <sz val="12"/>
      <color rgb="FF000000"/>
      <name val="Tahoma"/>
      <family val="2"/>
    </font>
    <font>
      <b/>
      <u/>
      <sz val="11"/>
      <color rgb="FF000000"/>
      <name val="Tahoma"/>
      <family val="2"/>
    </font>
    <font>
      <u/>
      <sz val="11"/>
      <color rgb="FF000000"/>
      <name val="Tahoma"/>
      <family val="2"/>
    </font>
    <font>
      <i/>
      <sz val="12"/>
      <color rgb="FF000000"/>
      <name val="Arial"/>
      <family val="2"/>
    </font>
    <font>
      <sz val="11"/>
      <name val="Arial"/>
      <family val="2"/>
    </font>
    <font>
      <i/>
      <sz val="13"/>
      <color rgb="FF000000"/>
      <name val="Arial"/>
      <family val="2"/>
    </font>
    <font>
      <sz val="12"/>
      <color rgb="FF000000"/>
      <name val="Calibri"/>
      <family val="2"/>
    </font>
    <font>
      <sz val="36"/>
      <color theme="1"/>
      <name val="Arial"/>
      <family val="2"/>
    </font>
    <font>
      <sz val="18"/>
      <color rgb="FFFF0000"/>
      <name val="Arial"/>
      <family val="2"/>
    </font>
  </fonts>
  <fills count="39">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9B6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2F5F7"/>
        <bgColor indexed="64"/>
      </patternFill>
    </fill>
    <fill>
      <patternFill patternType="solid">
        <fgColor theme="2"/>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FF"/>
        <bgColor rgb="FFCCFFFF"/>
      </patternFill>
    </fill>
    <fill>
      <patternFill patternType="solid">
        <fgColor rgb="FFFFFFFF"/>
        <bgColor rgb="FF99CCFF"/>
      </patternFill>
    </fill>
    <fill>
      <patternFill patternType="solid">
        <fgColor theme="5" tint="0.79998168889431442"/>
        <bgColor indexed="64"/>
      </patternFill>
    </fill>
    <fill>
      <patternFill patternType="solid">
        <fgColor rgb="FFCCFF66"/>
        <bgColor indexed="64"/>
      </patternFill>
    </fill>
    <fill>
      <patternFill patternType="solid">
        <fgColor rgb="FFCCFF99"/>
        <bgColor indexed="64"/>
      </patternFill>
    </fill>
    <fill>
      <patternFill patternType="solid">
        <fgColor rgb="FFE8EEEE"/>
        <bgColor indexed="64"/>
      </patternFill>
    </fill>
    <fill>
      <patternFill patternType="solid">
        <fgColor rgb="FFDAEBFE"/>
        <bgColor auto="1"/>
      </patternFill>
    </fill>
    <fill>
      <patternFill patternType="solid">
        <fgColor rgb="FFDAEBFE"/>
        <bgColor indexed="64"/>
      </patternFill>
    </fill>
    <fill>
      <patternFill patternType="solid">
        <fgColor rgb="FFCFE8FD"/>
        <bgColor indexed="64"/>
      </patternFill>
    </fill>
    <fill>
      <patternFill patternType="solid">
        <fgColor rgb="FF0070C0"/>
        <bgColor indexed="64"/>
      </patternFill>
    </fill>
    <fill>
      <patternFill patternType="solid">
        <fgColor rgb="FFD16249"/>
        <bgColor indexed="64"/>
      </patternFill>
    </fill>
    <fill>
      <patternFill patternType="solid">
        <fgColor rgb="FFFF795B"/>
        <bgColor indexed="64"/>
      </patternFill>
    </fill>
    <fill>
      <patternFill patternType="solid">
        <fgColor rgb="FFFFC7BF"/>
        <bgColor indexed="64"/>
      </patternFill>
    </fill>
    <fill>
      <patternFill patternType="solid">
        <fgColor rgb="FF01F271"/>
        <bgColor indexed="64"/>
      </patternFill>
    </fill>
    <fill>
      <patternFill patternType="solid">
        <fgColor rgb="FF01F271"/>
        <bgColor rgb="FF99CCFF"/>
      </patternFill>
    </fill>
    <fill>
      <patternFill patternType="solid">
        <fgColor rgb="FF93DAFF"/>
        <bgColor indexed="64"/>
      </patternFill>
    </fill>
    <fill>
      <patternFill patternType="solid">
        <fgColor rgb="FF93DAFF"/>
        <bgColor rgb="FF99CCFF"/>
      </patternFill>
    </fill>
    <fill>
      <patternFill patternType="solid">
        <fgColor rgb="FFFFC4BD"/>
        <bgColor rgb="FF99CCFF"/>
      </patternFill>
    </fill>
  </fills>
  <borders count="63">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indexed="64"/>
      </right>
      <top/>
      <bottom/>
      <diagonal/>
    </border>
    <border>
      <left style="thin">
        <color rgb="FF000000"/>
      </left>
      <right/>
      <top style="thin">
        <color indexed="64"/>
      </top>
      <bottom/>
      <diagonal/>
    </border>
    <border>
      <left style="thin">
        <color rgb="FF000000"/>
      </left>
      <right style="thin">
        <color auto="1"/>
      </right>
      <top style="thin">
        <color rgb="FF000000"/>
      </top>
      <bottom style="thin">
        <color indexed="64"/>
      </bottom>
      <diagonal/>
    </border>
    <border>
      <left/>
      <right style="thin">
        <color rgb="FF000000"/>
      </right>
      <top style="thin">
        <color auto="1"/>
      </top>
      <bottom/>
      <diagonal/>
    </border>
    <border>
      <left style="thin">
        <color rgb="FF000000"/>
      </left>
      <right style="thin">
        <color rgb="FF000000"/>
      </right>
      <top style="thin">
        <color indexed="64"/>
      </top>
      <bottom/>
      <diagonal/>
    </border>
    <border>
      <left style="thin">
        <color indexed="64"/>
      </left>
      <right style="thin">
        <color rgb="FF000000"/>
      </right>
      <top style="thin">
        <color auto="1"/>
      </top>
      <bottom style="thin">
        <color indexed="64"/>
      </bottom>
      <diagonal/>
    </border>
    <border>
      <left style="thin">
        <color auto="1"/>
      </left>
      <right style="medium">
        <color auto="1"/>
      </right>
      <top/>
      <bottom style="medium">
        <color auto="1"/>
      </bottom>
      <diagonal/>
    </border>
    <border>
      <left style="medium">
        <color indexed="64"/>
      </left>
      <right/>
      <top style="thin">
        <color auto="1"/>
      </top>
      <bottom/>
      <diagonal/>
    </border>
    <border>
      <left/>
      <right style="thin">
        <color auto="1"/>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9" fontId="17" fillId="0" borderId="0" applyFont="0" applyFill="0" applyBorder="0" applyAlignment="0" applyProtection="0"/>
  </cellStyleXfs>
  <cellXfs count="463">
    <xf numFmtId="0" fontId="0" fillId="0" borderId="0" xfId="0"/>
    <xf numFmtId="0" fontId="2" fillId="8" borderId="1" xfId="2" applyFont="1" applyFill="1" applyBorder="1" applyAlignment="1" applyProtection="1">
      <alignment horizontal="center" vertical="center"/>
      <protection locked="0"/>
    </xf>
    <xf numFmtId="0" fontId="2" fillId="8" borderId="9" xfId="2" applyFont="1" applyFill="1" applyBorder="1" applyAlignment="1" applyProtection="1">
      <alignment horizontal="center" vertical="center"/>
      <protection locked="0"/>
    </xf>
    <xf numFmtId="0" fontId="10" fillId="9" borderId="0" xfId="2" applyFont="1" applyFill="1" applyBorder="1" applyAlignment="1" applyProtection="1">
      <alignment horizontal="right" vertical="center" wrapText="1"/>
      <protection hidden="1"/>
    </xf>
    <xf numFmtId="0" fontId="35" fillId="20" borderId="29" xfId="2" applyFont="1" applyFill="1" applyBorder="1" applyAlignment="1" applyProtection="1">
      <alignment horizontal="center" vertical="center"/>
      <protection locked="0"/>
    </xf>
    <xf numFmtId="0" fontId="35" fillId="20" borderId="27" xfId="2" applyFont="1" applyFill="1" applyBorder="1" applyAlignment="1" applyProtection="1">
      <alignment horizontal="center" vertical="center"/>
      <protection locked="0"/>
    </xf>
    <xf numFmtId="0" fontId="35" fillId="21" borderId="4" xfId="2" applyFont="1" applyFill="1" applyBorder="1" applyAlignment="1" applyProtection="1">
      <alignment horizontal="center" vertical="center"/>
      <protection locked="0"/>
    </xf>
    <xf numFmtId="164" fontId="32" fillId="14" borderId="12" xfId="2" applyNumberFormat="1" applyFont="1" applyFill="1" applyBorder="1" applyAlignment="1" applyProtection="1">
      <alignment horizontal="right" vertical="center"/>
    </xf>
    <xf numFmtId="0" fontId="12" fillId="17" borderId="4" xfId="2" applyFont="1" applyFill="1" applyBorder="1" applyAlignment="1" applyProtection="1">
      <alignment horizontal="left" vertical="center" wrapText="1"/>
      <protection locked="0" hidden="1"/>
    </xf>
    <xf numFmtId="0" fontId="34" fillId="23" borderId="29" xfId="2" applyFont="1" applyFill="1" applyBorder="1" applyAlignment="1" applyProtection="1">
      <alignment horizontal="center" vertical="center"/>
      <protection locked="0"/>
    </xf>
    <xf numFmtId="0" fontId="34" fillId="23" borderId="4" xfId="2" applyFont="1" applyFill="1" applyBorder="1" applyAlignment="1" applyProtection="1">
      <alignment horizontal="center" vertical="center"/>
      <protection locked="0"/>
    </xf>
    <xf numFmtId="0" fontId="3" fillId="28" borderId="4" xfId="1" applyFont="1" applyFill="1" applyBorder="1" applyAlignment="1" applyProtection="1">
      <alignment horizontal="center" vertical="center" wrapText="1"/>
    </xf>
    <xf numFmtId="0" fontId="3" fillId="29" borderId="4" xfId="1" applyFont="1" applyFill="1" applyBorder="1" applyAlignment="1" applyProtection="1">
      <alignment horizontal="center" vertical="center" wrapText="1"/>
    </xf>
    <xf numFmtId="0" fontId="35" fillId="20" borderId="31" xfId="5" applyFont="1" applyFill="1" applyBorder="1" applyAlignment="1" applyProtection="1">
      <alignment horizontal="center" vertical="center"/>
      <protection locked="0"/>
    </xf>
    <xf numFmtId="0" fontId="35" fillId="20" borderId="32" xfId="5" applyFont="1" applyFill="1" applyBorder="1" applyAlignment="1" applyProtection="1">
      <alignment horizontal="center" vertical="center"/>
      <protection locked="0"/>
    </xf>
    <xf numFmtId="0" fontId="35" fillId="20" borderId="33" xfId="5" applyFont="1" applyFill="1" applyBorder="1" applyAlignment="1" applyProtection="1">
      <alignment horizontal="center" vertical="center"/>
      <protection locked="0"/>
    </xf>
    <xf numFmtId="0" fontId="35" fillId="20" borderId="4" xfId="5" applyFont="1" applyFill="1" applyBorder="1" applyAlignment="1" applyProtection="1">
      <alignment horizontal="center" vertical="center"/>
      <protection locked="0"/>
    </xf>
    <xf numFmtId="0" fontId="35" fillId="20" borderId="20" xfId="5" applyFont="1" applyFill="1" applyBorder="1" applyAlignment="1" applyProtection="1">
      <alignment horizontal="center" vertical="center"/>
      <protection locked="0"/>
    </xf>
    <xf numFmtId="0" fontId="34" fillId="23" borderId="28" xfId="2" applyFont="1" applyFill="1" applyBorder="1" applyAlignment="1" applyProtection="1">
      <alignment horizontal="center" vertical="center"/>
      <protection locked="0"/>
    </xf>
    <xf numFmtId="0" fontId="34" fillId="23" borderId="3" xfId="2" applyFont="1" applyFill="1" applyBorder="1" applyAlignment="1" applyProtection="1">
      <alignment horizontal="center" vertical="center"/>
      <protection locked="0"/>
    </xf>
    <xf numFmtId="0" fontId="34" fillId="23" borderId="45" xfId="2" applyFont="1" applyFill="1" applyBorder="1" applyAlignment="1" applyProtection="1">
      <alignment horizontal="center" vertical="center"/>
      <protection locked="0"/>
    </xf>
    <xf numFmtId="0" fontId="35" fillId="20" borderId="34" xfId="5" applyFont="1" applyFill="1" applyBorder="1" applyAlignment="1" applyProtection="1">
      <alignment horizontal="center" vertical="center"/>
      <protection locked="0"/>
    </xf>
    <xf numFmtId="0" fontId="35" fillId="20" borderId="37" xfId="5" applyFont="1" applyFill="1" applyBorder="1" applyAlignment="1" applyProtection="1">
      <alignment horizontal="center" vertical="center"/>
      <protection locked="0"/>
    </xf>
    <xf numFmtId="0" fontId="31" fillId="20" borderId="29" xfId="2" applyFont="1" applyFill="1" applyBorder="1" applyAlignment="1" applyProtection="1">
      <alignment horizontal="center" vertical="center"/>
      <protection locked="0"/>
    </xf>
    <xf numFmtId="0" fontId="31" fillId="20" borderId="27" xfId="2" applyFont="1" applyFill="1" applyBorder="1" applyAlignment="1" applyProtection="1">
      <alignment horizontal="center" vertical="center"/>
      <protection locked="0"/>
    </xf>
    <xf numFmtId="0" fontId="31" fillId="21" borderId="35" xfId="2" applyFont="1" applyFill="1" applyBorder="1" applyAlignment="1" applyProtection="1">
      <alignment horizontal="center" vertical="center"/>
      <protection locked="0"/>
    </xf>
    <xf numFmtId="0" fontId="31" fillId="21" borderId="34" xfId="2" applyFont="1" applyFill="1" applyBorder="1" applyAlignment="1" applyProtection="1">
      <alignment horizontal="center" vertical="center"/>
      <protection locked="0"/>
    </xf>
    <xf numFmtId="0" fontId="31" fillId="21" borderId="37" xfId="2" applyFont="1" applyFill="1" applyBorder="1" applyAlignment="1" applyProtection="1">
      <alignment horizontal="center" vertical="center"/>
      <protection locked="0"/>
    </xf>
    <xf numFmtId="0" fontId="31" fillId="21" borderId="31" xfId="2" applyFont="1" applyFill="1" applyBorder="1" applyAlignment="1" applyProtection="1">
      <alignment horizontal="center" vertical="center"/>
      <protection locked="0"/>
    </xf>
    <xf numFmtId="0" fontId="31" fillId="21" borderId="32" xfId="2" applyFont="1" applyFill="1" applyBorder="1" applyAlignment="1" applyProtection="1">
      <alignment horizontal="center" vertical="center"/>
      <protection locked="0"/>
    </xf>
    <xf numFmtId="0" fontId="31" fillId="21" borderId="33" xfId="2" applyFont="1" applyFill="1" applyBorder="1" applyAlignment="1" applyProtection="1">
      <alignment horizontal="center" vertical="center"/>
      <protection locked="0"/>
    </xf>
    <xf numFmtId="0" fontId="31" fillId="22" borderId="4" xfId="2" applyFont="1" applyFill="1" applyBorder="1" applyAlignment="1" applyProtection="1">
      <alignment horizontal="center" vertical="center"/>
      <protection locked="0"/>
    </xf>
    <xf numFmtId="0" fontId="31" fillId="22" borderId="20" xfId="2" applyFont="1" applyFill="1" applyBorder="1" applyAlignment="1" applyProtection="1">
      <alignment horizontal="center" vertical="center"/>
      <protection locked="0"/>
    </xf>
    <xf numFmtId="0" fontId="31" fillId="21" borderId="56" xfId="2" applyFont="1" applyFill="1" applyBorder="1" applyAlignment="1" applyProtection="1">
      <alignment horizontal="center" vertical="center"/>
      <protection locked="0"/>
    </xf>
    <xf numFmtId="0" fontId="31" fillId="21" borderId="29" xfId="2" applyFont="1" applyFill="1" applyBorder="1" applyAlignment="1" applyProtection="1">
      <alignment horizontal="center" vertical="center"/>
      <protection locked="0"/>
    </xf>
    <xf numFmtId="0" fontId="31" fillId="21" borderId="28" xfId="2" applyFont="1" applyFill="1" applyBorder="1" applyAlignment="1" applyProtection="1">
      <alignment horizontal="center" vertical="center"/>
      <protection locked="0"/>
    </xf>
    <xf numFmtId="0" fontId="31" fillId="8" borderId="4" xfId="2" applyFont="1" applyFill="1" applyBorder="1" applyAlignment="1" applyProtection="1">
      <alignment horizontal="center" vertical="center" wrapText="1"/>
      <protection locked="0"/>
    </xf>
    <xf numFmtId="0" fontId="31" fillId="8" borderId="40" xfId="2" applyFont="1" applyFill="1" applyBorder="1" applyAlignment="1" applyProtection="1">
      <alignment horizontal="center" vertical="center" wrapText="1"/>
      <protection locked="0"/>
    </xf>
    <xf numFmtId="0" fontId="31" fillId="8" borderId="49" xfId="2" applyFont="1" applyFill="1" applyBorder="1" applyAlignment="1" applyProtection="1">
      <alignment horizontal="center" vertical="center" wrapText="1"/>
      <protection locked="0"/>
    </xf>
    <xf numFmtId="0" fontId="0" fillId="14" borderId="0" xfId="0" applyFill="1" applyProtection="1"/>
    <xf numFmtId="0" fontId="1" fillId="14" borderId="0" xfId="0" applyFont="1" applyFill="1" applyProtection="1"/>
    <xf numFmtId="0" fontId="1" fillId="14" borderId="0" xfId="0" applyFont="1" applyFill="1" applyAlignment="1" applyProtection="1">
      <alignment horizontal="center" vertical="center"/>
    </xf>
    <xf numFmtId="0" fontId="1" fillId="14" borderId="0" xfId="0" applyFont="1" applyFill="1" applyAlignment="1" applyProtection="1">
      <alignment horizontal="center" vertical="center" wrapText="1"/>
    </xf>
    <xf numFmtId="0" fontId="0" fillId="14" borderId="0" xfId="0" applyFill="1" applyAlignment="1" applyProtection="1">
      <alignment vertical="top" wrapText="1"/>
    </xf>
    <xf numFmtId="0" fontId="11" fillId="8" borderId="17" xfId="2" applyFont="1" applyFill="1" applyBorder="1" applyAlignment="1" applyProtection="1">
      <alignment horizontal="center" vertical="center" wrapText="1"/>
    </xf>
    <xf numFmtId="0" fontId="10" fillId="8" borderId="18" xfId="2" applyFont="1" applyFill="1" applyBorder="1" applyAlignment="1" applyProtection="1">
      <alignment horizontal="right" vertical="center" wrapText="1"/>
    </xf>
    <xf numFmtId="0" fontId="0" fillId="14" borderId="0" xfId="0" applyFill="1" applyBorder="1" applyProtection="1"/>
    <xf numFmtId="0" fontId="1" fillId="8" borderId="4" xfId="0" applyFont="1" applyFill="1" applyBorder="1" applyAlignment="1" applyProtection="1">
      <alignment horizontal="center" vertical="center"/>
    </xf>
    <xf numFmtId="0" fontId="1" fillId="8" borderId="4" xfId="0" applyFont="1" applyFill="1" applyBorder="1" applyAlignment="1" applyProtection="1">
      <alignment horizontal="center" vertical="center" wrapText="1"/>
    </xf>
    <xf numFmtId="0" fontId="52" fillId="30" borderId="4" xfId="0" applyFont="1" applyFill="1" applyBorder="1" applyAlignment="1" applyProtection="1">
      <alignment horizontal="center" vertical="center"/>
    </xf>
    <xf numFmtId="0" fontId="19" fillId="8" borderId="4" xfId="0" applyFont="1" applyFill="1" applyBorder="1" applyAlignment="1" applyProtection="1">
      <alignment horizontal="center" vertical="center"/>
    </xf>
    <xf numFmtId="0" fontId="36" fillId="8" borderId="4" xfId="0" applyFont="1" applyFill="1" applyBorder="1" applyAlignment="1" applyProtection="1">
      <alignment horizontal="center" vertical="center" wrapText="1"/>
    </xf>
    <xf numFmtId="0" fontId="36" fillId="8" borderId="4" xfId="0" applyFont="1" applyFill="1" applyBorder="1" applyAlignment="1" applyProtection="1">
      <alignment horizontal="center" vertical="center"/>
    </xf>
    <xf numFmtId="164" fontId="11" fillId="8" borderId="4" xfId="0" applyNumberFormat="1" applyFont="1" applyFill="1" applyBorder="1" applyAlignment="1" applyProtection="1">
      <alignment horizontal="center" vertical="center"/>
    </xf>
    <xf numFmtId="164" fontId="44" fillId="15" borderId="4" xfId="0" applyNumberFormat="1" applyFont="1" applyFill="1" applyBorder="1" applyAlignment="1" applyProtection="1">
      <alignment horizontal="center" vertical="center"/>
    </xf>
    <xf numFmtId="164" fontId="0" fillId="14" borderId="0" xfId="0" applyNumberFormat="1" applyFill="1" applyProtection="1"/>
    <xf numFmtId="0" fontId="23" fillId="8" borderId="42" xfId="0" applyFont="1" applyFill="1" applyBorder="1" applyAlignment="1" applyProtection="1">
      <alignment horizontal="right" vertical="center"/>
    </xf>
    <xf numFmtId="0" fontId="23" fillId="8" borderId="47" xfId="0" applyFont="1" applyFill="1" applyBorder="1" applyAlignment="1" applyProtection="1">
      <alignment horizontal="right" vertical="center"/>
    </xf>
    <xf numFmtId="0" fontId="23" fillId="8" borderId="22" xfId="0" applyFont="1" applyFill="1" applyBorder="1" applyAlignment="1" applyProtection="1">
      <alignment horizontal="right" vertical="center"/>
    </xf>
    <xf numFmtId="164" fontId="50" fillId="8" borderId="4" xfId="0" applyNumberFormat="1" applyFont="1" applyFill="1" applyBorder="1" applyAlignment="1" applyProtection="1">
      <alignment horizontal="right" vertical="center"/>
    </xf>
    <xf numFmtId="0" fontId="52" fillId="11" borderId="4" xfId="0" applyFont="1" applyFill="1" applyBorder="1" applyAlignment="1" applyProtection="1">
      <alignment horizontal="center" vertical="center"/>
    </xf>
    <xf numFmtId="2" fontId="19" fillId="8" borderId="4" xfId="0" applyNumberFormat="1" applyFont="1" applyFill="1" applyBorder="1" applyAlignment="1" applyProtection="1">
      <alignment horizontal="center" vertical="center"/>
    </xf>
    <xf numFmtId="0" fontId="33" fillId="14" borderId="0" xfId="0" applyFont="1" applyFill="1" applyProtection="1"/>
    <xf numFmtId="0" fontId="0" fillId="14" borderId="48" xfId="0" applyFill="1" applyBorder="1" applyProtection="1"/>
    <xf numFmtId="0" fontId="0" fillId="14" borderId="0" xfId="0" applyFill="1" applyBorder="1" applyAlignment="1" applyProtection="1">
      <alignment horizontal="center"/>
    </xf>
    <xf numFmtId="0" fontId="0" fillId="14" borderId="41" xfId="0" applyFill="1" applyBorder="1" applyProtection="1"/>
    <xf numFmtId="0" fontId="51" fillId="30" borderId="4" xfId="4" applyFont="1" applyFill="1" applyBorder="1" applyAlignment="1" applyProtection="1">
      <alignment horizontal="center" vertical="center" wrapText="1"/>
    </xf>
    <xf numFmtId="0" fontId="2" fillId="14" borderId="0" xfId="2" applyFont="1" applyFill="1" applyProtection="1"/>
    <xf numFmtId="0" fontId="2" fillId="14" borderId="48" xfId="2" applyFont="1" applyFill="1" applyBorder="1" applyProtection="1"/>
    <xf numFmtId="0" fontId="2" fillId="14" borderId="0" xfId="2" applyFont="1" applyFill="1" applyBorder="1" applyProtection="1"/>
    <xf numFmtId="0" fontId="33" fillId="23" borderId="29" xfId="2" applyFont="1" applyFill="1" applyBorder="1" applyAlignment="1" applyProtection="1">
      <alignment horizontal="center" vertical="center"/>
    </xf>
    <xf numFmtId="0" fontId="12" fillId="13" borderId="3" xfId="2" applyFont="1" applyFill="1" applyBorder="1" applyAlignment="1" applyProtection="1">
      <alignment horizontal="center" vertical="center"/>
    </xf>
    <xf numFmtId="0" fontId="12" fillId="12" borderId="3" xfId="2" applyFont="1" applyFill="1" applyBorder="1" applyAlignment="1" applyProtection="1">
      <alignment horizontal="center" vertical="center"/>
    </xf>
    <xf numFmtId="0" fontId="12" fillId="7" borderId="3" xfId="2" applyFont="1" applyFill="1" applyBorder="1" applyAlignment="1" applyProtection="1">
      <alignment horizontal="center" vertical="center"/>
    </xf>
    <xf numFmtId="0" fontId="12" fillId="11" borderId="3" xfId="2" applyFont="1" applyFill="1" applyBorder="1" applyAlignment="1" applyProtection="1">
      <alignment horizontal="center" vertical="center"/>
    </xf>
    <xf numFmtId="0" fontId="3" fillId="14" borderId="0" xfId="2" applyFont="1" applyFill="1" applyBorder="1" applyAlignment="1" applyProtection="1">
      <alignment horizontal="left" vertical="center"/>
    </xf>
    <xf numFmtId="0" fontId="2" fillId="14" borderId="0" xfId="2" applyFont="1" applyFill="1" applyBorder="1" applyAlignment="1" applyProtection="1">
      <alignment vertical="center"/>
    </xf>
    <xf numFmtId="0" fontId="2" fillId="14" borderId="48" xfId="2" applyFont="1" applyFill="1" applyBorder="1" applyAlignment="1" applyProtection="1">
      <alignment vertical="center"/>
    </xf>
    <xf numFmtId="0" fontId="3" fillId="27" borderId="4" xfId="2" applyFont="1" applyFill="1" applyBorder="1" applyAlignment="1" applyProtection="1">
      <alignment horizontal="center" vertical="center" wrapText="1"/>
    </xf>
    <xf numFmtId="0" fontId="33" fillId="30" borderId="21" xfId="0" applyFont="1" applyFill="1" applyBorder="1" applyAlignment="1" applyProtection="1">
      <alignment horizontal="center" vertical="center"/>
    </xf>
    <xf numFmtId="9" fontId="54" fillId="30" borderId="6" xfId="2" applyNumberFormat="1" applyFont="1" applyFill="1" applyBorder="1" applyAlignment="1" applyProtection="1">
      <alignment horizontal="center" vertical="center"/>
    </xf>
    <xf numFmtId="9" fontId="39" fillId="25" borderId="4" xfId="0" applyNumberFormat="1" applyFont="1" applyFill="1" applyBorder="1" applyAlignment="1" applyProtection="1">
      <alignment vertical="center"/>
    </xf>
    <xf numFmtId="9" fontId="39" fillId="14" borderId="0" xfId="0" applyNumberFormat="1" applyFont="1" applyFill="1" applyBorder="1" applyAlignment="1" applyProtection="1">
      <alignment vertical="center"/>
    </xf>
    <xf numFmtId="0" fontId="1" fillId="14" borderId="4" xfId="0" applyFont="1" applyFill="1" applyBorder="1" applyAlignment="1" applyProtection="1">
      <alignment horizontal="center" vertical="center"/>
    </xf>
    <xf numFmtId="0" fontId="1" fillId="14" borderId="0" xfId="0" applyFont="1" applyFill="1" applyBorder="1" applyAlignment="1" applyProtection="1">
      <alignment horizontal="center" vertical="center"/>
    </xf>
    <xf numFmtId="0" fontId="45" fillId="14" borderId="0" xfId="0" applyFont="1" applyFill="1" applyProtection="1"/>
    <xf numFmtId="0" fontId="16" fillId="37" borderId="20" xfId="2" applyFont="1" applyFill="1" applyBorder="1" applyAlignment="1" applyProtection="1">
      <alignment horizontal="center" vertical="center"/>
    </xf>
    <xf numFmtId="0" fontId="15" fillId="8" borderId="4" xfId="2" applyFont="1" applyFill="1" applyBorder="1" applyAlignment="1" applyProtection="1">
      <alignment vertical="center" wrapText="1"/>
    </xf>
    <xf numFmtId="0" fontId="15" fillId="8" borderId="28" xfId="2" applyFont="1" applyFill="1" applyBorder="1" applyAlignment="1" applyProtection="1">
      <alignment vertical="center" wrapText="1"/>
    </xf>
    <xf numFmtId="0" fontId="37" fillId="23" borderId="4" xfId="0" applyFont="1" applyFill="1" applyBorder="1" applyAlignment="1" applyProtection="1">
      <alignment horizontal="center" vertical="center"/>
    </xf>
    <xf numFmtId="9" fontId="2" fillId="14" borderId="4" xfId="2" applyNumberFormat="1" applyFont="1" applyFill="1" applyBorder="1" applyAlignment="1" applyProtection="1">
      <alignment horizontal="right" vertical="center"/>
    </xf>
    <xf numFmtId="9" fontId="8" fillId="14" borderId="0" xfId="2" applyNumberFormat="1" applyFont="1" applyFill="1" applyBorder="1" applyAlignment="1" applyProtection="1">
      <alignment horizontal="right"/>
    </xf>
    <xf numFmtId="9" fontId="8" fillId="14" borderId="48" xfId="2" applyNumberFormat="1" applyFont="1" applyFill="1" applyBorder="1" applyAlignment="1" applyProtection="1">
      <alignment horizontal="right"/>
    </xf>
    <xf numFmtId="10" fontId="0" fillId="14" borderId="0" xfId="0" applyNumberFormat="1" applyFill="1" applyBorder="1" applyAlignment="1" applyProtection="1">
      <alignment horizontal="center" vertical="top"/>
    </xf>
    <xf numFmtId="10" fontId="0" fillId="14" borderId="4" xfId="0" applyNumberFormat="1" applyFill="1" applyBorder="1" applyAlignment="1" applyProtection="1">
      <alignment horizontal="center" vertical="center"/>
    </xf>
    <xf numFmtId="0" fontId="0" fillId="14" borderId="4" xfId="0" applyFill="1" applyBorder="1" applyAlignment="1" applyProtection="1">
      <alignment horizontal="center" vertical="center"/>
    </xf>
    <xf numFmtId="9" fontId="0" fillId="14" borderId="4" xfId="0" applyNumberFormat="1" applyFill="1" applyBorder="1" applyAlignment="1" applyProtection="1">
      <alignment horizontal="center" vertical="center"/>
    </xf>
    <xf numFmtId="9" fontId="0" fillId="7" borderId="4" xfId="0" applyNumberFormat="1" applyFill="1" applyBorder="1" applyAlignment="1" applyProtection="1">
      <alignment horizontal="center" vertical="center"/>
    </xf>
    <xf numFmtId="164" fontId="31" fillId="14" borderId="4" xfId="0" applyNumberFormat="1" applyFont="1" applyFill="1" applyBorder="1" applyAlignment="1" applyProtection="1">
      <alignment horizontal="center" vertical="center"/>
    </xf>
    <xf numFmtId="164" fontId="31" fillId="14" borderId="0" xfId="0" applyNumberFormat="1" applyFont="1" applyFill="1" applyBorder="1" applyAlignment="1" applyProtection="1">
      <alignment horizontal="center" vertical="center"/>
    </xf>
    <xf numFmtId="0" fontId="16" fillId="37" borderId="4" xfId="2" applyFont="1" applyFill="1" applyBorder="1" applyAlignment="1" applyProtection="1">
      <alignment horizontal="center" vertical="center"/>
    </xf>
    <xf numFmtId="0" fontId="15" fillId="8" borderId="4" xfId="2" applyFont="1" applyFill="1" applyBorder="1" applyAlignment="1" applyProtection="1">
      <alignment horizontal="left" vertical="center" wrapText="1"/>
    </xf>
    <xf numFmtId="10" fontId="0" fillId="16" borderId="4" xfId="0" applyNumberFormat="1" applyFill="1" applyBorder="1" applyAlignment="1" applyProtection="1">
      <alignment horizontal="center" vertical="center"/>
    </xf>
    <xf numFmtId="9" fontId="2" fillId="25" borderId="20" xfId="2" applyNumberFormat="1" applyFont="1" applyFill="1" applyBorder="1" applyAlignment="1" applyProtection="1">
      <alignment vertical="center"/>
    </xf>
    <xf numFmtId="0" fontId="16" fillId="37" borderId="58" xfId="2" applyFont="1" applyFill="1" applyBorder="1" applyAlignment="1" applyProtection="1">
      <alignment horizontal="center" vertical="center"/>
    </xf>
    <xf numFmtId="0" fontId="15" fillId="8" borderId="57" xfId="2" applyFont="1" applyFill="1" applyBorder="1" applyAlignment="1" applyProtection="1">
      <alignment horizontal="left" vertical="center" wrapText="1"/>
    </xf>
    <xf numFmtId="0" fontId="15" fillId="8" borderId="29" xfId="2" applyFont="1" applyFill="1" applyBorder="1" applyAlignment="1" applyProtection="1">
      <alignment vertical="center" wrapText="1"/>
    </xf>
    <xf numFmtId="0" fontId="16" fillId="37" borderId="45" xfId="2" applyFont="1" applyFill="1" applyBorder="1" applyAlignment="1" applyProtection="1">
      <alignment horizontal="center" vertical="center"/>
    </xf>
    <xf numFmtId="0" fontId="15" fillId="8" borderId="38" xfId="2" applyFont="1" applyFill="1" applyBorder="1" applyAlignment="1" applyProtection="1">
      <alignment horizontal="left" vertical="center" wrapText="1"/>
    </xf>
    <xf numFmtId="0" fontId="15" fillId="8" borderId="39" xfId="2" applyFont="1" applyFill="1" applyBorder="1" applyAlignment="1" applyProtection="1">
      <alignment vertical="center" wrapText="1"/>
    </xf>
    <xf numFmtId="0" fontId="0" fillId="14" borderId="0" xfId="0" applyFill="1" applyBorder="1" applyAlignment="1" applyProtection="1">
      <alignment horizontal="center" vertical="center"/>
    </xf>
    <xf numFmtId="9" fontId="0" fillId="7" borderId="0" xfId="0" applyNumberFormat="1" applyFill="1" applyBorder="1" applyAlignment="1" applyProtection="1">
      <alignment horizontal="center" vertical="center"/>
    </xf>
    <xf numFmtId="164" fontId="31" fillId="14" borderId="41" xfId="0" applyNumberFormat="1" applyFont="1" applyFill="1" applyBorder="1" applyAlignment="1" applyProtection="1">
      <alignment horizontal="center" vertical="center"/>
    </xf>
    <xf numFmtId="0" fontId="16" fillId="37" borderId="29" xfId="2" applyFont="1" applyFill="1" applyBorder="1" applyAlignment="1" applyProtection="1">
      <alignment horizontal="center" vertical="center"/>
    </xf>
    <xf numFmtId="0" fontId="15" fillId="8" borderId="43" xfId="2" applyFont="1" applyFill="1" applyBorder="1" applyAlignment="1" applyProtection="1">
      <alignment vertical="center" wrapText="1"/>
    </xf>
    <xf numFmtId="2" fontId="2" fillId="14" borderId="0" xfId="2" applyNumberFormat="1" applyFont="1" applyFill="1" applyBorder="1" applyAlignment="1" applyProtection="1">
      <alignment vertical="center"/>
    </xf>
    <xf numFmtId="0" fontId="0" fillId="14" borderId="41" xfId="0" applyFill="1" applyBorder="1" applyAlignment="1" applyProtection="1">
      <alignment horizontal="center" vertical="center"/>
    </xf>
    <xf numFmtId="0" fontId="0" fillId="14" borderId="0" xfId="0" applyFill="1" applyAlignment="1" applyProtection="1">
      <alignment horizontal="center" vertical="center"/>
    </xf>
    <xf numFmtId="0" fontId="55" fillId="30" borderId="39" xfId="5" applyFont="1" applyFill="1" applyBorder="1" applyAlignment="1" applyProtection="1">
      <alignment vertical="center"/>
    </xf>
    <xf numFmtId="0" fontId="55" fillId="30" borderId="0" xfId="5" applyFont="1" applyFill="1" applyBorder="1" applyAlignment="1" applyProtection="1">
      <alignment vertical="center"/>
    </xf>
    <xf numFmtId="0" fontId="55" fillId="30" borderId="21" xfId="5" applyFont="1" applyFill="1" applyBorder="1" applyAlignment="1" applyProtection="1">
      <alignment vertical="center"/>
    </xf>
    <xf numFmtId="9" fontId="2" fillId="24" borderId="20" xfId="2" applyNumberFormat="1" applyFont="1" applyFill="1" applyBorder="1" applyAlignment="1" applyProtection="1">
      <alignment vertical="center"/>
    </xf>
    <xf numFmtId="9" fontId="2" fillId="14" borderId="48" xfId="2" applyNumberFormat="1" applyFont="1" applyFill="1" applyBorder="1" applyAlignment="1" applyProtection="1">
      <alignment vertical="center"/>
    </xf>
    <xf numFmtId="0" fontId="16" fillId="37" borderId="30" xfId="2" applyFont="1" applyFill="1" applyBorder="1" applyAlignment="1" applyProtection="1">
      <alignment horizontal="center" vertical="center"/>
    </xf>
    <xf numFmtId="0" fontId="15" fillId="8" borderId="31" xfId="2" applyFont="1" applyFill="1" applyBorder="1" applyAlignment="1" applyProtection="1">
      <alignment horizontal="left" vertical="center" wrapText="1"/>
    </xf>
    <xf numFmtId="0" fontId="15" fillId="8" borderId="30" xfId="2" applyFont="1" applyFill="1" applyBorder="1" applyAlignment="1" applyProtection="1">
      <alignment vertical="center" wrapText="1"/>
    </xf>
    <xf numFmtId="9" fontId="2" fillId="14" borderId="4" xfId="2" applyNumberFormat="1" applyFont="1" applyFill="1" applyBorder="1" applyAlignment="1" applyProtection="1">
      <alignment vertical="center"/>
    </xf>
    <xf numFmtId="0" fontId="15" fillId="8" borderId="32" xfId="2" applyFont="1" applyFill="1" applyBorder="1" applyAlignment="1" applyProtection="1">
      <alignment vertical="center" wrapText="1"/>
    </xf>
    <xf numFmtId="0" fontId="37" fillId="23" borderId="3" xfId="0" applyFont="1" applyFill="1" applyBorder="1" applyAlignment="1" applyProtection="1">
      <alignment horizontal="center" vertical="center"/>
    </xf>
    <xf numFmtId="0" fontId="38" fillId="14" borderId="4" xfId="2" applyFont="1" applyFill="1" applyBorder="1" applyAlignment="1" applyProtection="1">
      <alignment horizontal="right" vertical="center"/>
    </xf>
    <xf numFmtId="9" fontId="1" fillId="7" borderId="0" xfId="0" applyNumberFormat="1" applyFont="1" applyFill="1" applyAlignment="1" applyProtection="1">
      <alignment horizontal="center" vertical="center"/>
    </xf>
    <xf numFmtId="0" fontId="26" fillId="7" borderId="4" xfId="0" applyFont="1" applyFill="1" applyBorder="1" applyAlignment="1" applyProtection="1">
      <alignment horizontal="center" vertical="center"/>
    </xf>
    <xf numFmtId="0" fontId="26" fillId="14" borderId="0" xfId="0" applyFont="1" applyFill="1" applyBorder="1" applyAlignment="1" applyProtection="1">
      <alignment horizontal="center" vertical="center"/>
    </xf>
    <xf numFmtId="10" fontId="15" fillId="16" borderId="4" xfId="0" applyNumberFormat="1" applyFont="1" applyFill="1" applyBorder="1" applyAlignment="1" applyProtection="1">
      <alignment horizontal="center" vertical="center"/>
    </xf>
    <xf numFmtId="0" fontId="1" fillId="14" borderId="0" xfId="0" applyFont="1" applyFill="1" applyBorder="1" applyAlignment="1" applyProtection="1">
      <alignment vertical="center"/>
    </xf>
    <xf numFmtId="0" fontId="11" fillId="14" borderId="4" xfId="2" applyFont="1" applyFill="1" applyBorder="1" applyAlignment="1" applyProtection="1">
      <alignment horizontal="right" vertical="center"/>
    </xf>
    <xf numFmtId="0" fontId="11" fillId="14" borderId="0" xfId="2" applyFont="1" applyFill="1" applyBorder="1" applyAlignment="1" applyProtection="1">
      <alignment horizontal="right" vertical="center"/>
    </xf>
    <xf numFmtId="164" fontId="40" fillId="14" borderId="0" xfId="2" applyNumberFormat="1" applyFont="1" applyFill="1" applyBorder="1" applyAlignment="1" applyProtection="1">
      <alignment horizontal="center" vertical="center"/>
    </xf>
    <xf numFmtId="164" fontId="2" fillId="14" borderId="0" xfId="2" applyNumberFormat="1" applyFont="1" applyFill="1" applyBorder="1" applyAlignment="1" applyProtection="1">
      <alignment horizontal="center" vertical="center"/>
    </xf>
    <xf numFmtId="10" fontId="0" fillId="14" borderId="0" xfId="0" applyNumberFormat="1" applyFill="1" applyBorder="1" applyProtection="1"/>
    <xf numFmtId="0" fontId="33" fillId="14" borderId="0" xfId="2" applyFont="1" applyFill="1" applyBorder="1" applyAlignment="1" applyProtection="1">
      <alignment horizontal="right" vertical="center"/>
    </xf>
    <xf numFmtId="0" fontId="41" fillId="14" borderId="0" xfId="2" applyFont="1" applyFill="1" applyBorder="1" applyAlignment="1" applyProtection="1">
      <alignment horizontal="center" vertical="center"/>
    </xf>
    <xf numFmtId="0" fontId="11" fillId="14" borderId="12" xfId="2" applyFont="1" applyFill="1" applyBorder="1" applyAlignment="1" applyProtection="1">
      <alignment horizontal="left" vertical="center"/>
    </xf>
    <xf numFmtId="0" fontId="18" fillId="14" borderId="0" xfId="2" applyFont="1" applyFill="1" applyBorder="1" applyAlignment="1" applyProtection="1">
      <alignment vertical="top" wrapText="1"/>
    </xf>
    <xf numFmtId="0" fontId="18" fillId="14" borderId="0" xfId="2" applyFont="1" applyFill="1" applyBorder="1" applyAlignment="1" applyProtection="1">
      <alignment horizontal="center" vertical="top" wrapText="1"/>
    </xf>
    <xf numFmtId="0" fontId="12" fillId="15" borderId="2" xfId="2" applyFont="1" applyFill="1" applyBorder="1" applyAlignment="1" applyProtection="1">
      <alignment horizontal="center" vertical="center"/>
    </xf>
    <xf numFmtId="0" fontId="3" fillId="14" borderId="0" xfId="2" applyFont="1" applyFill="1" applyBorder="1" applyAlignment="1" applyProtection="1">
      <alignment horizontal="center" vertical="center"/>
    </xf>
    <xf numFmtId="0" fontId="2" fillId="14" borderId="0" xfId="2" applyFont="1" applyFill="1" applyBorder="1" applyAlignment="1" applyProtection="1">
      <alignment horizontal="center" vertical="center"/>
    </xf>
    <xf numFmtId="0" fontId="17" fillId="14" borderId="0" xfId="0" applyFont="1" applyFill="1" applyProtection="1"/>
    <xf numFmtId="0" fontId="17" fillId="8" borderId="4" xfId="0" applyFont="1" applyFill="1" applyBorder="1" applyProtection="1">
      <protection locked="0"/>
    </xf>
    <xf numFmtId="0" fontId="0" fillId="9" borderId="0" xfId="0" applyFill="1" applyProtection="1"/>
    <xf numFmtId="0" fontId="65" fillId="9" borderId="0" xfId="0" applyFont="1" applyFill="1" applyProtection="1"/>
    <xf numFmtId="0" fontId="45" fillId="17" borderId="0" xfId="0" applyFont="1" applyFill="1" applyProtection="1"/>
    <xf numFmtId="0" fontId="22" fillId="32" borderId="4" xfId="4" applyFont="1" applyFill="1" applyBorder="1" applyAlignment="1" applyProtection="1">
      <alignment horizontal="center" vertical="center" wrapText="1"/>
    </xf>
    <xf numFmtId="0" fontId="2" fillId="9" borderId="0" xfId="2" applyFont="1" applyFill="1" applyProtection="1"/>
    <xf numFmtId="0" fontId="33" fillId="23" borderId="38" xfId="2" applyFont="1" applyFill="1" applyBorder="1" applyAlignment="1" applyProtection="1">
      <alignment horizontal="center" vertical="center"/>
    </xf>
    <xf numFmtId="0" fontId="12" fillId="11" borderId="42" xfId="2" applyFont="1" applyFill="1" applyBorder="1" applyAlignment="1" applyProtection="1">
      <alignment horizontal="center" vertical="center"/>
    </xf>
    <xf numFmtId="0" fontId="0" fillId="9" borderId="48" xfId="0" applyFill="1" applyBorder="1" applyProtection="1"/>
    <xf numFmtId="2" fontId="2" fillId="9" borderId="0" xfId="2" applyNumberFormat="1" applyFont="1" applyFill="1" applyBorder="1" applyAlignment="1" applyProtection="1">
      <alignment horizontal="center" vertical="center"/>
    </xf>
    <xf numFmtId="0" fontId="0" fillId="9" borderId="49" xfId="0" applyFill="1" applyBorder="1" applyProtection="1"/>
    <xf numFmtId="0" fontId="3" fillId="9" borderId="0" xfId="2" applyFont="1" applyFill="1" applyBorder="1" applyAlignment="1" applyProtection="1">
      <alignment horizontal="left" vertical="center"/>
    </xf>
    <xf numFmtId="0" fontId="2" fillId="9" borderId="0" xfId="2" applyFont="1" applyFill="1" applyBorder="1" applyAlignment="1" applyProtection="1"/>
    <xf numFmtId="0" fontId="2" fillId="9" borderId="0" xfId="2" applyFont="1" applyFill="1" applyBorder="1" applyAlignment="1" applyProtection="1">
      <alignment vertical="center"/>
    </xf>
    <xf numFmtId="9" fontId="12" fillId="32" borderId="6" xfId="2" applyNumberFormat="1" applyFont="1" applyFill="1" applyBorder="1" applyAlignment="1" applyProtection="1">
      <alignment horizontal="center" vertical="center"/>
    </xf>
    <xf numFmtId="9" fontId="2" fillId="9" borderId="0" xfId="2" applyNumberFormat="1" applyFont="1" applyFill="1" applyBorder="1" applyAlignment="1" applyProtection="1">
      <alignment vertical="center"/>
    </xf>
    <xf numFmtId="2" fontId="3" fillId="9" borderId="0" xfId="2" applyNumberFormat="1" applyFont="1" applyFill="1" applyBorder="1" applyAlignment="1" applyProtection="1">
      <alignment vertical="center"/>
    </xf>
    <xf numFmtId="0" fontId="16" fillId="38" borderId="4" xfId="2" applyFont="1" applyFill="1" applyBorder="1" applyAlignment="1" applyProtection="1">
      <alignment horizontal="center" vertical="center"/>
    </xf>
    <xf numFmtId="9" fontId="2" fillId="9" borderId="4" xfId="2" applyNumberFormat="1" applyFont="1" applyFill="1" applyBorder="1" applyAlignment="1" applyProtection="1">
      <alignment vertical="center"/>
    </xf>
    <xf numFmtId="10" fontId="0" fillId="9" borderId="4" xfId="0" applyNumberFormat="1" applyFill="1" applyBorder="1" applyAlignment="1" applyProtection="1">
      <alignment horizontal="center" vertical="center"/>
    </xf>
    <xf numFmtId="0" fontId="0" fillId="9" borderId="4" xfId="0" applyFill="1" applyBorder="1" applyAlignment="1" applyProtection="1">
      <alignment horizontal="center" vertical="center"/>
    </xf>
    <xf numFmtId="9" fontId="0" fillId="9" borderId="4" xfId="9" applyFont="1" applyFill="1" applyBorder="1" applyAlignment="1" applyProtection="1">
      <alignment horizontal="center" vertical="center"/>
    </xf>
    <xf numFmtId="164" fontId="32" fillId="9" borderId="4" xfId="0" applyNumberFormat="1" applyFont="1" applyFill="1" applyBorder="1" applyAlignment="1" applyProtection="1">
      <alignment horizontal="center" vertical="center"/>
    </xf>
    <xf numFmtId="0" fontId="0" fillId="9" borderId="0" xfId="0" applyFill="1" applyBorder="1" applyAlignment="1" applyProtection="1">
      <alignment horizontal="center" vertical="center"/>
    </xf>
    <xf numFmtId="9" fontId="0" fillId="19" borderId="4" xfId="9" applyFont="1" applyFill="1" applyBorder="1" applyAlignment="1" applyProtection="1">
      <alignment horizontal="center" vertical="center"/>
    </xf>
    <xf numFmtId="9" fontId="0" fillId="9" borderId="0" xfId="9" applyFont="1" applyFill="1" applyBorder="1" applyAlignment="1" applyProtection="1">
      <alignment horizontal="center" vertical="center"/>
    </xf>
    <xf numFmtId="164" fontId="32" fillId="9" borderId="0" xfId="0" applyNumberFormat="1" applyFont="1" applyFill="1" applyBorder="1" applyAlignment="1" applyProtection="1">
      <alignment horizontal="center" vertical="center"/>
    </xf>
    <xf numFmtId="2" fontId="2" fillId="9" borderId="0" xfId="2" applyNumberFormat="1" applyFont="1" applyFill="1" applyBorder="1" applyAlignment="1" applyProtection="1">
      <alignment vertical="center"/>
    </xf>
    <xf numFmtId="0" fontId="15" fillId="0" borderId="35" xfId="2" applyFont="1" applyFill="1" applyBorder="1" applyAlignment="1" applyProtection="1">
      <alignment horizontal="left" vertical="center" wrapText="1"/>
    </xf>
    <xf numFmtId="0" fontId="15" fillId="0" borderId="36" xfId="2" applyFont="1" applyFill="1" applyBorder="1" applyAlignment="1" applyProtection="1">
      <alignment vertical="center" wrapText="1"/>
    </xf>
    <xf numFmtId="9" fontId="0" fillId="9" borderId="4" xfId="0" applyNumberFormat="1" applyFill="1" applyBorder="1" applyAlignment="1" applyProtection="1">
      <alignment horizontal="center" vertical="center"/>
    </xf>
    <xf numFmtId="0" fontId="15" fillId="20" borderId="31" xfId="2" applyFont="1" applyFill="1" applyBorder="1" applyAlignment="1" applyProtection="1">
      <alignment horizontal="left" vertical="center" wrapText="1"/>
    </xf>
    <xf numFmtId="0" fontId="15" fillId="21" borderId="30" xfId="2" applyFont="1" applyFill="1" applyBorder="1" applyAlignment="1" applyProtection="1">
      <alignment vertical="center" wrapText="1"/>
    </xf>
    <xf numFmtId="0" fontId="15" fillId="21" borderId="32" xfId="2" applyFont="1" applyFill="1" applyBorder="1" applyAlignment="1" applyProtection="1">
      <alignment horizontal="left" vertical="center" wrapText="1"/>
    </xf>
    <xf numFmtId="0" fontId="15" fillId="0" borderId="4" xfId="2" applyFont="1" applyFill="1" applyBorder="1" applyAlignment="1" applyProtection="1">
      <alignment horizontal="left" vertical="center" wrapText="1"/>
    </xf>
    <xf numFmtId="9" fontId="12" fillId="32" borderId="6" xfId="0" applyNumberFormat="1" applyFont="1" applyFill="1" applyBorder="1" applyAlignment="1" applyProtection="1">
      <alignment horizontal="center" vertical="center"/>
    </xf>
    <xf numFmtId="9" fontId="0" fillId="9" borderId="0" xfId="0" applyNumberFormat="1" applyFill="1" applyProtection="1"/>
    <xf numFmtId="0" fontId="0" fillId="9" borderId="0" xfId="0" applyFill="1" applyBorder="1" applyProtection="1"/>
    <xf numFmtId="9" fontId="0" fillId="9" borderId="0" xfId="0" applyNumberFormat="1" applyFill="1" applyBorder="1" applyAlignment="1" applyProtection="1">
      <alignment horizontal="center" vertical="center"/>
    </xf>
    <xf numFmtId="0" fontId="16" fillId="38" borderId="3" xfId="2" applyFont="1" applyFill="1" applyBorder="1" applyAlignment="1" applyProtection="1">
      <alignment horizontal="center" vertical="center"/>
    </xf>
    <xf numFmtId="0" fontId="16" fillId="38" borderId="44" xfId="2" applyFont="1" applyFill="1" applyBorder="1" applyAlignment="1" applyProtection="1">
      <alignment horizontal="center" vertical="center"/>
    </xf>
    <xf numFmtId="0" fontId="16" fillId="38" borderId="40" xfId="2" applyFont="1" applyFill="1" applyBorder="1" applyAlignment="1" applyProtection="1">
      <alignment horizontal="center" vertical="center"/>
    </xf>
    <xf numFmtId="9" fontId="0" fillId="9" borderId="46" xfId="0" applyNumberFormat="1" applyFill="1" applyBorder="1" applyAlignment="1" applyProtection="1">
      <alignment horizontal="center" vertical="center"/>
    </xf>
    <xf numFmtId="0" fontId="0" fillId="9" borderId="46" xfId="0" applyFill="1" applyBorder="1" applyAlignment="1" applyProtection="1">
      <alignment horizontal="center" vertical="center"/>
    </xf>
    <xf numFmtId="0" fontId="16" fillId="38" borderId="42" xfId="2" applyFont="1" applyFill="1" applyBorder="1" applyAlignment="1" applyProtection="1">
      <alignment horizontal="center" vertical="center"/>
    </xf>
    <xf numFmtId="0" fontId="15" fillId="8" borderId="3" xfId="2" applyFont="1" applyFill="1" applyBorder="1" applyAlignment="1" applyProtection="1">
      <alignment horizontal="left" vertical="top" wrapText="1"/>
    </xf>
    <xf numFmtId="0" fontId="15" fillId="8" borderId="6" xfId="2" applyFont="1" applyFill="1" applyBorder="1" applyAlignment="1" applyProtection="1">
      <alignment horizontal="left" vertical="center" wrapText="1"/>
    </xf>
    <xf numFmtId="0" fontId="16" fillId="38" borderId="48" xfId="2" applyFont="1" applyFill="1" applyBorder="1" applyAlignment="1" applyProtection="1">
      <alignment horizontal="center" vertical="center"/>
    </xf>
    <xf numFmtId="0" fontId="15" fillId="8" borderId="44" xfId="2" applyFont="1" applyFill="1" applyBorder="1" applyAlignment="1" applyProtection="1">
      <alignment horizontal="left" vertical="center" wrapText="1"/>
    </xf>
    <xf numFmtId="0" fontId="16" fillId="38" borderId="49" xfId="2" applyFont="1" applyFill="1" applyBorder="1" applyAlignment="1" applyProtection="1">
      <alignment horizontal="center" vertical="center"/>
    </xf>
    <xf numFmtId="0" fontId="15" fillId="8" borderId="40" xfId="2" applyFont="1" applyFill="1" applyBorder="1" applyAlignment="1" applyProtection="1">
      <alignment horizontal="left" vertical="center" wrapText="1"/>
    </xf>
    <xf numFmtId="0" fontId="0" fillId="9" borderId="46" xfId="0" applyFill="1" applyBorder="1" applyProtection="1"/>
    <xf numFmtId="0" fontId="15" fillId="20" borderId="22" xfId="2" applyFont="1" applyFill="1" applyBorder="1" applyAlignment="1" applyProtection="1">
      <alignment horizontal="left" vertical="center" wrapText="1"/>
    </xf>
    <xf numFmtId="0" fontId="15" fillId="21" borderId="33" xfId="2" applyFont="1" applyFill="1" applyBorder="1" applyAlignment="1" applyProtection="1">
      <alignment vertical="center" wrapText="1"/>
    </xf>
    <xf numFmtId="0" fontId="15" fillId="20" borderId="41" xfId="2" applyFont="1" applyFill="1" applyBorder="1" applyAlignment="1" applyProtection="1">
      <alignment horizontal="left" vertical="center" wrapText="1"/>
    </xf>
    <xf numFmtId="0" fontId="15" fillId="21" borderId="31" xfId="2" applyFont="1" applyFill="1" applyBorder="1" applyAlignment="1" applyProtection="1">
      <alignment horizontal="left" vertical="center" wrapText="1"/>
    </xf>
    <xf numFmtId="0" fontId="15" fillId="20" borderId="43" xfId="2" applyFont="1" applyFill="1" applyBorder="1" applyAlignment="1" applyProtection="1">
      <alignment horizontal="left" vertical="center" wrapText="1"/>
    </xf>
    <xf numFmtId="0" fontId="15" fillId="20" borderId="41" xfId="2" applyFont="1" applyFill="1" applyBorder="1" applyAlignment="1" applyProtection="1">
      <alignment horizontal="left" vertical="top" wrapText="1"/>
    </xf>
    <xf numFmtId="0" fontId="6" fillId="9" borderId="0" xfId="2" applyFont="1" applyFill="1" applyBorder="1" applyAlignment="1" applyProtection="1">
      <alignment horizontal="left" vertical="center"/>
    </xf>
    <xf numFmtId="0" fontId="7" fillId="9" borderId="0" xfId="2" applyFont="1" applyFill="1" applyProtection="1"/>
    <xf numFmtId="9" fontId="3" fillId="7" borderId="0" xfId="2" applyNumberFormat="1" applyFont="1" applyFill="1" applyBorder="1" applyAlignment="1" applyProtection="1">
      <alignment horizontal="center" vertical="center"/>
    </xf>
    <xf numFmtId="0" fontId="56" fillId="7" borderId="0" xfId="0" applyFont="1" applyFill="1" applyAlignment="1" applyProtection="1">
      <alignment horizontal="center" vertical="center"/>
    </xf>
    <xf numFmtId="9" fontId="1" fillId="15" borderId="4" xfId="9" applyFont="1" applyFill="1" applyBorder="1" applyAlignment="1" applyProtection="1">
      <alignment horizontal="center" vertical="center"/>
    </xf>
    <xf numFmtId="0" fontId="5" fillId="9" borderId="0" xfId="2" applyFont="1" applyFill="1" applyBorder="1" applyAlignment="1" applyProtection="1">
      <alignment horizontal="left" vertical="center"/>
    </xf>
    <xf numFmtId="0" fontId="9" fillId="9" borderId="0" xfId="2" applyFont="1" applyFill="1" applyBorder="1" applyAlignment="1" applyProtection="1">
      <alignment vertical="center"/>
    </xf>
    <xf numFmtId="0" fontId="11" fillId="9" borderId="4" xfId="2" applyFont="1" applyFill="1" applyBorder="1" applyAlignment="1" applyProtection="1">
      <alignment horizontal="right" vertical="center"/>
    </xf>
    <xf numFmtId="0" fontId="11" fillId="9" borderId="0" xfId="2" applyFont="1" applyFill="1" applyBorder="1" applyAlignment="1" applyProtection="1">
      <alignment horizontal="right" vertical="center"/>
    </xf>
    <xf numFmtId="164" fontId="2" fillId="9" borderId="0" xfId="2" applyNumberFormat="1" applyFont="1" applyFill="1" applyBorder="1" applyAlignment="1" applyProtection="1">
      <alignment horizontal="right" vertical="center"/>
    </xf>
    <xf numFmtId="0" fontId="2" fillId="9" borderId="0" xfId="2" applyFont="1" applyFill="1" applyBorder="1" applyAlignment="1" applyProtection="1">
      <alignment horizontal="left" vertical="center"/>
    </xf>
    <xf numFmtId="0" fontId="11" fillId="17" borderId="4" xfId="2" applyFont="1" applyFill="1" applyBorder="1" applyAlignment="1" applyProtection="1">
      <alignment horizontal="right" vertical="center"/>
    </xf>
    <xf numFmtId="0" fontId="2" fillId="17" borderId="0" xfId="2" applyFont="1" applyFill="1" applyProtection="1"/>
    <xf numFmtId="0" fontId="33" fillId="17" borderId="0" xfId="2" applyFont="1" applyFill="1" applyBorder="1" applyAlignment="1" applyProtection="1">
      <alignment horizontal="right" vertical="center"/>
    </xf>
    <xf numFmtId="164" fontId="32" fillId="17" borderId="0" xfId="2" applyNumberFormat="1" applyFont="1" applyFill="1" applyBorder="1" applyAlignment="1" applyProtection="1">
      <alignment horizontal="center" vertical="center"/>
    </xf>
    <xf numFmtId="0" fontId="11" fillId="17" borderId="0" xfId="2" applyFont="1" applyFill="1" applyBorder="1" applyAlignment="1" applyProtection="1">
      <alignment horizontal="left" vertical="center"/>
    </xf>
    <xf numFmtId="0" fontId="6" fillId="17" borderId="0" xfId="2" applyFont="1" applyFill="1" applyBorder="1" applyAlignment="1" applyProtection="1">
      <alignment horizontal="left" vertical="center"/>
    </xf>
    <xf numFmtId="0" fontId="17" fillId="9" borderId="0" xfId="0" applyFont="1" applyFill="1" applyProtection="1"/>
    <xf numFmtId="0" fontId="38" fillId="9" borderId="4" xfId="2" applyFont="1" applyFill="1" applyBorder="1" applyAlignment="1" applyProtection="1">
      <alignment horizontal="right" vertical="center"/>
    </xf>
    <xf numFmtId="0" fontId="0" fillId="17" borderId="0" xfId="0" applyFill="1" applyProtection="1"/>
    <xf numFmtId="0" fontId="12" fillId="9" borderId="0" xfId="2" applyFont="1" applyFill="1" applyBorder="1" applyAlignment="1" applyProtection="1">
      <alignment horizontal="left" vertical="center" wrapText="1"/>
    </xf>
    <xf numFmtId="0" fontId="22" fillId="11" borderId="4" xfId="4" applyFont="1" applyFill="1" applyBorder="1" applyAlignment="1" applyProtection="1">
      <alignment horizontal="center" vertical="center" wrapText="1"/>
    </xf>
    <xf numFmtId="0" fontId="2" fillId="9" borderId="0" xfId="2" applyFill="1" applyProtection="1"/>
    <xf numFmtId="9" fontId="12" fillId="11" borderId="6" xfId="2" applyNumberFormat="1" applyFont="1" applyFill="1" applyBorder="1" applyAlignment="1" applyProtection="1">
      <alignment horizontal="center" vertical="center"/>
    </xf>
    <xf numFmtId="0" fontId="16" fillId="35" borderId="4" xfId="2" applyFont="1" applyFill="1" applyBorder="1" applyAlignment="1" applyProtection="1">
      <alignment horizontal="center" vertical="center"/>
    </xf>
    <xf numFmtId="0" fontId="15" fillId="8" borderId="29" xfId="2" applyFont="1" applyFill="1" applyBorder="1" applyAlignment="1" applyProtection="1">
      <alignment horizontal="left" vertical="center" wrapText="1"/>
    </xf>
    <xf numFmtId="0" fontId="37" fillId="23" borderId="4" xfId="2" applyFont="1" applyFill="1" applyBorder="1" applyAlignment="1" applyProtection="1">
      <alignment horizontal="center" vertical="center"/>
    </xf>
    <xf numFmtId="10" fontId="0" fillId="17" borderId="4" xfId="0" applyNumberFormat="1" applyFill="1" applyBorder="1" applyAlignment="1" applyProtection="1">
      <alignment horizontal="center" vertical="center"/>
    </xf>
    <xf numFmtId="0" fontId="32" fillId="9" borderId="4" xfId="0" applyFont="1" applyFill="1" applyBorder="1" applyAlignment="1" applyProtection="1">
      <alignment horizontal="center" vertical="center"/>
    </xf>
    <xf numFmtId="9" fontId="1" fillId="18" borderId="4" xfId="0" applyNumberFormat="1" applyFont="1" applyFill="1" applyBorder="1" applyAlignment="1" applyProtection="1">
      <alignment horizontal="center" vertical="center"/>
    </xf>
    <xf numFmtId="0" fontId="16" fillId="35" borderId="3" xfId="2" applyFont="1" applyFill="1" applyBorder="1" applyAlignment="1" applyProtection="1">
      <alignment horizontal="center" vertical="center"/>
    </xf>
    <xf numFmtId="0" fontId="15" fillId="8" borderId="3" xfId="2" applyFont="1" applyFill="1" applyBorder="1" applyAlignment="1" applyProtection="1">
      <alignment horizontal="left" vertical="center" wrapText="1"/>
    </xf>
    <xf numFmtId="0" fontId="23" fillId="8" borderId="33" xfId="5" applyFont="1" applyFill="1" applyBorder="1" applyAlignment="1" applyProtection="1">
      <alignment horizontal="left" vertical="center" wrapText="1"/>
    </xf>
    <xf numFmtId="9" fontId="2" fillId="17" borderId="4" xfId="2" applyNumberFormat="1" applyFont="1" applyFill="1" applyBorder="1" applyAlignment="1" applyProtection="1">
      <alignment horizontal="right" vertical="center"/>
    </xf>
    <xf numFmtId="0" fontId="16" fillId="35" borderId="44" xfId="2" applyFont="1" applyFill="1" applyBorder="1" applyAlignment="1" applyProtection="1">
      <alignment horizontal="center" vertical="center"/>
    </xf>
    <xf numFmtId="0" fontId="23" fillId="8" borderId="31" xfId="5" applyFont="1" applyFill="1" applyBorder="1" applyAlignment="1" applyProtection="1">
      <alignment horizontal="left" vertical="center" wrapText="1"/>
    </xf>
    <xf numFmtId="0" fontId="16" fillId="35" borderId="40" xfId="2" applyFont="1" applyFill="1" applyBorder="1" applyAlignment="1" applyProtection="1">
      <alignment horizontal="center" vertical="center"/>
    </xf>
    <xf numFmtId="0" fontId="23" fillId="8" borderId="35" xfId="5" applyFont="1" applyFill="1" applyBorder="1" applyAlignment="1" applyProtection="1">
      <alignment horizontal="left" vertical="center" wrapText="1"/>
    </xf>
    <xf numFmtId="0" fontId="37" fillId="23" borderId="3" xfId="2" applyFont="1" applyFill="1" applyBorder="1" applyAlignment="1" applyProtection="1">
      <alignment horizontal="center" vertical="center"/>
    </xf>
    <xf numFmtId="9" fontId="2" fillId="17" borderId="3" xfId="2" applyNumberFormat="1" applyFont="1" applyFill="1" applyBorder="1" applyAlignment="1" applyProtection="1">
      <alignment horizontal="right" vertical="center"/>
    </xf>
    <xf numFmtId="10" fontId="0" fillId="17" borderId="0" xfId="0" applyNumberFormat="1" applyFill="1" applyBorder="1" applyAlignment="1" applyProtection="1">
      <alignment horizontal="center" vertical="center"/>
    </xf>
    <xf numFmtId="0" fontId="23" fillId="8" borderId="4" xfId="5" applyFont="1" applyFill="1" applyBorder="1" applyAlignment="1" applyProtection="1">
      <alignment horizontal="left" vertical="center" wrapText="1"/>
    </xf>
    <xf numFmtId="9" fontId="12" fillId="11" borderId="43" xfId="2" applyNumberFormat="1" applyFont="1" applyFill="1" applyBorder="1" applyAlignment="1" applyProtection="1">
      <alignment horizontal="center" vertical="center"/>
    </xf>
    <xf numFmtId="0" fontId="16" fillId="35" borderId="3" xfId="2" applyFont="1" applyFill="1" applyBorder="1" applyAlignment="1" applyProtection="1">
      <alignment vertical="center"/>
    </xf>
    <xf numFmtId="0" fontId="23" fillId="8" borderId="6" xfId="5" applyFont="1" applyFill="1" applyBorder="1" applyAlignment="1" applyProtection="1">
      <alignment horizontal="left" vertical="center" wrapText="1"/>
    </xf>
    <xf numFmtId="0" fontId="16" fillId="35" borderId="44" xfId="2" applyFont="1" applyFill="1" applyBorder="1" applyAlignment="1" applyProtection="1">
      <alignment vertical="center"/>
    </xf>
    <xf numFmtId="0" fontId="16" fillId="35" borderId="40" xfId="2" applyFont="1" applyFill="1" applyBorder="1" applyAlignment="1" applyProtection="1">
      <alignment vertical="center"/>
    </xf>
    <xf numFmtId="0" fontId="23" fillId="0" borderId="59" xfId="0" applyFont="1" applyBorder="1" applyAlignment="1" applyProtection="1">
      <alignment wrapText="1"/>
    </xf>
    <xf numFmtId="9" fontId="2" fillId="9" borderId="4" xfId="2" applyNumberFormat="1" applyFont="1" applyFill="1" applyBorder="1" applyAlignment="1" applyProtection="1">
      <alignment horizontal="right" vertical="center"/>
    </xf>
    <xf numFmtId="0" fontId="23" fillId="0" borderId="59" xfId="0" applyFont="1" applyBorder="1" applyAlignment="1" applyProtection="1">
      <alignment vertical="center" wrapText="1"/>
    </xf>
    <xf numFmtId="9" fontId="9" fillId="9" borderId="0" xfId="2" applyNumberFormat="1" applyFont="1" applyFill="1" applyBorder="1" applyAlignment="1" applyProtection="1">
      <alignment vertical="center"/>
    </xf>
    <xf numFmtId="0" fontId="5" fillId="9" borderId="0" xfId="2" applyFont="1" applyFill="1" applyBorder="1" applyAlignment="1" applyProtection="1">
      <alignment horizontal="center" vertical="center"/>
    </xf>
    <xf numFmtId="0" fontId="7" fillId="9" borderId="0" xfId="2" applyFont="1" applyFill="1" applyBorder="1" applyAlignment="1" applyProtection="1">
      <alignment vertical="top" wrapText="1"/>
    </xf>
    <xf numFmtId="0" fontId="18" fillId="9" borderId="0" xfId="2" applyFont="1" applyFill="1" applyBorder="1" applyAlignment="1" applyProtection="1">
      <alignment vertical="top" wrapText="1"/>
    </xf>
    <xf numFmtId="0" fontId="18" fillId="9" borderId="0" xfId="2" applyFont="1" applyFill="1" applyBorder="1" applyAlignment="1" applyProtection="1">
      <alignment horizontal="center" vertical="top" wrapText="1"/>
    </xf>
    <xf numFmtId="0" fontId="3" fillId="9" borderId="0" xfId="2" applyFont="1" applyFill="1" applyBorder="1" applyAlignment="1" applyProtection="1">
      <alignment horizontal="center" vertical="center"/>
    </xf>
    <xf numFmtId="0" fontId="2" fillId="9" borderId="0" xfId="2" applyFont="1" applyFill="1" applyBorder="1" applyAlignment="1" applyProtection="1">
      <alignment horizontal="center" vertical="center"/>
    </xf>
    <xf numFmtId="0" fontId="23" fillId="8" borderId="0" xfId="0" applyFont="1" applyFill="1" applyBorder="1" applyAlignment="1" applyProtection="1">
      <alignment horizontal="right" vertical="center" wrapText="1"/>
    </xf>
    <xf numFmtId="0" fontId="23" fillId="8" borderId="41" xfId="0" applyFont="1" applyFill="1" applyBorder="1" applyAlignment="1" applyProtection="1">
      <alignment horizontal="right" vertical="center"/>
    </xf>
    <xf numFmtId="0" fontId="23" fillId="8" borderId="48" xfId="0" applyFont="1" applyFill="1" applyBorder="1" applyAlignment="1" applyProtection="1">
      <alignment horizontal="center" vertical="center"/>
    </xf>
    <xf numFmtId="0" fontId="23" fillId="8" borderId="0" xfId="0" applyFont="1" applyFill="1" applyBorder="1" applyAlignment="1" applyProtection="1">
      <alignment horizontal="right" vertical="center"/>
    </xf>
    <xf numFmtId="0" fontId="11" fillId="17" borderId="46" xfId="2" applyFont="1" applyFill="1" applyBorder="1" applyAlignment="1" applyProtection="1">
      <alignment horizontal="left" vertical="center"/>
    </xf>
    <xf numFmtId="0" fontId="33" fillId="14" borderId="0" xfId="0" applyFont="1" applyFill="1" applyBorder="1" applyProtection="1"/>
    <xf numFmtId="0" fontId="11" fillId="8" borderId="54" xfId="2" applyFont="1" applyFill="1" applyBorder="1" applyAlignment="1" applyProtection="1">
      <alignment horizontal="center" vertical="center" wrapText="1"/>
      <protection locked="0"/>
    </xf>
    <xf numFmtId="0" fontId="11" fillId="8" borderId="19" xfId="2" applyFont="1" applyFill="1" applyBorder="1" applyAlignment="1" applyProtection="1">
      <alignment horizontal="left" vertical="center" wrapText="1"/>
      <protection locked="0"/>
    </xf>
    <xf numFmtId="0" fontId="12" fillId="14" borderId="19" xfId="2" applyFont="1" applyFill="1" applyBorder="1" applyAlignment="1" applyProtection="1">
      <alignment horizontal="left" vertical="center" wrapText="1"/>
    </xf>
    <xf numFmtId="0" fontId="12" fillId="26" borderId="1" xfId="2" applyFont="1" applyFill="1" applyBorder="1" applyAlignment="1" applyProtection="1">
      <alignment horizontal="left" vertical="center" wrapText="1"/>
      <protection locked="0" hidden="1"/>
    </xf>
    <xf numFmtId="0" fontId="0" fillId="14" borderId="1" xfId="0" applyFill="1" applyBorder="1" applyAlignment="1" applyProtection="1">
      <alignment horizontal="left"/>
    </xf>
    <xf numFmtId="0" fontId="12" fillId="8" borderId="19" xfId="2" applyFont="1" applyFill="1" applyBorder="1" applyAlignment="1" applyProtection="1">
      <alignment horizontal="left" vertical="center" wrapText="1"/>
    </xf>
    <xf numFmtId="0" fontId="69" fillId="9" borderId="0" xfId="2" applyFont="1" applyFill="1" applyBorder="1" applyAlignment="1" applyProtection="1">
      <alignment vertical="center"/>
    </xf>
    <xf numFmtId="0" fontId="1" fillId="14" borderId="0" xfId="0" applyFont="1" applyFill="1" applyAlignment="1" applyProtection="1">
      <alignment horizontal="center" vertical="center" wrapText="1"/>
    </xf>
    <xf numFmtId="0" fontId="1" fillId="14" borderId="0" xfId="0" applyFont="1" applyFill="1" applyAlignment="1" applyProtection="1">
      <alignment horizontal="center" vertical="center"/>
    </xf>
    <xf numFmtId="0" fontId="22" fillId="14" borderId="0" xfId="0" applyFont="1" applyFill="1" applyAlignment="1" applyProtection="1">
      <alignment horizontal="center" vertical="center" wrapText="1"/>
    </xf>
    <xf numFmtId="0" fontId="22" fillId="16" borderId="4" xfId="0" applyFont="1" applyFill="1" applyBorder="1" applyAlignment="1" applyProtection="1">
      <alignment horizontal="center" vertical="center"/>
    </xf>
    <xf numFmtId="0" fontId="52" fillId="31" borderId="3" xfId="0" applyFont="1" applyFill="1" applyBorder="1" applyAlignment="1" applyProtection="1">
      <alignment horizontal="center" vertical="center"/>
    </xf>
    <xf numFmtId="0" fontId="52" fillId="31" borderId="44" xfId="0" applyFont="1" applyFill="1" applyBorder="1" applyAlignment="1" applyProtection="1">
      <alignment horizontal="center" vertical="center"/>
    </xf>
    <xf numFmtId="0" fontId="68" fillId="8" borderId="16" xfId="0" applyFont="1" applyFill="1" applyBorder="1" applyAlignment="1" applyProtection="1">
      <alignment horizontal="center" vertical="center"/>
      <protection locked="0"/>
    </xf>
    <xf numFmtId="0" fontId="68" fillId="8" borderId="12" xfId="0" applyFont="1" applyFill="1" applyBorder="1" applyAlignment="1" applyProtection="1">
      <alignment horizontal="center" vertical="center"/>
      <protection locked="0"/>
    </xf>
    <xf numFmtId="0" fontId="68" fillId="8" borderId="13" xfId="0" applyFont="1" applyFill="1" applyBorder="1" applyAlignment="1" applyProtection="1">
      <alignment horizontal="center" vertical="center"/>
      <protection locked="0"/>
    </xf>
    <xf numFmtId="0" fontId="68" fillId="8" borderId="53" xfId="0" applyFont="1" applyFill="1" applyBorder="1" applyAlignment="1" applyProtection="1">
      <alignment horizontal="center" vertical="center"/>
      <protection locked="0"/>
    </xf>
    <xf numFmtId="0" fontId="68" fillId="8" borderId="0" xfId="0" applyFont="1" applyFill="1" applyBorder="1" applyAlignment="1" applyProtection="1">
      <alignment horizontal="center" vertical="center"/>
      <protection locked="0"/>
    </xf>
    <xf numFmtId="0" fontId="68" fillId="8" borderId="54" xfId="0" applyFont="1" applyFill="1" applyBorder="1" applyAlignment="1" applyProtection="1">
      <alignment horizontal="center" vertical="center"/>
      <protection locked="0"/>
    </xf>
    <xf numFmtId="0" fontId="68" fillId="8" borderId="14" xfId="0" applyFont="1" applyFill="1" applyBorder="1" applyAlignment="1" applyProtection="1">
      <alignment horizontal="center" vertical="center"/>
      <protection locked="0"/>
    </xf>
    <xf numFmtId="0" fontId="68" fillId="8" borderId="10" xfId="0" applyFont="1" applyFill="1" applyBorder="1" applyAlignment="1" applyProtection="1">
      <alignment horizontal="center" vertical="center"/>
      <protection locked="0"/>
    </xf>
    <xf numFmtId="0" fontId="68" fillId="8" borderId="15" xfId="0" applyFont="1" applyFill="1" applyBorder="1" applyAlignment="1" applyProtection="1">
      <alignment horizontal="center" vertical="center"/>
      <protection locked="0"/>
    </xf>
    <xf numFmtId="0" fontId="53" fillId="14" borderId="54" xfId="0" applyFont="1" applyFill="1" applyBorder="1" applyAlignment="1" applyProtection="1">
      <alignment horizontal="center" vertical="center" textRotation="90"/>
    </xf>
    <xf numFmtId="0" fontId="53" fillId="14" borderId="41" xfId="0" applyFont="1" applyFill="1" applyBorder="1" applyAlignment="1" applyProtection="1">
      <alignment horizontal="center" vertical="center" textRotation="90"/>
    </xf>
    <xf numFmtId="0" fontId="11" fillId="10" borderId="11" xfId="2" applyFont="1" applyFill="1" applyBorder="1" applyAlignment="1" applyProtection="1">
      <alignment horizontal="center" vertical="center" wrapText="1"/>
    </xf>
    <xf numFmtId="0" fontId="11" fillId="10" borderId="7" xfId="2" applyFont="1" applyFill="1" applyBorder="1" applyAlignment="1" applyProtection="1">
      <alignment horizontal="center" vertical="center" wrapText="1"/>
    </xf>
    <xf numFmtId="0" fontId="19" fillId="36" borderId="20" xfId="0" applyFont="1" applyFill="1" applyBorder="1" applyAlignment="1" applyProtection="1">
      <alignment horizontal="left" vertical="center"/>
    </xf>
    <xf numFmtId="0" fontId="19" fillId="36" borderId="6" xfId="0" applyFont="1" applyFill="1" applyBorder="1" applyAlignment="1" applyProtection="1">
      <alignment horizontal="left" vertical="center"/>
    </xf>
    <xf numFmtId="0" fontId="55" fillId="31" borderId="20" xfId="0" applyFont="1" applyFill="1" applyBorder="1" applyAlignment="1" applyProtection="1">
      <alignment horizontal="left" vertical="center"/>
    </xf>
    <xf numFmtId="0" fontId="55" fillId="31" borderId="6" xfId="0" applyFont="1" applyFill="1" applyBorder="1" applyAlignment="1" applyProtection="1">
      <alignment horizontal="left" vertical="center"/>
    </xf>
    <xf numFmtId="0" fontId="19" fillId="33" borderId="20" xfId="0" applyFont="1" applyFill="1" applyBorder="1" applyAlignment="1" applyProtection="1">
      <alignment horizontal="right" vertical="center"/>
    </xf>
    <xf numFmtId="0" fontId="19" fillId="33" borderId="6" xfId="0" applyFont="1" applyFill="1" applyBorder="1" applyAlignment="1" applyProtection="1">
      <alignment horizontal="right" vertical="center"/>
    </xf>
    <xf numFmtId="0" fontId="19" fillId="32" borderId="20" xfId="0" applyFont="1" applyFill="1" applyBorder="1" applyAlignment="1" applyProtection="1">
      <alignment horizontal="right" vertical="center"/>
    </xf>
    <xf numFmtId="0" fontId="19" fillId="32" borderId="6" xfId="0" applyFont="1" applyFill="1" applyBorder="1" applyAlignment="1" applyProtection="1">
      <alignment horizontal="right" vertical="center"/>
    </xf>
    <xf numFmtId="0" fontId="19" fillId="34" borderId="20" xfId="0" applyFont="1" applyFill="1" applyBorder="1" applyAlignment="1" applyProtection="1">
      <alignment horizontal="left" vertical="center"/>
    </xf>
    <xf numFmtId="0" fontId="19" fillId="34" borderId="6" xfId="0" applyFont="1" applyFill="1" applyBorder="1" applyAlignment="1" applyProtection="1">
      <alignment horizontal="left" vertical="center"/>
    </xf>
    <xf numFmtId="0" fontId="1" fillId="8" borderId="20" xfId="0" applyFont="1" applyFill="1" applyBorder="1" applyAlignment="1" applyProtection="1">
      <alignment horizontal="center" vertical="center"/>
    </xf>
    <xf numFmtId="0" fontId="1" fillId="8" borderId="6" xfId="0" applyFont="1" applyFill="1" applyBorder="1" applyAlignment="1" applyProtection="1">
      <alignment horizontal="center" vertical="center"/>
    </xf>
    <xf numFmtId="14" fontId="4" fillId="14" borderId="0" xfId="2" applyNumberFormat="1" applyFont="1" applyFill="1" applyBorder="1" applyAlignment="1" applyProtection="1">
      <alignment horizontal="center" vertical="center"/>
    </xf>
    <xf numFmtId="0" fontId="4" fillId="14" borderId="0" xfId="2" applyFont="1" applyFill="1" applyBorder="1" applyAlignment="1" applyProtection="1">
      <alignment horizontal="center" vertical="center"/>
    </xf>
    <xf numFmtId="0" fontId="3" fillId="14" borderId="23" xfId="2" applyFont="1" applyFill="1" applyBorder="1" applyAlignment="1" applyProtection="1">
      <alignment horizontal="center" vertical="center"/>
    </xf>
    <xf numFmtId="0" fontId="3" fillId="14" borderId="24" xfId="2" applyFont="1" applyFill="1" applyBorder="1" applyAlignment="1" applyProtection="1">
      <alignment horizontal="center" vertical="center"/>
    </xf>
    <xf numFmtId="0" fontId="3" fillId="14" borderId="25" xfId="2" applyFont="1" applyFill="1" applyBorder="1" applyAlignment="1" applyProtection="1">
      <alignment horizontal="center" vertical="center"/>
    </xf>
    <xf numFmtId="0" fontId="10" fillId="26" borderId="50" xfId="2" applyFont="1" applyFill="1" applyBorder="1" applyAlignment="1" applyProtection="1">
      <alignment horizontal="center" vertical="center" wrapText="1"/>
      <protection hidden="1"/>
    </xf>
    <xf numFmtId="0" fontId="10" fillId="26" borderId="6" xfId="2" applyFont="1" applyFill="1" applyBorder="1" applyAlignment="1" applyProtection="1">
      <alignment horizontal="center" vertical="center" wrapText="1"/>
      <protection hidden="1"/>
    </xf>
    <xf numFmtId="0" fontId="10" fillId="14" borderId="18" xfId="2" applyFont="1" applyFill="1" applyBorder="1" applyAlignment="1" applyProtection="1">
      <alignment horizontal="right" vertical="center"/>
      <protection hidden="1"/>
    </xf>
    <xf numFmtId="0" fontId="10" fillId="14" borderId="4" xfId="2" applyFont="1" applyFill="1" applyBorder="1" applyAlignment="1" applyProtection="1">
      <alignment horizontal="right" vertical="center"/>
      <protection hidden="1"/>
    </xf>
    <xf numFmtId="0" fontId="10" fillId="14" borderId="61" xfId="2" applyFont="1" applyFill="1" applyBorder="1" applyAlignment="1" applyProtection="1">
      <alignment horizontal="center" vertical="center" wrapText="1"/>
      <protection hidden="1"/>
    </xf>
    <xf numFmtId="0" fontId="10" fillId="14" borderId="22" xfId="2" applyFont="1" applyFill="1" applyBorder="1" applyAlignment="1" applyProtection="1">
      <alignment horizontal="center" vertical="center" wrapText="1"/>
      <protection hidden="1"/>
    </xf>
    <xf numFmtId="0" fontId="10" fillId="14" borderId="14" xfId="2" applyFont="1" applyFill="1" applyBorder="1" applyAlignment="1" applyProtection="1">
      <alignment horizontal="center" vertical="center" wrapText="1"/>
      <protection hidden="1"/>
    </xf>
    <xf numFmtId="0" fontId="10" fillId="14" borderId="62" xfId="2" applyFont="1" applyFill="1" applyBorder="1" applyAlignment="1" applyProtection="1">
      <alignment horizontal="center" vertical="center" wrapText="1"/>
      <protection hidden="1"/>
    </xf>
    <xf numFmtId="14" fontId="12" fillId="14" borderId="9" xfId="2" applyNumberFormat="1" applyFont="1" applyFill="1" applyBorder="1" applyAlignment="1" applyProtection="1">
      <alignment horizontal="center" vertical="center" wrapText="1"/>
      <protection locked="0"/>
    </xf>
    <xf numFmtId="14" fontId="12" fillId="14" borderId="60" xfId="2" applyNumberFormat="1"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protection locked="0"/>
    </xf>
    <xf numFmtId="0" fontId="17" fillId="8" borderId="21" xfId="0" applyFont="1" applyFill="1" applyBorder="1" applyAlignment="1" applyProtection="1">
      <alignment horizontal="center"/>
      <protection locked="0"/>
    </xf>
    <xf numFmtId="0" fontId="55" fillId="30" borderId="20" xfId="5" applyFont="1" applyFill="1" applyBorder="1" applyAlignment="1" applyProtection="1">
      <alignment horizontal="left" vertical="center" wrapText="1"/>
    </xf>
    <xf numFmtId="0" fontId="55" fillId="30" borderId="21" xfId="5" applyFont="1" applyFill="1" applyBorder="1" applyAlignment="1" applyProtection="1">
      <alignment horizontal="left" vertical="center" wrapText="1"/>
    </xf>
    <xf numFmtId="0" fontId="2" fillId="8" borderId="50" xfId="2" applyFont="1" applyFill="1" applyBorder="1" applyAlignment="1" applyProtection="1">
      <alignment horizontal="center" vertical="center" wrapText="1"/>
      <protection locked="0"/>
    </xf>
    <xf numFmtId="0" fontId="2" fillId="8" borderId="21" xfId="2" applyFont="1" applyFill="1" applyBorder="1" applyAlignment="1" applyProtection="1">
      <alignment horizontal="center" vertical="center" wrapText="1"/>
      <protection locked="0"/>
    </xf>
    <xf numFmtId="0" fontId="20" fillId="7" borderId="0" xfId="2" applyFont="1" applyFill="1" applyBorder="1" applyAlignment="1" applyProtection="1">
      <alignment horizontal="center" vertical="center" wrapText="1"/>
    </xf>
    <xf numFmtId="0" fontId="3" fillId="14" borderId="20" xfId="2" applyFont="1" applyFill="1" applyBorder="1" applyAlignment="1" applyProtection="1">
      <alignment horizontal="center" vertical="center"/>
    </xf>
    <xf numFmtId="0" fontId="3" fillId="14" borderId="21" xfId="2" applyFont="1" applyFill="1" applyBorder="1" applyAlignment="1" applyProtection="1">
      <alignment horizontal="center" vertical="center"/>
    </xf>
    <xf numFmtId="0" fontId="3" fillId="14" borderId="6" xfId="2" applyFont="1" applyFill="1" applyBorder="1" applyAlignment="1" applyProtection="1">
      <alignment horizontal="center" vertical="center"/>
    </xf>
    <xf numFmtId="164" fontId="46" fillId="7" borderId="5" xfId="2" applyNumberFormat="1" applyFont="1" applyFill="1" applyBorder="1" applyAlignment="1" applyProtection="1">
      <alignment horizontal="left" vertical="center"/>
    </xf>
    <xf numFmtId="164" fontId="46" fillId="7" borderId="7" xfId="2" applyNumberFormat="1" applyFont="1" applyFill="1" applyBorder="1" applyAlignment="1" applyProtection="1">
      <alignment horizontal="left" vertical="center"/>
    </xf>
    <xf numFmtId="0" fontId="2" fillId="14" borderId="0" xfId="2" applyFont="1" applyFill="1" applyBorder="1" applyAlignment="1" applyProtection="1">
      <alignment horizontal="left" vertical="center"/>
    </xf>
    <xf numFmtId="164" fontId="47" fillId="14" borderId="21" xfId="2" applyNumberFormat="1" applyFont="1" applyFill="1" applyBorder="1" applyAlignment="1" applyProtection="1">
      <alignment horizontal="left" vertical="center"/>
    </xf>
    <xf numFmtId="164" fontId="49" fillId="14" borderId="6" xfId="2" applyNumberFormat="1" applyFont="1" applyFill="1" applyBorder="1" applyAlignment="1" applyProtection="1">
      <alignment horizontal="left" vertical="center"/>
    </xf>
    <xf numFmtId="0" fontId="42" fillId="7" borderId="20" xfId="2" applyFont="1" applyFill="1" applyBorder="1" applyAlignment="1" applyProtection="1">
      <alignment horizontal="center" vertical="center" wrapText="1"/>
    </xf>
    <xf numFmtId="0" fontId="43" fillId="7" borderId="21" xfId="2" applyFont="1" applyFill="1" applyBorder="1" applyAlignment="1" applyProtection="1">
      <alignment horizontal="center" vertical="center" wrapText="1"/>
    </xf>
    <xf numFmtId="0" fontId="43" fillId="7" borderId="6" xfId="2" applyFont="1" applyFill="1" applyBorder="1" applyAlignment="1" applyProtection="1">
      <alignment horizontal="center" vertical="center" wrapText="1"/>
    </xf>
    <xf numFmtId="14" fontId="4" fillId="8" borderId="11" xfId="2" applyNumberFormat="1" applyFont="1" applyFill="1" applyBorder="1" applyAlignment="1" applyProtection="1">
      <alignment horizontal="center" vertical="center"/>
      <protection locked="0"/>
    </xf>
    <xf numFmtId="0" fontId="4" fillId="8" borderId="5" xfId="2" applyFont="1" applyFill="1" applyBorder="1" applyAlignment="1" applyProtection="1">
      <alignment horizontal="center" vertical="center"/>
      <protection locked="0"/>
    </xf>
    <xf numFmtId="0" fontId="4" fillId="8" borderId="7" xfId="2" applyFont="1" applyFill="1" applyBorder="1" applyAlignment="1" applyProtection="1">
      <alignment horizontal="center" vertical="center"/>
      <protection locked="0"/>
    </xf>
    <xf numFmtId="0" fontId="12" fillId="20" borderId="4" xfId="2" applyFont="1" applyFill="1" applyBorder="1" applyAlignment="1" applyProtection="1">
      <alignment horizontal="center" vertical="center"/>
    </xf>
    <xf numFmtId="0" fontId="12" fillId="20" borderId="42" xfId="2" applyFont="1" applyFill="1" applyBorder="1" applyAlignment="1" applyProtection="1">
      <alignment horizontal="center" vertical="center"/>
    </xf>
    <xf numFmtId="0" fontId="12" fillId="20" borderId="47" xfId="2" applyFont="1" applyFill="1" applyBorder="1" applyAlignment="1" applyProtection="1">
      <alignment horizontal="center" vertical="center"/>
    </xf>
    <xf numFmtId="0" fontId="12" fillId="20" borderId="49" xfId="2" applyFont="1" applyFill="1" applyBorder="1" applyAlignment="1" applyProtection="1">
      <alignment horizontal="center" vertical="center"/>
    </xf>
    <xf numFmtId="0" fontId="12" fillId="20" borderId="46" xfId="2" applyFont="1" applyFill="1" applyBorder="1" applyAlignment="1" applyProtection="1">
      <alignment horizontal="center" vertical="center"/>
    </xf>
    <xf numFmtId="0" fontId="18" fillId="8" borderId="14" xfId="2" applyFont="1" applyFill="1" applyBorder="1" applyAlignment="1" applyProtection="1">
      <alignment vertical="top" wrapText="1"/>
      <protection locked="0"/>
    </xf>
    <xf numFmtId="0" fontId="18" fillId="8" borderId="10" xfId="2" applyFont="1" applyFill="1" applyBorder="1" applyAlignment="1" applyProtection="1">
      <alignment vertical="top" wrapText="1"/>
      <protection locked="0"/>
    </xf>
    <xf numFmtId="0" fontId="18" fillId="8" borderId="15" xfId="2" applyFont="1" applyFill="1" applyBorder="1" applyAlignment="1" applyProtection="1">
      <alignment vertical="top" wrapText="1"/>
      <protection locked="0"/>
    </xf>
    <xf numFmtId="0" fontId="12" fillId="15" borderId="51" xfId="2" applyFont="1" applyFill="1" applyBorder="1" applyAlignment="1" applyProtection="1">
      <alignment horizontal="center" vertical="center" wrapText="1"/>
    </xf>
    <xf numFmtId="0" fontId="12" fillId="15" borderId="52" xfId="2" applyFont="1" applyFill="1" applyBorder="1" applyAlignment="1" applyProtection="1">
      <alignment horizontal="center" vertical="center" wrapText="1"/>
    </xf>
    <xf numFmtId="0" fontId="12" fillId="15" borderId="17" xfId="2" applyFont="1" applyFill="1" applyBorder="1" applyAlignment="1" applyProtection="1">
      <alignment horizontal="center" vertical="center" wrapText="1"/>
      <protection hidden="1"/>
    </xf>
    <xf numFmtId="0" fontId="12" fillId="15" borderId="8" xfId="2" applyFont="1" applyFill="1" applyBorder="1" applyAlignment="1" applyProtection="1">
      <alignment horizontal="center" vertical="center" wrapText="1"/>
      <protection hidden="1"/>
    </xf>
    <xf numFmtId="0" fontId="12" fillId="15" borderId="2" xfId="2" applyFont="1" applyFill="1" applyBorder="1" applyAlignment="1" applyProtection="1">
      <alignment horizontal="center" vertical="center" wrapText="1"/>
      <protection hidden="1"/>
    </xf>
    <xf numFmtId="0" fontId="10" fillId="14" borderId="18" xfId="2" applyFont="1" applyFill="1" applyBorder="1" applyAlignment="1" applyProtection="1">
      <alignment horizontal="right" vertical="center" wrapText="1"/>
      <protection hidden="1"/>
    </xf>
    <xf numFmtId="0" fontId="10" fillId="14" borderId="4" xfId="2" applyFont="1" applyFill="1" applyBorder="1" applyAlignment="1" applyProtection="1">
      <alignment horizontal="right" vertical="center" wrapText="1"/>
      <protection hidden="1"/>
    </xf>
    <xf numFmtId="164" fontId="47" fillId="14" borderId="4" xfId="2" applyNumberFormat="1" applyFont="1" applyFill="1" applyBorder="1" applyAlignment="1" applyProtection="1">
      <alignment horizontal="right" vertical="center"/>
      <protection locked="0"/>
    </xf>
    <xf numFmtId="164" fontId="47" fillId="14" borderId="20" xfId="2" applyNumberFormat="1" applyFont="1" applyFill="1" applyBorder="1" applyAlignment="1" applyProtection="1">
      <alignment horizontal="right" vertical="center"/>
      <protection locked="0"/>
    </xf>
    <xf numFmtId="164" fontId="46" fillId="7" borderId="11" xfId="2" applyNumberFormat="1" applyFont="1" applyFill="1" applyBorder="1" applyAlignment="1" applyProtection="1">
      <alignment horizontal="right" vertical="center"/>
    </xf>
    <xf numFmtId="164" fontId="46" fillId="7" borderId="5" xfId="2" applyNumberFormat="1" applyFont="1" applyFill="1" applyBorder="1" applyAlignment="1" applyProtection="1">
      <alignment horizontal="right" vertical="center"/>
    </xf>
    <xf numFmtId="0" fontId="51" fillId="30" borderId="20" xfId="4" applyFont="1" applyFill="1" applyBorder="1" applyAlignment="1" applyProtection="1">
      <alignment horizontal="center" vertical="center" wrapText="1"/>
    </xf>
    <xf numFmtId="0" fontId="51" fillId="30" borderId="6" xfId="4" applyFont="1" applyFill="1" applyBorder="1" applyAlignment="1" applyProtection="1">
      <alignment horizontal="center" vertical="center" wrapText="1"/>
    </xf>
    <xf numFmtId="0" fontId="12" fillId="14" borderId="4" xfId="2" applyFont="1" applyFill="1" applyBorder="1" applyAlignment="1" applyProtection="1">
      <alignment horizontal="center" vertical="center"/>
    </xf>
    <xf numFmtId="10" fontId="48" fillId="8" borderId="0" xfId="2" applyNumberFormat="1" applyFont="1" applyFill="1" applyBorder="1" applyAlignment="1" applyProtection="1">
      <alignment horizontal="center" vertical="center"/>
    </xf>
    <xf numFmtId="0" fontId="48" fillId="8" borderId="0" xfId="2" applyFont="1" applyFill="1" applyBorder="1" applyAlignment="1" applyProtection="1">
      <alignment horizontal="center" vertical="center"/>
    </xf>
    <xf numFmtId="0" fontId="55" fillId="30" borderId="4" xfId="5" applyFont="1" applyFill="1" applyBorder="1" applyAlignment="1" applyProtection="1">
      <alignment horizontal="left" vertical="center"/>
    </xf>
    <xf numFmtId="0" fontId="55" fillId="30" borderId="20" xfId="5" applyFont="1" applyFill="1" applyBorder="1" applyAlignment="1" applyProtection="1">
      <alignment horizontal="left" vertical="center"/>
    </xf>
    <xf numFmtId="164" fontId="2" fillId="14" borderId="0" xfId="2" applyNumberFormat="1" applyFont="1" applyFill="1" applyBorder="1" applyAlignment="1" applyProtection="1">
      <alignment horizontal="right" vertical="center"/>
    </xf>
    <xf numFmtId="0" fontId="0" fillId="26" borderId="0" xfId="0" applyFill="1" applyBorder="1" applyAlignment="1" applyProtection="1">
      <alignment horizontal="center" vertical="center"/>
    </xf>
    <xf numFmtId="0" fontId="6" fillId="7" borderId="0" xfId="2" applyFont="1" applyFill="1" applyBorder="1" applyAlignment="1" applyProtection="1">
      <alignment horizontal="center" vertical="center" wrapText="1"/>
    </xf>
    <xf numFmtId="0" fontId="6" fillId="7" borderId="41" xfId="2" applyFont="1" applyFill="1" applyBorder="1" applyAlignment="1" applyProtection="1">
      <alignment horizontal="center" vertical="center" wrapText="1"/>
    </xf>
    <xf numFmtId="9" fontId="48" fillId="8" borderId="4" xfId="2" applyNumberFormat="1" applyFont="1" applyFill="1" applyBorder="1" applyAlignment="1" applyProtection="1">
      <alignment horizontal="center" vertical="center"/>
    </xf>
    <xf numFmtId="0" fontId="46" fillId="7" borderId="5" xfId="2" applyFont="1" applyFill="1" applyBorder="1" applyAlignment="1" applyProtection="1">
      <alignment horizontal="left" vertical="center"/>
    </xf>
    <xf numFmtId="0" fontId="46" fillId="7" borderId="7" xfId="2" applyFont="1" applyFill="1" applyBorder="1" applyAlignment="1" applyProtection="1">
      <alignment horizontal="left" vertical="center"/>
    </xf>
    <xf numFmtId="164" fontId="47" fillId="9" borderId="11" xfId="2" applyNumberFormat="1" applyFont="1" applyFill="1" applyBorder="1" applyAlignment="1" applyProtection="1">
      <alignment horizontal="right" vertical="center"/>
      <protection locked="0"/>
    </xf>
    <xf numFmtId="164" fontId="47" fillId="9" borderId="5" xfId="2" applyNumberFormat="1" applyFont="1" applyFill="1" applyBorder="1" applyAlignment="1" applyProtection="1">
      <alignment horizontal="right" vertical="center"/>
      <protection locked="0"/>
    </xf>
    <xf numFmtId="0" fontId="47" fillId="9" borderId="5" xfId="2" applyFont="1" applyFill="1" applyBorder="1" applyAlignment="1" applyProtection="1">
      <alignment horizontal="left" vertical="center"/>
    </xf>
    <xf numFmtId="0" fontId="47" fillId="9" borderId="7" xfId="2" applyFont="1" applyFill="1" applyBorder="1" applyAlignment="1" applyProtection="1">
      <alignment horizontal="left" vertical="center"/>
    </xf>
    <xf numFmtId="0" fontId="15" fillId="20" borderId="35" xfId="2" applyFont="1" applyFill="1" applyBorder="1" applyAlignment="1" applyProtection="1">
      <alignment horizontal="left" vertical="top" wrapText="1"/>
    </xf>
    <xf numFmtId="0" fontId="15" fillId="20" borderId="38" xfId="2" applyFont="1" applyFill="1" applyBorder="1" applyAlignment="1" applyProtection="1">
      <alignment horizontal="left" vertical="top" wrapText="1"/>
    </xf>
    <xf numFmtId="0" fontId="15" fillId="20" borderId="28" xfId="2" applyFont="1" applyFill="1" applyBorder="1" applyAlignment="1" applyProtection="1">
      <alignment horizontal="left" vertical="top" wrapText="1"/>
    </xf>
    <xf numFmtId="0" fontId="15" fillId="8" borderId="22" xfId="2" applyFont="1" applyFill="1" applyBorder="1" applyAlignment="1" applyProtection="1">
      <alignment horizontal="left" vertical="top" wrapText="1"/>
    </xf>
    <xf numFmtId="0" fontId="15" fillId="8" borderId="41" xfId="2" applyFont="1" applyFill="1" applyBorder="1" applyAlignment="1" applyProtection="1">
      <alignment horizontal="left" vertical="top" wrapText="1"/>
    </xf>
    <xf numFmtId="0" fontId="15" fillId="8" borderId="43" xfId="2" applyFont="1" applyFill="1" applyBorder="1" applyAlignment="1" applyProtection="1">
      <alignment horizontal="left" vertical="top" wrapText="1"/>
    </xf>
    <xf numFmtId="0" fontId="21" fillId="32" borderId="20" xfId="2" applyFont="1" applyFill="1" applyBorder="1" applyAlignment="1" applyProtection="1">
      <alignment horizontal="left" vertical="center" wrapText="1"/>
    </xf>
    <xf numFmtId="0" fontId="21" fillId="32" borderId="21" xfId="2" applyFont="1" applyFill="1" applyBorder="1" applyAlignment="1" applyProtection="1">
      <alignment horizontal="left" vertical="center" wrapText="1"/>
    </xf>
    <xf numFmtId="0" fontId="21" fillId="32" borderId="6" xfId="2" applyFont="1" applyFill="1" applyBorder="1" applyAlignment="1" applyProtection="1">
      <alignment horizontal="left" vertical="center" wrapText="1"/>
    </xf>
    <xf numFmtId="0" fontId="21" fillId="32" borderId="47" xfId="2" applyFont="1" applyFill="1" applyBorder="1" applyAlignment="1" applyProtection="1">
      <alignment horizontal="left" vertical="center" wrapText="1"/>
    </xf>
    <xf numFmtId="0" fontId="21" fillId="32" borderId="22" xfId="2" applyFont="1" applyFill="1" applyBorder="1" applyAlignment="1" applyProtection="1">
      <alignment horizontal="left" vertical="center" wrapText="1"/>
    </xf>
    <xf numFmtId="0" fontId="21" fillId="32" borderId="39" xfId="5" applyFont="1" applyFill="1" applyBorder="1" applyAlignment="1" applyProtection="1">
      <alignment horizontal="left" vertical="center"/>
    </xf>
    <xf numFmtId="0" fontId="21" fillId="32" borderId="0" xfId="5" applyFont="1" applyFill="1" applyBorder="1" applyAlignment="1" applyProtection="1">
      <alignment horizontal="left" vertical="center"/>
    </xf>
    <xf numFmtId="0" fontId="21" fillId="32" borderId="47" xfId="5" applyFont="1" applyFill="1" applyBorder="1" applyAlignment="1" applyProtection="1">
      <alignment horizontal="left" vertical="center"/>
    </xf>
    <xf numFmtId="0" fontId="21" fillId="32" borderId="22" xfId="5" applyFont="1" applyFill="1" applyBorder="1" applyAlignment="1" applyProtection="1">
      <alignment horizontal="left" vertical="center"/>
    </xf>
    <xf numFmtId="0" fontId="15" fillId="20" borderId="3" xfId="2" applyFont="1" applyFill="1" applyBorder="1" applyAlignment="1" applyProtection="1">
      <alignment horizontal="left" vertical="top" wrapText="1"/>
    </xf>
    <xf numFmtId="0" fontId="15" fillId="20" borderId="40" xfId="2" applyFont="1" applyFill="1" applyBorder="1" applyAlignment="1" applyProtection="1">
      <alignment horizontal="left" vertical="top" wrapText="1"/>
    </xf>
    <xf numFmtId="0" fontId="21" fillId="32" borderId="42" xfId="2" applyFont="1" applyFill="1" applyBorder="1" applyAlignment="1" applyProtection="1">
      <alignment horizontal="left" vertical="center" wrapText="1"/>
    </xf>
    <xf numFmtId="0" fontId="0" fillId="32" borderId="6" xfId="0" applyFill="1" applyBorder="1" applyAlignment="1" applyProtection="1">
      <alignment horizontal="left" vertical="center" wrapText="1"/>
    </xf>
    <xf numFmtId="0" fontId="10" fillId="9" borderId="61" xfId="2" applyFont="1" applyFill="1" applyBorder="1" applyAlignment="1" applyProtection="1">
      <alignment horizontal="center" vertical="center" wrapText="1"/>
      <protection hidden="1"/>
    </xf>
    <xf numFmtId="0" fontId="10" fillId="9" borderId="22" xfId="2" applyFont="1" applyFill="1" applyBorder="1" applyAlignment="1" applyProtection="1">
      <alignment horizontal="center" vertical="center" wrapText="1"/>
      <protection hidden="1"/>
    </xf>
    <xf numFmtId="0" fontId="10" fillId="9" borderId="14" xfId="2" applyFont="1" applyFill="1" applyBorder="1" applyAlignment="1" applyProtection="1">
      <alignment horizontal="center" vertical="center" wrapText="1"/>
      <protection hidden="1"/>
    </xf>
    <xf numFmtId="0" fontId="10" fillId="9" borderId="62" xfId="2" applyFont="1" applyFill="1" applyBorder="1" applyAlignment="1" applyProtection="1">
      <alignment horizontal="center" vertical="center" wrapText="1"/>
      <protection hidden="1"/>
    </xf>
    <xf numFmtId="0" fontId="22" fillId="32" borderId="20" xfId="4" applyFont="1" applyFill="1" applyBorder="1" applyAlignment="1" applyProtection="1">
      <alignment horizontal="center" vertical="center" wrapText="1"/>
    </xf>
    <xf numFmtId="0" fontId="22" fillId="32" borderId="6" xfId="4" applyFont="1" applyFill="1" applyBorder="1" applyAlignment="1" applyProtection="1">
      <alignment horizontal="center" vertical="center" wrapText="1"/>
    </xf>
    <xf numFmtId="0" fontId="12" fillId="9" borderId="4" xfId="2" applyFont="1" applyFill="1" applyBorder="1" applyAlignment="1" applyProtection="1">
      <alignment horizontal="center" vertical="center"/>
    </xf>
    <xf numFmtId="0" fontId="19" fillId="32" borderId="20" xfId="5" applyFont="1" applyFill="1" applyBorder="1" applyAlignment="1" applyProtection="1">
      <alignment horizontal="left" vertical="center"/>
    </xf>
    <xf numFmtId="0" fontId="19" fillId="32" borderId="21" xfId="5" applyFont="1" applyFill="1" applyBorder="1" applyAlignment="1" applyProtection="1">
      <alignment horizontal="left" vertical="center"/>
    </xf>
    <xf numFmtId="0" fontId="19" fillId="32" borderId="6" xfId="5" applyFont="1" applyFill="1" applyBorder="1" applyAlignment="1" applyProtection="1">
      <alignment horizontal="left" vertical="center"/>
    </xf>
    <xf numFmtId="0" fontId="19" fillId="32" borderId="39" xfId="5" applyFont="1" applyFill="1" applyBorder="1" applyAlignment="1" applyProtection="1">
      <alignment horizontal="left" vertical="center" wrapText="1"/>
    </xf>
    <xf numFmtId="0" fontId="19" fillId="32" borderId="0" xfId="5" applyFont="1" applyFill="1" applyBorder="1" applyAlignment="1" applyProtection="1">
      <alignment horizontal="left" vertical="center" wrapText="1"/>
    </xf>
    <xf numFmtId="0" fontId="19" fillId="32" borderId="41" xfId="5" applyFont="1" applyFill="1" applyBorder="1" applyAlignment="1" applyProtection="1">
      <alignment horizontal="left" vertical="center" wrapText="1"/>
    </xf>
    <xf numFmtId="0" fontId="21" fillId="32" borderId="55" xfId="5" applyFont="1" applyFill="1" applyBorder="1" applyAlignment="1" applyProtection="1">
      <alignment horizontal="left" vertical="center"/>
    </xf>
    <xf numFmtId="0" fontId="21" fillId="32" borderId="4" xfId="2" applyFont="1" applyFill="1" applyBorder="1" applyAlignment="1" applyProtection="1">
      <alignment horizontal="left" vertical="center"/>
    </xf>
    <xf numFmtId="0" fontId="10" fillId="9" borderId="18" xfId="2" applyFont="1" applyFill="1" applyBorder="1" applyAlignment="1" applyProtection="1">
      <alignment horizontal="right" vertical="center" wrapText="1"/>
      <protection hidden="1"/>
    </xf>
    <xf numFmtId="0" fontId="10" fillId="9" borderId="4" xfId="2" applyFont="1" applyFill="1" applyBorder="1" applyAlignment="1" applyProtection="1">
      <alignment horizontal="right" vertical="center" wrapText="1"/>
      <protection hidden="1"/>
    </xf>
    <xf numFmtId="0" fontId="12" fillId="10" borderId="17" xfId="2" applyFont="1" applyFill="1" applyBorder="1" applyAlignment="1" applyProtection="1">
      <alignment horizontal="center" vertical="center" wrapText="1"/>
      <protection hidden="1"/>
    </xf>
    <xf numFmtId="0" fontId="12" fillId="10" borderId="8" xfId="2" applyFont="1" applyFill="1" applyBorder="1" applyAlignment="1" applyProtection="1">
      <alignment horizontal="center" vertical="center" wrapText="1"/>
      <protection hidden="1"/>
    </xf>
    <xf numFmtId="0" fontId="12" fillId="10" borderId="2" xfId="2" applyFont="1" applyFill="1" applyBorder="1" applyAlignment="1" applyProtection="1">
      <alignment horizontal="center" vertical="center" wrapText="1"/>
      <protection hidden="1"/>
    </xf>
    <xf numFmtId="0" fontId="10" fillId="8" borderId="42" xfId="2" applyFont="1" applyFill="1" applyBorder="1" applyAlignment="1" applyProtection="1">
      <alignment horizontal="center" vertical="center" wrapText="1"/>
      <protection hidden="1"/>
    </xf>
    <xf numFmtId="0" fontId="10" fillId="8" borderId="22" xfId="2" applyFont="1" applyFill="1" applyBorder="1" applyAlignment="1" applyProtection="1">
      <alignment horizontal="center" vertical="center" wrapText="1"/>
      <protection hidden="1"/>
    </xf>
    <xf numFmtId="0" fontId="10" fillId="8" borderId="49" xfId="2" applyFont="1" applyFill="1" applyBorder="1" applyAlignment="1" applyProtection="1">
      <alignment horizontal="center" vertical="center" wrapText="1"/>
      <protection hidden="1"/>
    </xf>
    <xf numFmtId="0" fontId="10" fillId="8" borderId="43" xfId="2" applyFont="1" applyFill="1" applyBorder="1" applyAlignment="1" applyProtection="1">
      <alignment horizontal="center" vertical="center" wrapText="1"/>
      <protection hidden="1"/>
    </xf>
    <xf numFmtId="14" fontId="12" fillId="8" borderId="9" xfId="2" applyNumberFormat="1" applyFont="1" applyFill="1" applyBorder="1" applyAlignment="1" applyProtection="1">
      <alignment horizontal="center" vertical="center" wrapText="1"/>
      <protection locked="0"/>
    </xf>
    <xf numFmtId="14" fontId="12" fillId="8" borderId="60" xfId="2" applyNumberFormat="1" applyFont="1" applyFill="1" applyBorder="1" applyAlignment="1" applyProtection="1">
      <alignment horizontal="center" vertical="center" wrapText="1"/>
      <protection locked="0"/>
    </xf>
    <xf numFmtId="0" fontId="12" fillId="10" borderId="4" xfId="2" applyFont="1" applyFill="1" applyBorder="1" applyAlignment="1" applyProtection="1">
      <alignment horizontal="center" vertical="center" wrapText="1"/>
      <protection hidden="1"/>
    </xf>
    <xf numFmtId="0" fontId="10" fillId="8" borderId="4" xfId="2" applyFont="1" applyFill="1" applyBorder="1" applyAlignment="1" applyProtection="1">
      <alignment horizontal="right" vertical="center" wrapText="1"/>
      <protection hidden="1"/>
    </xf>
    <xf numFmtId="0" fontId="10" fillId="17" borderId="20" xfId="2" applyFont="1" applyFill="1" applyBorder="1" applyAlignment="1" applyProtection="1">
      <alignment horizontal="center" vertical="center" wrapText="1"/>
      <protection hidden="1"/>
    </xf>
    <xf numFmtId="0" fontId="10" fillId="17" borderId="6" xfId="2" applyFont="1" applyFill="1" applyBorder="1" applyAlignment="1" applyProtection="1">
      <alignment horizontal="center" vertical="center" wrapText="1"/>
      <protection hidden="1"/>
    </xf>
    <xf numFmtId="0" fontId="19" fillId="11" borderId="39" xfId="5" applyFont="1" applyFill="1" applyBorder="1" applyAlignment="1" applyProtection="1">
      <alignment horizontal="left" vertical="center" wrapText="1"/>
    </xf>
    <xf numFmtId="0" fontId="19" fillId="11" borderId="0" xfId="5" applyFont="1" applyFill="1" applyBorder="1" applyAlignment="1" applyProtection="1">
      <alignment horizontal="left" vertical="center" wrapText="1"/>
    </xf>
    <xf numFmtId="0" fontId="19" fillId="11" borderId="41" xfId="5" applyFont="1" applyFill="1" applyBorder="1" applyAlignment="1" applyProtection="1">
      <alignment horizontal="left" vertical="center" wrapText="1"/>
    </xf>
    <xf numFmtId="0" fontId="19" fillId="11" borderId="39" xfId="5" applyFont="1" applyFill="1" applyBorder="1" applyAlignment="1" applyProtection="1">
      <alignment horizontal="left" vertical="center"/>
    </xf>
    <xf numFmtId="0" fontId="19" fillId="11" borderId="0" xfId="5" applyFont="1" applyFill="1" applyBorder="1" applyAlignment="1" applyProtection="1">
      <alignment horizontal="left" vertical="center"/>
    </xf>
    <xf numFmtId="0" fontId="19" fillId="11" borderId="41" xfId="5" applyFont="1" applyFill="1" applyBorder="1" applyAlignment="1" applyProtection="1">
      <alignment horizontal="left" vertical="center"/>
    </xf>
    <xf numFmtId="0" fontId="19" fillId="11" borderId="4" xfId="5" applyFont="1" applyFill="1" applyBorder="1" applyAlignment="1" applyProtection="1">
      <alignment horizontal="left" vertical="center"/>
    </xf>
    <xf numFmtId="0" fontId="22" fillId="11" borderId="20" xfId="4" applyFont="1" applyFill="1" applyBorder="1" applyAlignment="1" applyProtection="1">
      <alignment horizontal="center" vertical="center" wrapText="1"/>
    </xf>
    <xf numFmtId="0" fontId="22" fillId="11" borderId="6" xfId="4" applyFont="1" applyFill="1" applyBorder="1" applyAlignment="1" applyProtection="1">
      <alignment horizontal="center" vertical="center" wrapText="1"/>
    </xf>
    <xf numFmtId="0" fontId="19" fillId="11" borderId="20" xfId="5" applyFont="1" applyFill="1" applyBorder="1" applyAlignment="1" applyProtection="1">
      <alignment horizontal="left" vertical="center"/>
    </xf>
    <xf numFmtId="0" fontId="19" fillId="11" borderId="21" xfId="5" applyFont="1" applyFill="1" applyBorder="1" applyAlignment="1" applyProtection="1">
      <alignment horizontal="left" vertical="center"/>
    </xf>
    <xf numFmtId="0" fontId="19" fillId="11" borderId="6" xfId="5" applyFont="1" applyFill="1" applyBorder="1" applyAlignment="1" applyProtection="1">
      <alignment horizontal="left" vertical="center"/>
    </xf>
    <xf numFmtId="0" fontId="17" fillId="8" borderId="6" xfId="0" applyFont="1" applyFill="1" applyBorder="1" applyAlignment="1" applyProtection="1">
      <alignment horizontal="center"/>
      <protection locked="0"/>
    </xf>
    <xf numFmtId="0" fontId="20" fillId="7" borderId="20" xfId="2" applyFont="1" applyFill="1" applyBorder="1" applyAlignment="1" applyProtection="1">
      <alignment horizontal="center" vertical="center" wrapText="1"/>
    </xf>
    <xf numFmtId="0" fontId="3" fillId="7" borderId="21" xfId="2" applyFont="1" applyFill="1" applyBorder="1" applyAlignment="1" applyProtection="1">
      <alignment horizontal="center" vertical="center" wrapText="1"/>
    </xf>
    <xf numFmtId="0" fontId="3" fillId="7" borderId="6" xfId="2" applyFont="1" applyFill="1" applyBorder="1" applyAlignment="1" applyProtection="1">
      <alignment horizontal="center" vertical="center" wrapText="1"/>
    </xf>
    <xf numFmtId="0" fontId="3" fillId="17" borderId="20" xfId="2" applyFont="1" applyFill="1" applyBorder="1" applyAlignment="1" applyProtection="1">
      <alignment horizontal="center" vertical="center"/>
    </xf>
    <xf numFmtId="0" fontId="3" fillId="17" borderId="21" xfId="2" applyFont="1" applyFill="1" applyBorder="1" applyAlignment="1" applyProtection="1">
      <alignment horizontal="center" vertical="center"/>
    </xf>
    <xf numFmtId="0" fontId="3" fillId="17" borderId="6" xfId="2" applyFont="1" applyFill="1" applyBorder="1" applyAlignment="1" applyProtection="1">
      <alignment horizontal="center" vertical="center"/>
    </xf>
    <xf numFmtId="0" fontId="12" fillId="15" borderId="17" xfId="2" applyFont="1" applyFill="1" applyBorder="1" applyAlignment="1" applyProtection="1">
      <alignment horizontal="center" vertical="center" wrapText="1"/>
    </xf>
    <xf numFmtId="0" fontId="3" fillId="15" borderId="8" xfId="2" applyFont="1" applyFill="1" applyBorder="1" applyAlignment="1" applyProtection="1">
      <alignment horizontal="center" vertical="center" wrapText="1"/>
    </xf>
    <xf numFmtId="0" fontId="3" fillId="9" borderId="23" xfId="2" applyFont="1" applyFill="1" applyBorder="1" applyAlignment="1" applyProtection="1">
      <alignment horizontal="center" vertical="center"/>
    </xf>
    <xf numFmtId="0" fontId="3" fillId="9" borderId="24" xfId="2" applyFont="1" applyFill="1" applyBorder="1" applyAlignment="1" applyProtection="1">
      <alignment horizontal="center" vertical="center"/>
    </xf>
    <xf numFmtId="0" fontId="3" fillId="9" borderId="25" xfId="2" applyFont="1" applyFill="1" applyBorder="1" applyAlignment="1" applyProtection="1">
      <alignment horizontal="center" vertical="center"/>
    </xf>
    <xf numFmtId="0" fontId="2" fillId="8" borderId="18" xfId="2" applyFont="1" applyFill="1" applyBorder="1" applyAlignment="1" applyProtection="1">
      <alignment horizontal="center" vertical="center" wrapText="1"/>
      <protection locked="0"/>
    </xf>
    <xf numFmtId="0" fontId="2" fillId="8" borderId="4" xfId="2" applyFont="1" applyFill="1" applyBorder="1" applyAlignment="1" applyProtection="1">
      <alignment horizontal="center" vertical="center" wrapText="1"/>
      <protection locked="0"/>
    </xf>
    <xf numFmtId="14" fontId="4" fillId="9" borderId="11" xfId="2" applyNumberFormat="1" applyFont="1" applyFill="1" applyBorder="1" applyAlignment="1" applyProtection="1">
      <alignment horizontal="center" vertical="center"/>
      <protection locked="0"/>
    </xf>
    <xf numFmtId="0" fontId="4" fillId="9" borderId="5" xfId="2" applyFont="1" applyFill="1" applyBorder="1" applyAlignment="1" applyProtection="1">
      <alignment horizontal="center" vertical="center"/>
      <protection locked="0"/>
    </xf>
    <xf numFmtId="0" fontId="4" fillId="9" borderId="7" xfId="2" applyFont="1" applyFill="1" applyBorder="1" applyAlignment="1" applyProtection="1">
      <alignment horizontal="center" vertical="center"/>
      <protection locked="0"/>
    </xf>
    <xf numFmtId="0" fontId="2" fillId="8" borderId="26" xfId="2" applyFont="1" applyFill="1" applyBorder="1" applyAlignment="1" applyProtection="1">
      <alignment horizontal="center" vertical="center" wrapText="1"/>
      <protection locked="0"/>
    </xf>
    <xf numFmtId="0" fontId="2" fillId="8" borderId="3" xfId="2" applyFont="1" applyFill="1" applyBorder="1" applyAlignment="1" applyProtection="1">
      <alignment horizontal="center" vertical="center" wrapText="1"/>
      <protection locked="0"/>
    </xf>
    <xf numFmtId="14" fontId="4" fillId="9" borderId="0" xfId="2" applyNumberFormat="1" applyFont="1" applyFill="1" applyBorder="1" applyAlignment="1" applyProtection="1">
      <alignment horizontal="center" vertical="center"/>
    </xf>
    <xf numFmtId="0" fontId="4" fillId="9" borderId="0" xfId="2" applyFont="1" applyFill="1" applyBorder="1" applyAlignment="1" applyProtection="1">
      <alignment horizontal="center" vertical="center"/>
    </xf>
  </cellXfs>
  <cellStyles count="10">
    <cellStyle name="40 % - Accent3 2" xfId="4" xr:uid="{00000000-0005-0000-0000-000000000000}"/>
    <cellStyle name="40 % - Accent6 2" xfId="5" xr:uid="{00000000-0005-0000-0000-000001000000}"/>
    <cellStyle name="60 % - Accent1 2" xfId="6" xr:uid="{00000000-0005-0000-0000-000002000000}"/>
    <cellStyle name="60 % - Accent2 2" xfId="7" xr:uid="{00000000-0005-0000-0000-000003000000}"/>
    <cellStyle name="60 % - Accent6 2" xfId="8" xr:uid="{00000000-0005-0000-0000-000004000000}"/>
    <cellStyle name="Normal" xfId="0" builtinId="0"/>
    <cellStyle name="Normal 2" xfId="2" xr:uid="{00000000-0005-0000-0000-000006000000}"/>
    <cellStyle name="Normal 3" xfId="1" xr:uid="{00000000-0005-0000-0000-000007000000}"/>
    <cellStyle name="Pourcentage" xfId="9" builtinId="5"/>
    <cellStyle name="Pourcentage 2" xfId="3" xr:uid="{00000000-0005-0000-0000-000009000000}"/>
  </cellStyles>
  <dxfs count="166">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ill>
        <patternFill>
          <bgColor rgb="FFFFC7CE"/>
        </patternFill>
      </fill>
    </dxf>
    <dxf>
      <font>
        <color theme="0"/>
      </font>
      <fill>
        <patternFill>
          <bgColor rgb="FF00B050"/>
        </patternFill>
      </fill>
    </dxf>
    <dxf>
      <font>
        <color theme="0"/>
      </font>
      <fill>
        <patternFill>
          <bgColor rgb="FFFF0000"/>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dxf>
    <dxf>
      <fill>
        <patternFill>
          <bgColor rgb="FFFF0066"/>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ill>
        <patternFill>
          <bgColor rgb="FFFFC7CE"/>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ill>
        <patternFill>
          <bgColor rgb="FFFF0066"/>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ill>
        <patternFill>
          <bgColor rgb="FFFFC7CE"/>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ill>
        <patternFill>
          <bgColor rgb="FFFF0066"/>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C7CE"/>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dxf>
    <dxf>
      <fill>
        <patternFill>
          <bgColor rgb="FFFF0066"/>
        </patternFill>
      </fill>
    </dxf>
    <dxf>
      <font>
        <color theme="0"/>
      </font>
      <fill>
        <patternFill>
          <bgColor rgb="FF3366FF"/>
        </patternFill>
      </fill>
    </dxf>
    <dxf>
      <font>
        <color theme="0"/>
      </font>
      <fill>
        <patternFill>
          <bgColor rgb="FF00B050"/>
        </patternFill>
      </fill>
    </dxf>
    <dxf>
      <font>
        <color theme="0"/>
      </font>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ill>
        <gradientFill degree="90">
          <stop position="0">
            <color rgb="FFCCFF33"/>
          </stop>
          <stop position="1">
            <color theme="5" tint="0.59999389629810485"/>
          </stop>
        </gradientFill>
      </fill>
    </dxf>
    <dxf>
      <fill>
        <patternFill>
          <bgColor rgb="FFCCFF33"/>
        </patternFill>
      </fill>
    </dxf>
    <dxf>
      <fill>
        <patternFill>
          <bgColor theme="4" tint="0.39994506668294322"/>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A94B38"/>
      <color rgb="FFFF6D51"/>
      <color rgb="FFFFC7BF"/>
      <color rgb="FF01F271"/>
      <color rgb="FFD16249"/>
      <color rgb="FFE8EEEE"/>
      <color rgb="FFFF795B"/>
      <color rgb="FFFF9D00"/>
      <color rgb="FF0B5508"/>
      <color rgb="FF9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EP2 en Entreprise(s)'!A1"/><Relationship Id="rId2" Type="http://schemas.openxmlformats.org/officeDocument/2006/relationships/hyperlink" Target="#EP1!L1C1"/><Relationship Id="rId1" Type="http://schemas.openxmlformats.org/officeDocument/2006/relationships/hyperlink" Target="#EP3!L1C1"/><Relationship Id="rId5" Type="http://schemas.openxmlformats.org/officeDocument/2006/relationships/image" Target="../media/image1.tiff"/><Relationship Id="rId4" Type="http://schemas.openxmlformats.org/officeDocument/2006/relationships/hyperlink" Target="#'EP2 en Etablissement'!A1"/></Relationships>
</file>

<file path=xl/drawings/_rels/drawing2.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SESSION 2021'!L1C1"/></Relationships>
</file>

<file path=xl/drawings/_rels/drawing3.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SESSION 2021'!L1C1"/></Relationships>
</file>

<file path=xl/drawings/_rels/drawing4.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SESSION 2021'!L1C1"/></Relationships>
</file>

<file path=xl/drawings/_rels/drawing5.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SESSION 2021'!L1C1"/></Relationships>
</file>

<file path=xl/drawings/drawing1.xml><?xml version="1.0" encoding="utf-8"?>
<xdr:wsDr xmlns:xdr="http://schemas.openxmlformats.org/drawingml/2006/spreadsheetDrawing" xmlns:a="http://schemas.openxmlformats.org/drawingml/2006/main">
  <xdr:oneCellAnchor>
    <xdr:from>
      <xdr:col>0</xdr:col>
      <xdr:colOff>269876</xdr:colOff>
      <xdr:row>3</xdr:row>
      <xdr:rowOff>131083</xdr:rowOff>
    </xdr:from>
    <xdr:ext cx="12873426" cy="1492251"/>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69876" y="2862781"/>
          <a:ext cx="12873426" cy="1492251"/>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0">
          <a:noAutofit/>
        </a:bodyPr>
        <a:lstStyle/>
        <a:p>
          <a:pPr algn="ctr"/>
          <a:r>
            <a:rPr lang="fr-FR" sz="52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a:t>
          </a:r>
          <a:r>
            <a:rPr lang="fr-FR" sz="52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Métiers du Plâtre et de l'Isolation</a:t>
          </a:r>
        </a:p>
      </xdr:txBody>
    </xdr:sp>
    <xdr:clientData/>
  </xdr:oneCellAnchor>
  <xdr:twoCellAnchor>
    <xdr:from>
      <xdr:col>2</xdr:col>
      <xdr:colOff>587375</xdr:colOff>
      <xdr:row>1</xdr:row>
      <xdr:rowOff>266700</xdr:rowOff>
    </xdr:from>
    <xdr:to>
      <xdr:col>9</xdr:col>
      <xdr:colOff>574675</xdr:colOff>
      <xdr:row>2</xdr:row>
      <xdr:rowOff>391325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3381375" y="441325"/>
          <a:ext cx="8686800" cy="1728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LIVRET DE CERTIFICATION PAR </a:t>
          </a:r>
        </a:p>
        <a:p>
          <a:pPr algn="ctr"/>
          <a:r>
            <a:rPr lang="fr-FR" sz="3200" b="1">
              <a:latin typeface="Arial" panose="020B0604020202020204" pitchFamily="34" charset="0"/>
              <a:cs typeface="Arial" panose="020B0604020202020204" pitchFamily="34" charset="0"/>
            </a:rPr>
            <a:t>CONTRÔLE EN COURS DE FORMATION</a:t>
          </a:r>
        </a:p>
      </xdr:txBody>
    </xdr:sp>
    <xdr:clientData/>
  </xdr:twoCellAnchor>
  <xdr:twoCellAnchor>
    <xdr:from>
      <xdr:col>1</xdr:col>
      <xdr:colOff>20098</xdr:colOff>
      <xdr:row>49</xdr:row>
      <xdr:rowOff>49757</xdr:rowOff>
    </xdr:from>
    <xdr:to>
      <xdr:col>10</xdr:col>
      <xdr:colOff>259773</xdr:colOff>
      <xdr:row>56</xdr:row>
      <xdr:rowOff>116046</xdr:rowOff>
    </xdr:to>
    <xdr:sp macro="" textlink="">
      <xdr:nvSpPr>
        <xdr:cNvPr id="30" name="Rectangle à coins arrondis 29">
          <a:hlinkClick xmlns:r="http://schemas.openxmlformats.org/officeDocument/2006/relationships" r:id="rId1"/>
          <a:extLst>
            <a:ext uri="{FF2B5EF4-FFF2-40B4-BE49-F238E27FC236}">
              <a16:creationId xmlns:a16="http://schemas.microsoft.com/office/drawing/2014/main" id="{00000000-0008-0000-0000-00001E000000}"/>
            </a:ext>
          </a:extLst>
        </xdr:cNvPr>
        <xdr:cNvSpPr>
          <a:spLocks/>
        </xdr:cNvSpPr>
      </xdr:nvSpPr>
      <xdr:spPr>
        <a:xfrm rot="5400000">
          <a:off x="7394859" y="9112837"/>
          <a:ext cx="1278561" cy="12420130"/>
        </a:xfrm>
        <a:prstGeom prst="roundRect">
          <a:avLst/>
        </a:prstGeom>
        <a:solidFill>
          <a:srgbClr val="00B050"/>
        </a:solidFill>
        <a:ln w="1016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wrap="square" tIns="0" bIns="0" rtlCol="0" anchor="ctr">
          <a:noAutofit/>
        </a:bodyPr>
        <a:lstStyle/>
        <a:p>
          <a:pPr algn="ctr"/>
          <a:r>
            <a:rPr lang="fr-FR" sz="9600" b="1">
              <a:solidFill>
                <a:schemeClr val="tx1"/>
              </a:solidFill>
              <a:latin typeface="Arial Rounded MT Bold" panose="020F0704030504030204" pitchFamily="34" charset="77"/>
            </a:rPr>
            <a:t>EP3</a:t>
          </a:r>
          <a:r>
            <a:rPr lang="fr-FR" sz="2400" b="1">
              <a:solidFill>
                <a:schemeClr val="tx1"/>
              </a:solidFill>
            </a:rPr>
            <a:t> </a:t>
          </a:r>
        </a:p>
      </xdr:txBody>
    </xdr:sp>
    <xdr:clientData fPrintsWithSheet="0"/>
  </xdr:twoCellAnchor>
  <xdr:twoCellAnchor>
    <xdr:from>
      <xdr:col>1</xdr:col>
      <xdr:colOff>14432</xdr:colOff>
      <xdr:row>24</xdr:row>
      <xdr:rowOff>278366</xdr:rowOff>
    </xdr:from>
    <xdr:to>
      <xdr:col>10</xdr:col>
      <xdr:colOff>115453</xdr:colOff>
      <xdr:row>31</xdr:row>
      <xdr:rowOff>35313</xdr:rowOff>
    </xdr:to>
    <xdr:sp macro="" textlink="">
      <xdr:nvSpPr>
        <xdr:cNvPr id="31" name="Rectangle à coins arrondis 30">
          <a:hlinkClick xmlns:r="http://schemas.openxmlformats.org/officeDocument/2006/relationships" r:id="rId2"/>
          <a:extLst>
            <a:ext uri="{FF2B5EF4-FFF2-40B4-BE49-F238E27FC236}">
              <a16:creationId xmlns:a16="http://schemas.microsoft.com/office/drawing/2014/main" id="{00000000-0008-0000-0000-00001F000000}"/>
            </a:ext>
          </a:extLst>
        </xdr:cNvPr>
        <xdr:cNvSpPr>
          <a:spLocks/>
        </xdr:cNvSpPr>
      </xdr:nvSpPr>
      <xdr:spPr>
        <a:xfrm rot="5400000">
          <a:off x="7323003" y="4775022"/>
          <a:ext cx="1272288" cy="12281476"/>
        </a:xfrm>
        <a:prstGeom prst="roundRect">
          <a:avLst/>
        </a:prstGeom>
        <a:solidFill>
          <a:srgbClr val="0070C0"/>
        </a:solidFill>
        <a:ln w="1016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wrap="square" rtlCol="0" anchor="ctr">
          <a:noAutofit/>
        </a:bodyPr>
        <a:lstStyle/>
        <a:p>
          <a:pPr algn="ctr"/>
          <a:r>
            <a:rPr lang="fr-FR" sz="9600" b="1">
              <a:solidFill>
                <a:schemeClr val="tx1"/>
              </a:solidFill>
              <a:latin typeface="Arial Rounded MT Bold" panose="020F0704030504030204" pitchFamily="34" charset="77"/>
            </a:rPr>
            <a:t>EP1</a:t>
          </a:r>
          <a:r>
            <a:rPr lang="fr-FR" sz="9600" b="1">
              <a:solidFill>
                <a:schemeClr val="tx1"/>
              </a:solidFill>
            </a:rPr>
            <a:t> </a:t>
          </a:r>
        </a:p>
      </xdr:txBody>
    </xdr:sp>
    <xdr:clientData fPrintsWithSheet="0"/>
  </xdr:twoCellAnchor>
  <xdr:twoCellAnchor>
    <xdr:from>
      <xdr:col>1</xdr:col>
      <xdr:colOff>15437</xdr:colOff>
      <xdr:row>32</xdr:row>
      <xdr:rowOff>79194</xdr:rowOff>
    </xdr:from>
    <xdr:to>
      <xdr:col>10</xdr:col>
      <xdr:colOff>173181</xdr:colOff>
      <xdr:row>39</xdr:row>
      <xdr:rowOff>129889</xdr:rowOff>
    </xdr:to>
    <xdr:sp macro="" textlink="">
      <xdr:nvSpPr>
        <xdr:cNvPr id="32" name="Rectangle à coins arrondis 31">
          <a:hlinkClick xmlns:r="http://schemas.openxmlformats.org/officeDocument/2006/relationships" r:id="rId3"/>
          <a:extLst>
            <a:ext uri="{FF2B5EF4-FFF2-40B4-BE49-F238E27FC236}">
              <a16:creationId xmlns:a16="http://schemas.microsoft.com/office/drawing/2014/main" id="{00000000-0008-0000-0000-000020000000}"/>
            </a:ext>
          </a:extLst>
        </xdr:cNvPr>
        <xdr:cNvSpPr>
          <a:spLocks/>
        </xdr:cNvSpPr>
      </xdr:nvSpPr>
      <xdr:spPr>
        <a:xfrm rot="5400000">
          <a:off x="7357030" y="6231351"/>
          <a:ext cx="1262967" cy="12338199"/>
        </a:xfrm>
        <a:prstGeom prst="roundRect">
          <a:avLst/>
        </a:prstGeom>
        <a:solidFill>
          <a:srgbClr val="D16249"/>
        </a:solidFill>
        <a:ln w="1016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wrap="square" rtlCol="0" anchor="ctr">
          <a:noAutofit/>
        </a:bodyPr>
        <a:lstStyle/>
        <a:p>
          <a:pPr algn="ctr"/>
          <a:r>
            <a:rPr lang="fr-FR" sz="9600" b="1">
              <a:solidFill>
                <a:schemeClr val="tx1"/>
              </a:solidFill>
              <a:latin typeface="Arial Rounded MT Bold" panose="020F0704030504030204" pitchFamily="34" charset="77"/>
            </a:rPr>
            <a:t>EP2 </a:t>
          </a:r>
          <a:r>
            <a:rPr lang="fr-FR" sz="2800" b="1">
              <a:solidFill>
                <a:schemeClr val="tx1"/>
              </a:solidFill>
              <a:latin typeface="Arial Rounded MT Bold" panose="020F0704030504030204" pitchFamily="34" charset="77"/>
            </a:rPr>
            <a:t>entreprise</a:t>
          </a:r>
        </a:p>
      </xdr:txBody>
    </xdr:sp>
    <xdr:clientData fPrintsWithSheet="0"/>
  </xdr:twoCellAnchor>
  <xdr:twoCellAnchor>
    <xdr:from>
      <xdr:col>1</xdr:col>
      <xdr:colOff>34815</xdr:colOff>
      <xdr:row>40</xdr:row>
      <xdr:rowOff>138369</xdr:rowOff>
    </xdr:from>
    <xdr:to>
      <xdr:col>10</xdr:col>
      <xdr:colOff>216476</xdr:colOff>
      <xdr:row>48</xdr:row>
      <xdr:rowOff>14435</xdr:rowOff>
    </xdr:to>
    <xdr:sp macro="" textlink="">
      <xdr:nvSpPr>
        <xdr:cNvPr id="33" name="Rectangle à coins arrondis 32">
          <a:hlinkClick xmlns:r="http://schemas.openxmlformats.org/officeDocument/2006/relationships" r:id="rId4"/>
          <a:extLst>
            <a:ext uri="{FF2B5EF4-FFF2-40B4-BE49-F238E27FC236}">
              <a16:creationId xmlns:a16="http://schemas.microsoft.com/office/drawing/2014/main" id="{00000000-0008-0000-0000-000021000000}"/>
            </a:ext>
          </a:extLst>
        </xdr:cNvPr>
        <xdr:cNvSpPr>
          <a:spLocks/>
        </xdr:cNvSpPr>
      </xdr:nvSpPr>
      <xdr:spPr>
        <a:xfrm rot="5400000">
          <a:off x="7389089" y="7663299"/>
          <a:ext cx="1261521" cy="12362116"/>
        </a:xfrm>
        <a:prstGeom prst="roundRect">
          <a:avLst/>
        </a:prstGeom>
        <a:solidFill>
          <a:srgbClr val="FFC7BF"/>
        </a:solidFill>
        <a:ln w="1016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wrap="square" rtlCol="0" anchor="ctr">
          <a:noAutofit/>
        </a:bodyPr>
        <a:lstStyle/>
        <a:p>
          <a:pPr algn="ctr"/>
          <a:r>
            <a:rPr lang="fr-FR" sz="9600" b="1">
              <a:solidFill>
                <a:schemeClr val="tx1"/>
              </a:solidFill>
              <a:latin typeface="Arial Rounded MT Bold" panose="020F0704030504030204" pitchFamily="34" charset="77"/>
            </a:rPr>
            <a:t>EP2 </a:t>
          </a:r>
          <a:r>
            <a:rPr lang="fr-FR" sz="2800" b="1">
              <a:solidFill>
                <a:schemeClr val="tx1"/>
              </a:solidFill>
              <a:latin typeface="Arial Rounded MT Bold" panose="020F0704030504030204" pitchFamily="34" charset="77"/>
            </a:rPr>
            <a:t>établissement de formation</a:t>
          </a:r>
        </a:p>
      </xdr:txBody>
    </xdr:sp>
    <xdr:clientData fPrintsWithSheet="0"/>
  </xdr:twoCellAnchor>
  <xdr:twoCellAnchor editAs="oneCell">
    <xdr:from>
      <xdr:col>0</xdr:col>
      <xdr:colOff>348407</xdr:colOff>
      <xdr:row>0</xdr:row>
      <xdr:rowOff>314690</xdr:rowOff>
    </xdr:from>
    <xdr:to>
      <xdr:col>1</xdr:col>
      <xdr:colOff>1494779</xdr:colOff>
      <xdr:row>2</xdr:row>
      <xdr:rowOff>617918</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348407" y="314690"/>
          <a:ext cx="2944602" cy="2326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127000</xdr:colOff>
      <xdr:row>13</xdr:row>
      <xdr:rowOff>533400</xdr:rowOff>
    </xdr:from>
    <xdr:to>
      <xdr:col>11</xdr:col>
      <xdr:colOff>503767</xdr:colOff>
      <xdr:row>13</xdr:row>
      <xdr:rowOff>835025</xdr:rowOff>
    </xdr:to>
    <xdr:sp macro="" textlink="">
      <xdr:nvSpPr>
        <xdr:cNvPr id="8" name="Flèche vers le bas 7">
          <a:extLst>
            <a:ext uri="{FF2B5EF4-FFF2-40B4-BE49-F238E27FC236}">
              <a16:creationId xmlns:a16="http://schemas.microsoft.com/office/drawing/2014/main" id="{00000000-0008-0000-0100-000008000000}"/>
            </a:ext>
          </a:extLst>
        </xdr:cNvPr>
        <xdr:cNvSpPr/>
      </xdr:nvSpPr>
      <xdr:spPr>
        <a:xfrm>
          <a:off x="15636240" y="9011920"/>
          <a:ext cx="376767" cy="301625"/>
        </a:xfrm>
        <a:prstGeom prst="downArrow">
          <a:avLst/>
        </a:prstGeom>
        <a:solidFill>
          <a:srgbClr val="0094FF"/>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rgbClr val="002060"/>
            </a:solidFill>
          </a:endParaRPr>
        </a:p>
      </xdr:txBody>
    </xdr:sp>
    <xdr:clientData/>
  </xdr:twoCellAnchor>
  <xdr:oneCellAnchor>
    <xdr:from>
      <xdr:col>4</xdr:col>
      <xdr:colOff>327122</xdr:colOff>
      <xdr:row>1</xdr:row>
      <xdr:rowOff>19243</xdr:rowOff>
    </xdr:from>
    <xdr:ext cx="9605615" cy="2952558"/>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834911" y="273243"/>
          <a:ext cx="9605615" cy="2952558"/>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EP1</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MPI</a:t>
          </a: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oneCellAnchor>
    <xdr:from>
      <xdr:col>4</xdr:col>
      <xdr:colOff>330201</xdr:colOff>
      <xdr:row>5</xdr:row>
      <xdr:rowOff>101600</xdr:rowOff>
    </xdr:from>
    <xdr:ext cx="9615906" cy="1562100"/>
    <xdr:sp macro="" textlink="">
      <xdr:nvSpPr>
        <xdr:cNvPr id="5" name="ZoneTexte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5837990" y="3497179"/>
          <a:ext cx="9615906" cy="1562100"/>
        </a:xfrm>
        <a:prstGeom prst="round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Retour à l'accueil</a:t>
          </a:r>
        </a:p>
      </xdr:txBody>
    </xdr:sp>
    <xdr:clientData/>
  </xdr:oneCellAnchor>
  <xdr:twoCellAnchor editAs="oneCell">
    <xdr:from>
      <xdr:col>1</xdr:col>
      <xdr:colOff>33946</xdr:colOff>
      <xdr:row>0</xdr:row>
      <xdr:rowOff>124675</xdr:rowOff>
    </xdr:from>
    <xdr:to>
      <xdr:col>3</xdr:col>
      <xdr:colOff>922420</xdr:colOff>
      <xdr:row>1</xdr:row>
      <xdr:rowOff>1871580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54262" y="124675"/>
          <a:ext cx="2532790" cy="2000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93133</xdr:colOff>
      <xdr:row>14</xdr:row>
      <xdr:rowOff>519641</xdr:rowOff>
    </xdr:from>
    <xdr:to>
      <xdr:col>11</xdr:col>
      <xdr:colOff>469900</xdr:colOff>
      <xdr:row>14</xdr:row>
      <xdr:rowOff>821266</xdr:rowOff>
    </xdr:to>
    <xdr:sp macro="" textlink="">
      <xdr:nvSpPr>
        <xdr:cNvPr id="2" name="Flèche vers le bas 1">
          <a:extLst>
            <a:ext uri="{FF2B5EF4-FFF2-40B4-BE49-F238E27FC236}">
              <a16:creationId xmlns:a16="http://schemas.microsoft.com/office/drawing/2014/main" id="{00000000-0008-0000-0200-000002000000}"/>
            </a:ext>
          </a:extLst>
        </xdr:cNvPr>
        <xdr:cNvSpPr/>
      </xdr:nvSpPr>
      <xdr:spPr>
        <a:xfrm>
          <a:off x="15409333" y="7301441"/>
          <a:ext cx="376767" cy="301625"/>
        </a:xfrm>
        <a:prstGeom prst="downArrow">
          <a:avLst/>
        </a:prstGeom>
        <a:solidFill>
          <a:srgbClr val="FF795B"/>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99646</xdr:colOff>
      <xdr:row>14</xdr:row>
      <xdr:rowOff>527538</xdr:rowOff>
    </xdr:from>
    <xdr:to>
      <xdr:col>11</xdr:col>
      <xdr:colOff>476413</xdr:colOff>
      <xdr:row>14</xdr:row>
      <xdr:rowOff>829163</xdr:rowOff>
    </xdr:to>
    <xdr:sp macro="" textlink="">
      <xdr:nvSpPr>
        <xdr:cNvPr id="3" name="Flèche vers le bas 2">
          <a:extLst>
            <a:ext uri="{FF2B5EF4-FFF2-40B4-BE49-F238E27FC236}">
              <a16:creationId xmlns:a16="http://schemas.microsoft.com/office/drawing/2014/main" id="{00000000-0008-0000-0200-000003000000}"/>
            </a:ext>
          </a:extLst>
        </xdr:cNvPr>
        <xdr:cNvSpPr/>
      </xdr:nvSpPr>
      <xdr:spPr>
        <a:xfrm>
          <a:off x="15415846" y="7309338"/>
          <a:ext cx="376767" cy="301625"/>
        </a:xfrm>
        <a:prstGeom prst="downArrow">
          <a:avLst/>
        </a:prstGeom>
        <a:solidFill>
          <a:srgbClr val="FFC7B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93133</xdr:colOff>
      <xdr:row>14</xdr:row>
      <xdr:rowOff>519641</xdr:rowOff>
    </xdr:from>
    <xdr:to>
      <xdr:col>11</xdr:col>
      <xdr:colOff>469900</xdr:colOff>
      <xdr:row>14</xdr:row>
      <xdr:rowOff>821266</xdr:rowOff>
    </xdr:to>
    <xdr:sp macro="" textlink="">
      <xdr:nvSpPr>
        <xdr:cNvPr id="4" name="Flèche vers le bas 3">
          <a:extLst>
            <a:ext uri="{FF2B5EF4-FFF2-40B4-BE49-F238E27FC236}">
              <a16:creationId xmlns:a16="http://schemas.microsoft.com/office/drawing/2014/main" id="{00000000-0008-0000-0200-000004000000}"/>
            </a:ext>
          </a:extLst>
        </xdr:cNvPr>
        <xdr:cNvSpPr/>
      </xdr:nvSpPr>
      <xdr:spPr>
        <a:xfrm>
          <a:off x="15409333" y="7301441"/>
          <a:ext cx="376767" cy="301625"/>
        </a:xfrm>
        <a:prstGeom prst="downArrow">
          <a:avLst/>
        </a:prstGeom>
        <a:solidFill>
          <a:srgbClr val="FF795B"/>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99646</xdr:colOff>
      <xdr:row>14</xdr:row>
      <xdr:rowOff>527538</xdr:rowOff>
    </xdr:from>
    <xdr:to>
      <xdr:col>11</xdr:col>
      <xdr:colOff>476413</xdr:colOff>
      <xdr:row>14</xdr:row>
      <xdr:rowOff>829163</xdr:rowOff>
    </xdr:to>
    <xdr:sp macro="" textlink="">
      <xdr:nvSpPr>
        <xdr:cNvPr id="5" name="Flèche vers le bas 4">
          <a:extLst>
            <a:ext uri="{FF2B5EF4-FFF2-40B4-BE49-F238E27FC236}">
              <a16:creationId xmlns:a16="http://schemas.microsoft.com/office/drawing/2014/main" id="{00000000-0008-0000-0200-000005000000}"/>
            </a:ext>
          </a:extLst>
        </xdr:cNvPr>
        <xdr:cNvSpPr/>
      </xdr:nvSpPr>
      <xdr:spPr>
        <a:xfrm>
          <a:off x="15415846" y="7309338"/>
          <a:ext cx="376767" cy="301625"/>
        </a:xfrm>
        <a:prstGeom prst="downArrow">
          <a:avLst/>
        </a:prstGeom>
        <a:solidFill>
          <a:srgbClr val="FFC7B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4</xdr:col>
      <xdr:colOff>186267</xdr:colOff>
      <xdr:row>1</xdr:row>
      <xdr:rowOff>118533</xdr:rowOff>
    </xdr:from>
    <xdr:ext cx="9265208" cy="3005667"/>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6040967" y="397933"/>
          <a:ext cx="9265208" cy="3005667"/>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a:t>
          </a:r>
          <a:r>
            <a:rPr lang="fr-FR" sz="32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en établissement</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MPI</a:t>
          </a: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oneCellAnchor>
    <xdr:from>
      <xdr:col>4</xdr:col>
      <xdr:colOff>190501</xdr:colOff>
      <xdr:row>7</xdr:row>
      <xdr:rowOff>88900</xdr:rowOff>
    </xdr:from>
    <xdr:ext cx="9260974" cy="1562100"/>
    <xdr:sp macro="" textlink="">
      <xdr:nvSpPr>
        <xdr:cNvPr id="7" name="ZoneTexte 6">
          <a:hlinkClick xmlns:r="http://schemas.openxmlformats.org/officeDocument/2006/relationships" r:id="rId1"/>
          <a:extLst>
            <a:ext uri="{FF2B5EF4-FFF2-40B4-BE49-F238E27FC236}">
              <a16:creationId xmlns:a16="http://schemas.microsoft.com/office/drawing/2014/main" id="{00000000-0008-0000-0200-000007000000}"/>
            </a:ext>
          </a:extLst>
        </xdr:cNvPr>
        <xdr:cNvSpPr txBox="1"/>
      </xdr:nvSpPr>
      <xdr:spPr>
        <a:xfrm>
          <a:off x="6045201" y="3644900"/>
          <a:ext cx="9260974" cy="1562100"/>
        </a:xfrm>
        <a:prstGeom prst="round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Retour à l'accueil</a:t>
          </a:r>
        </a:p>
      </xdr:txBody>
    </xdr:sp>
    <xdr:clientData/>
  </xdr:oneCellAnchor>
  <mc:AlternateContent xmlns:mc="http://schemas.openxmlformats.org/markup-compatibility/2006">
    <mc:Choice xmlns:a14="http://schemas.microsoft.com/office/drawing/2010/main" Requires="a14">
      <xdr:twoCellAnchor editAs="oneCell">
        <xdr:from>
          <xdr:col>3</xdr:col>
          <xdr:colOff>63500</xdr:colOff>
          <xdr:row>37</xdr:row>
          <xdr:rowOff>635000</xdr:rowOff>
        </xdr:from>
        <xdr:to>
          <xdr:col>3</xdr:col>
          <xdr:colOff>3975100</xdr:colOff>
          <xdr:row>37</xdr:row>
          <xdr:rowOff>1320800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 plafond horizontal ou rampant (en plaques de plâtre ou en plaques à enduire)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1460500</xdr:rowOff>
        </xdr:from>
        <xdr:to>
          <xdr:col>3</xdr:col>
          <xdr:colOff>3962400</xdr:colOff>
          <xdr:row>38</xdr:row>
          <xdr:rowOff>304800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une cloison distributive ou séparative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38</xdr:row>
          <xdr:rowOff>647700</xdr:rowOff>
        </xdr:from>
        <xdr:to>
          <xdr:col>3</xdr:col>
          <xdr:colOff>3911600</xdr:colOff>
          <xdr:row>38</xdr:row>
          <xdr:rowOff>1028700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une contre cloison</a:t>
              </a:r>
            </a:p>
          </xdr:txBody>
        </xdr:sp>
        <xdr:clientData/>
      </xdr:twoCellAnchor>
    </mc:Choice>
    <mc:Fallback/>
  </mc:AlternateContent>
  <xdr:twoCellAnchor editAs="oneCell">
    <xdr:from>
      <xdr:col>1</xdr:col>
      <xdr:colOff>26737</xdr:colOff>
      <xdr:row>0</xdr:row>
      <xdr:rowOff>0</xdr:rowOff>
    </xdr:from>
    <xdr:to>
      <xdr:col>3</xdr:col>
      <xdr:colOff>901843</xdr:colOff>
      <xdr:row>2</xdr:row>
      <xdr:rowOff>383326</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141037" y="0"/>
          <a:ext cx="2538806" cy="1996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93133</xdr:colOff>
      <xdr:row>14</xdr:row>
      <xdr:rowOff>519641</xdr:rowOff>
    </xdr:from>
    <xdr:to>
      <xdr:col>11</xdr:col>
      <xdr:colOff>469900</xdr:colOff>
      <xdr:row>14</xdr:row>
      <xdr:rowOff>821266</xdr:rowOff>
    </xdr:to>
    <xdr:sp macro="" textlink="">
      <xdr:nvSpPr>
        <xdr:cNvPr id="6" name="Flèche vers le bas 5">
          <a:extLst>
            <a:ext uri="{FF2B5EF4-FFF2-40B4-BE49-F238E27FC236}">
              <a16:creationId xmlns:a16="http://schemas.microsoft.com/office/drawing/2014/main" id="{00000000-0008-0000-0300-000006000000}"/>
            </a:ext>
          </a:extLst>
        </xdr:cNvPr>
        <xdr:cNvSpPr/>
      </xdr:nvSpPr>
      <xdr:spPr>
        <a:xfrm>
          <a:off x="15811500" y="9037108"/>
          <a:ext cx="376767" cy="301625"/>
        </a:xfrm>
        <a:prstGeom prst="downArrow">
          <a:avLst/>
        </a:prstGeom>
        <a:solidFill>
          <a:srgbClr val="FF795B"/>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99646</xdr:colOff>
      <xdr:row>14</xdr:row>
      <xdr:rowOff>527538</xdr:rowOff>
    </xdr:from>
    <xdr:to>
      <xdr:col>11</xdr:col>
      <xdr:colOff>476413</xdr:colOff>
      <xdr:row>14</xdr:row>
      <xdr:rowOff>829163</xdr:rowOff>
    </xdr:to>
    <xdr:sp macro="" textlink="">
      <xdr:nvSpPr>
        <xdr:cNvPr id="5" name="Flèche vers le bas 4">
          <a:extLst>
            <a:ext uri="{FF2B5EF4-FFF2-40B4-BE49-F238E27FC236}">
              <a16:creationId xmlns:a16="http://schemas.microsoft.com/office/drawing/2014/main" id="{00000000-0008-0000-0300-000005000000}"/>
            </a:ext>
          </a:extLst>
        </xdr:cNvPr>
        <xdr:cNvSpPr/>
      </xdr:nvSpPr>
      <xdr:spPr>
        <a:xfrm>
          <a:off x="15415846" y="7309338"/>
          <a:ext cx="376767" cy="301625"/>
        </a:xfrm>
        <a:prstGeom prst="downArrow">
          <a:avLst/>
        </a:prstGeom>
        <a:solidFill>
          <a:srgbClr val="FFC7B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93133</xdr:colOff>
      <xdr:row>14</xdr:row>
      <xdr:rowOff>519641</xdr:rowOff>
    </xdr:from>
    <xdr:to>
      <xdr:col>11</xdr:col>
      <xdr:colOff>469900</xdr:colOff>
      <xdr:row>14</xdr:row>
      <xdr:rowOff>821266</xdr:rowOff>
    </xdr:to>
    <xdr:sp macro="" textlink="">
      <xdr:nvSpPr>
        <xdr:cNvPr id="9" name="Flèche vers le bas 8">
          <a:extLst>
            <a:ext uri="{FF2B5EF4-FFF2-40B4-BE49-F238E27FC236}">
              <a16:creationId xmlns:a16="http://schemas.microsoft.com/office/drawing/2014/main" id="{00000000-0008-0000-0300-000009000000}"/>
            </a:ext>
          </a:extLst>
        </xdr:cNvPr>
        <xdr:cNvSpPr/>
      </xdr:nvSpPr>
      <xdr:spPr>
        <a:xfrm>
          <a:off x="15409333" y="7301441"/>
          <a:ext cx="376767" cy="301625"/>
        </a:xfrm>
        <a:prstGeom prst="downArrow">
          <a:avLst/>
        </a:prstGeom>
        <a:solidFill>
          <a:srgbClr val="FF795B"/>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99646</xdr:colOff>
      <xdr:row>14</xdr:row>
      <xdr:rowOff>527538</xdr:rowOff>
    </xdr:from>
    <xdr:to>
      <xdr:col>11</xdr:col>
      <xdr:colOff>476413</xdr:colOff>
      <xdr:row>14</xdr:row>
      <xdr:rowOff>829163</xdr:rowOff>
    </xdr:to>
    <xdr:sp macro="" textlink="">
      <xdr:nvSpPr>
        <xdr:cNvPr id="11" name="Flèche vers le bas 10">
          <a:extLst>
            <a:ext uri="{FF2B5EF4-FFF2-40B4-BE49-F238E27FC236}">
              <a16:creationId xmlns:a16="http://schemas.microsoft.com/office/drawing/2014/main" id="{00000000-0008-0000-0300-00000B000000}"/>
            </a:ext>
          </a:extLst>
        </xdr:cNvPr>
        <xdr:cNvSpPr/>
      </xdr:nvSpPr>
      <xdr:spPr>
        <a:xfrm>
          <a:off x="15415846" y="7309338"/>
          <a:ext cx="376767" cy="301625"/>
        </a:xfrm>
        <a:prstGeom prst="downArrow">
          <a:avLst/>
        </a:prstGeom>
        <a:solidFill>
          <a:srgbClr val="FFC7B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4</xdr:col>
      <xdr:colOff>186267</xdr:colOff>
      <xdr:row>1</xdr:row>
      <xdr:rowOff>118533</xdr:rowOff>
    </xdr:from>
    <xdr:ext cx="9265208" cy="3005667"/>
    <xdr:sp macro="" textlink="">
      <xdr:nvSpPr>
        <xdr:cNvPr id="13" name="ZoneTexte 12">
          <a:extLst>
            <a:ext uri="{FF2B5EF4-FFF2-40B4-BE49-F238E27FC236}">
              <a16:creationId xmlns:a16="http://schemas.microsoft.com/office/drawing/2014/main" id="{00000000-0008-0000-0300-00000D000000}"/>
            </a:ext>
          </a:extLst>
        </xdr:cNvPr>
        <xdr:cNvSpPr txBox="1"/>
      </xdr:nvSpPr>
      <xdr:spPr>
        <a:xfrm>
          <a:off x="6041635" y="399270"/>
          <a:ext cx="9265208" cy="3005667"/>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a:t>
          </a:r>
          <a:r>
            <a:rPr lang="fr-FR" sz="32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en entreprise</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MPI</a:t>
          </a: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oneCellAnchor>
    <xdr:from>
      <xdr:col>4</xdr:col>
      <xdr:colOff>190501</xdr:colOff>
      <xdr:row>7</xdr:row>
      <xdr:rowOff>88900</xdr:rowOff>
    </xdr:from>
    <xdr:ext cx="9260974" cy="1562100"/>
    <xdr:sp macro="" textlink="">
      <xdr:nvSpPr>
        <xdr:cNvPr id="14" name="ZoneTexte 13">
          <a:hlinkClick xmlns:r="http://schemas.openxmlformats.org/officeDocument/2006/relationships" r:id="rId1"/>
          <a:extLst>
            <a:ext uri="{FF2B5EF4-FFF2-40B4-BE49-F238E27FC236}">
              <a16:creationId xmlns:a16="http://schemas.microsoft.com/office/drawing/2014/main" id="{00000000-0008-0000-0300-00000E000000}"/>
            </a:ext>
          </a:extLst>
        </xdr:cNvPr>
        <xdr:cNvSpPr txBox="1"/>
      </xdr:nvSpPr>
      <xdr:spPr>
        <a:xfrm>
          <a:off x="6045869" y="3671637"/>
          <a:ext cx="9260974" cy="1562100"/>
        </a:xfrm>
        <a:prstGeom prst="round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Retour à l'accueil</a:t>
          </a:r>
        </a:p>
      </xdr:txBody>
    </xdr:sp>
    <xdr:clientData/>
  </xdr:oneCellAnchor>
  <mc:AlternateContent xmlns:mc="http://schemas.openxmlformats.org/markup-compatibility/2006">
    <mc:Choice xmlns:a14="http://schemas.microsoft.com/office/drawing/2010/main" Requires="a14">
      <xdr:twoCellAnchor editAs="oneCell">
        <xdr:from>
          <xdr:col>3</xdr:col>
          <xdr:colOff>63500</xdr:colOff>
          <xdr:row>37</xdr:row>
          <xdr:rowOff>635000</xdr:rowOff>
        </xdr:from>
        <xdr:to>
          <xdr:col>3</xdr:col>
          <xdr:colOff>3975100</xdr:colOff>
          <xdr:row>37</xdr:row>
          <xdr:rowOff>1320800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 plafond horizontal ou rampant (en plaques de plâtre ou en plaques à enduire)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1460500</xdr:rowOff>
        </xdr:from>
        <xdr:to>
          <xdr:col>3</xdr:col>
          <xdr:colOff>3962400</xdr:colOff>
          <xdr:row>38</xdr:row>
          <xdr:rowOff>304800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une cloison distributive ou séparative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38</xdr:row>
          <xdr:rowOff>647700</xdr:rowOff>
        </xdr:from>
        <xdr:to>
          <xdr:col>3</xdr:col>
          <xdr:colOff>3911600</xdr:colOff>
          <xdr:row>38</xdr:row>
          <xdr:rowOff>1028700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1200" b="0" i="0" u="none" strike="noStrike" baseline="0">
                  <a:solidFill>
                    <a:srgbClr val="000000"/>
                  </a:solidFill>
                  <a:latin typeface="Calibri" pitchFamily="2" charset="0"/>
                  <a:cs typeface="Calibri" pitchFamily="2" charset="0"/>
                </a:rPr>
                <a:t>Réaliser une contre cloison</a:t>
              </a:r>
            </a:p>
          </xdr:txBody>
        </xdr:sp>
        <xdr:clientData/>
      </xdr:twoCellAnchor>
    </mc:Choice>
    <mc:Fallback/>
  </mc:AlternateContent>
  <xdr:twoCellAnchor editAs="oneCell">
    <xdr:from>
      <xdr:col>1</xdr:col>
      <xdr:colOff>26737</xdr:colOff>
      <xdr:row>0</xdr:row>
      <xdr:rowOff>0</xdr:rowOff>
    </xdr:from>
    <xdr:to>
      <xdr:col>3</xdr:col>
      <xdr:colOff>901843</xdr:colOff>
      <xdr:row>2</xdr:row>
      <xdr:rowOff>383326</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147053" y="0"/>
          <a:ext cx="2532790" cy="2000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70339</xdr:colOff>
      <xdr:row>20</xdr:row>
      <xdr:rowOff>468924</xdr:rowOff>
    </xdr:from>
    <xdr:to>
      <xdr:col>11</xdr:col>
      <xdr:colOff>447106</xdr:colOff>
      <xdr:row>20</xdr:row>
      <xdr:rowOff>770549</xdr:rowOff>
    </xdr:to>
    <xdr:sp macro="" textlink="">
      <xdr:nvSpPr>
        <xdr:cNvPr id="7" name="Flèche vers le bas 6">
          <a:extLst>
            <a:ext uri="{FF2B5EF4-FFF2-40B4-BE49-F238E27FC236}">
              <a16:creationId xmlns:a16="http://schemas.microsoft.com/office/drawing/2014/main" id="{00000000-0008-0000-0400-000007000000}"/>
            </a:ext>
          </a:extLst>
        </xdr:cNvPr>
        <xdr:cNvSpPr/>
      </xdr:nvSpPr>
      <xdr:spPr>
        <a:xfrm>
          <a:off x="17602201" y="8692662"/>
          <a:ext cx="376767" cy="301625"/>
        </a:xfrm>
        <a:prstGeom prst="downArrow">
          <a:avLst/>
        </a:prstGeom>
        <a:solidFill>
          <a:srgbClr val="00B05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4</xdr:col>
      <xdr:colOff>282221</xdr:colOff>
      <xdr:row>2</xdr:row>
      <xdr:rowOff>2304</xdr:rowOff>
    </xdr:from>
    <xdr:ext cx="9690621" cy="2808407"/>
    <xdr:sp macro="" textlink="">
      <xdr:nvSpPr>
        <xdr:cNvPr id="9" name="ZoneTexte 8">
          <a:extLst>
            <a:ext uri="{FF2B5EF4-FFF2-40B4-BE49-F238E27FC236}">
              <a16:creationId xmlns:a16="http://schemas.microsoft.com/office/drawing/2014/main" id="{00000000-0008-0000-0400-000009000000}"/>
            </a:ext>
          </a:extLst>
        </xdr:cNvPr>
        <xdr:cNvSpPr txBox="1"/>
      </xdr:nvSpPr>
      <xdr:spPr>
        <a:xfrm>
          <a:off x="6030642" y="256304"/>
          <a:ext cx="9690621" cy="2808407"/>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EP3</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MPI</a:t>
          </a: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oneCellAnchor>
    <xdr:from>
      <xdr:col>4</xdr:col>
      <xdr:colOff>294921</xdr:colOff>
      <xdr:row>10</xdr:row>
      <xdr:rowOff>25400</xdr:rowOff>
    </xdr:from>
    <xdr:ext cx="9677921" cy="1562100"/>
    <xdr:sp macro="" textlink="">
      <xdr:nvSpPr>
        <xdr:cNvPr id="5" name="ZoneTexte 4">
          <a:hlinkClick xmlns:r="http://schemas.openxmlformats.org/officeDocument/2006/relationships" r:id="rId1"/>
          <a:extLst>
            <a:ext uri="{FF2B5EF4-FFF2-40B4-BE49-F238E27FC236}">
              <a16:creationId xmlns:a16="http://schemas.microsoft.com/office/drawing/2014/main" id="{00000000-0008-0000-0400-000005000000}"/>
            </a:ext>
          </a:extLst>
        </xdr:cNvPr>
        <xdr:cNvSpPr txBox="1"/>
      </xdr:nvSpPr>
      <xdr:spPr>
        <a:xfrm>
          <a:off x="6043342" y="3380874"/>
          <a:ext cx="9677921" cy="1562100"/>
        </a:xfrm>
        <a:prstGeom prst="round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Retour à l'accueil</a:t>
          </a:r>
        </a:p>
      </xdr:txBody>
    </xdr:sp>
    <xdr:clientData/>
  </xdr:oneCellAnchor>
  <xdr:twoCellAnchor editAs="oneCell">
    <xdr:from>
      <xdr:col>1</xdr:col>
      <xdr:colOff>40105</xdr:colOff>
      <xdr:row>1</xdr:row>
      <xdr:rowOff>1</xdr:rowOff>
    </xdr:from>
    <xdr:to>
      <xdr:col>3</xdr:col>
      <xdr:colOff>1035527</xdr:colOff>
      <xdr:row>6</xdr:row>
      <xdr:rowOff>396696</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160421" y="173790"/>
          <a:ext cx="2532790" cy="2000905"/>
        </a:xfrm>
        <a:prstGeom prst="rect">
          <a:avLst/>
        </a:prstGeom>
      </xdr:spPr>
    </xdr:pic>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34"/>
  <sheetViews>
    <sheetView showGridLines="0" tabSelected="1" zoomScale="106" zoomScaleNormal="95" workbookViewId="0"/>
  </sheetViews>
  <sheetFormatPr baseColWidth="10" defaultColWidth="11" defaultRowHeight="14"/>
  <cols>
    <col min="1" max="1" width="23.6640625" style="39" customWidth="1"/>
    <col min="2" max="2" width="21.5" style="39" customWidth="1"/>
    <col min="3" max="3" width="48.5" style="39" customWidth="1"/>
    <col min="4" max="4" width="5.83203125" style="39" customWidth="1"/>
    <col min="5" max="5" width="12.6640625" style="39" customWidth="1"/>
    <col min="6" max="6" width="8.83203125" style="39" customWidth="1"/>
    <col min="7" max="8" width="11" style="39"/>
    <col min="9" max="9" width="11.6640625" style="39" customWidth="1"/>
    <col min="10" max="10" width="18" style="39" customWidth="1"/>
    <col min="11" max="11" width="14" style="39" customWidth="1"/>
    <col min="12" max="12" width="15.33203125" style="39" customWidth="1"/>
    <col min="13" max="13" width="21.1640625" style="39" customWidth="1"/>
    <col min="14" max="16384" width="11" style="39"/>
  </cols>
  <sheetData>
    <row r="1" spans="1:10" ht="34" customHeight="1"/>
    <row r="2" spans="1:10" ht="126" customHeight="1">
      <c r="B2" s="40"/>
      <c r="C2" s="279" t="s">
        <v>32</v>
      </c>
      <c r="D2" s="279"/>
      <c r="E2" s="279"/>
    </row>
    <row r="3" spans="1:10" ht="55" customHeight="1">
      <c r="B3" s="277"/>
      <c r="C3" s="278"/>
      <c r="D3" s="41"/>
      <c r="E3" s="40"/>
    </row>
    <row r="4" spans="1:10" ht="102" customHeight="1">
      <c r="B4" s="42"/>
      <c r="C4" s="41"/>
      <c r="D4" s="41"/>
      <c r="E4" s="40"/>
    </row>
    <row r="5" spans="1:10" ht="48.75" customHeight="1" thickBot="1">
      <c r="E5" s="43"/>
      <c r="F5" s="43"/>
    </row>
    <row r="6" spans="1:10" ht="31.5" customHeight="1" thickBot="1">
      <c r="A6" s="292" t="s">
        <v>89</v>
      </c>
      <c r="B6" s="294" t="s">
        <v>0</v>
      </c>
      <c r="C6" s="295"/>
      <c r="E6" s="283" t="s">
        <v>213</v>
      </c>
      <c r="F6" s="284"/>
      <c r="G6" s="284"/>
      <c r="H6" s="284"/>
      <c r="I6" s="284"/>
      <c r="J6" s="285"/>
    </row>
    <row r="7" spans="1:10" ht="31.5" customHeight="1">
      <c r="A7" s="292"/>
      <c r="B7" s="44" t="s">
        <v>53</v>
      </c>
      <c r="C7" s="270" t="s">
        <v>54</v>
      </c>
      <c r="E7" s="286"/>
      <c r="F7" s="287"/>
      <c r="G7" s="287"/>
      <c r="H7" s="287"/>
      <c r="I7" s="287"/>
      <c r="J7" s="288"/>
    </row>
    <row r="8" spans="1:10" ht="36" customHeight="1">
      <c r="A8" s="292"/>
      <c r="B8" s="45" t="s">
        <v>1</v>
      </c>
      <c r="C8" s="271"/>
      <c r="E8" s="286"/>
      <c r="F8" s="287"/>
      <c r="G8" s="287"/>
      <c r="H8" s="287"/>
      <c r="I8" s="287"/>
      <c r="J8" s="288"/>
    </row>
    <row r="9" spans="1:10" ht="33.75" customHeight="1">
      <c r="A9" s="292"/>
      <c r="B9" s="45" t="s">
        <v>2</v>
      </c>
      <c r="C9" s="271"/>
      <c r="E9" s="286"/>
      <c r="F9" s="287"/>
      <c r="G9" s="287"/>
      <c r="H9" s="287"/>
      <c r="I9" s="287"/>
      <c r="J9" s="288"/>
    </row>
    <row r="10" spans="1:10" ht="26.25" customHeight="1">
      <c r="A10" s="292"/>
      <c r="B10" s="45" t="s">
        <v>3</v>
      </c>
      <c r="C10" s="271"/>
      <c r="E10" s="286"/>
      <c r="F10" s="287"/>
      <c r="G10" s="287"/>
      <c r="H10" s="287"/>
      <c r="I10" s="287"/>
      <c r="J10" s="288"/>
    </row>
    <row r="11" spans="1:10" ht="30.75" customHeight="1" thickBot="1">
      <c r="A11" s="292"/>
      <c r="B11" s="45" t="s">
        <v>4</v>
      </c>
      <c r="C11" s="271"/>
      <c r="E11" s="289"/>
      <c r="F11" s="290"/>
      <c r="G11" s="290"/>
      <c r="H11" s="290"/>
      <c r="I11" s="290"/>
      <c r="J11" s="291"/>
    </row>
    <row r="12" spans="1:10">
      <c r="B12" s="46"/>
      <c r="C12" s="46"/>
      <c r="E12" s="46"/>
      <c r="F12" s="46"/>
      <c r="G12" s="46"/>
      <c r="H12" s="46"/>
      <c r="I12" s="46"/>
      <c r="J12" s="46"/>
    </row>
    <row r="13" spans="1:10" ht="14" hidden="1" customHeight="1" thickBot="1">
      <c r="B13" s="46"/>
      <c r="C13" s="46"/>
      <c r="D13" s="46"/>
      <c r="E13" s="46"/>
      <c r="F13" s="46"/>
      <c r="G13" s="46"/>
      <c r="H13" s="46"/>
      <c r="I13" s="46"/>
      <c r="J13" s="46"/>
    </row>
    <row r="14" spans="1:10" ht="14" hidden="1" customHeight="1"/>
    <row r="15" spans="1:10" ht="37.25" hidden="1" customHeight="1"/>
    <row r="16" spans="1:10" ht="14" hidden="1" customHeight="1"/>
    <row r="17" spans="1:13" ht="39" hidden="1" customHeight="1"/>
    <row r="18" spans="1:13" ht="45" customHeight="1">
      <c r="B18" s="280" t="s">
        <v>17</v>
      </c>
      <c r="C18" s="280"/>
      <c r="D18" s="280"/>
      <c r="E18" s="280"/>
      <c r="F18" s="280"/>
      <c r="G18" s="280"/>
      <c r="H18" s="280"/>
      <c r="I18" s="280"/>
      <c r="J18" s="280"/>
    </row>
    <row r="19" spans="1:13" ht="30" customHeight="1">
      <c r="A19" s="293" t="s">
        <v>90</v>
      </c>
      <c r="B19" s="47" t="s">
        <v>22</v>
      </c>
      <c r="C19" s="306" t="s">
        <v>90</v>
      </c>
      <c r="D19" s="307"/>
      <c r="E19" s="47" t="s">
        <v>18</v>
      </c>
      <c r="F19" s="47" t="s">
        <v>19</v>
      </c>
      <c r="G19" s="47" t="s">
        <v>23</v>
      </c>
      <c r="H19" s="47" t="s">
        <v>20</v>
      </c>
      <c r="I19" s="48" t="s">
        <v>24</v>
      </c>
      <c r="J19" s="48" t="s">
        <v>51</v>
      </c>
    </row>
    <row r="20" spans="1:13" ht="30" customHeight="1">
      <c r="A20" s="293"/>
      <c r="B20" s="49" t="s">
        <v>86</v>
      </c>
      <c r="C20" s="296" t="s">
        <v>55</v>
      </c>
      <c r="D20" s="297"/>
      <c r="E20" s="50" t="s">
        <v>58</v>
      </c>
      <c r="F20" s="50">
        <v>4</v>
      </c>
      <c r="G20" s="51" t="s">
        <v>21</v>
      </c>
      <c r="H20" s="52" t="s">
        <v>62</v>
      </c>
      <c r="I20" s="53">
        <f>SUM('EP1'!G30:H30)</f>
        <v>0</v>
      </c>
      <c r="J20" s="54">
        <f>I20*F20</f>
        <v>0</v>
      </c>
      <c r="K20" s="55"/>
    </row>
    <row r="21" spans="1:13" ht="30" customHeight="1">
      <c r="A21" s="293"/>
      <c r="B21" s="281" t="s">
        <v>87</v>
      </c>
      <c r="C21" s="298" t="s">
        <v>56</v>
      </c>
      <c r="D21" s="299"/>
      <c r="E21" s="50" t="s">
        <v>59</v>
      </c>
      <c r="F21" s="50">
        <v>8</v>
      </c>
      <c r="G21" s="51" t="s">
        <v>21</v>
      </c>
      <c r="H21" s="52" t="s">
        <v>63</v>
      </c>
      <c r="I21" s="53" t="str">
        <f>IF(I22="?","?",IF(I23="?","?",ROUND(SUM(I22+I23)/2,1)))</f>
        <v>?</v>
      </c>
      <c r="J21" s="54" t="str">
        <f>IF(I21="?","?",I21*F21)</f>
        <v>?</v>
      </c>
      <c r="K21" s="55"/>
    </row>
    <row r="22" spans="1:13" ht="30" customHeight="1">
      <c r="A22" s="293"/>
      <c r="B22" s="282"/>
      <c r="C22" s="300" t="s">
        <v>84</v>
      </c>
      <c r="D22" s="301"/>
      <c r="E22" s="56"/>
      <c r="F22" s="57"/>
      <c r="G22" s="57"/>
      <c r="H22" s="58"/>
      <c r="I22" s="59" t="str">
        <f>IF(ISBLANK('EP2 en Etablissement'!G73),"?",SUM('EP2 en Etablissement'!G73))</f>
        <v>?</v>
      </c>
    </row>
    <row r="23" spans="1:13" ht="30" customHeight="1">
      <c r="A23" s="293"/>
      <c r="B23" s="282"/>
      <c r="C23" s="302" t="s">
        <v>61</v>
      </c>
      <c r="D23" s="303"/>
      <c r="E23" s="266"/>
      <c r="F23" s="267"/>
      <c r="G23" s="264"/>
      <c r="H23" s="265"/>
      <c r="I23" s="59" t="str">
        <f>IF(ISBLANK('EP2 en Entreprise(s)'!G73),"?",SUM('EP2 en Entreprise(s)'!G73))</f>
        <v>?</v>
      </c>
    </row>
    <row r="24" spans="1:13" ht="30" customHeight="1">
      <c r="A24" s="293"/>
      <c r="B24" s="60" t="s">
        <v>88</v>
      </c>
      <c r="C24" s="304" t="s">
        <v>57</v>
      </c>
      <c r="D24" s="305"/>
      <c r="E24" s="50" t="s">
        <v>60</v>
      </c>
      <c r="F24" s="50">
        <v>2</v>
      </c>
      <c r="G24" s="51" t="s">
        <v>21</v>
      </c>
      <c r="H24" s="52" t="s">
        <v>62</v>
      </c>
      <c r="I24" s="61">
        <f>'EP3'!G45</f>
        <v>0</v>
      </c>
      <c r="J24" s="54">
        <f>I24*F24</f>
        <v>0</v>
      </c>
    </row>
    <row r="25" spans="1:13" ht="38" customHeight="1"/>
    <row r="26" spans="1:13" ht="14" customHeight="1">
      <c r="M26" s="46"/>
    </row>
    <row r="27" spans="1:13" ht="14" customHeight="1">
      <c r="M27" s="46"/>
    </row>
    <row r="28" spans="1:13">
      <c r="M28" s="46"/>
    </row>
    <row r="29" spans="1:13">
      <c r="M29" s="46"/>
    </row>
    <row r="30" spans="1:13">
      <c r="M30" s="46"/>
    </row>
    <row r="31" spans="1:13">
      <c r="M31" s="46"/>
    </row>
    <row r="32" spans="1:13">
      <c r="M32" s="46"/>
    </row>
    <row r="33" spans="13:13">
      <c r="M33" s="46"/>
    </row>
    <row r="34" spans="13:13">
      <c r="M34" s="46"/>
    </row>
  </sheetData>
  <sheetProtection selectLockedCells="1"/>
  <mergeCells count="14">
    <mergeCell ref="A6:A11"/>
    <mergeCell ref="A19:A24"/>
    <mergeCell ref="B6:C6"/>
    <mergeCell ref="C20:D20"/>
    <mergeCell ref="C21:D21"/>
    <mergeCell ref="C22:D22"/>
    <mergeCell ref="C23:D23"/>
    <mergeCell ref="C24:D24"/>
    <mergeCell ref="C19:D19"/>
    <mergeCell ref="B3:C3"/>
    <mergeCell ref="C2:E2"/>
    <mergeCell ref="B18:J18"/>
    <mergeCell ref="B21:B23"/>
    <mergeCell ref="E6:J11"/>
  </mergeCells>
  <pageMargins left="0.31496062992125984" right="0.31496062992125984" top="0.74803149606299213" bottom="0.74803149606299213" header="0.31496062992125984" footer="0.31496062992125984"/>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70C0"/>
  </sheetPr>
  <dimension ref="B2:BG43"/>
  <sheetViews>
    <sheetView zoomScaleNormal="100" workbookViewId="0">
      <selection activeCell="G16" sqref="G16"/>
    </sheetView>
  </sheetViews>
  <sheetFormatPr baseColWidth="10" defaultColWidth="10.6640625" defaultRowHeight="20"/>
  <cols>
    <col min="1" max="1" width="1.5" style="39" customWidth="1"/>
    <col min="2" max="2" width="10.6640625" style="39"/>
    <col min="3" max="3" width="10.83203125" style="39" customWidth="1"/>
    <col min="4" max="4" width="49.1640625" style="39" customWidth="1"/>
    <col min="5" max="5" width="60.6640625" style="39" customWidth="1"/>
    <col min="6" max="6" width="10.1640625" style="39" customWidth="1"/>
    <col min="7" max="10" width="13.6640625" style="39" customWidth="1"/>
    <col min="11" max="11" width="5" style="62" customWidth="1"/>
    <col min="12" max="12" width="7" style="39" hidden="1" customWidth="1"/>
    <col min="13" max="13" width="6.83203125" style="39" hidden="1" customWidth="1"/>
    <col min="14" max="14" width="6.83203125" style="63" hidden="1" customWidth="1"/>
    <col min="15" max="15" width="12.83203125" style="46" hidden="1" customWidth="1"/>
    <col min="16" max="16" width="7.83203125" style="64" hidden="1" customWidth="1"/>
    <col min="17" max="17" width="9.33203125" style="46" hidden="1" customWidth="1"/>
    <col min="18" max="18" width="6.1640625" style="46" hidden="1" customWidth="1"/>
    <col min="19" max="23" width="7" style="46" hidden="1" customWidth="1"/>
    <col min="24" max="24" width="8.83203125" style="46" hidden="1" customWidth="1"/>
    <col min="25" max="25" width="7" style="46" hidden="1" customWidth="1"/>
    <col min="26" max="26" width="10" style="46" hidden="1" customWidth="1"/>
    <col min="27" max="29" width="7" style="46" hidden="1" customWidth="1"/>
    <col min="30" max="30" width="7" style="65" hidden="1" customWidth="1"/>
    <col min="31" max="31" width="7" style="39" customWidth="1"/>
    <col min="32" max="33" width="10.6640625" style="39" customWidth="1"/>
    <col min="34" max="16384" width="10.6640625" style="39"/>
  </cols>
  <sheetData>
    <row r="2" spans="2:59" ht="150" customHeight="1" thickBot="1"/>
    <row r="3" spans="2:59" ht="30" customHeight="1">
      <c r="B3" s="354" t="s">
        <v>0</v>
      </c>
      <c r="C3" s="355"/>
      <c r="D3" s="356"/>
      <c r="E3" s="371"/>
      <c r="F3" s="371"/>
      <c r="G3" s="371"/>
      <c r="H3" s="371"/>
      <c r="I3" s="371"/>
      <c r="J3" s="371"/>
    </row>
    <row r="4" spans="2:59" ht="30" customHeight="1">
      <c r="B4" s="313" t="s">
        <v>53</v>
      </c>
      <c r="C4" s="314"/>
      <c r="D4" s="273" t="s">
        <v>54</v>
      </c>
      <c r="E4" s="371"/>
      <c r="F4" s="371"/>
      <c r="G4" s="371"/>
      <c r="H4" s="371"/>
      <c r="I4" s="371"/>
      <c r="J4" s="371"/>
    </row>
    <row r="5" spans="2:59" ht="36.75" customHeight="1">
      <c r="B5" s="357" t="s">
        <v>1</v>
      </c>
      <c r="C5" s="358"/>
      <c r="D5" s="272">
        <f>'SESSION 2021'!C8</f>
        <v>0</v>
      </c>
      <c r="E5" s="371"/>
      <c r="F5" s="371"/>
      <c r="G5" s="371"/>
      <c r="H5" s="371"/>
      <c r="I5" s="371"/>
      <c r="J5" s="371"/>
    </row>
    <row r="6" spans="2:59" ht="20" customHeight="1">
      <c r="B6" s="357" t="s">
        <v>2</v>
      </c>
      <c r="C6" s="358"/>
      <c r="D6" s="272">
        <f>'SESSION 2021'!C9</f>
        <v>0</v>
      </c>
      <c r="E6" s="371"/>
      <c r="F6" s="371"/>
      <c r="G6" s="371"/>
      <c r="H6" s="371"/>
      <c r="I6" s="371"/>
      <c r="J6" s="371"/>
    </row>
    <row r="7" spans="2:59" ht="24.75" customHeight="1">
      <c r="B7" s="357" t="s">
        <v>3</v>
      </c>
      <c r="C7" s="358"/>
      <c r="D7" s="274">
        <f>'SESSION 2021'!C10</f>
        <v>0</v>
      </c>
      <c r="E7" s="371"/>
      <c r="F7" s="371"/>
      <c r="G7" s="371"/>
      <c r="H7" s="371"/>
      <c r="I7" s="371"/>
      <c r="J7" s="371"/>
    </row>
    <row r="8" spans="2:59" ht="27" customHeight="1">
      <c r="B8" s="315" t="s">
        <v>4</v>
      </c>
      <c r="C8" s="316"/>
      <c r="D8" s="272">
        <f>'SESSION 2021'!C11</f>
        <v>0</v>
      </c>
      <c r="E8" s="371"/>
      <c r="F8" s="371"/>
      <c r="G8" s="371"/>
      <c r="H8" s="371"/>
      <c r="I8" s="371"/>
      <c r="J8" s="371"/>
    </row>
    <row r="9" spans="2:59" ht="26.25" customHeight="1">
      <c r="B9" s="317" t="s">
        <v>5</v>
      </c>
      <c r="C9" s="318"/>
      <c r="D9" s="321"/>
      <c r="E9" s="371"/>
      <c r="F9" s="371"/>
      <c r="G9" s="371"/>
      <c r="H9" s="371"/>
      <c r="I9" s="371"/>
      <c r="J9" s="371"/>
    </row>
    <row r="10" spans="2:59" ht="36.75" customHeight="1" thickBot="1">
      <c r="B10" s="319"/>
      <c r="C10" s="320"/>
      <c r="D10" s="322"/>
      <c r="E10" s="371"/>
      <c r="F10" s="371"/>
      <c r="G10" s="371"/>
      <c r="H10" s="371"/>
      <c r="I10" s="371"/>
      <c r="J10" s="371"/>
    </row>
    <row r="12" spans="2:59" ht="80" customHeight="1">
      <c r="C12" s="363" t="s">
        <v>91</v>
      </c>
      <c r="D12" s="364"/>
      <c r="E12" s="66" t="s">
        <v>94</v>
      </c>
      <c r="F12" s="365" t="s">
        <v>16</v>
      </c>
      <c r="G12" s="365"/>
      <c r="H12" s="365"/>
      <c r="I12" s="365"/>
      <c r="J12" s="365"/>
      <c r="M12" s="67"/>
      <c r="N12" s="68"/>
      <c r="O12" s="69"/>
    </row>
    <row r="13" spans="2:59" ht="25" customHeight="1">
      <c r="C13" s="345" t="s">
        <v>7</v>
      </c>
      <c r="D13" s="346"/>
      <c r="E13" s="344" t="s">
        <v>214</v>
      </c>
      <c r="F13" s="70" t="s">
        <v>48</v>
      </c>
      <c r="G13" s="71">
        <v>1</v>
      </c>
      <c r="H13" s="72">
        <v>2</v>
      </c>
      <c r="I13" s="73">
        <v>3</v>
      </c>
      <c r="J13" s="74">
        <v>4</v>
      </c>
      <c r="L13" s="75"/>
      <c r="M13" s="76"/>
      <c r="N13" s="77"/>
      <c r="O13" s="69"/>
    </row>
    <row r="14" spans="2:59" ht="67.5" customHeight="1">
      <c r="C14" s="347"/>
      <c r="D14" s="348"/>
      <c r="E14" s="344"/>
      <c r="F14" s="78" t="s">
        <v>210</v>
      </c>
      <c r="G14" s="11" t="s">
        <v>96</v>
      </c>
      <c r="H14" s="12" t="s">
        <v>208</v>
      </c>
      <c r="I14" s="12" t="s">
        <v>209</v>
      </c>
      <c r="J14" s="12" t="s">
        <v>97</v>
      </c>
      <c r="L14" s="75" t="s">
        <v>6</v>
      </c>
      <c r="M14" s="76"/>
      <c r="N14" s="77"/>
      <c r="O14" s="69"/>
    </row>
    <row r="15" spans="2:59" ht="36" customHeight="1">
      <c r="C15" s="368" t="s">
        <v>65</v>
      </c>
      <c r="D15" s="368"/>
      <c r="E15" s="368"/>
      <c r="F15" s="368"/>
      <c r="G15" s="368"/>
      <c r="H15" s="368"/>
      <c r="I15" s="368"/>
      <c r="J15" s="369"/>
      <c r="K15" s="79"/>
      <c r="L15" s="80">
        <v>0.3</v>
      </c>
      <c r="M15" s="81">
        <f>L16+L17</f>
        <v>1</v>
      </c>
      <c r="N15" s="82"/>
      <c r="O15" s="69"/>
      <c r="Q15" s="83" t="s">
        <v>33</v>
      </c>
      <c r="R15" s="83" t="s">
        <v>34</v>
      </c>
      <c r="S15" s="83" t="s">
        <v>35</v>
      </c>
      <c r="T15" s="83" t="s">
        <v>36</v>
      </c>
      <c r="U15" s="83" t="s">
        <v>37</v>
      </c>
      <c r="V15" s="83" t="s">
        <v>38</v>
      </c>
      <c r="W15" s="83" t="s">
        <v>39</v>
      </c>
      <c r="X15" s="83" t="s">
        <v>40</v>
      </c>
      <c r="Y15" s="83" t="s">
        <v>41</v>
      </c>
      <c r="Z15" s="83" t="s">
        <v>42</v>
      </c>
      <c r="AA15" s="83" t="s">
        <v>43</v>
      </c>
      <c r="AB15" s="83" t="s">
        <v>44</v>
      </c>
      <c r="AC15" s="83" t="s">
        <v>45</v>
      </c>
      <c r="AD15" s="83" t="s">
        <v>46</v>
      </c>
      <c r="AE15" s="84"/>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2:59" ht="35" customHeight="1">
      <c r="B16" s="46"/>
      <c r="C16" s="86" t="s">
        <v>25</v>
      </c>
      <c r="D16" s="87" t="s">
        <v>64</v>
      </c>
      <c r="E16" s="88" t="s">
        <v>66</v>
      </c>
      <c r="F16" s="9"/>
      <c r="G16" s="23"/>
      <c r="H16" s="23"/>
      <c r="I16" s="23"/>
      <c r="J16" s="24"/>
      <c r="K16" s="89" t="str">
        <f>IF(S16&gt;1,"?",(IF(X16&gt;0,"?","")))</f>
        <v/>
      </c>
      <c r="L16" s="90">
        <v>0.3</v>
      </c>
      <c r="M16" s="91"/>
      <c r="N16" s="92"/>
      <c r="O16" s="69"/>
      <c r="P16" s="93"/>
      <c r="Q16" s="94">
        <f>L16</f>
        <v>0.3</v>
      </c>
      <c r="R16" s="95">
        <f>IF(J16&lt;&gt;"",1,IF(I16&lt;&gt;"",2/3,IF(H16&lt;&gt;"",1/3,0)))*Q16*20</f>
        <v>0</v>
      </c>
      <c r="S16" s="95">
        <f>IF(F16="",IF(G16&lt;&gt;"",1,0)+IF(H16&lt;&gt;"",1,0)+IF(I16&lt;&gt;"",1,0)+IF(J16&lt;&gt;"",1,0),0)</f>
        <v>0</v>
      </c>
      <c r="T16" s="95">
        <f>IF(F16&lt;&gt;"",0,IF(G16="",(R16/(Q16*20)),0.02+(R16/(Q16*20))))</f>
        <v>0</v>
      </c>
      <c r="U16" s="95">
        <f>IF(F16&lt;&gt;"",0,Q16)</f>
        <v>0.3</v>
      </c>
      <c r="V16" s="95">
        <f>IF(K16&lt;&gt;"",1,0)</f>
        <v>0</v>
      </c>
      <c r="W16" s="95" t="b">
        <f>IF(F16="",OR(G16&lt;&gt;"",H16&lt;&gt;"",I16&lt;&gt;"",J16&lt;&gt;""),0)</f>
        <v>0</v>
      </c>
      <c r="X16" s="95">
        <f>IF(F16&lt;&gt;"",IF(G16&lt;&gt;"",1,0)+IF(H16&lt;&gt;"",1,0)+IF(I16&lt;&gt;"",1,0)+IF(J16&lt;&gt;"",1,0),0)</f>
        <v>0</v>
      </c>
      <c r="Y16" s="95" t="b">
        <f>OR(W16=FALSE,W17=FALSE)</f>
        <v>1</v>
      </c>
      <c r="Z16" s="96">
        <f>U16*S16+U17*S17</f>
        <v>0</v>
      </c>
      <c r="AA16" s="97">
        <f>L15</f>
        <v>0.3</v>
      </c>
      <c r="AB16" s="95">
        <f>SUM(T16:T17)</f>
        <v>0</v>
      </c>
      <c r="AC16" s="95">
        <f>IF(SUM(S16:S17)=0,0,1)</f>
        <v>0</v>
      </c>
      <c r="AD16" s="98">
        <f>IF(AC16=1,SUMPRODUCT(R16:R17,S16:S17)/SUMPRODUCT(Q16:Q17,S16:S17),0)</f>
        <v>0</v>
      </c>
      <c r="AE16" s="99"/>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3:59" ht="55" customHeight="1">
      <c r="C17" s="100" t="s">
        <v>26</v>
      </c>
      <c r="D17" s="101" t="s">
        <v>67</v>
      </c>
      <c r="E17" s="88" t="s">
        <v>102</v>
      </c>
      <c r="F17" s="9"/>
      <c r="G17" s="23"/>
      <c r="H17" s="23"/>
      <c r="I17" s="23"/>
      <c r="J17" s="24"/>
      <c r="K17" s="89" t="str">
        <f>IF(S17&gt;1,"?",(IF(X17&gt;0,"?","")))</f>
        <v/>
      </c>
      <c r="L17" s="90">
        <v>0.7</v>
      </c>
      <c r="M17" s="76"/>
      <c r="N17" s="77"/>
      <c r="O17" s="69"/>
      <c r="Q17" s="94">
        <f>L17</f>
        <v>0.7</v>
      </c>
      <c r="R17" s="95">
        <f>IF(J17&lt;&gt;"",1,IF(I17&lt;&gt;"",2/3,IF(H17&lt;&gt;"",1/3,0)))*Q17*20</f>
        <v>0</v>
      </c>
      <c r="S17" s="95">
        <f>IF(F17="",IF(G17&lt;&gt;"",1,0)+IF(H17&lt;&gt;"",1,0)+IF(I17&lt;&gt;"",1,0)+IF(J17&lt;&gt;"",1,0),0)</f>
        <v>0</v>
      </c>
      <c r="T17" s="95">
        <f>IF(F17&lt;&gt;"",0,IF(G17="",(R17/(Q17*20)),0.02+(R17/(Q17*20))))</f>
        <v>0</v>
      </c>
      <c r="U17" s="95">
        <f>IF(F17&lt;&gt;"",0,Q17)</f>
        <v>0.7</v>
      </c>
      <c r="V17" s="95">
        <f>IF(K17&lt;&gt;"",1,0)</f>
        <v>0</v>
      </c>
      <c r="W17" s="95" t="b">
        <f>IF(F17="",OR(G17&lt;&gt;"",H17&lt;&gt;"",I17&lt;&gt;"",J17&lt;&gt;""),0)</f>
        <v>0</v>
      </c>
      <c r="X17" s="95">
        <f>IF(F17&lt;&gt;"",IF(G17&lt;&gt;"",1,0)+IF(H17&lt;&gt;"",1,0)+IF(I17&lt;&gt;"",1,0)+IF(J17&lt;&gt;"",1,0),0)</f>
        <v>0</v>
      </c>
      <c r="Z17" s="102">
        <f>Z16*AA16</f>
        <v>0</v>
      </c>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3:59" ht="36" customHeight="1">
      <c r="C18" s="325" t="s">
        <v>98</v>
      </c>
      <c r="D18" s="326"/>
      <c r="E18" s="326"/>
      <c r="F18" s="326"/>
      <c r="G18" s="326"/>
      <c r="H18" s="326"/>
      <c r="I18" s="326"/>
      <c r="J18" s="326"/>
      <c r="K18" s="326"/>
      <c r="L18" s="80">
        <v>0.5</v>
      </c>
      <c r="M18" s="103">
        <f>L19+L20+L21</f>
        <v>1</v>
      </c>
      <c r="N18" s="77"/>
      <c r="O18" s="69"/>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3:59" ht="41" customHeight="1">
      <c r="C19" s="104" t="s">
        <v>27</v>
      </c>
      <c r="D19" s="105" t="s">
        <v>68</v>
      </c>
      <c r="E19" s="106" t="s">
        <v>100</v>
      </c>
      <c r="F19" s="9"/>
      <c r="G19" s="34"/>
      <c r="H19" s="34"/>
      <c r="I19" s="34"/>
      <c r="J19" s="35"/>
      <c r="K19" s="89" t="str">
        <f t="shared" ref="K19:K24" si="0">IF(S19&gt;1,"?",(IF(X19&gt;0,"?","")))</f>
        <v/>
      </c>
      <c r="L19" s="90">
        <v>0.3</v>
      </c>
      <c r="M19" s="76"/>
      <c r="N19" s="77"/>
      <c r="O19" s="69"/>
      <c r="Q19" s="94">
        <f>L19</f>
        <v>0.3</v>
      </c>
      <c r="R19" s="95">
        <f>IF(J19&lt;&gt;"",1,IF(I19&lt;&gt;"",2/3,IF(H19&lt;&gt;"",1/3,0)))*Q19*20</f>
        <v>0</v>
      </c>
      <c r="S19" s="95">
        <f>IF(F19="",IF(G19&lt;&gt;"",1,0)+IF(H19&lt;&gt;"",1,0)+IF(I19&lt;&gt;"",1,0)+IF(J19&lt;&gt;"",1,0),0)</f>
        <v>0</v>
      </c>
      <c r="T19" s="95">
        <f>IF(F19&lt;&gt;"",0,IF(G19="",(R19/(Q19*20)),0.02+(R19/(Q19*20))))</f>
        <v>0</v>
      </c>
      <c r="U19" s="95">
        <f>IF(F19&lt;&gt;"",0,Q19)</f>
        <v>0.3</v>
      </c>
      <c r="V19" s="95">
        <f>IF(K19&lt;&gt;"",1,0)</f>
        <v>0</v>
      </c>
      <c r="W19" s="95" t="b">
        <f>IF(F19="",OR(G19&lt;&gt;"",H19&lt;&gt;"",I19&lt;&gt;"",J19&lt;&gt;""),0)</f>
        <v>0</v>
      </c>
      <c r="X19" s="95">
        <f>IF(F19&lt;&gt;"",IF(G19&lt;&gt;"",1,0)+IF(H19&lt;&gt;"",1,0)+IF(I19&lt;&gt;"",1,0)+IF(J19&lt;&gt;"",1,0),0)</f>
        <v>0</v>
      </c>
      <c r="Y19" s="95" t="b">
        <f>OR(W19=FALSE,W20=FALSE,W21=FALSE)</f>
        <v>1</v>
      </c>
      <c r="Z19" s="96">
        <f>(U19*S19+U21*S20+U20*S21)</f>
        <v>0</v>
      </c>
      <c r="AA19" s="97">
        <f>L18</f>
        <v>0.5</v>
      </c>
      <c r="AB19" s="95">
        <f>SUM(T19:T21)</f>
        <v>0</v>
      </c>
      <c r="AC19" s="95">
        <f>IF(SUM(S19:S21)=0,0,1)</f>
        <v>0</v>
      </c>
      <c r="AD19" s="98">
        <f>IF(AC19=1,SUMPRODUCT(R19:R21,S19:S21)/SUMPRODUCT(Q19:Q21,S19:S21),0)</f>
        <v>0</v>
      </c>
      <c r="AE19" s="99"/>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3:59" ht="38.25" customHeight="1">
      <c r="C20" s="107"/>
      <c r="D20" s="108"/>
      <c r="E20" s="109" t="s">
        <v>99</v>
      </c>
      <c r="F20" s="9"/>
      <c r="G20" s="35"/>
      <c r="H20" s="34"/>
      <c r="I20" s="34"/>
      <c r="J20" s="35"/>
      <c r="K20" s="89" t="str">
        <f t="shared" si="0"/>
        <v/>
      </c>
      <c r="L20" s="90">
        <v>0.4</v>
      </c>
      <c r="M20" s="76"/>
      <c r="N20" s="77"/>
      <c r="O20" s="69"/>
      <c r="Q20" s="94">
        <f>L20</f>
        <v>0.4</v>
      </c>
      <c r="R20" s="95">
        <f>IF(J20&lt;&gt;"",1,IF(I20&lt;&gt;"",2/3,IF(H20&lt;&gt;"",1/3,0)))*Q20*20</f>
        <v>0</v>
      </c>
      <c r="S20" s="95">
        <f>IF(F20="",IF(G20&lt;&gt;"",1,0)+IF(H20&lt;&gt;"",1,0)+IF(I20&lt;&gt;"",1,0)+IF(J20&lt;&gt;"",1,0),0)</f>
        <v>0</v>
      </c>
      <c r="T20" s="95">
        <f>IF(F20&lt;&gt;"",0,IF(G20="",(R20/(Q20*20)),0.02+(R20/(Q20*20))))</f>
        <v>0</v>
      </c>
      <c r="U20" s="95">
        <f>IF(F20&lt;&gt;"",0,Q20)</f>
        <v>0.4</v>
      </c>
      <c r="V20" s="95">
        <f>IF(K20&lt;&gt;"",1,0)</f>
        <v>0</v>
      </c>
      <c r="W20" s="95" t="b">
        <f>IF(F20="",OR(G20&lt;&gt;"",H20&lt;&gt;"",I20&lt;&gt;"",J20&lt;&gt;""),0)</f>
        <v>0</v>
      </c>
      <c r="X20" s="95">
        <f>IF(F20&lt;&gt;"",IF(G20&lt;&gt;"",1,0)+IF(H20&lt;&gt;"",1,0)+IF(I20&lt;&gt;"",1,0)+IF(J20&lt;&gt;"",1,0),0)</f>
        <v>0</v>
      </c>
      <c r="Y20" s="110"/>
      <c r="Z20" s="96"/>
      <c r="AA20" s="111"/>
      <c r="AB20" s="110"/>
      <c r="AC20" s="110"/>
      <c r="AD20" s="112"/>
      <c r="AE20" s="99"/>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3:59" ht="67" customHeight="1">
      <c r="C21" s="113"/>
      <c r="D21" s="114"/>
      <c r="E21" s="87" t="s">
        <v>101</v>
      </c>
      <c r="F21" s="18"/>
      <c r="G21" s="28"/>
      <c r="H21" s="29"/>
      <c r="I21" s="29"/>
      <c r="J21" s="28"/>
      <c r="K21" s="89" t="str">
        <f t="shared" si="0"/>
        <v/>
      </c>
      <c r="L21" s="90">
        <v>0.3</v>
      </c>
      <c r="M21" s="76"/>
      <c r="N21" s="77"/>
      <c r="O21" s="115"/>
      <c r="Q21" s="94">
        <f>L21</f>
        <v>0.3</v>
      </c>
      <c r="R21" s="95">
        <f>IF(J21&lt;&gt;"",1,IF(I21&lt;&gt;"",2/3,IF(H21&lt;&gt;"",1/3,0)))*Q21*20</f>
        <v>0</v>
      </c>
      <c r="S21" s="95">
        <f>IF(F21="",IF(G21&lt;&gt;"",1,0)+IF(H21&lt;&gt;"",1,0)+IF(I21&lt;&gt;"",1,0)+IF(J21&lt;&gt;"",1,0),0)</f>
        <v>0</v>
      </c>
      <c r="T21" s="95">
        <f>IF(F21&lt;&gt;"",0,IF(G21="",(R21/(Q21*20)),0.02+(R21/(Q21*20))))</f>
        <v>0</v>
      </c>
      <c r="U21" s="95">
        <f>IF(F21&lt;&gt;"",0,Q21)</f>
        <v>0.3</v>
      </c>
      <c r="V21" s="95">
        <f>IF(K21&lt;&gt;"",1,0)</f>
        <v>0</v>
      </c>
      <c r="W21" s="95" t="b">
        <f>IF(F21="",OR(G21&lt;&gt;"",H21&lt;&gt;"",I21&lt;&gt;"",J21&lt;&gt;""),0)</f>
        <v>0</v>
      </c>
      <c r="X21" s="95">
        <f>IF(F21&lt;&gt;"",IF(G21&lt;&gt;"",1,0)+IF(H21&lt;&gt;"",1,0)+IF(I21&lt;&gt;"",1,0)+IF(J21&lt;&gt;"",1,0),0)</f>
        <v>0</v>
      </c>
      <c r="Y21" s="110"/>
      <c r="Z21" s="102">
        <f>Z19*AA19</f>
        <v>0</v>
      </c>
      <c r="AA21" s="110"/>
      <c r="AB21" s="110"/>
      <c r="AC21" s="110"/>
      <c r="AD21" s="116"/>
      <c r="AE21" s="117"/>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3:59" ht="36" customHeight="1">
      <c r="C22" s="118" t="s">
        <v>69</v>
      </c>
      <c r="D22" s="119"/>
      <c r="E22" s="119"/>
      <c r="F22" s="119"/>
      <c r="G22" s="119"/>
      <c r="H22" s="119"/>
      <c r="I22" s="119"/>
      <c r="J22" s="119"/>
      <c r="K22" s="120"/>
      <c r="L22" s="80">
        <v>0.2</v>
      </c>
      <c r="M22" s="121">
        <f>L23+L24</f>
        <v>1</v>
      </c>
      <c r="N22" s="122"/>
      <c r="O22" s="11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3:59" ht="66.75" customHeight="1">
      <c r="C23" s="123" t="s">
        <v>70</v>
      </c>
      <c r="D23" s="124" t="s">
        <v>72</v>
      </c>
      <c r="E23" s="125" t="s">
        <v>103</v>
      </c>
      <c r="F23" s="10"/>
      <c r="G23" s="28"/>
      <c r="H23" s="29"/>
      <c r="I23" s="29"/>
      <c r="J23" s="28"/>
      <c r="K23" s="89" t="str">
        <f t="shared" si="0"/>
        <v/>
      </c>
      <c r="L23" s="126">
        <v>0.8</v>
      </c>
      <c r="M23" s="76"/>
      <c r="N23" s="77"/>
      <c r="O23" s="115"/>
      <c r="Q23" s="94">
        <f>L23</f>
        <v>0.8</v>
      </c>
      <c r="R23" s="95">
        <f>IF(J23&lt;&gt;"",1,IF(I23&lt;&gt;"",2/3,IF(H23&lt;&gt;"",1/3,0)))*Q23*20</f>
        <v>0</v>
      </c>
      <c r="S23" s="95">
        <f>IF(F23="",IF(G23&lt;&gt;"",1,0)+IF(H23&lt;&gt;"",1,0)+IF(I23&lt;&gt;"",1,0)+IF(J23&lt;&gt;"",1,0),0)</f>
        <v>0</v>
      </c>
      <c r="T23" s="95">
        <f>IF(F23&lt;&gt;"",0,IF(G23="",(R23/(Q23*20)),0.02+(R23/(Q23*20))))</f>
        <v>0</v>
      </c>
      <c r="U23" s="95">
        <f>IF(F23&lt;&gt;"",0,Q23)</f>
        <v>0.8</v>
      </c>
      <c r="V23" s="95">
        <f>IF(K23&lt;&gt;"",1,0)</f>
        <v>0</v>
      </c>
      <c r="W23" s="95" t="b">
        <f>IF(F23="",OR(G23&lt;&gt;"",H23&lt;&gt;"",I23&lt;&gt;"",J23&lt;&gt;""),0)</f>
        <v>0</v>
      </c>
      <c r="X23" s="95">
        <f>IF(F23&lt;&gt;"",IF(G23&lt;&gt;"",1,0)+IF(H23&lt;&gt;"",1,0)+IF(I23&lt;&gt;"",1,0)+IF(J23&lt;&gt;"",1,0),0)</f>
        <v>0</v>
      </c>
      <c r="Y23" s="95" t="b">
        <f>OR(W23=FALSE,W24)</f>
        <v>1</v>
      </c>
      <c r="Z23" s="96">
        <f>U23*S23+U24*S24</f>
        <v>0</v>
      </c>
      <c r="AA23" s="97">
        <f>L22</f>
        <v>0.2</v>
      </c>
      <c r="AB23" s="95">
        <f>SUM(T23:T24)</f>
        <v>0</v>
      </c>
      <c r="AC23" s="95">
        <f>IF(SUM(S23:S24)=0,0,1)</f>
        <v>0</v>
      </c>
      <c r="AD23" s="98">
        <f>IF(AC23=1,SUMPRODUCT(R23:R24,S23:S24)/SUMPRODUCT(Q23:Q24,S23:S24),0)</f>
        <v>0</v>
      </c>
      <c r="AE23" s="99"/>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3:59" ht="45" customHeight="1">
      <c r="C24" s="123" t="s">
        <v>71</v>
      </c>
      <c r="D24" s="124" t="s">
        <v>73</v>
      </c>
      <c r="E24" s="127" t="s">
        <v>85</v>
      </c>
      <c r="F24" s="9"/>
      <c r="G24" s="29"/>
      <c r="H24" s="29"/>
      <c r="I24" s="29"/>
      <c r="J24" s="33"/>
      <c r="K24" s="128" t="str">
        <f t="shared" si="0"/>
        <v/>
      </c>
      <c r="L24" s="126">
        <v>0.2</v>
      </c>
      <c r="M24" s="76"/>
      <c r="N24" s="77"/>
      <c r="O24" s="115"/>
      <c r="Q24" s="94">
        <f>L24</f>
        <v>0.2</v>
      </c>
      <c r="R24" s="95">
        <f>IF(J24&lt;&gt;"",1,IF(I24&lt;&gt;"",2/3,IF(H24&lt;&gt;"",1/3,0)))*Q24*20</f>
        <v>0</v>
      </c>
      <c r="S24" s="95">
        <f>IF(F24="",IF(G24&lt;&gt;"",1,0)+IF(H24&lt;&gt;"",1,0)+IF(I24&lt;&gt;"",1,0)+IF(J24&lt;&gt;"",1,0),0)</f>
        <v>0</v>
      </c>
      <c r="T24" s="95">
        <f>IF(F24&lt;&gt;"",0,IF(G24="",(R24/(Q24*20)),0.02+(R24/(Q24*20))))</f>
        <v>0</v>
      </c>
      <c r="U24" s="95">
        <f>IF(F24&lt;&gt;"",0,Q24)</f>
        <v>0.2</v>
      </c>
      <c r="V24" s="95">
        <f>IF(K24&lt;&gt;"",1,0)</f>
        <v>0</v>
      </c>
      <c r="W24" s="95" t="b">
        <f>IF(F24="",OR(G24&lt;&gt;"",H24&lt;&gt;"",I24&lt;&gt;"",J24&lt;&gt;""),0)</f>
        <v>0</v>
      </c>
      <c r="X24" s="95">
        <f>IF(F24&lt;&gt;"",IF(G24&lt;&gt;"",1,0)+IF(H24&lt;&gt;"",1,0)+IF(I24&lt;&gt;"",1,0)+IF(J24&lt;&gt;"",1,0),0)</f>
        <v>0</v>
      </c>
      <c r="Y24" s="110"/>
      <c r="Z24" s="102">
        <f>AA23*Z23</f>
        <v>0</v>
      </c>
      <c r="AA24" s="110"/>
      <c r="AB24" s="110"/>
      <c r="AC24" s="110"/>
      <c r="AD24" s="116"/>
      <c r="AE24" s="117"/>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3:59" ht="35.25" customHeight="1">
      <c r="C25" s="329" t="s">
        <v>30</v>
      </c>
      <c r="D25" s="329"/>
      <c r="E25" s="329"/>
      <c r="F25" s="329"/>
      <c r="G25" s="329"/>
      <c r="H25" s="329"/>
      <c r="I25" s="329"/>
      <c r="J25" s="329"/>
      <c r="K25" s="329"/>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3:59" ht="53" customHeight="1">
      <c r="C26" s="67"/>
      <c r="D26" s="67"/>
      <c r="E26" s="129" t="s">
        <v>8</v>
      </c>
      <c r="F26" s="67"/>
      <c r="G26" s="366">
        <f>Z26</f>
        <v>0</v>
      </c>
      <c r="H26" s="367"/>
      <c r="I26" s="367"/>
      <c r="J26" s="367"/>
      <c r="L26" s="130">
        <f>SUM(L22+L18+L15)</f>
        <v>1</v>
      </c>
      <c r="S26" s="131">
        <f>(AC16+AC19+AC23)</f>
        <v>0</v>
      </c>
      <c r="T26" s="132"/>
      <c r="U26" s="132"/>
      <c r="V26" s="131">
        <f>SUM(V16:W24)</f>
        <v>0</v>
      </c>
      <c r="W26" s="132"/>
      <c r="X26" s="131" t="b">
        <f>OR(Y16=TRUE,Y19=TRUE,Y23=TRUE)</f>
        <v>1</v>
      </c>
      <c r="Z26" s="133">
        <f>(Z24+Z21+Z17)</f>
        <v>0</v>
      </c>
      <c r="AA26" s="134"/>
      <c r="AD26" s="46"/>
      <c r="AE26" s="46"/>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3:59" ht="10.5" customHeight="1" thickBot="1">
      <c r="C27" s="67"/>
      <c r="D27" s="67"/>
      <c r="F27" s="67"/>
      <c r="G27" s="370"/>
      <c r="H27" s="370"/>
      <c r="I27" s="335"/>
      <c r="J27" s="33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3:59" ht="53" customHeight="1" thickBot="1">
      <c r="C28" s="67"/>
      <c r="D28" s="67"/>
      <c r="E28" s="135" t="s">
        <v>49</v>
      </c>
      <c r="F28" s="67"/>
      <c r="G28" s="361" t="str">
        <f>IF(Z26&lt;50%,"!",IF(V26&lt;&gt;0,"",(IF(S26&lt;&gt;0,(AD16*AA16+AD19*AA19+AD23*AA23)/(AC16*AA16+AC19*AA19+AC23*AA23),0))))</f>
        <v>!</v>
      </c>
      <c r="H28" s="362"/>
      <c r="I28" s="333" t="s">
        <v>11</v>
      </c>
      <c r="J28" s="334"/>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3:59" ht="17.25" customHeight="1">
      <c r="C29" s="67"/>
      <c r="D29" s="67"/>
      <c r="E29" s="136"/>
      <c r="F29" s="67"/>
      <c r="G29" s="137"/>
      <c r="H29" s="138"/>
      <c r="I29" s="138"/>
      <c r="J29" s="138"/>
    </row>
    <row r="30" spans="3:59" ht="53" customHeight="1" thickBot="1">
      <c r="C30" s="67"/>
      <c r="D30" s="67"/>
      <c r="E30" s="135" t="s">
        <v>50</v>
      </c>
      <c r="F30" s="67"/>
      <c r="G30" s="359"/>
      <c r="H30" s="360"/>
      <c r="I30" s="336" t="s">
        <v>11</v>
      </c>
      <c r="J30" s="337"/>
    </row>
    <row r="31" spans="3:59" ht="35.25" customHeight="1">
      <c r="C31" s="67"/>
      <c r="D31" s="67"/>
      <c r="E31" s="140"/>
      <c r="F31" s="141"/>
      <c r="G31" s="7"/>
      <c r="H31" s="7"/>
      <c r="I31" s="142"/>
      <c r="J31" s="142"/>
      <c r="K31" s="269"/>
      <c r="Z31" s="139"/>
    </row>
    <row r="32" spans="3:59" ht="35.25" customHeight="1">
      <c r="C32" s="338" t="s">
        <v>205</v>
      </c>
      <c r="D32" s="339"/>
      <c r="E32" s="339"/>
      <c r="F32" s="339"/>
      <c r="G32" s="339"/>
      <c r="H32" s="339"/>
      <c r="I32" s="339"/>
      <c r="J32" s="340"/>
      <c r="Z32" s="139"/>
    </row>
    <row r="33" spans="3:26" ht="20" customHeight="1">
      <c r="C33" s="330" t="s">
        <v>12</v>
      </c>
      <c r="D33" s="331"/>
      <c r="E33" s="331"/>
      <c r="F33" s="331"/>
      <c r="G33" s="331"/>
      <c r="H33" s="331"/>
      <c r="I33" s="331"/>
      <c r="J33" s="332"/>
    </row>
    <row r="34" spans="3:26" ht="60" customHeight="1" thickBot="1">
      <c r="C34" s="349"/>
      <c r="D34" s="350"/>
      <c r="E34" s="350"/>
      <c r="F34" s="350"/>
      <c r="G34" s="350"/>
      <c r="H34" s="350"/>
      <c r="I34" s="350"/>
      <c r="J34" s="351"/>
      <c r="Z34" s="139"/>
    </row>
    <row r="35" spans="3:26" ht="21" thickBot="1">
      <c r="C35" s="143"/>
      <c r="D35" s="143"/>
      <c r="E35" s="143"/>
      <c r="F35" s="144"/>
      <c r="G35" s="143"/>
      <c r="H35" s="143"/>
      <c r="I35" s="143"/>
      <c r="J35" s="143"/>
    </row>
    <row r="36" spans="3:26" ht="30" customHeight="1" thickBot="1">
      <c r="C36" s="352" t="s">
        <v>13</v>
      </c>
      <c r="D36" s="353"/>
      <c r="E36" s="145" t="s">
        <v>14</v>
      </c>
      <c r="F36" s="146"/>
      <c r="G36" s="310" t="s">
        <v>15</v>
      </c>
      <c r="H36" s="311"/>
      <c r="I36" s="311"/>
      <c r="J36" s="312"/>
    </row>
    <row r="37" spans="3:26" ht="50" customHeight="1" thickBot="1">
      <c r="C37" s="327"/>
      <c r="D37" s="328"/>
      <c r="E37" s="1"/>
      <c r="F37" s="147"/>
      <c r="G37" s="341"/>
      <c r="H37" s="342"/>
      <c r="I37" s="342"/>
      <c r="J37" s="343"/>
    </row>
    <row r="38" spans="3:26" ht="50" customHeight="1">
      <c r="C38" s="327"/>
      <c r="D38" s="328"/>
      <c r="E38" s="2"/>
      <c r="F38" s="147"/>
      <c r="G38" s="308"/>
      <c r="H38" s="309"/>
      <c r="I38" s="309"/>
      <c r="J38" s="309"/>
    </row>
    <row r="39" spans="3:26" ht="50" customHeight="1">
      <c r="C39" s="323"/>
      <c r="D39" s="324"/>
      <c r="E39" s="149"/>
      <c r="F39" s="148"/>
      <c r="G39" s="148"/>
      <c r="H39" s="148"/>
      <c r="I39" s="148"/>
      <c r="J39" s="148"/>
    </row>
    <row r="40" spans="3:26" ht="50" customHeight="1">
      <c r="C40" s="323"/>
      <c r="D40" s="324"/>
      <c r="E40" s="149"/>
      <c r="F40" s="148"/>
      <c r="G40" s="148"/>
      <c r="H40" s="148"/>
      <c r="I40" s="148"/>
      <c r="J40" s="148"/>
    </row>
    <row r="43" spans="3:26">
      <c r="M43" s="46"/>
    </row>
  </sheetData>
  <sheetProtection algorithmName="SHA-512" hashValue="hYFufGNB9ZSDFrsiDMTxySA8hJ07Q5/bNyA2/nfyUEW5chSgNlwpi5TyXbtJjg+jzpbZnoRn8Q/Psq7coQ1JSA==" saltValue="cCyEYhd+SAFuNs9jmCFT+g==" spinCount="100000" sheet="1" selectLockedCells="1"/>
  <mergeCells count="34">
    <mergeCell ref="B3:D3"/>
    <mergeCell ref="B5:C5"/>
    <mergeCell ref="B6:C6"/>
    <mergeCell ref="B7:C7"/>
    <mergeCell ref="G30:H30"/>
    <mergeCell ref="G28:H28"/>
    <mergeCell ref="C12:D12"/>
    <mergeCell ref="F12:J12"/>
    <mergeCell ref="G26:J26"/>
    <mergeCell ref="C15:J15"/>
    <mergeCell ref="G27:H27"/>
    <mergeCell ref="E3:J10"/>
    <mergeCell ref="C40:D40"/>
    <mergeCell ref="C18:K18"/>
    <mergeCell ref="C37:D37"/>
    <mergeCell ref="C38:D38"/>
    <mergeCell ref="C39:D39"/>
    <mergeCell ref="C25:K25"/>
    <mergeCell ref="C33:J33"/>
    <mergeCell ref="I28:J28"/>
    <mergeCell ref="I27:J27"/>
    <mergeCell ref="I30:J30"/>
    <mergeCell ref="C32:J32"/>
    <mergeCell ref="G37:J37"/>
    <mergeCell ref="C34:J34"/>
    <mergeCell ref="C36:D36"/>
    <mergeCell ref="G38:J38"/>
    <mergeCell ref="G36:J36"/>
    <mergeCell ref="B4:C4"/>
    <mergeCell ref="B8:C8"/>
    <mergeCell ref="B9:C10"/>
    <mergeCell ref="D9:D10"/>
    <mergeCell ref="E13:E14"/>
    <mergeCell ref="C13:D14"/>
  </mergeCells>
  <conditionalFormatting sqref="K16:K17">
    <cfRule type="containsText" dxfId="165" priority="35" operator="containsText" text="?">
      <formula>NOT(ISERROR(SEARCH("?",K16)))</formula>
    </cfRule>
  </conditionalFormatting>
  <conditionalFormatting sqref="K23:K24 K19:K21">
    <cfRule type="containsText" dxfId="164" priority="34" operator="containsText" text="?">
      <formula>NOT(ISERROR(SEARCH("?",K19)))</formula>
    </cfRule>
  </conditionalFormatting>
  <conditionalFormatting sqref="O15">
    <cfRule type="containsText" dxfId="163" priority="28" operator="containsText" text="Invalide">
      <formula>NOT(ISERROR(SEARCH("Invalide",O15)))</formula>
    </cfRule>
    <cfRule type="containsText" dxfId="162" priority="31" operator="containsText" text="VALIDE">
      <formula>NOT(ISERROR(SEARCH("VALIDE",O15)))</formula>
    </cfRule>
  </conditionalFormatting>
  <conditionalFormatting sqref="M15:N15">
    <cfRule type="cellIs" dxfId="161" priority="29" operator="greaterThan">
      <formula>1</formula>
    </cfRule>
    <cfRule type="cellIs" dxfId="160" priority="30" operator="equal">
      <formula>1</formula>
    </cfRule>
  </conditionalFormatting>
  <conditionalFormatting sqref="O18">
    <cfRule type="containsText" dxfId="159" priority="26" operator="containsText" text="Invalide">
      <formula>NOT(ISERROR(SEARCH("Invalide",O18)))</formula>
    </cfRule>
    <cfRule type="containsText" dxfId="158" priority="27" operator="containsText" text="VALIDE">
      <formula>NOT(ISERROR(SEARCH("VALIDE",O18)))</formula>
    </cfRule>
  </conditionalFormatting>
  <conditionalFormatting sqref="M18">
    <cfRule type="cellIs" dxfId="157" priority="23" operator="lessThan">
      <formula>1</formula>
    </cfRule>
    <cfRule type="cellIs" dxfId="156" priority="24" operator="greaterThan">
      <formula>1</formula>
    </cfRule>
    <cfRule type="cellIs" dxfId="155" priority="25" operator="equal">
      <formula>1</formula>
    </cfRule>
  </conditionalFormatting>
  <conditionalFormatting sqref="O16">
    <cfRule type="containsText" dxfId="154" priority="22" operator="containsText" text="Saisie OK">
      <formula>NOT(ISERROR(SEARCH("Saisie OK",O16)))</formula>
    </cfRule>
  </conditionalFormatting>
  <conditionalFormatting sqref="O1:O1048576">
    <cfRule type="containsText" dxfId="153" priority="20" operator="containsText" text="Erreur saisie">
      <formula>NOT(ISERROR(SEARCH("Erreur saisie",O1)))</formula>
    </cfRule>
    <cfRule type="containsText" dxfId="152" priority="21" operator="containsText" text="Saisie OK">
      <formula>NOT(ISERROR(SEARCH("Saisie OK",O1)))</formula>
    </cfRule>
  </conditionalFormatting>
  <conditionalFormatting sqref="G26:J26">
    <cfRule type="cellIs" dxfId="151" priority="18" operator="lessThan">
      <formula>0.5</formula>
    </cfRule>
    <cfRule type="cellIs" dxfId="150" priority="19" operator="greaterThan">
      <formula>0.5</formula>
    </cfRule>
  </conditionalFormatting>
  <conditionalFormatting sqref="F13">
    <cfRule type="containsText" dxfId="149" priority="14" operator="containsText" text="Non">
      <formula>NOT(ISERROR(SEARCH("Non",F13)))</formula>
    </cfRule>
    <cfRule type="containsText" dxfId="148" priority="16" operator="containsText" text="Non">
      <formula>NOT(ISERROR(SEARCH("Non",F13)))</formula>
    </cfRule>
  </conditionalFormatting>
  <conditionalFormatting sqref="F13">
    <cfRule type="containsText" dxfId="147" priority="15" operator="containsText" text="Non">
      <formula>NOT(ISERROR(SEARCH("Non",F13)))</formula>
    </cfRule>
  </conditionalFormatting>
  <conditionalFormatting sqref="F19:F21">
    <cfRule type="containsText" dxfId="146" priority="11" operator="containsText" text="Non">
      <formula>NOT(ISERROR(SEARCH("Non",F19)))</formula>
    </cfRule>
    <cfRule type="colorScale" priority="12">
      <colorScale>
        <cfvo type="min"/>
        <cfvo type="percentile" val="50"/>
        <cfvo type="max"/>
        <color rgb="FFF8696B"/>
        <color rgb="FFFFEB84"/>
        <color rgb="FF63BE7B"/>
      </colorScale>
    </cfRule>
  </conditionalFormatting>
  <conditionalFormatting sqref="F23:F24">
    <cfRule type="containsText" dxfId="145" priority="9" operator="containsText" text="Non">
      <formula>NOT(ISERROR(SEARCH("Non",F23)))</formula>
    </cfRule>
    <cfRule type="colorScale" priority="10">
      <colorScale>
        <cfvo type="min"/>
        <cfvo type="percentile" val="50"/>
        <cfvo type="max"/>
        <color rgb="FFF8696B"/>
        <color rgb="FFFFEB84"/>
        <color rgb="FF63BE7B"/>
      </colorScale>
    </cfRule>
  </conditionalFormatting>
  <conditionalFormatting sqref="F16:F17">
    <cfRule type="containsText" dxfId="144" priority="42" operator="containsText" text="Non">
      <formula>NOT(ISERROR(SEARCH("Non",F16)))</formula>
    </cfRule>
    <cfRule type="colorScale" priority="43">
      <colorScale>
        <cfvo type="min"/>
        <cfvo type="percentile" val="50"/>
        <cfvo type="max"/>
        <color rgb="FFF8696B"/>
        <color rgb="FFFFEB84"/>
        <color rgb="FF63BE7B"/>
      </colorScale>
    </cfRule>
  </conditionalFormatting>
  <conditionalFormatting sqref="G30:H30">
    <cfRule type="containsText" dxfId="143" priority="2" operator="containsText" text="!">
      <formula>NOT(ISERROR(SEARCH("!",G30)))</formula>
    </cfRule>
  </conditionalFormatting>
  <conditionalFormatting sqref="G28:H28">
    <cfRule type="containsText" dxfId="142" priority="1" operator="containsText" text="!">
      <formula>NOT(ISERROR(SEARCH("!",G28)))</formula>
    </cfRule>
  </conditionalFormatting>
  <pageMargins left="0" right="0.11811023622047245" top="0.35433070866141736" bottom="0.35433070866141736" header="0.31496062992125984" footer="0.31496062992125984"/>
  <pageSetup paperSize="9" scale="4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21BA-2021-A149-918B-2300FD4AD9CB}">
  <sheetPr>
    <tabColor rgb="FFFF795B"/>
  </sheetPr>
  <dimension ref="A1:BF93"/>
  <sheetViews>
    <sheetView zoomScaleNormal="100" workbookViewId="0">
      <selection activeCell="G17" sqref="G17"/>
    </sheetView>
  </sheetViews>
  <sheetFormatPr baseColWidth="10" defaultColWidth="11" defaultRowHeight="14"/>
  <cols>
    <col min="1" max="1" width="1.5" style="150" customWidth="1"/>
    <col min="2" max="2" width="12.5" style="150" customWidth="1"/>
    <col min="3" max="3" width="9.33203125" style="150" customWidth="1"/>
    <col min="4" max="4" width="53.5" style="150" customWidth="1"/>
    <col min="5" max="5" width="54.1640625" style="150" customWidth="1"/>
    <col min="6" max="6" width="10.1640625" style="150" customWidth="1"/>
    <col min="7" max="10" width="13.6640625" style="150" customWidth="1"/>
    <col min="11" max="11" width="5.1640625" style="150" customWidth="1"/>
    <col min="12" max="12" width="6.6640625" style="151" hidden="1" customWidth="1"/>
    <col min="13" max="13" width="7.1640625" style="150" hidden="1" customWidth="1"/>
    <col min="14" max="14" width="5.83203125" style="150" hidden="1" customWidth="1"/>
    <col min="15" max="29" width="11" style="150" hidden="1" customWidth="1"/>
    <col min="30" max="30" width="11" style="150" customWidth="1"/>
    <col min="31" max="16384" width="11" style="150"/>
  </cols>
  <sheetData>
    <row r="1" spans="2:29" ht="22" customHeight="1"/>
    <row r="2" spans="2:29" ht="105.75" customHeight="1"/>
    <row r="3" spans="2:29" ht="33" customHeight="1" thickBot="1"/>
    <row r="4" spans="2:29" ht="30" customHeight="1">
      <c r="B4" s="417" t="s">
        <v>0</v>
      </c>
      <c r="C4" s="418"/>
      <c r="D4" s="419"/>
    </row>
    <row r="5" spans="2:29" ht="30" customHeight="1">
      <c r="B5" s="313" t="s">
        <v>53</v>
      </c>
      <c r="C5" s="314"/>
      <c r="D5" s="273" t="s">
        <v>54</v>
      </c>
    </row>
    <row r="6" spans="2:29" ht="30" customHeight="1">
      <c r="B6" s="415" t="s">
        <v>1</v>
      </c>
      <c r="C6" s="416"/>
      <c r="D6" s="272">
        <f>'SESSION 2021'!C8</f>
        <v>0</v>
      </c>
    </row>
    <row r="7" spans="2:29" ht="30" customHeight="1">
      <c r="B7" s="415" t="s">
        <v>2</v>
      </c>
      <c r="C7" s="416"/>
      <c r="D7" s="272">
        <f>'SESSION 2021'!C9</f>
        <v>0</v>
      </c>
    </row>
    <row r="8" spans="2:29" ht="30" customHeight="1">
      <c r="B8" s="415" t="s">
        <v>3</v>
      </c>
      <c r="C8" s="416"/>
      <c r="D8" s="272">
        <f>'SESSION 2021'!C10</f>
        <v>0</v>
      </c>
    </row>
    <row r="9" spans="2:29" ht="30" customHeight="1">
      <c r="B9" s="415" t="s">
        <v>4</v>
      </c>
      <c r="C9" s="416"/>
      <c r="D9" s="272">
        <f>'SESSION 2021'!C11</f>
        <v>0</v>
      </c>
    </row>
    <row r="10" spans="2:29" ht="30" customHeight="1">
      <c r="B10" s="400" t="s">
        <v>52</v>
      </c>
      <c r="C10" s="401"/>
      <c r="D10" s="321"/>
      <c r="M10" s="152"/>
    </row>
    <row r="11" spans="2:29" ht="45.75" customHeight="1" thickBot="1">
      <c r="B11" s="402"/>
      <c r="C11" s="403"/>
      <c r="D11" s="322"/>
    </row>
    <row r="13" spans="2:29" ht="80" customHeight="1">
      <c r="C13" s="404" t="s">
        <v>92</v>
      </c>
      <c r="D13" s="405"/>
      <c r="E13" s="153" t="s">
        <v>93</v>
      </c>
      <c r="F13" s="406" t="s">
        <v>16</v>
      </c>
      <c r="G13" s="406"/>
      <c r="H13" s="406"/>
      <c r="I13" s="406"/>
      <c r="J13" s="406"/>
      <c r="M13" s="154"/>
      <c r="N13" s="154"/>
      <c r="O13" s="154"/>
    </row>
    <row r="14" spans="2:29" ht="25" customHeight="1">
      <c r="C14" s="345" t="s">
        <v>7</v>
      </c>
      <c r="D14" s="346"/>
      <c r="E14" s="344" t="s">
        <v>214</v>
      </c>
      <c r="F14" s="155" t="s">
        <v>48</v>
      </c>
      <c r="G14" s="71">
        <v>1</v>
      </c>
      <c r="H14" s="72">
        <v>2</v>
      </c>
      <c r="I14" s="73">
        <v>3</v>
      </c>
      <c r="J14" s="156">
        <v>4</v>
      </c>
      <c r="K14" s="157"/>
      <c r="O14" s="158"/>
    </row>
    <row r="15" spans="2:29" ht="67.5" customHeight="1">
      <c r="C15" s="347"/>
      <c r="D15" s="348"/>
      <c r="E15" s="344"/>
      <c r="F15" s="78" t="s">
        <v>210</v>
      </c>
      <c r="G15" s="11" t="s">
        <v>96</v>
      </c>
      <c r="H15" s="12" t="s">
        <v>208</v>
      </c>
      <c r="I15" s="12" t="s">
        <v>209</v>
      </c>
      <c r="J15" s="12" t="s">
        <v>97</v>
      </c>
      <c r="K15" s="159"/>
      <c r="L15" s="160" t="s">
        <v>6</v>
      </c>
      <c r="M15" s="161"/>
      <c r="N15" s="162"/>
      <c r="O15" s="158"/>
    </row>
    <row r="16" spans="2:29" ht="36" customHeight="1">
      <c r="C16" s="407" t="s">
        <v>127</v>
      </c>
      <c r="D16" s="408"/>
      <c r="E16" s="408"/>
      <c r="F16" s="408"/>
      <c r="G16" s="408"/>
      <c r="H16" s="408"/>
      <c r="I16" s="408"/>
      <c r="J16" s="408"/>
      <c r="K16" s="409"/>
      <c r="L16" s="163">
        <v>0.1</v>
      </c>
      <c r="M16" s="81">
        <f>L17+L18+L19++L20</f>
        <v>1</v>
      </c>
      <c r="N16" s="164"/>
      <c r="O16" s="165"/>
      <c r="P16" s="83" t="s">
        <v>33</v>
      </c>
      <c r="Q16" s="83" t="s">
        <v>34</v>
      </c>
      <c r="R16" s="83" t="s">
        <v>35</v>
      </c>
      <c r="S16" s="83" t="s">
        <v>36</v>
      </c>
      <c r="T16" s="83" t="s">
        <v>37</v>
      </c>
      <c r="U16" s="83" t="s">
        <v>38</v>
      </c>
      <c r="V16" s="83" t="s">
        <v>39</v>
      </c>
      <c r="W16" s="83" t="s">
        <v>40</v>
      </c>
      <c r="X16" s="83" t="s">
        <v>41</v>
      </c>
      <c r="Y16" s="83" t="s">
        <v>42</v>
      </c>
      <c r="Z16" s="83" t="s">
        <v>43</v>
      </c>
      <c r="AA16" s="83" t="s">
        <v>44</v>
      </c>
      <c r="AB16" s="83" t="s">
        <v>45</v>
      </c>
      <c r="AC16" s="83" t="s">
        <v>46</v>
      </c>
    </row>
    <row r="17" spans="3:29" ht="69" customHeight="1">
      <c r="C17" s="166" t="s">
        <v>31</v>
      </c>
      <c r="D17" s="88" t="s">
        <v>128</v>
      </c>
      <c r="E17" s="106" t="s">
        <v>138</v>
      </c>
      <c r="F17" s="9"/>
      <c r="G17" s="23"/>
      <c r="H17" s="23"/>
      <c r="I17" s="23"/>
      <c r="J17" s="24"/>
      <c r="K17" s="89" t="str">
        <f>IF(R17&gt;1,"?",(IF(W17&gt;0,"?","")))</f>
        <v/>
      </c>
      <c r="L17" s="167">
        <v>0.2</v>
      </c>
      <c r="M17" s="162"/>
      <c r="N17" s="162"/>
      <c r="O17" s="165"/>
      <c r="P17" s="168">
        <f>L17</f>
        <v>0.2</v>
      </c>
      <c r="Q17" s="169">
        <f>IF(J17&lt;&gt;"",1,IF(I17&lt;&gt;"",2/3,IF(H17&lt;&gt;"",1/3,0)))*P17*20</f>
        <v>0</v>
      </c>
      <c r="R17" s="169">
        <f>IF(F17="",IF(G17&lt;&gt;"",1,0)+IF(H17&lt;&gt;"",1,0)+IF(I17&lt;&gt;"",1,0)+IF(J17&lt;&gt;"",1,0),0)</f>
        <v>0</v>
      </c>
      <c r="S17" s="169">
        <f>IF(F17&lt;&gt;"",0,IF(G17="",(Q17/(P17*20)),0.02+(Q17/(P17*20))))</f>
        <v>0</v>
      </c>
      <c r="T17" s="169">
        <f>IF(F17&lt;&gt;"",0,P17)</f>
        <v>0.2</v>
      </c>
      <c r="U17" s="169">
        <f>IF(K17&lt;&gt;"",1,0)</f>
        <v>0</v>
      </c>
      <c r="V17" s="169" t="b">
        <f>IF(F17="",OR(G17&lt;&gt;"",H17&lt;&gt;"",I17&lt;&gt;"",J17&lt;&gt;""),0)</f>
        <v>0</v>
      </c>
      <c r="W17" s="169">
        <f>IF(F17&lt;&gt;"",IF(G17&lt;&gt;"",1,0)+IF(H17&lt;&gt;"",1,0)+IF(I17&lt;&gt;"",1,0)+IF(J17&lt;&gt;"",1,0),0)</f>
        <v>0</v>
      </c>
      <c r="X17" s="169" t="b">
        <f>OR(V17=FALSE,V18=FALSE,V19=FALSE,V20=FALSE)</f>
        <v>1</v>
      </c>
      <c r="Y17" s="170">
        <f>T17*R17+T18*R18+T19*R19+T20*R20</f>
        <v>0</v>
      </c>
      <c r="Z17" s="97">
        <f>L16</f>
        <v>0.1</v>
      </c>
      <c r="AA17" s="169">
        <f>SUM(S17:S20)</f>
        <v>0</v>
      </c>
      <c r="AB17" s="169">
        <f>IF(SUM(R17:R20)=0,0,1)</f>
        <v>0</v>
      </c>
      <c r="AC17" s="171">
        <f>IF(AB17=1,SUMPRODUCT(Q17:Q20,R17:R20)/SUMPRODUCT(P17:P20,R17:R20),0)</f>
        <v>0</v>
      </c>
    </row>
    <row r="18" spans="3:29" ht="86" customHeight="1">
      <c r="C18" s="166" t="s">
        <v>129</v>
      </c>
      <c r="D18" s="88" t="s">
        <v>132</v>
      </c>
      <c r="E18" s="106" t="s">
        <v>137</v>
      </c>
      <c r="F18" s="9"/>
      <c r="G18" s="23"/>
      <c r="H18" s="23"/>
      <c r="I18" s="23"/>
      <c r="J18" s="24"/>
      <c r="K18" s="89" t="str">
        <f t="shared" ref="K18:K20" si="0">IF(R18&gt;1,"?",(IF(W18&gt;0,"?","")))</f>
        <v/>
      </c>
      <c r="L18" s="167">
        <v>0.3</v>
      </c>
      <c r="M18" s="162"/>
      <c r="N18" s="162"/>
      <c r="O18" s="165"/>
      <c r="P18" s="168">
        <f t="shared" ref="P18:P20" si="1">L18</f>
        <v>0.3</v>
      </c>
      <c r="Q18" s="169">
        <f t="shared" ref="Q18:Q20" si="2">IF(J18&lt;&gt;"",1,IF(I18&lt;&gt;"",2/3,IF(H18&lt;&gt;"",1/3,0)))*P18*20</f>
        <v>0</v>
      </c>
      <c r="R18" s="169">
        <f t="shared" ref="R18:R20" si="3">IF(F18="",IF(G18&lt;&gt;"",1,0)+IF(H18&lt;&gt;"",1,0)+IF(I18&lt;&gt;"",1,0)+IF(J18&lt;&gt;"",1,0),0)</f>
        <v>0</v>
      </c>
      <c r="S18" s="169">
        <f t="shared" ref="S18:S20" si="4">IF(F18&lt;&gt;"",0,IF(G18="",(Q18/(P18*20)),0.02+(Q18/(P18*20))))</f>
        <v>0</v>
      </c>
      <c r="T18" s="169">
        <f t="shared" ref="T18:T20" si="5">IF(F18&lt;&gt;"",0,P18)</f>
        <v>0.3</v>
      </c>
      <c r="U18" s="169">
        <f t="shared" ref="U18:U20" si="6">IF(K18&lt;&gt;"",1,0)</f>
        <v>0</v>
      </c>
      <c r="V18" s="169" t="b">
        <f t="shared" ref="V18:V20" si="7">IF(F18="",OR(G18&lt;&gt;"",H18&lt;&gt;"",I18&lt;&gt;"",J18&lt;&gt;""),0)</f>
        <v>0</v>
      </c>
      <c r="W18" s="169">
        <f t="shared" ref="W18:W20" si="8">IF(F18&lt;&gt;"",IF(G18&lt;&gt;"",1,0)+IF(H18&lt;&gt;"",1,0)+IF(I18&lt;&gt;"",1,0)+IF(J18&lt;&gt;"",1,0),0)</f>
        <v>0</v>
      </c>
      <c r="X18" s="172"/>
      <c r="Y18" s="173">
        <f>Y17*Z17</f>
        <v>0</v>
      </c>
      <c r="Z18" s="174"/>
      <c r="AA18" s="172"/>
      <c r="AB18" s="172"/>
      <c r="AC18" s="175"/>
    </row>
    <row r="19" spans="3:29" ht="69" customHeight="1">
      <c r="C19" s="166" t="s">
        <v>130</v>
      </c>
      <c r="D19" s="88" t="s">
        <v>133</v>
      </c>
      <c r="E19" s="106" t="s">
        <v>136</v>
      </c>
      <c r="F19" s="9"/>
      <c r="G19" s="23"/>
      <c r="H19" s="23"/>
      <c r="I19" s="23"/>
      <c r="J19" s="24"/>
      <c r="K19" s="89" t="str">
        <f t="shared" si="0"/>
        <v/>
      </c>
      <c r="L19" s="167">
        <v>0.25</v>
      </c>
      <c r="M19" s="162"/>
      <c r="N19" s="162"/>
      <c r="O19" s="165"/>
      <c r="P19" s="168">
        <f t="shared" si="1"/>
        <v>0.25</v>
      </c>
      <c r="Q19" s="169">
        <f t="shared" si="2"/>
        <v>0</v>
      </c>
      <c r="R19" s="169">
        <f t="shared" si="3"/>
        <v>0</v>
      </c>
      <c r="S19" s="169">
        <f t="shared" si="4"/>
        <v>0</v>
      </c>
      <c r="T19" s="169">
        <f t="shared" si="5"/>
        <v>0.25</v>
      </c>
      <c r="U19" s="169">
        <f t="shared" si="6"/>
        <v>0</v>
      </c>
      <c r="V19" s="169" t="b">
        <f t="shared" si="7"/>
        <v>0</v>
      </c>
      <c r="W19" s="169">
        <f t="shared" si="8"/>
        <v>0</v>
      </c>
      <c r="X19" s="172"/>
      <c r="Y19" s="174"/>
      <c r="Z19" s="174"/>
      <c r="AA19" s="172"/>
      <c r="AB19" s="172"/>
      <c r="AC19" s="175"/>
    </row>
    <row r="20" spans="3:29" ht="69" customHeight="1">
      <c r="C20" s="166" t="s">
        <v>131</v>
      </c>
      <c r="D20" s="88" t="s">
        <v>134</v>
      </c>
      <c r="E20" s="106" t="s">
        <v>135</v>
      </c>
      <c r="F20" s="9"/>
      <c r="G20" s="23"/>
      <c r="H20" s="23"/>
      <c r="I20" s="23"/>
      <c r="J20" s="24"/>
      <c r="K20" s="89" t="str">
        <f t="shared" si="0"/>
        <v/>
      </c>
      <c r="L20" s="167">
        <v>0.25</v>
      </c>
      <c r="M20" s="162"/>
      <c r="N20" s="162"/>
      <c r="O20" s="165"/>
      <c r="P20" s="168">
        <f t="shared" si="1"/>
        <v>0.25</v>
      </c>
      <c r="Q20" s="169">
        <f t="shared" si="2"/>
        <v>0</v>
      </c>
      <c r="R20" s="169">
        <f t="shared" si="3"/>
        <v>0</v>
      </c>
      <c r="S20" s="169">
        <f t="shared" si="4"/>
        <v>0</v>
      </c>
      <c r="T20" s="169">
        <f t="shared" si="5"/>
        <v>0.25</v>
      </c>
      <c r="U20" s="169">
        <f t="shared" si="6"/>
        <v>0</v>
      </c>
      <c r="V20" s="169" t="b">
        <f t="shared" si="7"/>
        <v>0</v>
      </c>
      <c r="W20" s="169">
        <f t="shared" si="8"/>
        <v>0</v>
      </c>
      <c r="X20" s="172"/>
      <c r="Y20" s="174"/>
      <c r="Z20" s="174"/>
      <c r="AA20" s="172"/>
      <c r="AB20" s="172"/>
      <c r="AC20" s="175"/>
    </row>
    <row r="21" spans="3:29" ht="36" customHeight="1">
      <c r="C21" s="410" t="s">
        <v>139</v>
      </c>
      <c r="D21" s="411"/>
      <c r="E21" s="411"/>
      <c r="F21" s="411"/>
      <c r="G21" s="411"/>
      <c r="H21" s="411"/>
      <c r="I21" s="411"/>
      <c r="J21" s="411"/>
      <c r="K21" s="412"/>
      <c r="L21" s="163">
        <v>0.1</v>
      </c>
      <c r="M21" s="81">
        <f>L22+L23+L24+L25</f>
        <v>1</v>
      </c>
      <c r="N21" s="164"/>
      <c r="O21" s="176"/>
    </row>
    <row r="22" spans="3:29" ht="151" customHeight="1">
      <c r="C22" s="166" t="s">
        <v>28</v>
      </c>
      <c r="D22" s="177" t="s">
        <v>140</v>
      </c>
      <c r="E22" s="178" t="s">
        <v>203</v>
      </c>
      <c r="F22" s="19"/>
      <c r="G22" s="25"/>
      <c r="H22" s="26"/>
      <c r="I22" s="26"/>
      <c r="J22" s="27"/>
      <c r="K22" s="128" t="str">
        <f t="shared" ref="K22:K25" si="9">IF(R22&gt;1,"?",(IF(W22&gt;0,"?","")))</f>
        <v/>
      </c>
      <c r="L22" s="167">
        <v>0.35</v>
      </c>
      <c r="M22" s="162"/>
      <c r="N22" s="162"/>
      <c r="O22" s="176"/>
      <c r="P22" s="179">
        <f>L22</f>
        <v>0.35</v>
      </c>
      <c r="Q22" s="169">
        <f>IF(J22&lt;&gt;"",1,IF(I22&lt;&gt;"",2/3,IF(H22&lt;&gt;"",1/3,0)))*P22*20</f>
        <v>0</v>
      </c>
      <c r="R22" s="169">
        <f>IF(F22="",IF(G22&lt;&gt;"",1,0)+IF(H22&lt;&gt;"",1,0)+IF(I22&lt;&gt;"",1,0)+IF(J22&lt;&gt;"",1,0),0)</f>
        <v>0</v>
      </c>
      <c r="S22" s="169">
        <f>IF(F22&lt;&gt;"",0,IF(G22="",(Q22/(P22*20)),0.02+(Q22/(P22*20))))</f>
        <v>0</v>
      </c>
      <c r="T22" s="169">
        <f>IF(F22&lt;&gt;"",0,P22)</f>
        <v>0.35</v>
      </c>
      <c r="U22" s="169">
        <f>IF(K22&lt;&gt;"",1,0)</f>
        <v>0</v>
      </c>
      <c r="V22" s="169" t="b">
        <f>IF(F22="",OR(G22&lt;&gt;"",H22&lt;&gt;"",I22&lt;&gt;"",J22&lt;&gt;""),0)</f>
        <v>0</v>
      </c>
      <c r="W22" s="169">
        <f>IF(F22&lt;&gt;"",IF(G22&lt;&gt;"",1,0)+IF(H22&lt;&gt;"",1,0)+IF(I22&lt;&gt;"",1,0)+IF(J22&lt;&gt;"",1,0),0)</f>
        <v>0</v>
      </c>
      <c r="X22" s="169" t="b">
        <f>OR(V22=FALSE,V23=FALSE,V24=FALSE,V25=FALSE)</f>
        <v>1</v>
      </c>
      <c r="Y22" s="170">
        <f>T22*R22+T23*R23+T24*R24+T25*R25</f>
        <v>0</v>
      </c>
      <c r="Z22" s="97">
        <f>L21</f>
        <v>0.1</v>
      </c>
      <c r="AA22" s="169">
        <f>SUM(S22:S25)</f>
        <v>0</v>
      </c>
      <c r="AB22" s="169">
        <f>IF(SUM(R22:R25)=0,0,1)</f>
        <v>0</v>
      </c>
      <c r="AC22" s="171">
        <f>IF(AB22=1,SUMPRODUCT(Q22:Q25,R22:R25)/SUMPRODUCT(P22:P25,R22:R25),0)</f>
        <v>0</v>
      </c>
    </row>
    <row r="23" spans="3:29" ht="53" customHeight="1">
      <c r="C23" s="166" t="s">
        <v>144</v>
      </c>
      <c r="D23" s="177" t="s">
        <v>141</v>
      </c>
      <c r="E23" s="178" t="s">
        <v>202</v>
      </c>
      <c r="F23" s="19"/>
      <c r="G23" s="25"/>
      <c r="H23" s="26"/>
      <c r="I23" s="26"/>
      <c r="J23" s="27"/>
      <c r="K23" s="128" t="str">
        <f t="shared" si="9"/>
        <v/>
      </c>
      <c r="L23" s="167">
        <v>0.2</v>
      </c>
      <c r="M23" s="162"/>
      <c r="N23" s="162"/>
      <c r="O23" s="176"/>
      <c r="P23" s="168">
        <f t="shared" ref="P23:P25" si="10">L23</f>
        <v>0.2</v>
      </c>
      <c r="Q23" s="169">
        <f t="shared" ref="Q23:Q25" si="11">IF(J23&lt;&gt;"",1,IF(I23&lt;&gt;"",2/3,IF(H23&lt;&gt;"",1/3,0)))*P23*20</f>
        <v>0</v>
      </c>
      <c r="R23" s="169">
        <f t="shared" ref="R23:R25" si="12">IF(F23="",IF(G23&lt;&gt;"",1,0)+IF(H23&lt;&gt;"",1,0)+IF(I23&lt;&gt;"",1,0)+IF(J23&lt;&gt;"",1,0),0)</f>
        <v>0</v>
      </c>
      <c r="S23" s="169">
        <f t="shared" ref="S23:S25" si="13">IF(F23&lt;&gt;"",0,IF(G23="",(Q23/(P23*20)),0.02+(Q23/(P23*20))))</f>
        <v>0</v>
      </c>
      <c r="T23" s="169">
        <f t="shared" ref="T23:T25" si="14">IF(F23&lt;&gt;"",0,P23)</f>
        <v>0.2</v>
      </c>
      <c r="U23" s="169">
        <f t="shared" ref="U23:U25" si="15">IF(K23&lt;&gt;"",1,0)</f>
        <v>0</v>
      </c>
      <c r="V23" s="169" t="b">
        <f t="shared" ref="V23:V25" si="16">IF(F23="",OR(G23&lt;&gt;"",H23&lt;&gt;"",I23&lt;&gt;"",J23&lt;&gt;""),0)</f>
        <v>0</v>
      </c>
      <c r="W23" s="169">
        <f t="shared" ref="W23:W25" si="17">IF(F23&lt;&gt;"",IF(G23&lt;&gt;"",1,0)+IF(H23&lt;&gt;"",1,0)+IF(I23&lt;&gt;"",1,0)+IF(J23&lt;&gt;"",1,0),0)</f>
        <v>0</v>
      </c>
      <c r="X23" s="172"/>
      <c r="Y23" s="173">
        <f>Y22*Z22</f>
        <v>0</v>
      </c>
      <c r="Z23" s="172"/>
      <c r="AA23" s="172"/>
      <c r="AB23" s="172"/>
      <c r="AC23" s="175"/>
    </row>
    <row r="24" spans="3:29" ht="71" customHeight="1">
      <c r="C24" s="166" t="s">
        <v>145</v>
      </c>
      <c r="D24" s="177" t="s">
        <v>142</v>
      </c>
      <c r="E24" s="178" t="s">
        <v>204</v>
      </c>
      <c r="F24" s="19"/>
      <c r="G24" s="25"/>
      <c r="H24" s="26"/>
      <c r="I24" s="26"/>
      <c r="J24" s="27"/>
      <c r="K24" s="128" t="str">
        <f t="shared" si="9"/>
        <v/>
      </c>
      <c r="L24" s="167">
        <v>0.3</v>
      </c>
      <c r="M24" s="162"/>
      <c r="N24" s="162"/>
      <c r="O24" s="176"/>
      <c r="P24" s="168">
        <f t="shared" si="10"/>
        <v>0.3</v>
      </c>
      <c r="Q24" s="169">
        <f t="shared" si="11"/>
        <v>0</v>
      </c>
      <c r="R24" s="169">
        <f t="shared" si="12"/>
        <v>0</v>
      </c>
      <c r="S24" s="169">
        <f t="shared" si="13"/>
        <v>0</v>
      </c>
      <c r="T24" s="169">
        <f t="shared" si="14"/>
        <v>0.3</v>
      </c>
      <c r="U24" s="169">
        <f t="shared" si="15"/>
        <v>0</v>
      </c>
      <c r="V24" s="169" t="b">
        <f t="shared" si="16"/>
        <v>0</v>
      </c>
      <c r="W24" s="169">
        <f t="shared" si="17"/>
        <v>0</v>
      </c>
      <c r="X24" s="172"/>
      <c r="Y24" s="172"/>
      <c r="Z24" s="172"/>
      <c r="AA24" s="172"/>
      <c r="AB24" s="172"/>
      <c r="AC24" s="175"/>
    </row>
    <row r="25" spans="3:29" ht="88" customHeight="1">
      <c r="C25" s="166" t="s">
        <v>146</v>
      </c>
      <c r="D25" s="177" t="s">
        <v>143</v>
      </c>
      <c r="E25" s="178" t="s">
        <v>154</v>
      </c>
      <c r="F25" s="19"/>
      <c r="G25" s="25"/>
      <c r="H25" s="26"/>
      <c r="I25" s="26"/>
      <c r="J25" s="27"/>
      <c r="K25" s="128" t="str">
        <f t="shared" si="9"/>
        <v/>
      </c>
      <c r="L25" s="167">
        <v>0.15</v>
      </c>
      <c r="M25" s="162"/>
      <c r="N25" s="162"/>
      <c r="O25" s="176"/>
      <c r="P25" s="168">
        <f t="shared" si="10"/>
        <v>0.15</v>
      </c>
      <c r="Q25" s="169">
        <f t="shared" si="11"/>
        <v>0</v>
      </c>
      <c r="R25" s="169">
        <f t="shared" si="12"/>
        <v>0</v>
      </c>
      <c r="S25" s="169">
        <f t="shared" si="13"/>
        <v>0</v>
      </c>
      <c r="T25" s="169">
        <f t="shared" si="14"/>
        <v>0.15</v>
      </c>
      <c r="U25" s="169">
        <f t="shared" si="15"/>
        <v>0</v>
      </c>
      <c r="V25" s="169" t="b">
        <f t="shared" si="16"/>
        <v>0</v>
      </c>
      <c r="W25" s="169">
        <f t="shared" si="17"/>
        <v>0</v>
      </c>
      <c r="X25" s="172"/>
      <c r="Y25" s="172"/>
      <c r="Z25" s="172"/>
      <c r="AA25" s="172"/>
      <c r="AB25" s="172"/>
      <c r="AC25" s="175"/>
    </row>
    <row r="26" spans="3:29" ht="36" customHeight="1">
      <c r="C26" s="413" t="s">
        <v>74</v>
      </c>
      <c r="D26" s="394"/>
      <c r="E26" s="394"/>
      <c r="F26" s="394"/>
      <c r="G26" s="394"/>
      <c r="H26" s="394"/>
      <c r="I26" s="394"/>
      <c r="J26" s="394"/>
      <c r="K26" s="395"/>
      <c r="L26" s="163">
        <v>0.05</v>
      </c>
      <c r="M26" s="81">
        <f>L27+L28+L29</f>
        <v>1</v>
      </c>
      <c r="N26" s="164"/>
      <c r="O26" s="176"/>
    </row>
    <row r="27" spans="3:29" ht="64.5" customHeight="1">
      <c r="C27" s="166" t="s">
        <v>76</v>
      </c>
      <c r="D27" s="180" t="s">
        <v>75</v>
      </c>
      <c r="E27" s="181" t="s">
        <v>77</v>
      </c>
      <c r="F27" s="19"/>
      <c r="G27" s="28"/>
      <c r="H27" s="29"/>
      <c r="I27" s="29"/>
      <c r="J27" s="30"/>
      <c r="K27" s="89" t="str">
        <f>IF(R27&gt;1,"?",(IF(W27&gt;0,"?","")))</f>
        <v/>
      </c>
      <c r="L27" s="167">
        <v>0.15</v>
      </c>
      <c r="M27" s="162"/>
      <c r="N27" s="162"/>
      <c r="O27" s="176"/>
      <c r="P27" s="179">
        <f>L27</f>
        <v>0.15</v>
      </c>
      <c r="Q27" s="169">
        <f>IF(J27&lt;&gt;"",1,IF(I27&lt;&gt;"",2/3,IF(H27&lt;&gt;"",1/3,0)))*P27*20</f>
        <v>0</v>
      </c>
      <c r="R27" s="169">
        <f>IF(F27="",IF(G27&lt;&gt;"",1,0)+IF(H27&lt;&gt;"",1,0)+IF(I27&lt;&gt;"",1,0)+IF(J27&lt;&gt;"",1,0),0)</f>
        <v>0</v>
      </c>
      <c r="S27" s="169">
        <f>IF(F27&lt;&gt;"",0,IF(G27="",(Q27/(P27*20)),0.02+(Q27/(P27*20))))</f>
        <v>0</v>
      </c>
      <c r="T27" s="169">
        <f>IF(F27&lt;&gt;"",0,P27)</f>
        <v>0.15</v>
      </c>
      <c r="U27" s="169">
        <f>IF(K27&lt;&gt;"",1,0)</f>
        <v>0</v>
      </c>
      <c r="V27" s="169" t="b">
        <f>IF(F27="",OR(G27&lt;&gt;"",H27&lt;&gt;"",I27&lt;&gt;"",J27&lt;&gt;""),0)</f>
        <v>0</v>
      </c>
      <c r="W27" s="169">
        <f>IF(F27&lt;&gt;"",IF(G27&lt;&gt;"",1,0)+IF(H27&lt;&gt;"",1,0)+IF(I27&lt;&gt;"",1,0)+IF(J27&lt;&gt;"",1,0),0)</f>
        <v>0</v>
      </c>
      <c r="X27" s="169" t="b">
        <f>OR(V27=FALSE,V28=FALSE,V29=FALSE)</f>
        <v>1</v>
      </c>
      <c r="Y27" s="170">
        <f>T27*R27+T28*R28+T29*R29</f>
        <v>0</v>
      </c>
      <c r="Z27" s="97">
        <f>L26</f>
        <v>0.05</v>
      </c>
      <c r="AA27" s="169">
        <f>SUM(S27:S29)</f>
        <v>0</v>
      </c>
      <c r="AB27" s="169">
        <f>IF(SUM(R27:R29)=0,0,1)</f>
        <v>0</v>
      </c>
      <c r="AC27" s="171">
        <f>IF(AB27=1,SUMPRODUCT(Q27:Q29,R27:R29)/SUMPRODUCT(P27:P29,R27:R29),0)</f>
        <v>0</v>
      </c>
    </row>
    <row r="28" spans="3:29" ht="113.25" customHeight="1">
      <c r="C28" s="166" t="s">
        <v>79</v>
      </c>
      <c r="D28" s="180" t="s">
        <v>78</v>
      </c>
      <c r="E28" s="182" t="s">
        <v>149</v>
      </c>
      <c r="F28" s="19"/>
      <c r="G28" s="29"/>
      <c r="H28" s="29"/>
      <c r="I28" s="29"/>
      <c r="J28" s="30"/>
      <c r="K28" s="89" t="str">
        <f t="shared" ref="K28:K29" si="18">IF(R28&gt;1,"?",(IF(W28&gt;0,"?","")))</f>
        <v/>
      </c>
      <c r="L28" s="167">
        <v>0.5</v>
      </c>
      <c r="M28" s="162"/>
      <c r="N28" s="162"/>
      <c r="O28" s="176"/>
      <c r="P28" s="179">
        <f>L28</f>
        <v>0.5</v>
      </c>
      <c r="Q28" s="169">
        <f>IF(J28&lt;&gt;"",1,IF(I28&lt;&gt;"",2/3,IF(H28&lt;&gt;"",1/3,0)))*P28*20</f>
        <v>0</v>
      </c>
      <c r="R28" s="169">
        <f>IF(F28="",IF(G28&lt;&gt;"",1,0)+IF(H28&lt;&gt;"",1,0)+IF(I28&lt;&gt;"",1,0)+IF(J28&lt;&gt;"",1,0),0)</f>
        <v>0</v>
      </c>
      <c r="S28" s="169">
        <f>IF(F28&lt;&gt;"",0,IF(G28="",(Q28/(P28*20)),0.02+(Q28/(P28*20))))</f>
        <v>0</v>
      </c>
      <c r="T28" s="169">
        <f>IF(F28&lt;&gt;"",0,P28)</f>
        <v>0.5</v>
      </c>
      <c r="U28" s="169">
        <f>IF(K28&lt;&gt;"",1,0)</f>
        <v>0</v>
      </c>
      <c r="V28" s="169" t="b">
        <f>IF(F28="",OR(G28&lt;&gt;"",H28&lt;&gt;"",I28&lt;&gt;"",J28&lt;&gt;""),0)</f>
        <v>0</v>
      </c>
      <c r="W28" s="169">
        <f>IF(F28&lt;&gt;"",IF(G28&lt;&gt;"",1,0)+IF(H28&lt;&gt;"",1,0)+IF(I28&lt;&gt;"",1,0)+IF(J28&lt;&gt;"",1,0),0)</f>
        <v>0</v>
      </c>
      <c r="Y28" s="173">
        <f>Y27*Z27</f>
        <v>0</v>
      </c>
    </row>
    <row r="29" spans="3:29" ht="90" customHeight="1">
      <c r="C29" s="166" t="s">
        <v>148</v>
      </c>
      <c r="D29" s="180" t="s">
        <v>147</v>
      </c>
      <c r="E29" s="182" t="s">
        <v>150</v>
      </c>
      <c r="F29" s="19"/>
      <c r="G29" s="29"/>
      <c r="H29" s="29"/>
      <c r="I29" s="29"/>
      <c r="J29" s="30"/>
      <c r="K29" s="89" t="str">
        <f t="shared" si="18"/>
        <v/>
      </c>
      <c r="L29" s="167">
        <v>0.35</v>
      </c>
      <c r="M29" s="162"/>
      <c r="N29" s="162"/>
      <c r="O29" s="176"/>
      <c r="P29" s="179">
        <f>L29</f>
        <v>0.35</v>
      </c>
      <c r="Q29" s="169">
        <f>IF(J29&lt;&gt;"",1,IF(I29&lt;&gt;"",2/3,IF(H29&lt;&gt;"",1/3,0)))*P29*20</f>
        <v>0</v>
      </c>
      <c r="R29" s="169">
        <f>IF(F29="",IF(G29&lt;&gt;"",1,0)+IF(H29&lt;&gt;"",1,0)+IF(I29&lt;&gt;"",1,0)+IF(J29&lt;&gt;"",1,0),0)</f>
        <v>0</v>
      </c>
      <c r="S29" s="169">
        <f>IF(F29&lt;&gt;"",0,IF(G29="",(Q29/(P29*20)),0.02+(Q29/(P29*20))))</f>
        <v>0</v>
      </c>
      <c r="T29" s="169">
        <f>IF(F29&lt;&gt;"",0,P29)</f>
        <v>0.35</v>
      </c>
      <c r="U29" s="169">
        <f>IF(K29&lt;&gt;"",1,0)</f>
        <v>0</v>
      </c>
      <c r="V29" s="169" t="b">
        <f>IF(F29="",OR(G29&lt;&gt;"",H29&lt;&gt;"",I29&lt;&gt;"",J29&lt;&gt;""),0)</f>
        <v>0</v>
      </c>
      <c r="W29" s="169">
        <f>IF(F29&lt;&gt;"",IF(G29&lt;&gt;"",1,0)+IF(H29&lt;&gt;"",1,0)+IF(I29&lt;&gt;"",1,0)+IF(J29&lt;&gt;"",1,0),0)</f>
        <v>0</v>
      </c>
    </row>
    <row r="30" spans="3:29" ht="36" customHeight="1">
      <c r="C30" s="414" t="s">
        <v>151</v>
      </c>
      <c r="D30" s="414"/>
      <c r="E30" s="414"/>
      <c r="F30" s="414"/>
      <c r="G30" s="414"/>
      <c r="H30" s="414"/>
      <c r="I30" s="414"/>
      <c r="J30" s="414"/>
      <c r="K30" s="414"/>
      <c r="L30" s="163">
        <v>0.05</v>
      </c>
      <c r="M30" s="81">
        <f>L31+L32</f>
        <v>1</v>
      </c>
      <c r="N30" s="164"/>
      <c r="O30" s="176"/>
    </row>
    <row r="31" spans="3:29" ht="234" customHeight="1">
      <c r="C31" s="166" t="s">
        <v>80</v>
      </c>
      <c r="D31" s="183" t="s">
        <v>152</v>
      </c>
      <c r="E31" s="183" t="s">
        <v>153</v>
      </c>
      <c r="F31" s="19"/>
      <c r="G31" s="31"/>
      <c r="H31" s="31"/>
      <c r="I31" s="31"/>
      <c r="J31" s="32"/>
      <c r="K31" s="89" t="str">
        <f t="shared" ref="K31:K48" si="19">IF(R31&gt;1,"?",(IF(W31&gt;0,"?","")))</f>
        <v/>
      </c>
      <c r="L31" s="167">
        <v>0.7</v>
      </c>
      <c r="M31" s="162"/>
      <c r="N31" s="162"/>
      <c r="O31" s="176"/>
      <c r="P31" s="179">
        <f>L31</f>
        <v>0.7</v>
      </c>
      <c r="Q31" s="169">
        <f>IF(J31&lt;&gt;"",1,IF(I31&lt;&gt;"",2/3,IF(H31&lt;&gt;"",1/3,0)))*P31*20</f>
        <v>0</v>
      </c>
      <c r="R31" s="169">
        <f>IF(F31="",IF(G31&lt;&gt;"",1,0)+IF(H31&lt;&gt;"",1,0)+IF(I31&lt;&gt;"",1,0)+IF(J31&lt;&gt;"",1,0),0)</f>
        <v>0</v>
      </c>
      <c r="S31" s="169">
        <f>IF(F31&lt;&gt;"",0,IF(G31="",(Q31/(P31*20)),0.02+(Q31/(P31*20))))</f>
        <v>0</v>
      </c>
      <c r="T31" s="169">
        <f>IF(F31&lt;&gt;"",0,P31)</f>
        <v>0.7</v>
      </c>
      <c r="U31" s="169">
        <f>IF(K31&lt;&gt;"",1,0)</f>
        <v>0</v>
      </c>
      <c r="V31" s="169" t="b">
        <f>IF(F31="",OR(G31&lt;&gt;"",H31&lt;&gt;"",I31&lt;&gt;"",J31&lt;&gt;""),0)</f>
        <v>0</v>
      </c>
      <c r="W31" s="169">
        <f>IF(F31&lt;&gt;"",IF(G31&lt;&gt;"",1,0)+IF(H31&lt;&gt;"",1,0)+IF(I31&lt;&gt;"",1,0)+IF(J31&lt;&gt;"",1,0),0)</f>
        <v>0</v>
      </c>
      <c r="X31" s="169" t="b">
        <f>OR(V31=FALSE,V32=FALSE)</f>
        <v>1</v>
      </c>
      <c r="Y31" s="170">
        <f>T31*R31+T32*R32</f>
        <v>0</v>
      </c>
      <c r="Z31" s="97">
        <f>L30</f>
        <v>0.05</v>
      </c>
      <c r="AA31" s="169">
        <f>SUM(S31:S32)</f>
        <v>0</v>
      </c>
      <c r="AB31" s="169">
        <f>IF(SUM(R31:R32)=0,0,1)</f>
        <v>0</v>
      </c>
      <c r="AC31" s="171">
        <f>IF(AB31=1,SUMPRODUCT(Q31:Q32,R31:R32)/SUMPRODUCT(P31:P32,R31:R32),0)</f>
        <v>0</v>
      </c>
    </row>
    <row r="32" spans="3:29" ht="89" customHeight="1">
      <c r="C32" s="166" t="s">
        <v>47</v>
      </c>
      <c r="D32" s="183" t="s">
        <v>155</v>
      </c>
      <c r="E32" s="183" t="s">
        <v>156</v>
      </c>
      <c r="F32" s="19"/>
      <c r="G32" s="31"/>
      <c r="H32" s="31"/>
      <c r="I32" s="31"/>
      <c r="J32" s="32"/>
      <c r="K32" s="89" t="str">
        <f t="shared" si="19"/>
        <v/>
      </c>
      <c r="L32" s="167">
        <v>0.3</v>
      </c>
      <c r="P32" s="179">
        <f>L32</f>
        <v>0.3</v>
      </c>
      <c r="Q32" s="169">
        <f>IF(J32&lt;&gt;"",1,IF(I32&lt;&gt;"",2/3,IF(H32&lt;&gt;"",1/3,0)))*P32*20</f>
        <v>0</v>
      </c>
      <c r="R32" s="169">
        <f>IF(F32="",IF(G32&lt;&gt;"",1,0)+IF(H32&lt;&gt;"",1,0)+IF(I32&lt;&gt;"",1,0)+IF(J32&lt;&gt;"",1,0),0)</f>
        <v>0</v>
      </c>
      <c r="S32" s="169">
        <f>IF(F32&lt;&gt;"",0,IF(G32="",(Q32/(P32*20)),0.02+(Q32/(P32*20))))</f>
        <v>0</v>
      </c>
      <c r="T32" s="169">
        <f>IF(F32&lt;&gt;"",0,P32)</f>
        <v>0.3</v>
      </c>
      <c r="U32" s="169">
        <f>IF(K32&lt;&gt;"",1,0)</f>
        <v>0</v>
      </c>
      <c r="V32" s="169" t="b">
        <f>IF(F32="",OR(G32&lt;&gt;"",H32&lt;&gt;"",I32&lt;&gt;"",J32&lt;&gt;""),0)</f>
        <v>0</v>
      </c>
      <c r="W32" s="169">
        <f>IF(F32&lt;&gt;"",IF(G32&lt;&gt;"",1,0)+IF(H32&lt;&gt;"",1,0)+IF(I32&lt;&gt;"",1,0)+IF(J32&lt;&gt;"",1,0),0)</f>
        <v>0</v>
      </c>
      <c r="Y32" s="173">
        <f>Y31*Z31</f>
        <v>0</v>
      </c>
    </row>
    <row r="33" spans="3:29" ht="36" customHeight="1">
      <c r="C33" s="387" t="s">
        <v>157</v>
      </c>
      <c r="D33" s="388"/>
      <c r="E33" s="388"/>
      <c r="F33" s="388"/>
      <c r="G33" s="388"/>
      <c r="H33" s="388"/>
      <c r="I33" s="388"/>
      <c r="J33" s="388"/>
      <c r="K33" s="399"/>
      <c r="L33" s="184">
        <v>0.1</v>
      </c>
      <c r="M33" s="81">
        <f>L34+L35+L36</f>
        <v>1</v>
      </c>
      <c r="N33" s="185"/>
    </row>
    <row r="34" spans="3:29" ht="56" customHeight="1">
      <c r="C34" s="166" t="s">
        <v>81</v>
      </c>
      <c r="D34" s="183" t="s">
        <v>158</v>
      </c>
      <c r="E34" s="183" t="s">
        <v>162</v>
      </c>
      <c r="F34" s="19"/>
      <c r="G34" s="31"/>
      <c r="H34" s="31"/>
      <c r="I34" s="31"/>
      <c r="J34" s="32"/>
      <c r="K34" s="89" t="str">
        <f t="shared" si="19"/>
        <v/>
      </c>
      <c r="L34" s="167">
        <v>0.25</v>
      </c>
      <c r="P34" s="179">
        <f>L34</f>
        <v>0.25</v>
      </c>
      <c r="Q34" s="169">
        <f>IF(J34&lt;&gt;"",1,IF(I34&lt;&gt;"",2/3,IF(H34&lt;&gt;"",1/3,0)))*P34*20</f>
        <v>0</v>
      </c>
      <c r="R34" s="169">
        <f>IF(F34="",IF(G34&lt;&gt;"",1,0)+IF(H34&lt;&gt;"",1,0)+IF(I34&lt;&gt;"",1,0)+IF(J34&lt;&gt;"",1,0),0)</f>
        <v>0</v>
      </c>
      <c r="S34" s="169">
        <f>IF(F34&lt;&gt;"",0,IF(G34="",(Q34/(P34*20)),0.02+(Q34/(P34*20))))</f>
        <v>0</v>
      </c>
      <c r="T34" s="169">
        <f>IF(F34&lt;&gt;"",0,P34)</f>
        <v>0.25</v>
      </c>
      <c r="U34" s="169">
        <f>IF(K34&lt;&gt;"",1,0)</f>
        <v>0</v>
      </c>
      <c r="V34" s="169" t="b">
        <f>IF(F34="",OR(G34&lt;&gt;"",H34&lt;&gt;"",I34&lt;&gt;"",J34&lt;&gt;""),0)</f>
        <v>0</v>
      </c>
      <c r="W34" s="169">
        <f>IF(F34&lt;&gt;"",IF(G34&lt;&gt;"",1,0)+IF(H34&lt;&gt;"",1,0)+IF(I34&lt;&gt;"",1,0)+IF(J34&lt;&gt;"",1,0),0)</f>
        <v>0</v>
      </c>
      <c r="X34" s="169" t="b">
        <f>OR(V34=FALSE,V35=FALSE,V50=FALSE,V36=FALSE)</f>
        <v>1</v>
      </c>
      <c r="Y34" s="170">
        <f>T34*R34+T35*R35+T36*R36</f>
        <v>0</v>
      </c>
      <c r="Z34" s="97">
        <f>L33</f>
        <v>0.1</v>
      </c>
      <c r="AA34" s="169">
        <f>SUM(S34:S36)</f>
        <v>0</v>
      </c>
      <c r="AB34" s="169">
        <f>IF(SUM(R34:R36)=0,0,1)</f>
        <v>0</v>
      </c>
      <c r="AC34" s="171">
        <f>IF(AB34=1,SUMPRODUCT(Q34:Q36,R34:R36)/SUMPRODUCT(P34:P36,R34:R36),0)</f>
        <v>0</v>
      </c>
    </row>
    <row r="35" spans="3:29" ht="75" customHeight="1">
      <c r="C35" s="166" t="s">
        <v>82</v>
      </c>
      <c r="D35" s="183" t="s">
        <v>159</v>
      </c>
      <c r="E35" s="183" t="s">
        <v>163</v>
      </c>
      <c r="F35" s="19"/>
      <c r="G35" s="31"/>
      <c r="H35" s="31"/>
      <c r="I35" s="31"/>
      <c r="J35" s="32"/>
      <c r="K35" s="89" t="str">
        <f>IF(R35&gt;1,"?",(IF(W35&gt;0,"?","")))</f>
        <v/>
      </c>
      <c r="L35" s="167">
        <v>0.6</v>
      </c>
      <c r="P35" s="179">
        <f>L35</f>
        <v>0.6</v>
      </c>
      <c r="Q35" s="169">
        <f>IF(J35&lt;&gt;"",1,IF(I35&lt;&gt;"",2/3,IF(H35&lt;&gt;"",1/3,0)))*P35*20</f>
        <v>0</v>
      </c>
      <c r="R35" s="169">
        <f>IF(F35="",IF(G35&lt;&gt;"",1,0)+IF(H35&lt;&gt;"",1,0)+IF(I35&lt;&gt;"",1,0)+IF(J35&lt;&gt;"",1,0),0)</f>
        <v>0</v>
      </c>
      <c r="S35" s="169">
        <f>IF(F35&lt;&gt;"",0,IF(G35="",(Q35/(P35*20)),0.02+(Q35/(P35*20))))</f>
        <v>0</v>
      </c>
      <c r="T35" s="169">
        <f>IF(F35&lt;&gt;"",0,P35)</f>
        <v>0.6</v>
      </c>
      <c r="U35" s="169">
        <f>IF(K35&lt;&gt;"",1,0)</f>
        <v>0</v>
      </c>
      <c r="V35" s="169" t="b">
        <f>IF(F35="",OR(G35&lt;&gt;"",H35&lt;&gt;"",I35&lt;&gt;"",J35&lt;&gt;""),0)</f>
        <v>0</v>
      </c>
      <c r="W35" s="169">
        <f>IF(F35&lt;&gt;"",IF(G35&lt;&gt;"",1,0)+IF(H35&lt;&gt;"",1,0)+IF(I35&lt;&gt;"",1,0)+IF(J35&lt;&gt;"",1,0),0)</f>
        <v>0</v>
      </c>
      <c r="Y35" s="173">
        <f>Y34*Z34</f>
        <v>0</v>
      </c>
    </row>
    <row r="36" spans="3:29" ht="51" customHeight="1">
      <c r="C36" s="166" t="s">
        <v>160</v>
      </c>
      <c r="D36" s="183" t="s">
        <v>161</v>
      </c>
      <c r="E36" s="183" t="s">
        <v>164</v>
      </c>
      <c r="F36" s="19"/>
      <c r="G36" s="31"/>
      <c r="H36" s="31"/>
      <c r="I36" s="31"/>
      <c r="J36" s="32"/>
      <c r="K36" s="89" t="str">
        <f>IF(R36&gt;1,"?",(IF(W36&gt;0,"?","")))</f>
        <v/>
      </c>
      <c r="L36" s="167">
        <v>0.15</v>
      </c>
      <c r="P36" s="179">
        <f>L36</f>
        <v>0.15</v>
      </c>
      <c r="Q36" s="169">
        <f>IF(J36&lt;&gt;"",1,IF(I36&lt;&gt;"",2/3,IF(H36&lt;&gt;"",1/3,0)))*P36*20</f>
        <v>0</v>
      </c>
      <c r="R36" s="169">
        <f>IF(F36="",IF(G36&lt;&gt;"",1,0)+IF(H36&lt;&gt;"",1,0)+IF(I36&lt;&gt;"",1,0)+IF(J36&lt;&gt;"",1,0),0)</f>
        <v>0</v>
      </c>
      <c r="S36" s="169">
        <f>IF(F36&lt;&gt;"",0,IF(G36="",(Q36/(P36*20)),0.02+(Q36/(P36*20))))</f>
        <v>0</v>
      </c>
      <c r="T36" s="169">
        <f>IF(F36&lt;&gt;"",0,P36)</f>
        <v>0.15</v>
      </c>
      <c r="U36" s="169">
        <f>IF(K36&lt;&gt;"",1,0)</f>
        <v>0</v>
      </c>
      <c r="V36" s="169" t="b">
        <f>IF(F36="",OR(G36&lt;&gt;"",H36&lt;&gt;"",I36&lt;&gt;"",J36&lt;&gt;""),0)</f>
        <v>0</v>
      </c>
      <c r="W36" s="169">
        <f>IF(F36&lt;&gt;"",IF(G36&lt;&gt;"",1,0)+IF(H36&lt;&gt;"",1,0)+IF(I36&lt;&gt;"",1,0)+IF(J36&lt;&gt;"",1,0),0)</f>
        <v>0</v>
      </c>
    </row>
    <row r="37" spans="3:29" ht="36" customHeight="1">
      <c r="C37" s="398" t="s">
        <v>165</v>
      </c>
      <c r="D37" s="388"/>
      <c r="E37" s="388"/>
      <c r="F37" s="388"/>
      <c r="G37" s="388"/>
      <c r="H37" s="388"/>
      <c r="I37" s="388"/>
      <c r="J37" s="388"/>
      <c r="K37" s="399" t="str">
        <f t="shared" si="19"/>
        <v/>
      </c>
      <c r="L37" s="184">
        <v>0.15</v>
      </c>
      <c r="M37" s="81">
        <f>L38+L39+L40</f>
        <v>1</v>
      </c>
      <c r="N37" s="185"/>
      <c r="O37" s="186"/>
      <c r="P37" s="187"/>
      <c r="Q37" s="172"/>
      <c r="R37" s="172"/>
      <c r="S37" s="172"/>
      <c r="T37" s="172"/>
      <c r="U37" s="172"/>
      <c r="V37" s="172"/>
      <c r="W37" s="172"/>
      <c r="X37" s="186"/>
    </row>
    <row r="38" spans="3:29" ht="121" customHeight="1">
      <c r="C38" s="188"/>
      <c r="D38" s="384" t="s">
        <v>212</v>
      </c>
      <c r="E38" s="101" t="s">
        <v>167</v>
      </c>
      <c r="F38" s="19"/>
      <c r="G38" s="36"/>
      <c r="H38" s="36"/>
      <c r="I38" s="36"/>
      <c r="J38" s="36"/>
      <c r="K38" s="89" t="str">
        <f t="shared" si="19"/>
        <v/>
      </c>
      <c r="L38" s="167">
        <v>0.3</v>
      </c>
      <c r="P38" s="179">
        <f>L38</f>
        <v>0.3</v>
      </c>
      <c r="Q38" s="169">
        <f>IF(J38&lt;&gt;"",1,IF(I38&lt;&gt;"",2/3,IF(H38&lt;&gt;"",1/3,0)))*P38*20</f>
        <v>0</v>
      </c>
      <c r="R38" s="169">
        <f>IF(F38="",IF(G38&lt;&gt;"",1,0)+IF(H38&lt;&gt;"",1,0)+IF(I38&lt;&gt;"",1,0)+IF(J38&lt;&gt;"",1,0),0)</f>
        <v>0</v>
      </c>
      <c r="S38" s="169">
        <f>IF(F38&lt;&gt;"",0,IF(G38="",(Q38/(P38*20)),0.02+(Q38/(P38*20))))</f>
        <v>0</v>
      </c>
      <c r="T38" s="169">
        <f>IF(F38&lt;&gt;"",0,P38)</f>
        <v>0.3</v>
      </c>
      <c r="U38" s="169">
        <f>IF(K38&lt;&gt;"",1,0)</f>
        <v>0</v>
      </c>
      <c r="V38" s="169" t="b">
        <f>IF(F38="",OR(G38&lt;&gt;"",H38&lt;&gt;"",I38&lt;&gt;"",J38&lt;&gt;""),0)</f>
        <v>0</v>
      </c>
      <c r="W38" s="169">
        <f>IF(F38&lt;&gt;"",IF(G38&lt;&gt;"",1,0)+IF(H38&lt;&gt;"",1,0)+IF(I38&lt;&gt;"",1,0)+IF(J38&lt;&gt;"",1,0),0)</f>
        <v>0</v>
      </c>
      <c r="X38" s="169" t="b">
        <f>OR(V38=FALSE,V39=FALSE,V40=FALSE)</f>
        <v>1</v>
      </c>
      <c r="Y38" s="170">
        <f>T38*R38+T39*R39+T40*R40</f>
        <v>0</v>
      </c>
      <c r="Z38" s="97">
        <f>L37</f>
        <v>0.15</v>
      </c>
      <c r="AA38" s="169">
        <f>SUM(S38:S40)</f>
        <v>0</v>
      </c>
      <c r="AB38" s="169">
        <f>IF(SUM(R38:R40)=0,0,1)</f>
        <v>0</v>
      </c>
      <c r="AC38" s="171">
        <f>IF(AB38=1,SUMPRODUCT(Q38:Q40,R38:R40)/SUMPRODUCT(P38:P40,R38:R40),0)</f>
        <v>0</v>
      </c>
    </row>
    <row r="39" spans="3:29" ht="152" customHeight="1">
      <c r="C39" s="189"/>
      <c r="D39" s="385"/>
      <c r="E39" s="101" t="s">
        <v>166</v>
      </c>
      <c r="F39" s="19"/>
      <c r="G39" s="36"/>
      <c r="H39" s="36"/>
      <c r="I39" s="36"/>
      <c r="J39" s="36"/>
      <c r="K39" s="89" t="str">
        <f t="shared" si="19"/>
        <v/>
      </c>
      <c r="L39" s="167">
        <v>0.5</v>
      </c>
      <c r="P39" s="179">
        <f>L39</f>
        <v>0.5</v>
      </c>
      <c r="Q39" s="169">
        <f>IF(J39&lt;&gt;"",1,IF(I39&lt;&gt;"",2/3,IF(H39&lt;&gt;"",1/3,0)))*P39*20</f>
        <v>0</v>
      </c>
      <c r="R39" s="169">
        <f>IF(F39="",IF(G39&lt;&gt;"",1,0)+IF(H39&lt;&gt;"",1,0)+IF(I39&lt;&gt;"",1,0)+IF(J39&lt;&gt;"",1,0),0)</f>
        <v>0</v>
      </c>
      <c r="S39" s="169">
        <f>IF(F39&lt;&gt;"",0,IF(G39="",(Q39/(P39*20)),0.02+(Q39/(P39*20))))</f>
        <v>0</v>
      </c>
      <c r="T39" s="169">
        <f>IF(F39&lt;&gt;"",0,P39)</f>
        <v>0.5</v>
      </c>
      <c r="U39" s="169">
        <f>IF(K39&lt;&gt;"",1,0)</f>
        <v>0</v>
      </c>
      <c r="V39" s="169" t="b">
        <f>IF(F39="",OR(G39&lt;&gt;"",H39&lt;&gt;"",I39&lt;&gt;"",J39&lt;&gt;""),0)</f>
        <v>0</v>
      </c>
      <c r="W39" s="169">
        <f>IF(F39&lt;&gt;"",IF(G39&lt;&gt;"",1,0)+IF(H39&lt;&gt;"",1,0)+IF(I39&lt;&gt;"",1,0)+IF(J39&lt;&gt;"",1,0),0)</f>
        <v>0</v>
      </c>
      <c r="Y39" s="173">
        <f>Y38*Z38</f>
        <v>0</v>
      </c>
    </row>
    <row r="40" spans="3:29" ht="92" customHeight="1">
      <c r="C40" s="190"/>
      <c r="D40" s="386"/>
      <c r="E40" s="101" t="s">
        <v>168</v>
      </c>
      <c r="F40" s="19"/>
      <c r="G40" s="36"/>
      <c r="H40" s="36"/>
      <c r="I40" s="36"/>
      <c r="J40" s="36"/>
      <c r="K40" s="89" t="str">
        <f t="shared" si="19"/>
        <v/>
      </c>
      <c r="L40" s="167">
        <v>0.2</v>
      </c>
      <c r="P40" s="179">
        <f>L40</f>
        <v>0.2</v>
      </c>
      <c r="Q40" s="169">
        <f>IF(J40&lt;&gt;"",1,IF(I40&lt;&gt;"",2/3,IF(H40&lt;&gt;"",1/3,0)))*P40*20</f>
        <v>0</v>
      </c>
      <c r="R40" s="169">
        <f>IF(F40="",IF(G40&lt;&gt;"",1,0)+IF(H40&lt;&gt;"",1,0)+IF(I40&lt;&gt;"",1,0)+IF(J40&lt;&gt;"",1,0),0)</f>
        <v>0</v>
      </c>
      <c r="S40" s="169">
        <f>IF(F40&lt;&gt;"",0,IF(G40="",(Q40/(P40*20)),0.02+(Q40/(P40*20))))</f>
        <v>0</v>
      </c>
      <c r="T40" s="169">
        <f>IF(F40&lt;&gt;"",0,P40)</f>
        <v>0.2</v>
      </c>
      <c r="U40" s="169">
        <f>IF(K40&lt;&gt;"",1,0)</f>
        <v>0</v>
      </c>
      <c r="V40" s="169" t="b">
        <f>IF(F40="",OR(G40&lt;&gt;"",H40&lt;&gt;"",I40&lt;&gt;"",J40&lt;&gt;""),0)</f>
        <v>0</v>
      </c>
      <c r="W40" s="169">
        <f>IF(F40&lt;&gt;"",IF(G40&lt;&gt;"",1,0)+IF(H40&lt;&gt;"",1,0)+IF(I40&lt;&gt;"",1,0)+IF(J40&lt;&gt;"",1,0),0)</f>
        <v>0</v>
      </c>
    </row>
    <row r="41" spans="3:29" ht="36" customHeight="1">
      <c r="C41" s="387" t="s">
        <v>169</v>
      </c>
      <c r="D41" s="388"/>
      <c r="E41" s="388"/>
      <c r="F41" s="388"/>
      <c r="G41" s="388"/>
      <c r="H41" s="388"/>
      <c r="I41" s="388"/>
      <c r="J41" s="388"/>
      <c r="K41" s="389"/>
      <c r="L41" s="184">
        <v>0.05</v>
      </c>
      <c r="M41" s="81">
        <f>L42+L43+L44</f>
        <v>1</v>
      </c>
      <c r="N41" s="185"/>
      <c r="P41" s="191"/>
      <c r="Q41" s="192"/>
      <c r="R41" s="192"/>
      <c r="S41" s="192"/>
      <c r="T41" s="192"/>
      <c r="U41" s="192"/>
      <c r="V41" s="192"/>
      <c r="W41" s="192"/>
    </row>
    <row r="42" spans="3:29" ht="132" customHeight="1">
      <c r="C42" s="193"/>
      <c r="D42" s="194" t="s">
        <v>193</v>
      </c>
      <c r="E42" s="195" t="s">
        <v>173</v>
      </c>
      <c r="F42" s="19"/>
      <c r="G42" s="37"/>
      <c r="H42" s="37"/>
      <c r="I42" s="37"/>
      <c r="J42" s="38"/>
      <c r="K42" s="89" t="str">
        <f t="shared" si="19"/>
        <v/>
      </c>
      <c r="L42" s="167">
        <v>0.35</v>
      </c>
      <c r="P42" s="179">
        <f>L42</f>
        <v>0.35</v>
      </c>
      <c r="Q42" s="169">
        <f>IF(J42&lt;&gt;"",1,IF(I42&lt;&gt;"",2/3,IF(H42&lt;&gt;"",1/3,0)))*P42*20</f>
        <v>0</v>
      </c>
      <c r="R42" s="169">
        <f>IF(F42="",IF(G42&lt;&gt;"",1,0)+IF(H42&lt;&gt;"",1,0)+IF(I42&lt;&gt;"",1,0)+IF(J42&lt;&gt;"",1,0),0)</f>
        <v>0</v>
      </c>
      <c r="S42" s="169">
        <f>IF(F42&lt;&gt;"",0,IF(G42="",(Q42/(P42*20)),0.02+(Q42/(P42*20))))</f>
        <v>0</v>
      </c>
      <c r="T42" s="169">
        <f>IF(F42&lt;&gt;"",0,P42)</f>
        <v>0.35</v>
      </c>
      <c r="U42" s="169">
        <f>IF(K42&lt;&gt;"",1,0)</f>
        <v>0</v>
      </c>
      <c r="V42" s="169" t="b">
        <f>IF(F42="",OR(G42&lt;&gt;"",H42&lt;&gt;"",I42&lt;&gt;"",J42&lt;&gt;""),0)</f>
        <v>0</v>
      </c>
      <c r="W42" s="169">
        <f>IF(F42&lt;&gt;"",IF(G42&lt;&gt;"",1,0)+IF(H42&lt;&gt;"",1,0)+IF(I42&lt;&gt;"",1,0)+IF(J42&lt;&gt;"",1,0),0)</f>
        <v>0</v>
      </c>
      <c r="X42" s="169" t="b">
        <f>OR(V42=FALSE,V43=FALSE,V44=FALSE)</f>
        <v>1</v>
      </c>
      <c r="Y42" s="170">
        <f>T42*R42+T43*R43+T44*R44</f>
        <v>0</v>
      </c>
      <c r="Z42" s="97">
        <f>L41</f>
        <v>0.05</v>
      </c>
      <c r="AA42" s="169">
        <f>SUM(S42:S44)</f>
        <v>0</v>
      </c>
      <c r="AB42" s="169">
        <f>IF(SUM(R42:R44)=0,0,1)</f>
        <v>0</v>
      </c>
      <c r="AC42" s="171">
        <f>IF(AB42=1,SUMPRODUCT(Q42:Q44,R42:R44)/SUMPRODUCT(P42:P44,R42:R44),0)</f>
        <v>0</v>
      </c>
    </row>
    <row r="43" spans="3:29" ht="117" customHeight="1">
      <c r="C43" s="196"/>
      <c r="D43" s="197"/>
      <c r="E43" s="195" t="s">
        <v>174</v>
      </c>
      <c r="F43" s="19"/>
      <c r="G43" s="37"/>
      <c r="H43" s="37"/>
      <c r="I43" s="37"/>
      <c r="J43" s="38"/>
      <c r="K43" s="89" t="str">
        <f t="shared" si="19"/>
        <v/>
      </c>
      <c r="L43" s="167">
        <v>0.5</v>
      </c>
      <c r="P43" s="179">
        <f>L43</f>
        <v>0.5</v>
      </c>
      <c r="Q43" s="169">
        <f>IF(J43&lt;&gt;"",1,IF(I43&lt;&gt;"",2/3,IF(H43&lt;&gt;"",1/3,0)))*P43*20</f>
        <v>0</v>
      </c>
      <c r="R43" s="169">
        <f>IF(F43="",IF(G43&lt;&gt;"",1,0)+IF(H43&lt;&gt;"",1,0)+IF(I43&lt;&gt;"",1,0)+IF(J43&lt;&gt;"",1,0),0)</f>
        <v>0</v>
      </c>
      <c r="S43" s="169">
        <f>IF(F43&lt;&gt;"",0,IF(G43="",(Q43/(P43*20)),0.02+(Q43/(P43*20))))</f>
        <v>0</v>
      </c>
      <c r="T43" s="169">
        <f>IF(F43&lt;&gt;"",0,P43)</f>
        <v>0.5</v>
      </c>
      <c r="U43" s="169">
        <f t="shared" ref="U43:U44" si="20">IF(K43&lt;&gt;"",1,0)</f>
        <v>0</v>
      </c>
      <c r="V43" s="169" t="b">
        <f t="shared" ref="V43:V44" si="21">IF(F43="",OR(G43&lt;&gt;"",H43&lt;&gt;"",I43&lt;&gt;"",J43&lt;&gt;""),0)</f>
        <v>0</v>
      </c>
      <c r="W43" s="169">
        <f t="shared" ref="W43:W44" si="22">IF(F43&lt;&gt;"",IF(G43&lt;&gt;"",1,0)+IF(H43&lt;&gt;"",1,0)+IF(I43&lt;&gt;"",1,0)+IF(J43&lt;&gt;"",1,0),0)</f>
        <v>0</v>
      </c>
      <c r="Y43" s="173">
        <f>Y42*Z42</f>
        <v>0</v>
      </c>
    </row>
    <row r="44" spans="3:29" ht="87" customHeight="1">
      <c r="C44" s="198"/>
      <c r="D44" s="199"/>
      <c r="E44" s="195" t="s">
        <v>170</v>
      </c>
      <c r="F44" s="19"/>
      <c r="G44" s="37"/>
      <c r="H44" s="37"/>
      <c r="I44" s="37"/>
      <c r="J44" s="38"/>
      <c r="K44" s="89" t="str">
        <f t="shared" si="19"/>
        <v/>
      </c>
      <c r="L44" s="167">
        <v>0.15</v>
      </c>
      <c r="P44" s="179">
        <f>L44</f>
        <v>0.15</v>
      </c>
      <c r="Q44" s="169">
        <f>IF(J44&lt;&gt;"",1,IF(I44&lt;&gt;"",2/3,IF(H44&lt;&gt;"",1/3,0)))*P44*20</f>
        <v>0</v>
      </c>
      <c r="R44" s="169">
        <f>IF(F44="",IF(G44&lt;&gt;"",1,0)+IF(H44&lt;&gt;"",1,0)+IF(I44&lt;&gt;"",1,0)+IF(J44&lt;&gt;"",1,0),0)</f>
        <v>0</v>
      </c>
      <c r="S44" s="169">
        <f>IF(F44&lt;&gt;"",0,IF(G44="",(Q44/(P44*20)),0.02+(Q44/(P44*20))))</f>
        <v>0</v>
      </c>
      <c r="T44" s="169">
        <f>IF(F44&lt;&gt;"",0,P44)</f>
        <v>0.15</v>
      </c>
      <c r="U44" s="169">
        <f t="shared" si="20"/>
        <v>0</v>
      </c>
      <c r="V44" s="169" t="b">
        <f t="shared" si="21"/>
        <v>0</v>
      </c>
      <c r="W44" s="169">
        <f t="shared" si="22"/>
        <v>0</v>
      </c>
    </row>
    <row r="45" spans="3:29" ht="36" customHeight="1">
      <c r="C45" s="387" t="s">
        <v>171</v>
      </c>
      <c r="D45" s="388"/>
      <c r="E45" s="388"/>
      <c r="F45" s="388"/>
      <c r="G45" s="388"/>
      <c r="H45" s="388"/>
      <c r="I45" s="388"/>
      <c r="J45" s="388"/>
      <c r="K45" s="389"/>
      <c r="L45" s="184">
        <v>0.05</v>
      </c>
      <c r="M45" s="81">
        <f>L46+L47+L48</f>
        <v>1</v>
      </c>
      <c r="N45" s="185"/>
      <c r="P45" s="187"/>
      <c r="Q45" s="172"/>
      <c r="R45" s="172"/>
      <c r="S45" s="172"/>
      <c r="T45" s="172"/>
      <c r="U45" s="172"/>
      <c r="V45" s="172"/>
      <c r="W45" s="172"/>
    </row>
    <row r="46" spans="3:29" ht="123" customHeight="1">
      <c r="C46" s="188"/>
      <c r="D46" s="384" t="s">
        <v>172</v>
      </c>
      <c r="E46" s="101" t="s">
        <v>175</v>
      </c>
      <c r="F46" s="19"/>
      <c r="G46" s="37"/>
      <c r="H46" s="37"/>
      <c r="I46" s="37"/>
      <c r="J46" s="38"/>
      <c r="K46" s="89" t="str">
        <f t="shared" si="19"/>
        <v/>
      </c>
      <c r="L46" s="167">
        <v>0.45</v>
      </c>
      <c r="P46" s="179">
        <f>L46</f>
        <v>0.45</v>
      </c>
      <c r="Q46" s="169">
        <f>IF(J46&lt;&gt;"",1,IF(I46&lt;&gt;"",2/3,IF(H46&lt;&gt;"",1/3,0)))*P46*20</f>
        <v>0</v>
      </c>
      <c r="R46" s="169">
        <f>IF(F46="",IF(G46&lt;&gt;"",1,0)+IF(H46&lt;&gt;"",1,0)+IF(I46&lt;&gt;"",1,0)+IF(J46&lt;&gt;"",1,0),0)</f>
        <v>0</v>
      </c>
      <c r="S46" s="169">
        <f>IF(F46&lt;&gt;"",0,IF(G46="",(Q46/(P46*20)),0.02+(Q46/(P46*20))))</f>
        <v>0</v>
      </c>
      <c r="T46" s="169">
        <f>IF(F46&lt;&gt;"",0,P46)</f>
        <v>0.45</v>
      </c>
      <c r="U46" s="169">
        <f>IF(K46&lt;&gt;"",1,0)</f>
        <v>0</v>
      </c>
      <c r="V46" s="169" t="b">
        <f>IF(F46="",OR(G46&lt;&gt;"",H46&lt;&gt;"",I46&lt;&gt;"",J46&lt;&gt;""),0)</f>
        <v>0</v>
      </c>
      <c r="W46" s="169">
        <f>IF(F46&lt;&gt;"",IF(G46&lt;&gt;"",1,0)+IF(H46&lt;&gt;"",1,0)+IF(I46&lt;&gt;"",1,0)+IF(J46&lt;&gt;"",1,0),0)</f>
        <v>0</v>
      </c>
      <c r="X46" s="169" t="b">
        <f>OR(V46=FALSE,V47=FALSE,V48=FALSE)</f>
        <v>1</v>
      </c>
      <c r="Y46" s="170">
        <f>T46*R46+T47*R47+T48*R48</f>
        <v>0</v>
      </c>
      <c r="Z46" s="97">
        <f>L45</f>
        <v>0.05</v>
      </c>
      <c r="AA46" s="169">
        <f>SUM(S46:S48)</f>
        <v>0</v>
      </c>
      <c r="AB46" s="169">
        <f>IF(SUM(R46:R48)=0,0,1)</f>
        <v>0</v>
      </c>
      <c r="AC46" s="171">
        <f>IF(AB46=1,SUMPRODUCT(Q46:Q48,R46:R48)/SUMPRODUCT(P46:P48,R46:R48),0)</f>
        <v>0</v>
      </c>
    </row>
    <row r="47" spans="3:29" ht="117" customHeight="1">
      <c r="C47" s="189"/>
      <c r="D47" s="385"/>
      <c r="E47" s="101" t="s">
        <v>176</v>
      </c>
      <c r="F47" s="19"/>
      <c r="G47" s="36"/>
      <c r="H47" s="36"/>
      <c r="I47" s="36"/>
      <c r="J47" s="36"/>
      <c r="K47" s="89" t="str">
        <f t="shared" si="19"/>
        <v/>
      </c>
      <c r="L47" s="167">
        <v>0.35</v>
      </c>
      <c r="P47" s="179">
        <f>L47</f>
        <v>0.35</v>
      </c>
      <c r="Q47" s="169">
        <f>IF(J47&lt;&gt;"",1,IF(I47&lt;&gt;"",2/3,IF(H47&lt;&gt;"",1/3,0)))*P47*20</f>
        <v>0</v>
      </c>
      <c r="R47" s="169">
        <f>IF(F47="",IF(G47&lt;&gt;"",1,0)+IF(H47&lt;&gt;"",1,0)+IF(I47&lt;&gt;"",1,0)+IF(J47&lt;&gt;"",1,0),0)</f>
        <v>0</v>
      </c>
      <c r="S47" s="169">
        <f>IF(F47&lt;&gt;"",0,IF(G47="",(Q47/(P47*20)),0.02+(Q47/(P47*20))))</f>
        <v>0</v>
      </c>
      <c r="T47" s="169">
        <f>IF(F47&lt;&gt;"",0,P47)</f>
        <v>0.35</v>
      </c>
      <c r="U47" s="169">
        <f t="shared" ref="U47:U48" si="23">IF(K47&lt;&gt;"",1,0)</f>
        <v>0</v>
      </c>
      <c r="V47" s="169" t="b">
        <f t="shared" ref="V47:V48" si="24">IF(F47="",OR(G47&lt;&gt;"",H47&lt;&gt;"",I47&lt;&gt;"",J47&lt;&gt;""),0)</f>
        <v>0</v>
      </c>
      <c r="W47" s="169">
        <f t="shared" ref="W47:W48" si="25">IF(F47&lt;&gt;"",IF(G47&lt;&gt;"",1,0)+IF(H47&lt;&gt;"",1,0)+IF(I47&lt;&gt;"",1,0)+IF(J47&lt;&gt;"",1,0),0)</f>
        <v>0</v>
      </c>
      <c r="Y47" s="173">
        <f>Y46*Z46</f>
        <v>0</v>
      </c>
    </row>
    <row r="48" spans="3:29" ht="89" customHeight="1">
      <c r="C48" s="190"/>
      <c r="D48" s="386"/>
      <c r="E48" s="101" t="s">
        <v>168</v>
      </c>
      <c r="F48" s="19"/>
      <c r="G48" s="36"/>
      <c r="H48" s="36"/>
      <c r="I48" s="36"/>
      <c r="J48" s="36"/>
      <c r="K48" s="89" t="str">
        <f t="shared" si="19"/>
        <v/>
      </c>
      <c r="L48" s="167">
        <v>0.2</v>
      </c>
      <c r="P48" s="179">
        <f>L48</f>
        <v>0.2</v>
      </c>
      <c r="Q48" s="169">
        <f>IF(J48&lt;&gt;"",1,IF(I48&lt;&gt;"",2/3,IF(H48&lt;&gt;"",1/3,0)))*P48*20</f>
        <v>0</v>
      </c>
      <c r="R48" s="169">
        <f>IF(F48="",IF(G48&lt;&gt;"",1,0)+IF(H48&lt;&gt;"",1,0)+IF(I48&lt;&gt;"",1,0)+IF(J48&lt;&gt;"",1,0),0)</f>
        <v>0</v>
      </c>
      <c r="S48" s="169">
        <f>IF(F48&lt;&gt;"",0,IF(G48="",(Q48/(P48*20)),0.02+(Q48/(P48*20))))</f>
        <v>0</v>
      </c>
      <c r="T48" s="169">
        <f>IF(F48&lt;&gt;"",0,P48)</f>
        <v>0.2</v>
      </c>
      <c r="U48" s="169">
        <f t="shared" si="23"/>
        <v>0</v>
      </c>
      <c r="V48" s="169" t="b">
        <f t="shared" si="24"/>
        <v>0</v>
      </c>
      <c r="W48" s="169">
        <f t="shared" si="25"/>
        <v>0</v>
      </c>
    </row>
    <row r="49" spans="3:29" ht="36" customHeight="1">
      <c r="C49" s="390" t="s">
        <v>177</v>
      </c>
      <c r="D49" s="390"/>
      <c r="E49" s="390"/>
      <c r="F49" s="390"/>
      <c r="G49" s="390"/>
      <c r="H49" s="390"/>
      <c r="I49" s="390"/>
      <c r="J49" s="390"/>
      <c r="K49" s="391"/>
      <c r="L49" s="184">
        <v>7.0000000000000007E-2</v>
      </c>
      <c r="M49" s="81">
        <f>L50+L51+L52</f>
        <v>1</v>
      </c>
      <c r="N49" s="185"/>
      <c r="P49" s="191"/>
      <c r="Q49" s="192"/>
      <c r="R49" s="192"/>
      <c r="S49" s="192"/>
      <c r="T49" s="192"/>
      <c r="U49" s="192"/>
      <c r="V49" s="192"/>
      <c r="W49" s="192"/>
      <c r="X49" s="200"/>
    </row>
    <row r="50" spans="3:29" ht="89" customHeight="1">
      <c r="C50" s="188"/>
      <c r="D50" s="201" t="s">
        <v>180</v>
      </c>
      <c r="E50" s="202" t="s">
        <v>178</v>
      </c>
      <c r="F50" s="19"/>
      <c r="G50" s="28"/>
      <c r="H50" s="29"/>
      <c r="I50" s="29"/>
      <c r="J50" s="30"/>
      <c r="K50" s="89" t="str">
        <f>IF(R50&gt;1,"?",(IF(W50&gt;0,"?","")))</f>
        <v/>
      </c>
      <c r="L50" s="167">
        <v>0.4</v>
      </c>
      <c r="M50" s="162"/>
      <c r="N50" s="162"/>
      <c r="O50" s="176"/>
      <c r="P50" s="179">
        <f>L50</f>
        <v>0.4</v>
      </c>
      <c r="Q50" s="169">
        <f>IF(J50&lt;&gt;"",1,IF(I50&lt;&gt;"",2/3,IF(H50&lt;&gt;"",1/3,0)))*P50*20</f>
        <v>0</v>
      </c>
      <c r="R50" s="169">
        <f>IF(F50="",IF(G50&lt;&gt;"",1,0)+IF(H50&lt;&gt;"",1,0)+IF(I50&lt;&gt;"",1,0)+IF(J50&lt;&gt;"",1,0),0)</f>
        <v>0</v>
      </c>
      <c r="S50" s="169">
        <f>IF(F50&lt;&gt;"",0,IF(G50="",(Q50/(P50*20)),0.02+(Q50/(P50*20))))</f>
        <v>0</v>
      </c>
      <c r="T50" s="169">
        <f>IF(F50&lt;&gt;"",0,P50)</f>
        <v>0.4</v>
      </c>
      <c r="U50" s="169">
        <f>IF(K50&lt;&gt;"",1,0)</f>
        <v>0</v>
      </c>
      <c r="V50" s="169" t="b">
        <f>IF(F50="",OR(G50&lt;&gt;"",H50&lt;&gt;"",I50&lt;&gt;"",J50&lt;&gt;""),0)</f>
        <v>0</v>
      </c>
      <c r="W50" s="169">
        <f>IF(F50&lt;&gt;"",IF(G50&lt;&gt;"",1,0)+IF(H50&lt;&gt;"",1,0)+IF(I50&lt;&gt;"",1,0)+IF(J50&lt;&gt;"",1,0),0)</f>
        <v>0</v>
      </c>
      <c r="X50" s="169" t="b">
        <f>OR(V50=FALSE,V51=FALSE,V52=FALSE)</f>
        <v>1</v>
      </c>
      <c r="Y50" s="170">
        <f>T50*R50+T51*R51+T52*R52</f>
        <v>0</v>
      </c>
      <c r="Z50" s="97">
        <f>L49</f>
        <v>7.0000000000000007E-2</v>
      </c>
      <c r="AA50" s="169">
        <f>SUM(S50:S52)</f>
        <v>0</v>
      </c>
      <c r="AB50" s="169">
        <f>IF(SUM(R50:R52)=0,0,1)</f>
        <v>0</v>
      </c>
      <c r="AC50" s="171">
        <f>IF(AB50=1,SUMPRODUCT(Q50:Q52,R50:R52)/SUMPRODUCT(P50:P52,R50:R52),0)</f>
        <v>0</v>
      </c>
    </row>
    <row r="51" spans="3:29" ht="115" customHeight="1">
      <c r="C51" s="189"/>
      <c r="D51" s="203"/>
      <c r="E51" s="204" t="s">
        <v>179</v>
      </c>
      <c r="F51" s="19"/>
      <c r="G51" s="29"/>
      <c r="H51" s="29"/>
      <c r="I51" s="29"/>
      <c r="J51" s="30"/>
      <c r="K51" s="89" t="str">
        <f t="shared" ref="K51:K52" si="26">IF(R51&gt;1,"?",(IF(W51&gt;0,"?","")))</f>
        <v/>
      </c>
      <c r="L51" s="167">
        <v>0.4</v>
      </c>
      <c r="M51" s="162"/>
      <c r="N51" s="162"/>
      <c r="O51" s="176"/>
      <c r="P51" s="179">
        <f>L51</f>
        <v>0.4</v>
      </c>
      <c r="Q51" s="169">
        <f>IF(J51&lt;&gt;"",1,IF(I51&lt;&gt;"",2/3,IF(H51&lt;&gt;"",1/3,0)))*P51*20</f>
        <v>0</v>
      </c>
      <c r="R51" s="169">
        <f>IF(F51="",IF(G51&lt;&gt;"",1,0)+IF(H51&lt;&gt;"",1,0)+IF(I51&lt;&gt;"",1,0)+IF(J51&lt;&gt;"",1,0),0)</f>
        <v>0</v>
      </c>
      <c r="S51" s="169">
        <f>IF(F51&lt;&gt;"",0,IF(G51="",(Q51/(P51*20)),0.02+(Q51/(P51*20))))</f>
        <v>0</v>
      </c>
      <c r="T51" s="169">
        <f>IF(F51&lt;&gt;"",0,P51)</f>
        <v>0.4</v>
      </c>
      <c r="U51" s="169">
        <f>IF(K51&lt;&gt;"",1,0)</f>
        <v>0</v>
      </c>
      <c r="V51" s="169" t="b">
        <f>IF(F51="",OR(G51&lt;&gt;"",H51&lt;&gt;"",I51&lt;&gt;"",J51&lt;&gt;""),0)</f>
        <v>0</v>
      </c>
      <c r="W51" s="169">
        <f>IF(F51&lt;&gt;"",IF(G51&lt;&gt;"",1,0)+IF(H51&lt;&gt;"",1,0)+IF(I51&lt;&gt;"",1,0)+IF(J51&lt;&gt;"",1,0),0)</f>
        <v>0</v>
      </c>
      <c r="Y51" s="173">
        <f>Y50*Z50</f>
        <v>0</v>
      </c>
    </row>
    <row r="52" spans="3:29" ht="90" customHeight="1">
      <c r="C52" s="190"/>
      <c r="D52" s="205"/>
      <c r="E52" s="195" t="s">
        <v>168</v>
      </c>
      <c r="F52" s="19"/>
      <c r="G52" s="29"/>
      <c r="H52" s="29"/>
      <c r="I52" s="29"/>
      <c r="J52" s="30"/>
      <c r="K52" s="89" t="str">
        <f t="shared" si="26"/>
        <v/>
      </c>
      <c r="L52" s="167">
        <v>0.2</v>
      </c>
      <c r="M52" s="162"/>
      <c r="N52" s="162"/>
      <c r="O52" s="176"/>
      <c r="P52" s="179">
        <f>L52</f>
        <v>0.2</v>
      </c>
      <c r="Q52" s="169">
        <f>IF(J52&lt;&gt;"",1,IF(I52&lt;&gt;"",2/3,IF(H52&lt;&gt;"",1/3,0)))*P52*20</f>
        <v>0</v>
      </c>
      <c r="R52" s="169">
        <f>IF(F52="",IF(G52&lt;&gt;"",1,0)+IF(H52&lt;&gt;"",1,0)+IF(I52&lt;&gt;"",1,0)+IF(J52&lt;&gt;"",1,0),0)</f>
        <v>0</v>
      </c>
      <c r="S52" s="169">
        <f>IF(F52&lt;&gt;"",0,IF(G52="",(Q52/(P52*20)),0.02+(Q52/(P52*20))))</f>
        <v>0</v>
      </c>
      <c r="T52" s="169">
        <f>IF(F52&lt;&gt;"",0,P52)</f>
        <v>0.2</v>
      </c>
      <c r="U52" s="169">
        <f>IF(K52&lt;&gt;"",1,0)</f>
        <v>0</v>
      </c>
      <c r="V52" s="169" t="b">
        <f>IF(F52="",OR(G52&lt;&gt;"",H52&lt;&gt;"",I52&lt;&gt;"",J52&lt;&gt;""),0)</f>
        <v>0</v>
      </c>
      <c r="W52" s="169">
        <f>IF(F52&lt;&gt;"",IF(G52&lt;&gt;"",1,0)+IF(H52&lt;&gt;"",1,0)+IF(I52&lt;&gt;"",1,0)+IF(J52&lt;&gt;"",1,0),0)</f>
        <v>0</v>
      </c>
    </row>
    <row r="53" spans="3:29" ht="36" customHeight="1">
      <c r="C53" s="392" t="s">
        <v>181</v>
      </c>
      <c r="D53" s="393"/>
      <c r="E53" s="394"/>
      <c r="F53" s="394"/>
      <c r="G53" s="394"/>
      <c r="H53" s="394"/>
      <c r="I53" s="394"/>
      <c r="J53" s="394"/>
      <c r="K53" s="395"/>
      <c r="L53" s="163">
        <v>0.13</v>
      </c>
      <c r="M53" s="81">
        <f>L54+L55+L56</f>
        <v>1</v>
      </c>
      <c r="N53" s="164"/>
      <c r="O53" s="176"/>
    </row>
    <row r="54" spans="3:29" ht="116" customHeight="1">
      <c r="C54" s="188"/>
      <c r="D54" s="201" t="s">
        <v>185</v>
      </c>
      <c r="E54" s="202" t="s">
        <v>187</v>
      </c>
      <c r="F54" s="19"/>
      <c r="G54" s="28"/>
      <c r="H54" s="29"/>
      <c r="I54" s="29"/>
      <c r="J54" s="30"/>
      <c r="K54" s="89" t="str">
        <f>IF(R54&gt;1,"?",(IF(W54&gt;0,"?","")))</f>
        <v/>
      </c>
      <c r="L54" s="167">
        <v>0.55000000000000004</v>
      </c>
      <c r="M54" s="162"/>
      <c r="N54" s="162"/>
      <c r="O54" s="176"/>
      <c r="P54" s="179">
        <f>L54</f>
        <v>0.55000000000000004</v>
      </c>
      <c r="Q54" s="169">
        <f>IF(J54&lt;&gt;"",1,IF(I54&lt;&gt;"",2/3,IF(H54&lt;&gt;"",1/3,0)))*P54*20</f>
        <v>0</v>
      </c>
      <c r="R54" s="169">
        <f>IF(F54="",IF(G54&lt;&gt;"",1,0)+IF(H54&lt;&gt;"",1,0)+IF(I54&lt;&gt;"",1,0)+IF(J54&lt;&gt;"",1,0),0)</f>
        <v>0</v>
      </c>
      <c r="S54" s="169">
        <f>IF(F54&lt;&gt;"",0,IF(G54="",(Q54/(P54*20)),0.02+(Q54/(P54*20))))</f>
        <v>0</v>
      </c>
      <c r="T54" s="169">
        <f>IF(F54&lt;&gt;"",0,P54)</f>
        <v>0.55000000000000004</v>
      </c>
      <c r="U54" s="169">
        <f>IF(K54&lt;&gt;"",1,0)</f>
        <v>0</v>
      </c>
      <c r="V54" s="169" t="b">
        <f>IF(F54="",OR(G54&lt;&gt;"",H54&lt;&gt;"",I54&lt;&gt;"",J54&lt;&gt;""),0)</f>
        <v>0</v>
      </c>
      <c r="W54" s="169">
        <f>IF(F54&lt;&gt;"",IF(G54&lt;&gt;"",1,0)+IF(H54&lt;&gt;"",1,0)+IF(I54&lt;&gt;"",1,0)+IF(J54&lt;&gt;"",1,0),0)</f>
        <v>0</v>
      </c>
      <c r="X54" s="169" t="b">
        <f>OR(V54=FALSE,V55=FALSE,V56=FALSE)</f>
        <v>1</v>
      </c>
      <c r="Y54" s="170">
        <f>T54*R54+T55*R55+T56*R56</f>
        <v>0</v>
      </c>
      <c r="Z54" s="97">
        <f>L53</f>
        <v>0.13</v>
      </c>
      <c r="AA54" s="169">
        <f>SUM(S54:S56)</f>
        <v>0</v>
      </c>
      <c r="AB54" s="169">
        <f>IF(SUM(R54:R56)=0,0,1)</f>
        <v>0</v>
      </c>
      <c r="AC54" s="171">
        <f>IF(AB54=1,SUMPRODUCT(Q54:Q56,R54:R56)/SUMPRODUCT(P54:P56,R54:R56),0)</f>
        <v>0</v>
      </c>
    </row>
    <row r="55" spans="3:29" ht="84" customHeight="1">
      <c r="C55" s="189"/>
      <c r="D55" s="206" t="s">
        <v>186</v>
      </c>
      <c r="E55" s="204" t="s">
        <v>188</v>
      </c>
      <c r="F55" s="19"/>
      <c r="G55" s="29"/>
      <c r="H55" s="29"/>
      <c r="I55" s="29"/>
      <c r="J55" s="30"/>
      <c r="K55" s="89" t="str">
        <f t="shared" ref="K55:K56" si="27">IF(R55&gt;1,"?",(IF(W55&gt;0,"?","")))</f>
        <v/>
      </c>
      <c r="L55" s="167">
        <v>0.3</v>
      </c>
      <c r="M55" s="162"/>
      <c r="N55" s="162"/>
      <c r="O55" s="176"/>
      <c r="P55" s="179">
        <f>L55</f>
        <v>0.3</v>
      </c>
      <c r="Q55" s="169">
        <f>IF(J55&lt;&gt;"",1,IF(I55&lt;&gt;"",2/3,IF(H55&lt;&gt;"",1/3,0)))*P55*20</f>
        <v>0</v>
      </c>
      <c r="R55" s="169">
        <f>IF(F55="",IF(G55&lt;&gt;"",1,0)+IF(H55&lt;&gt;"",1,0)+IF(I55&lt;&gt;"",1,0)+IF(J55&lt;&gt;"",1,0),0)</f>
        <v>0</v>
      </c>
      <c r="S55" s="169">
        <f>IF(F55&lt;&gt;"",0,IF(G55="",(Q55/(P55*20)),0.02+(Q55/(P55*20))))</f>
        <v>0</v>
      </c>
      <c r="T55" s="169">
        <f>IF(F55&lt;&gt;"",0,P55)</f>
        <v>0.3</v>
      </c>
      <c r="U55" s="169">
        <f>IF(K55&lt;&gt;"",1,0)</f>
        <v>0</v>
      </c>
      <c r="V55" s="169" t="b">
        <f>IF(F55="",OR(G55&lt;&gt;"",H55&lt;&gt;"",I55&lt;&gt;"",J55&lt;&gt;""),0)</f>
        <v>0</v>
      </c>
      <c r="W55" s="169">
        <f>IF(F55&lt;&gt;"",IF(G55&lt;&gt;"",1,0)+IF(H55&lt;&gt;"",1,0)+IF(I55&lt;&gt;"",1,0)+IF(J55&lt;&gt;"",1,0),0)</f>
        <v>0</v>
      </c>
      <c r="Y55" s="173">
        <f>Y54*Z54</f>
        <v>0</v>
      </c>
    </row>
    <row r="56" spans="3:29" ht="106" customHeight="1">
      <c r="C56" s="190"/>
      <c r="D56" s="205"/>
      <c r="E56" s="204" t="s">
        <v>189</v>
      </c>
      <c r="F56" s="19"/>
      <c r="G56" s="29"/>
      <c r="H56" s="29"/>
      <c r="I56" s="29"/>
      <c r="J56" s="30"/>
      <c r="K56" s="89" t="str">
        <f t="shared" si="27"/>
        <v/>
      </c>
      <c r="L56" s="167">
        <v>0.15</v>
      </c>
      <c r="M56" s="162"/>
      <c r="N56" s="162"/>
      <c r="O56" s="176"/>
      <c r="P56" s="179">
        <f>L56</f>
        <v>0.15</v>
      </c>
      <c r="Q56" s="169">
        <f>IF(J56&lt;&gt;"",1,IF(I56&lt;&gt;"",2/3,IF(H56&lt;&gt;"",1/3,0)))*P56*20</f>
        <v>0</v>
      </c>
      <c r="R56" s="169">
        <f>IF(F56="",IF(G56&lt;&gt;"",1,0)+IF(H56&lt;&gt;"",1,0)+IF(I56&lt;&gt;"",1,0)+IF(J56&lt;&gt;"",1,0),0)</f>
        <v>0</v>
      </c>
      <c r="S56" s="169">
        <f>IF(F56&lt;&gt;"",0,IF(G56="",(Q56/(P56*20)),0.02+(Q56/(P56*20))))</f>
        <v>0</v>
      </c>
      <c r="T56" s="169">
        <f>IF(F56&lt;&gt;"",0,P56)</f>
        <v>0.15</v>
      </c>
      <c r="U56" s="169">
        <f>IF(K56&lt;&gt;"",1,0)</f>
        <v>0</v>
      </c>
      <c r="V56" s="169" t="b">
        <f>IF(F56="",OR(G56&lt;&gt;"",H56&lt;&gt;"",I56&lt;&gt;"",J56&lt;&gt;""),0)</f>
        <v>0</v>
      </c>
      <c r="W56" s="169">
        <f>IF(F56&lt;&gt;"",IF(G56&lt;&gt;"",1,0)+IF(H56&lt;&gt;"",1,0)+IF(I56&lt;&gt;"",1,0)+IF(J56&lt;&gt;"",1,0),0)</f>
        <v>0</v>
      </c>
    </row>
    <row r="57" spans="3:29" ht="36" customHeight="1">
      <c r="C57" s="392" t="s">
        <v>182</v>
      </c>
      <c r="D57" s="393"/>
      <c r="E57" s="394"/>
      <c r="F57" s="394"/>
      <c r="G57" s="394"/>
      <c r="H57" s="394"/>
      <c r="I57" s="394"/>
      <c r="J57" s="394"/>
      <c r="K57" s="395"/>
      <c r="L57" s="163">
        <v>0.05</v>
      </c>
      <c r="M57" s="81">
        <f>L58+L59</f>
        <v>1</v>
      </c>
      <c r="N57" s="164"/>
      <c r="O57" s="176"/>
    </row>
    <row r="58" spans="3:29" ht="242" customHeight="1">
      <c r="C58" s="188"/>
      <c r="D58" s="396" t="s">
        <v>192</v>
      </c>
      <c r="E58" s="202" t="s">
        <v>191</v>
      </c>
      <c r="F58" s="19"/>
      <c r="G58" s="28"/>
      <c r="H58" s="29"/>
      <c r="I58" s="29"/>
      <c r="J58" s="30"/>
      <c r="K58" s="89" t="str">
        <f>IF(R58&gt;1,"?",(IF(W58&gt;0,"?","")))</f>
        <v/>
      </c>
      <c r="L58" s="167">
        <v>0.65</v>
      </c>
      <c r="M58" s="162"/>
      <c r="N58" s="162"/>
      <c r="O58" s="176"/>
      <c r="P58" s="179">
        <f>L58</f>
        <v>0.65</v>
      </c>
      <c r="Q58" s="169">
        <f>IF(J58&lt;&gt;"",1,IF(I58&lt;&gt;"",2/3,IF(H58&lt;&gt;"",1/3,0)))*P58*20</f>
        <v>0</v>
      </c>
      <c r="R58" s="169">
        <f>IF(F58="",IF(G58&lt;&gt;"",1,0)+IF(H58&lt;&gt;"",1,0)+IF(I58&lt;&gt;"",1,0)+IF(J58&lt;&gt;"",1,0),0)</f>
        <v>0</v>
      </c>
      <c r="S58" s="169">
        <f>IF(F58&lt;&gt;"",0,IF(G58="",(Q58/(P58*20)),0.02+(Q58/(P58*20))))</f>
        <v>0</v>
      </c>
      <c r="T58" s="169">
        <f>IF(F58&lt;&gt;"",0,P58)</f>
        <v>0.65</v>
      </c>
      <c r="U58" s="169">
        <f>IF(K58&lt;&gt;"",1,0)</f>
        <v>0</v>
      </c>
      <c r="V58" s="169" t="b">
        <f>IF(F58="",OR(G58&lt;&gt;"",H58&lt;&gt;"",I58&lt;&gt;"",J58&lt;&gt;""),0)</f>
        <v>0</v>
      </c>
      <c r="W58" s="169">
        <f>IF(F58&lt;&gt;"",IF(G58&lt;&gt;"",1,0)+IF(H58&lt;&gt;"",1,0)+IF(I58&lt;&gt;"",1,0)+IF(J58&lt;&gt;"",1,0),0)</f>
        <v>0</v>
      </c>
      <c r="X58" s="169" t="b">
        <f>OR(V58=FALSE,V59=FALSE)</f>
        <v>1</v>
      </c>
      <c r="Y58" s="170">
        <f>T58*R58+T59*R59</f>
        <v>0</v>
      </c>
      <c r="Z58" s="97">
        <f>L57</f>
        <v>0.05</v>
      </c>
      <c r="AA58" s="169">
        <f>SUM(S58:S59)</f>
        <v>0</v>
      </c>
      <c r="AB58" s="169">
        <f>IF(SUM(R58:R59)=0,0,1)</f>
        <v>0</v>
      </c>
      <c r="AC58" s="171">
        <f>IF(AB58=1,SUMPRODUCT(Q58:Q59,R58:R59)/SUMPRODUCT(P58:P59,R58:R59),0)</f>
        <v>0</v>
      </c>
    </row>
    <row r="59" spans="3:29" ht="119" customHeight="1">
      <c r="C59" s="190"/>
      <c r="D59" s="397"/>
      <c r="E59" s="204" t="s">
        <v>190</v>
      </c>
      <c r="F59" s="19"/>
      <c r="G59" s="29"/>
      <c r="H59" s="29"/>
      <c r="I59" s="29"/>
      <c r="J59" s="30"/>
      <c r="K59" s="89" t="str">
        <f t="shared" ref="K59" si="28">IF(R59&gt;1,"?",(IF(W59&gt;0,"?","")))</f>
        <v/>
      </c>
      <c r="L59" s="167">
        <v>0.35</v>
      </c>
      <c r="M59" s="162"/>
      <c r="N59" s="162"/>
      <c r="O59" s="176"/>
      <c r="P59" s="179">
        <f>L59</f>
        <v>0.35</v>
      </c>
      <c r="Q59" s="169">
        <f>IF(J59&lt;&gt;"",1,IF(I59&lt;&gt;"",2/3,IF(H59&lt;&gt;"",1/3,0)))*P59*20</f>
        <v>0</v>
      </c>
      <c r="R59" s="169">
        <f>IF(F59="",IF(G59&lt;&gt;"",1,0)+IF(H59&lt;&gt;"",1,0)+IF(I59&lt;&gt;"",1,0)+IF(J59&lt;&gt;"",1,0),0)</f>
        <v>0</v>
      </c>
      <c r="S59" s="169">
        <f>IF(F59&lt;&gt;"",0,IF(G59="",(Q59/(P59*20)),0.02+(Q59/(P59*20))))</f>
        <v>0</v>
      </c>
      <c r="T59" s="169">
        <f>IF(F59&lt;&gt;"",0,P59)</f>
        <v>0.35</v>
      </c>
      <c r="U59" s="169">
        <f>IF(K59&lt;&gt;"",1,0)</f>
        <v>0</v>
      </c>
      <c r="V59" s="169" t="b">
        <f>IF(F59="",OR(G59&lt;&gt;"",H59&lt;&gt;"",I59&lt;&gt;"",J59&lt;&gt;""),0)</f>
        <v>0</v>
      </c>
      <c r="W59" s="169">
        <f>IF(F59&lt;&gt;"",IF(G59&lt;&gt;"",1,0)+IF(H59&lt;&gt;"",1,0)+IF(I59&lt;&gt;"",1,0)+IF(J59&lt;&gt;"",1,0),0)</f>
        <v>0</v>
      </c>
      <c r="Y59" s="173">
        <f>Y58*Z58</f>
        <v>0</v>
      </c>
    </row>
    <row r="60" spans="3:29" ht="36" customHeight="1">
      <c r="C60" s="392" t="s">
        <v>183</v>
      </c>
      <c r="D60" s="393"/>
      <c r="E60" s="394"/>
      <c r="F60" s="394"/>
      <c r="G60" s="394"/>
      <c r="H60" s="394"/>
      <c r="I60" s="394"/>
      <c r="J60" s="394"/>
      <c r="K60" s="395"/>
      <c r="L60" s="163">
        <v>0.05</v>
      </c>
      <c r="M60" s="81">
        <f>L61+L62+L63</f>
        <v>1</v>
      </c>
      <c r="N60" s="164"/>
      <c r="O60" s="176"/>
    </row>
    <row r="61" spans="3:29" ht="64.5" customHeight="1">
      <c r="C61" s="188"/>
      <c r="D61" s="381" t="s">
        <v>197</v>
      </c>
      <c r="E61" s="181" t="s">
        <v>194</v>
      </c>
      <c r="F61" s="19"/>
      <c r="G61" s="28"/>
      <c r="H61" s="29"/>
      <c r="I61" s="29"/>
      <c r="J61" s="30"/>
      <c r="K61" s="89" t="str">
        <f>IF(R61&gt;1,"?",(IF(W61&gt;0,"?","")))</f>
        <v/>
      </c>
      <c r="L61" s="167">
        <v>0.35</v>
      </c>
      <c r="M61" s="162"/>
      <c r="N61" s="162"/>
      <c r="O61" s="176"/>
      <c r="P61" s="179">
        <f>L61</f>
        <v>0.35</v>
      </c>
      <c r="Q61" s="169">
        <f>IF(J61&lt;&gt;"",1,IF(I61&lt;&gt;"",2/3,IF(H61&lt;&gt;"",1/3,0)))*P61*20</f>
        <v>0</v>
      </c>
      <c r="R61" s="169">
        <f>IF(F61="",IF(G61&lt;&gt;"",1,0)+IF(H61&lt;&gt;"",1,0)+IF(I61&lt;&gt;"",1,0)+IF(J61&lt;&gt;"",1,0),0)</f>
        <v>0</v>
      </c>
      <c r="S61" s="169">
        <f>IF(F61&lt;&gt;"",0,IF(G61="",(Q61/(P61*20)),0.02+(Q61/(P61*20))))</f>
        <v>0</v>
      </c>
      <c r="T61" s="169">
        <f>IF(F61&lt;&gt;"",0,P61)</f>
        <v>0.35</v>
      </c>
      <c r="U61" s="169">
        <f>IF(K61&lt;&gt;"",1,0)</f>
        <v>0</v>
      </c>
      <c r="V61" s="169" t="b">
        <f>IF(F61="",OR(G61&lt;&gt;"",H61&lt;&gt;"",I61&lt;&gt;"",J61&lt;&gt;""),0)</f>
        <v>0</v>
      </c>
      <c r="W61" s="169">
        <f>IF(F61&lt;&gt;"",IF(G61&lt;&gt;"",1,0)+IF(H61&lt;&gt;"",1,0)+IF(I61&lt;&gt;"",1,0)+IF(J61&lt;&gt;"",1,0),0)</f>
        <v>0</v>
      </c>
      <c r="X61" s="169" t="b">
        <f>OR(V61=FALSE,V62=FALSE,V63=FALSE)</f>
        <v>1</v>
      </c>
      <c r="Y61" s="170">
        <f>T61*R61+T62*R62+T63*R63</f>
        <v>0</v>
      </c>
      <c r="Z61" s="97">
        <f>L60</f>
        <v>0.05</v>
      </c>
      <c r="AA61" s="169">
        <f>SUM(S61:S63)</f>
        <v>0</v>
      </c>
      <c r="AB61" s="169">
        <f>IF(SUM(R61:R63)=0,0,1)</f>
        <v>0</v>
      </c>
      <c r="AC61" s="171">
        <f>IF(AB61=1,SUMPRODUCT(Q61:Q63,R61:R63)/SUMPRODUCT(P61:P63,R61:R63),0)</f>
        <v>0</v>
      </c>
    </row>
    <row r="62" spans="3:29" ht="46" customHeight="1">
      <c r="C62" s="189"/>
      <c r="D62" s="382"/>
      <c r="E62" s="182" t="s">
        <v>195</v>
      </c>
      <c r="F62" s="19"/>
      <c r="G62" s="29"/>
      <c r="H62" s="29"/>
      <c r="I62" s="29"/>
      <c r="J62" s="30"/>
      <c r="K62" s="89" t="str">
        <f t="shared" ref="K62:K63" si="29">IF(R62&gt;1,"?",(IF(W62&gt;0,"?","")))</f>
        <v/>
      </c>
      <c r="L62" s="167">
        <v>0.4</v>
      </c>
      <c r="M62" s="162"/>
      <c r="N62" s="162"/>
      <c r="O62" s="176"/>
      <c r="P62" s="179">
        <f>L62</f>
        <v>0.4</v>
      </c>
      <c r="Q62" s="169">
        <f>IF(J62&lt;&gt;"",1,IF(I62&lt;&gt;"",2/3,IF(H62&lt;&gt;"",1/3,0)))*P62*20</f>
        <v>0</v>
      </c>
      <c r="R62" s="169">
        <f>IF(F62="",IF(G62&lt;&gt;"",1,0)+IF(H62&lt;&gt;"",1,0)+IF(I62&lt;&gt;"",1,0)+IF(J62&lt;&gt;"",1,0),0)</f>
        <v>0</v>
      </c>
      <c r="S62" s="169">
        <f>IF(F62&lt;&gt;"",0,IF(G62="",(Q62/(P62*20)),0.02+(Q62/(P62*20))))</f>
        <v>0</v>
      </c>
      <c r="T62" s="169">
        <f>IF(F62&lt;&gt;"",0,P62)</f>
        <v>0.4</v>
      </c>
      <c r="U62" s="169">
        <f>IF(K62&lt;&gt;"",1,0)</f>
        <v>0</v>
      </c>
      <c r="V62" s="169" t="b">
        <f>IF(F62="",OR(G62&lt;&gt;"",H62&lt;&gt;"",I62&lt;&gt;"",J62&lt;&gt;""),0)</f>
        <v>0</v>
      </c>
      <c r="W62" s="169">
        <f>IF(F62&lt;&gt;"",IF(G62&lt;&gt;"",1,0)+IF(H62&lt;&gt;"",1,0)+IF(I62&lt;&gt;"",1,0)+IF(J62&lt;&gt;"",1,0),0)</f>
        <v>0</v>
      </c>
      <c r="Y62" s="173">
        <f>Y61*Z61</f>
        <v>0</v>
      </c>
    </row>
    <row r="63" spans="3:29" ht="44" customHeight="1">
      <c r="C63" s="190"/>
      <c r="D63" s="383"/>
      <c r="E63" s="182" t="s">
        <v>196</v>
      </c>
      <c r="F63" s="19"/>
      <c r="G63" s="29"/>
      <c r="H63" s="29"/>
      <c r="I63" s="29"/>
      <c r="J63" s="30"/>
      <c r="K63" s="89" t="str">
        <f t="shared" si="29"/>
        <v/>
      </c>
      <c r="L63" s="167">
        <v>0.25</v>
      </c>
      <c r="M63" s="162"/>
      <c r="N63" s="162"/>
      <c r="O63" s="176"/>
      <c r="P63" s="179">
        <f>L63</f>
        <v>0.25</v>
      </c>
      <c r="Q63" s="169">
        <f>IF(J63&lt;&gt;"",1,IF(I63&lt;&gt;"",2/3,IF(H63&lt;&gt;"",1/3,0)))*P63*20</f>
        <v>0</v>
      </c>
      <c r="R63" s="169">
        <f>IF(F63="",IF(G63&lt;&gt;"",1,0)+IF(H63&lt;&gt;"",1,0)+IF(I63&lt;&gt;"",1,0)+IF(J63&lt;&gt;"",1,0),0)</f>
        <v>0</v>
      </c>
      <c r="S63" s="169">
        <f>IF(F63&lt;&gt;"",0,IF(G63="",(Q63/(P63*20)),0.02+(Q63/(P63*20))))</f>
        <v>0</v>
      </c>
      <c r="T63" s="169">
        <f>IF(F63&lt;&gt;"",0,P63)</f>
        <v>0.25</v>
      </c>
      <c r="U63" s="169">
        <f>IF(K63&lt;&gt;"",1,0)</f>
        <v>0</v>
      </c>
      <c r="V63" s="169" t="b">
        <f>IF(F63="",OR(G63&lt;&gt;"",H63&lt;&gt;"",I63&lt;&gt;"",J63&lt;&gt;""),0)</f>
        <v>0</v>
      </c>
      <c r="W63" s="169">
        <f>IF(F63&lt;&gt;"",IF(G63&lt;&gt;"",1,0)+IF(H63&lt;&gt;"",1,0)+IF(I63&lt;&gt;"",1,0)+IF(J63&lt;&gt;"",1,0),0)</f>
        <v>0</v>
      </c>
    </row>
    <row r="64" spans="3:29" ht="36" customHeight="1">
      <c r="C64" s="392" t="s">
        <v>184</v>
      </c>
      <c r="D64" s="393"/>
      <c r="E64" s="394"/>
      <c r="F64" s="394"/>
      <c r="G64" s="394"/>
      <c r="H64" s="394"/>
      <c r="I64" s="394"/>
      <c r="J64" s="394"/>
      <c r="K64" s="395"/>
      <c r="L64" s="163">
        <v>0.05</v>
      </c>
      <c r="M64" s="81">
        <f>L65+L66+L67</f>
        <v>1</v>
      </c>
      <c r="N64" s="164"/>
      <c r="O64" s="176"/>
    </row>
    <row r="65" spans="1:58" ht="58" customHeight="1">
      <c r="C65" s="188"/>
      <c r="D65" s="381" t="s">
        <v>200</v>
      </c>
      <c r="E65" s="181" t="s">
        <v>198</v>
      </c>
      <c r="F65" s="19"/>
      <c r="G65" s="28"/>
      <c r="H65" s="29"/>
      <c r="I65" s="29"/>
      <c r="J65" s="30"/>
      <c r="K65" s="89" t="str">
        <f>IF(R65&gt;1,"?",(IF(W65&gt;0,"?","")))</f>
        <v/>
      </c>
      <c r="L65" s="167">
        <v>0.4</v>
      </c>
      <c r="M65" s="162"/>
      <c r="N65" s="162"/>
      <c r="O65" s="176"/>
      <c r="P65" s="179">
        <f>L65</f>
        <v>0.4</v>
      </c>
      <c r="Q65" s="169">
        <f>IF(J65&lt;&gt;"",1,IF(I65&lt;&gt;"",2/3,IF(H65&lt;&gt;"",1/3,0)))*P65*20</f>
        <v>0</v>
      </c>
      <c r="R65" s="169">
        <f>IF(F65="",IF(G65&lt;&gt;"",1,0)+IF(H65&lt;&gt;"",1,0)+IF(I65&lt;&gt;"",1,0)+IF(J65&lt;&gt;"",1,0),0)</f>
        <v>0</v>
      </c>
      <c r="S65" s="169">
        <f>IF(F65&lt;&gt;"",0,IF(G65="",(Q65/(P65*20)),0.02+(Q65/(P65*20))))</f>
        <v>0</v>
      </c>
      <c r="T65" s="169">
        <f>IF(F65&lt;&gt;"",0,P65)</f>
        <v>0.4</v>
      </c>
      <c r="U65" s="169">
        <f>IF(K65&lt;&gt;"",1,0)</f>
        <v>0</v>
      </c>
      <c r="V65" s="169" t="b">
        <f>IF(F65="",OR(G65&lt;&gt;"",H65&lt;&gt;"",I65&lt;&gt;"",J65&lt;&gt;""),0)</f>
        <v>0</v>
      </c>
      <c r="W65" s="169">
        <f>IF(F65&lt;&gt;"",IF(G65&lt;&gt;"",1,0)+IF(H65&lt;&gt;"",1,0)+IF(I65&lt;&gt;"",1,0)+IF(J65&lt;&gt;"",1,0),0)</f>
        <v>0</v>
      </c>
      <c r="X65" s="169" t="b">
        <f>OR(V65=FALSE,V66=FALSE,V67=FALSE)</f>
        <v>1</v>
      </c>
      <c r="Y65" s="170">
        <f>R65*T65+R66*T66+R67*T67</f>
        <v>0</v>
      </c>
      <c r="Z65" s="97">
        <f>L64</f>
        <v>0.05</v>
      </c>
      <c r="AA65" s="169">
        <f>SUM(S65:S67)</f>
        <v>0</v>
      </c>
      <c r="AB65" s="169">
        <f>IF(SUM(R65:R67)=0,0,1)</f>
        <v>0</v>
      </c>
      <c r="AC65" s="171">
        <f>IF(AB65=1,SUMPRODUCT(Q65:Q67,R65:R67)/SUMPRODUCT(P65:P67,R65:R67),0)</f>
        <v>0</v>
      </c>
    </row>
    <row r="66" spans="1:58" ht="52" customHeight="1">
      <c r="C66" s="189"/>
      <c r="D66" s="382"/>
      <c r="E66" s="182" t="s">
        <v>201</v>
      </c>
      <c r="F66" s="19"/>
      <c r="G66" s="29"/>
      <c r="H66" s="29"/>
      <c r="I66" s="29"/>
      <c r="J66" s="30"/>
      <c r="K66" s="89" t="str">
        <f t="shared" ref="K66:K67" si="30">IF(R66&gt;1,"?",(IF(W66&gt;0,"?","")))</f>
        <v/>
      </c>
      <c r="L66" s="167">
        <v>0.4</v>
      </c>
      <c r="M66" s="162"/>
      <c r="N66" s="162"/>
      <c r="O66" s="176"/>
      <c r="P66" s="179">
        <f>L66</f>
        <v>0.4</v>
      </c>
      <c r="Q66" s="169">
        <f>IF(J66&lt;&gt;"",1,IF(I66&lt;&gt;"",2/3,IF(H66&lt;&gt;"",1/3,0)))*P66*20</f>
        <v>0</v>
      </c>
      <c r="R66" s="169">
        <f>IF(F66="",IF(G66&lt;&gt;"",1,0)+IF(H66&lt;&gt;"",1,0)+IF(I66&lt;&gt;"",1,0)+IF(J66&lt;&gt;"",1,0),0)</f>
        <v>0</v>
      </c>
      <c r="S66" s="169">
        <f>IF(F66&lt;&gt;"",0,IF(G66="",(Q66/(P66*20)),0.02+(Q66/(P66*20))))</f>
        <v>0</v>
      </c>
      <c r="T66" s="169">
        <f>IF(F66&lt;&gt;"",0,P66)</f>
        <v>0.4</v>
      </c>
      <c r="U66" s="169">
        <f>IF(K66&lt;&gt;"",1,0)</f>
        <v>0</v>
      </c>
      <c r="V66" s="169" t="b">
        <f>IF(F66="",OR(G66&lt;&gt;"",H66&lt;&gt;"",I66&lt;&gt;"",J66&lt;&gt;""),0)</f>
        <v>0</v>
      </c>
      <c r="W66" s="169">
        <f>IF(F66&lt;&gt;"",IF(G66&lt;&gt;"",1,0)+IF(H66&lt;&gt;"",1,0)+IF(I66&lt;&gt;"",1,0)+IF(J66&lt;&gt;"",1,0),0)</f>
        <v>0</v>
      </c>
      <c r="Y66" s="173">
        <f>Y65*Z65</f>
        <v>0</v>
      </c>
    </row>
    <row r="67" spans="1:58" ht="71" customHeight="1">
      <c r="C67" s="190"/>
      <c r="D67" s="383"/>
      <c r="E67" s="182" t="s">
        <v>199</v>
      </c>
      <c r="F67" s="19"/>
      <c r="G67" s="29"/>
      <c r="H67" s="29"/>
      <c r="I67" s="29"/>
      <c r="J67" s="30"/>
      <c r="K67" s="89" t="str">
        <f t="shared" si="30"/>
        <v/>
      </c>
      <c r="L67" s="167">
        <v>0.2</v>
      </c>
      <c r="M67" s="162"/>
      <c r="N67" s="162"/>
      <c r="O67" s="176"/>
      <c r="P67" s="179">
        <f>L67</f>
        <v>0.2</v>
      </c>
      <c r="Q67" s="169">
        <f>IF(J67&lt;&gt;"",1,IF(I67&lt;&gt;"",2/3,IF(H67&lt;&gt;"",1/3,0)))*P67*20</f>
        <v>0</v>
      </c>
      <c r="R67" s="169">
        <f>IF(F67="",IF(G67&lt;&gt;"",1,0)+IF(H67&lt;&gt;"",1,0)+IF(I67&lt;&gt;"",1,0)+IF(J67&lt;&gt;"",1,0),0)</f>
        <v>0</v>
      </c>
      <c r="S67" s="169">
        <f>IF(F67&lt;&gt;"",0,IF(G67="",(Q67/(P67*20)),0.02+(Q67/(P67*20))))</f>
        <v>0</v>
      </c>
      <c r="T67" s="169">
        <f>IF(F67&lt;&gt;"",0,P67)</f>
        <v>0.2</v>
      </c>
      <c r="U67" s="169">
        <f>IF(K67&lt;&gt;"",1,0)</f>
        <v>0</v>
      </c>
      <c r="V67" s="169" t="b">
        <f>IF(F67="",OR(G67&lt;&gt;"",H67&lt;&gt;"",I67&lt;&gt;"",J67&lt;&gt;""),0)</f>
        <v>0</v>
      </c>
      <c r="W67" s="169">
        <f>IF(F67&lt;&gt;"",IF(G67&lt;&gt;"",1,0)+IF(H67&lt;&gt;"",1,0)+IF(I67&lt;&gt;"",1,0)+IF(J67&lt;&gt;"",1,0),0)</f>
        <v>0</v>
      </c>
    </row>
    <row r="68" spans="1:58" ht="42" customHeight="1">
      <c r="C68" s="372" t="s">
        <v>29</v>
      </c>
      <c r="D68" s="372"/>
      <c r="E68" s="372"/>
      <c r="F68" s="372"/>
      <c r="G68" s="372"/>
      <c r="H68" s="372"/>
      <c r="I68" s="372"/>
      <c r="J68" s="373"/>
      <c r="K68" s="207"/>
      <c r="L68" s="164"/>
      <c r="M68" s="164"/>
    </row>
    <row r="69" spans="1:58" ht="53" customHeight="1">
      <c r="C69" s="154"/>
      <c r="D69" s="154"/>
      <c r="E69" s="225" t="s">
        <v>8</v>
      </c>
      <c r="F69" s="154"/>
      <c r="G69" s="374">
        <f>Y69</f>
        <v>0</v>
      </c>
      <c r="H69" s="374"/>
      <c r="I69" s="374"/>
      <c r="J69" s="374"/>
      <c r="K69" s="208"/>
      <c r="L69" s="209">
        <f>SUM(L16+L21+L26+L30+L33+L37+L41+L45+L49+L53+L57+L60+L64)</f>
        <v>1.0000000000000002</v>
      </c>
      <c r="M69" s="162"/>
      <c r="R69" s="210">
        <f>AB54+AB58+AB65+AB61+AB50+AB46+AB42+AB38+AB34+AB31+AB27+AB22+AB17</f>
        <v>0</v>
      </c>
      <c r="U69" s="210">
        <f>SUM(U17:V67)</f>
        <v>0</v>
      </c>
      <c r="W69" s="210" t="b">
        <f>OR(X54=TRUE,X58=TRUE,X65=TRUE,X61=TRUE,X50=TRUE,X46=TRUE,X42=TRUE,X38=TRUE,X34=TRUE,X31=TRUE,X27=TRUE,X22=TRUE,X17=TRUE)</f>
        <v>1</v>
      </c>
      <c r="Y69" s="211">
        <f>Y18+Y23+Y28+Y32+Y35+Y39+Y43+Y47+Y51+Y55+Y59+Y62+Y66</f>
        <v>0</v>
      </c>
    </row>
    <row r="70" spans="1:58" ht="21.75" customHeight="1" thickBot="1">
      <c r="C70" s="154"/>
      <c r="D70" s="154"/>
      <c r="K70" s="212"/>
      <c r="L70" s="164"/>
      <c r="M70" s="213"/>
    </row>
    <row r="71" spans="1:58" ht="53" customHeight="1" thickBot="1">
      <c r="C71" s="154"/>
      <c r="D71" s="154"/>
      <c r="E71" s="214" t="s">
        <v>9</v>
      </c>
      <c r="F71" s="154"/>
      <c r="G71" s="361" t="str">
        <f>IF(Y69&lt;50%,"!",IF(U69&lt;&gt;0,"",(IF(R69&lt;&gt;0,(AC50*Z50+AC46*Z46+AC42*Z42+AC38*Z38+AC34*Z34+AC31*Z31+AC27*Z27+AC22*Z22+AC17*Z17+AC54*Z54+AC58*Z58+Z61*AC61+AC65*Z65)/(AB17*Z17+AB22*Z22+AB27*Z27+AB31*Z31+AB34*Z34+AB38*Z38+AB42*Z42+AB46*Z46+AB50*Z50+AB54*Z54+AB58*Z58+AB61*Z61+AB65*Z65),0))))</f>
        <v>!</v>
      </c>
      <c r="H71" s="362"/>
      <c r="I71" s="375" t="s">
        <v>124</v>
      </c>
      <c r="J71" s="376"/>
      <c r="K71" s="212"/>
      <c r="L71" s="164"/>
      <c r="M71" s="213"/>
    </row>
    <row r="72" spans="1:58" ht="21.75" customHeight="1" thickBot="1">
      <c r="C72" s="154"/>
      <c r="D72" s="154"/>
      <c r="E72" s="215"/>
      <c r="F72" s="154"/>
      <c r="G72" s="216"/>
      <c r="H72" s="216"/>
      <c r="I72" s="217"/>
      <c r="J72" s="217"/>
      <c r="K72" s="212"/>
      <c r="L72" s="164"/>
      <c r="M72" s="213"/>
    </row>
    <row r="73" spans="1:58" ht="53" customHeight="1" thickBot="1">
      <c r="C73" s="154"/>
      <c r="D73" s="154"/>
      <c r="E73" s="218" t="s">
        <v>10</v>
      </c>
      <c r="F73" s="154"/>
      <c r="G73" s="377"/>
      <c r="H73" s="378"/>
      <c r="I73" s="379" t="s">
        <v>11</v>
      </c>
      <c r="J73" s="380"/>
      <c r="K73" s="212"/>
      <c r="L73" s="164"/>
      <c r="M73" s="213"/>
    </row>
    <row r="74" spans="1:58" ht="21.75" customHeight="1">
      <c r="C74" s="154"/>
      <c r="D74" s="219"/>
      <c r="E74" s="215"/>
      <c r="F74" s="154"/>
      <c r="G74" s="216"/>
      <c r="I74" s="217"/>
      <c r="J74" s="216"/>
      <c r="K74" s="212"/>
      <c r="L74" s="164"/>
      <c r="M74" s="213"/>
    </row>
    <row r="75" spans="1:58" ht="33" customHeight="1">
      <c r="C75" s="154"/>
      <c r="D75" s="154"/>
      <c r="E75" s="220"/>
      <c r="F75" s="221"/>
      <c r="G75" s="221"/>
      <c r="H75" s="221"/>
      <c r="I75" s="222"/>
      <c r="J75" s="222"/>
      <c r="K75" s="223"/>
      <c r="L75" s="164"/>
      <c r="M75" s="213"/>
    </row>
    <row r="76" spans="1:58" s="39" customFormat="1" ht="35.25" customHeight="1">
      <c r="A76" s="150"/>
      <c r="B76" s="150"/>
      <c r="C76" s="338" t="s">
        <v>205</v>
      </c>
      <c r="D76" s="339"/>
      <c r="E76" s="339"/>
      <c r="F76" s="339"/>
      <c r="G76" s="339"/>
      <c r="H76" s="339"/>
      <c r="I76" s="339"/>
      <c r="J76" s="340"/>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3"/>
      <c r="AY76" s="223"/>
      <c r="AZ76" s="223"/>
      <c r="BA76" s="223"/>
      <c r="BB76" s="223"/>
      <c r="BC76" s="223"/>
      <c r="BD76" s="223"/>
      <c r="BE76" s="223"/>
      <c r="BF76" s="223"/>
    </row>
    <row r="77" spans="1:58" s="39" customFormat="1" ht="20" customHeight="1">
      <c r="A77" s="150"/>
      <c r="B77" s="150"/>
      <c r="C77" s="330" t="s">
        <v>12</v>
      </c>
      <c r="D77" s="331"/>
      <c r="E77" s="331"/>
      <c r="F77" s="331"/>
      <c r="G77" s="331"/>
      <c r="H77" s="331"/>
      <c r="I77" s="331"/>
      <c r="J77" s="332"/>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3"/>
      <c r="BE77" s="223"/>
      <c r="BF77" s="223"/>
    </row>
    <row r="78" spans="1:58" s="39" customFormat="1" ht="60" customHeight="1" thickBot="1">
      <c r="A78" s="150"/>
      <c r="B78" s="150"/>
      <c r="C78" s="349"/>
      <c r="D78" s="350"/>
      <c r="E78" s="350"/>
      <c r="F78" s="350"/>
      <c r="G78" s="350"/>
      <c r="H78" s="350"/>
      <c r="I78" s="350"/>
      <c r="J78" s="351"/>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row>
    <row r="79" spans="1:58" s="39" customFormat="1" ht="15" thickBot="1">
      <c r="A79" s="150"/>
      <c r="B79" s="150"/>
      <c r="C79" s="150"/>
      <c r="D79" s="150"/>
      <c r="E79" s="150"/>
      <c r="F79" s="150"/>
      <c r="G79" s="150"/>
      <c r="H79" s="150"/>
      <c r="I79" s="150"/>
      <c r="J79" s="150"/>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3"/>
      <c r="AX79" s="223"/>
      <c r="AY79" s="223"/>
      <c r="AZ79" s="223"/>
      <c r="BA79" s="223"/>
      <c r="BB79" s="223"/>
      <c r="BC79" s="223"/>
      <c r="BD79" s="223"/>
      <c r="BE79" s="223"/>
      <c r="BF79" s="223"/>
    </row>
    <row r="80" spans="1:58" s="39" customFormat="1" ht="30" customHeight="1" thickBot="1">
      <c r="A80" s="150"/>
      <c r="B80" s="150"/>
      <c r="C80" s="352" t="s">
        <v>13</v>
      </c>
      <c r="D80" s="353"/>
      <c r="E80" s="145" t="s">
        <v>14</v>
      </c>
      <c r="F80" s="150"/>
      <c r="G80" s="310" t="s">
        <v>15</v>
      </c>
      <c r="H80" s="311"/>
      <c r="I80" s="311"/>
      <c r="J80" s="312"/>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223"/>
      <c r="BC80" s="223"/>
      <c r="BD80" s="223"/>
      <c r="BE80" s="223"/>
      <c r="BF80" s="223"/>
    </row>
    <row r="81" spans="1:58" s="39" customFormat="1" ht="50" customHeight="1" thickBot="1">
      <c r="A81" s="150"/>
      <c r="B81" s="150"/>
      <c r="C81" s="327"/>
      <c r="D81" s="328"/>
      <c r="E81" s="1"/>
      <c r="F81" s="150"/>
      <c r="G81" s="341"/>
      <c r="H81" s="342"/>
      <c r="I81" s="342"/>
      <c r="J81" s="34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row>
    <row r="82" spans="1:58" s="39" customFormat="1" ht="50" customHeight="1">
      <c r="A82" s="150"/>
      <c r="B82" s="150"/>
      <c r="C82" s="327"/>
      <c r="D82" s="328"/>
      <c r="E82" s="2"/>
      <c r="F82" s="150"/>
      <c r="G82" s="150"/>
      <c r="H82" s="150"/>
      <c r="I82" s="150"/>
      <c r="J82" s="150"/>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row>
    <row r="83" spans="1:58" s="39" customFormat="1" ht="50" customHeight="1">
      <c r="A83" s="150"/>
      <c r="B83" s="150"/>
      <c r="C83" s="323"/>
      <c r="D83" s="324"/>
      <c r="E83" s="149"/>
      <c r="F83" s="150"/>
      <c r="G83" s="150"/>
      <c r="H83" s="150"/>
      <c r="I83" s="150"/>
      <c r="J83" s="150"/>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3"/>
      <c r="AZ83" s="223"/>
      <c r="BA83" s="223"/>
      <c r="BB83" s="223"/>
      <c r="BC83" s="223"/>
      <c r="BD83" s="223"/>
      <c r="BE83" s="223"/>
      <c r="BF83" s="223"/>
    </row>
    <row r="84" spans="1:58" s="39" customFormat="1" ht="50" customHeight="1">
      <c r="A84" s="150"/>
      <c r="B84" s="150"/>
      <c r="C84" s="323"/>
      <c r="D84" s="324"/>
      <c r="E84" s="149"/>
      <c r="F84" s="150"/>
      <c r="G84" s="150"/>
      <c r="H84" s="150"/>
      <c r="I84" s="150"/>
      <c r="J84" s="150"/>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row>
    <row r="85" spans="1:58">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row>
    <row r="86" spans="1:58">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row>
    <row r="87" spans="1:58">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223"/>
      <c r="BC87" s="223"/>
      <c r="BD87" s="223"/>
      <c r="BE87" s="223"/>
      <c r="BF87" s="223"/>
    </row>
    <row r="88" spans="1:58">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223"/>
      <c r="BC88" s="223"/>
      <c r="BD88" s="223"/>
      <c r="BE88" s="223"/>
      <c r="BF88" s="223"/>
    </row>
    <row r="89" spans="1:58">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3"/>
      <c r="BE89" s="223"/>
      <c r="BF89" s="223"/>
    </row>
    <row r="90" spans="1:58">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3"/>
      <c r="BA90" s="223"/>
      <c r="BB90" s="223"/>
      <c r="BC90" s="223"/>
      <c r="BD90" s="223"/>
      <c r="BE90" s="223"/>
      <c r="BF90" s="223"/>
    </row>
    <row r="91" spans="1:58">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223"/>
      <c r="BC91" s="223"/>
      <c r="BD91" s="223"/>
      <c r="BE91" s="223"/>
      <c r="BF91" s="223"/>
    </row>
    <row r="92" spans="1:58">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223"/>
      <c r="BB92" s="223"/>
      <c r="BC92" s="223"/>
      <c r="BD92" s="223"/>
      <c r="BE92" s="223"/>
      <c r="BF92" s="223"/>
    </row>
    <row r="93" spans="1:58">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223"/>
      <c r="BB93" s="223"/>
      <c r="BC93" s="223"/>
      <c r="BD93" s="223"/>
      <c r="BE93" s="223"/>
      <c r="BF93" s="223"/>
    </row>
  </sheetData>
  <sheetProtection algorithmName="SHA-512" hashValue="tpElpCzx/hJ3wTR/2HPvwtZBjbqIDeNYDzYy1uU1thKcKotBF1yXAcr2y1l2eAyMoSlwL98bGCDOGxUbeaHTXg==" saltValue="Ejb5d/LvLfJLlPUceVLVAw==" spinCount="100000" sheet="1" selectLockedCells="1"/>
  <mergeCells count="46">
    <mergeCell ref="B9:C9"/>
    <mergeCell ref="B4:D4"/>
    <mergeCell ref="B5:C5"/>
    <mergeCell ref="B6:C6"/>
    <mergeCell ref="B7:C7"/>
    <mergeCell ref="B8:C8"/>
    <mergeCell ref="C37:K37"/>
    <mergeCell ref="B10:C11"/>
    <mergeCell ref="D10:D11"/>
    <mergeCell ref="C13:D13"/>
    <mergeCell ref="F13:J13"/>
    <mergeCell ref="C14:D15"/>
    <mergeCell ref="E14:E15"/>
    <mergeCell ref="C16:K16"/>
    <mergeCell ref="C21:K21"/>
    <mergeCell ref="C26:K26"/>
    <mergeCell ref="C30:K30"/>
    <mergeCell ref="C33:K33"/>
    <mergeCell ref="D65:D67"/>
    <mergeCell ref="D38:D40"/>
    <mergeCell ref="C41:K41"/>
    <mergeCell ref="C45:K45"/>
    <mergeCell ref="D46:D48"/>
    <mergeCell ref="C49:K49"/>
    <mergeCell ref="C53:K53"/>
    <mergeCell ref="C57:K57"/>
    <mergeCell ref="D58:D59"/>
    <mergeCell ref="C60:K60"/>
    <mergeCell ref="D61:D63"/>
    <mergeCell ref="C64:K64"/>
    <mergeCell ref="C68:J68"/>
    <mergeCell ref="G69:J69"/>
    <mergeCell ref="G71:H71"/>
    <mergeCell ref="I71:J71"/>
    <mergeCell ref="G73:H73"/>
    <mergeCell ref="I73:J73"/>
    <mergeCell ref="C82:D82"/>
    <mergeCell ref="C83:D83"/>
    <mergeCell ref="C84:D84"/>
    <mergeCell ref="C76:J76"/>
    <mergeCell ref="C77:J77"/>
    <mergeCell ref="C78:J78"/>
    <mergeCell ref="C80:D80"/>
    <mergeCell ref="G80:J80"/>
    <mergeCell ref="C81:D81"/>
    <mergeCell ref="G81:J81"/>
  </mergeCells>
  <conditionalFormatting sqref="K22:K25">
    <cfRule type="containsText" dxfId="141" priority="62" operator="containsText" text="?">
      <formula>NOT(ISERROR(SEARCH("?",K22)))</formula>
    </cfRule>
  </conditionalFormatting>
  <conditionalFormatting sqref="K27:K29">
    <cfRule type="containsText" dxfId="140" priority="61" operator="containsText" text="?">
      <formula>NOT(ISERROR(SEARCH("?",K27)))</formula>
    </cfRule>
  </conditionalFormatting>
  <conditionalFormatting sqref="K50 K34:K36">
    <cfRule type="containsText" dxfId="139" priority="59" operator="containsText" text="?">
      <formula>NOT(ISERROR(SEARCH("?",K34)))</formula>
    </cfRule>
  </conditionalFormatting>
  <conditionalFormatting sqref="F14">
    <cfRule type="containsText" dxfId="138" priority="56" operator="containsText" text="Non">
      <formula>NOT(ISERROR(SEARCH("Non",F14)))</formula>
    </cfRule>
    <cfRule type="containsText" dxfId="137" priority="58" operator="containsText" text="Non">
      <formula>NOT(ISERROR(SEARCH("Non",F14)))</formula>
    </cfRule>
  </conditionalFormatting>
  <conditionalFormatting sqref="F14">
    <cfRule type="containsText" dxfId="136" priority="57" operator="containsText" text="Non">
      <formula>NOT(ISERROR(SEARCH("Non",F14)))</formula>
    </cfRule>
  </conditionalFormatting>
  <conditionalFormatting sqref="K38:K40">
    <cfRule type="containsText" dxfId="135" priority="55" operator="containsText" text="?">
      <formula>NOT(ISERROR(SEARCH("?",K38)))</formula>
    </cfRule>
  </conditionalFormatting>
  <conditionalFormatting sqref="K42:K44">
    <cfRule type="containsText" dxfId="134" priority="54" operator="containsText" text="?">
      <formula>NOT(ISERROR(SEARCH("?",K42)))</formula>
    </cfRule>
  </conditionalFormatting>
  <conditionalFormatting sqref="K46:K48">
    <cfRule type="containsText" dxfId="133" priority="53" operator="containsText" text="?">
      <formula>NOT(ISERROR(SEARCH("?",K46)))</formula>
    </cfRule>
  </conditionalFormatting>
  <conditionalFormatting sqref="K50:K52">
    <cfRule type="containsText" dxfId="132" priority="40" operator="containsText" text="?">
      <formula>NOT(ISERROR(SEARCH("?",K50)))</formula>
    </cfRule>
  </conditionalFormatting>
  <conditionalFormatting sqref="K65:K67">
    <cfRule type="containsText" dxfId="131" priority="36" operator="containsText" text="?">
      <formula>NOT(ISERROR(SEARCH("?",K65)))</formula>
    </cfRule>
  </conditionalFormatting>
  <conditionalFormatting sqref="K58:K59">
    <cfRule type="containsText" dxfId="130" priority="30" operator="containsText" text="?">
      <formula>NOT(ISERROR(SEARCH("?",K58)))</formula>
    </cfRule>
  </conditionalFormatting>
  <conditionalFormatting sqref="G69:J69">
    <cfRule type="cellIs" dxfId="129" priority="28" operator="lessThan">
      <formula>0.5</formula>
    </cfRule>
    <cfRule type="cellIs" dxfId="128" priority="29" operator="greaterThan">
      <formula>0.5</formula>
    </cfRule>
  </conditionalFormatting>
  <conditionalFormatting sqref="G71:H71">
    <cfRule type="containsText" dxfId="127" priority="27" operator="containsText" text="!">
      <formula>NOT(ISERROR(SEARCH("!",G71)))</formula>
    </cfRule>
  </conditionalFormatting>
  <conditionalFormatting sqref="M21">
    <cfRule type="cellIs" dxfId="126" priority="23" operator="greaterThan">
      <formula>1</formula>
    </cfRule>
    <cfRule type="cellIs" dxfId="125" priority="24" operator="equal">
      <formula>1</formula>
    </cfRule>
  </conditionalFormatting>
  <conditionalFormatting sqref="M26">
    <cfRule type="cellIs" dxfId="124" priority="21" operator="greaterThan">
      <formula>1</formula>
    </cfRule>
    <cfRule type="cellIs" dxfId="123" priority="22" operator="equal">
      <formula>1</formula>
    </cfRule>
  </conditionalFormatting>
  <conditionalFormatting sqref="M37">
    <cfRule type="cellIs" dxfId="122" priority="15" operator="greaterThan">
      <formula>1</formula>
    </cfRule>
    <cfRule type="cellIs" dxfId="121" priority="16" operator="equal">
      <formula>1</formula>
    </cfRule>
  </conditionalFormatting>
  <conditionalFormatting sqref="M41">
    <cfRule type="cellIs" dxfId="120" priority="13" operator="greaterThan">
      <formula>1</formula>
    </cfRule>
    <cfRule type="cellIs" dxfId="119" priority="14" operator="equal">
      <formula>1</formula>
    </cfRule>
  </conditionalFormatting>
  <conditionalFormatting sqref="M45">
    <cfRule type="cellIs" dxfId="118" priority="11" operator="greaterThan">
      <formula>1</formula>
    </cfRule>
    <cfRule type="cellIs" dxfId="117" priority="12" operator="equal">
      <formula>1</formula>
    </cfRule>
  </conditionalFormatting>
  <conditionalFormatting sqref="M49">
    <cfRule type="cellIs" dxfId="116" priority="9" operator="greaterThan">
      <formula>1</formula>
    </cfRule>
    <cfRule type="cellIs" dxfId="115" priority="10" operator="equal">
      <formula>1</formula>
    </cfRule>
  </conditionalFormatting>
  <conditionalFormatting sqref="M57">
    <cfRule type="cellIs" dxfId="114" priority="5" operator="greaterThan">
      <formula>1</formula>
    </cfRule>
    <cfRule type="cellIs" dxfId="113" priority="6" operator="equal">
      <formula>1</formula>
    </cfRule>
  </conditionalFormatting>
  <conditionalFormatting sqref="M64">
    <cfRule type="cellIs" dxfId="112" priority="1" operator="greaterThan">
      <formula>1</formula>
    </cfRule>
    <cfRule type="cellIs" dxfId="111" priority="2" operator="equal">
      <formula>1</formula>
    </cfRule>
  </conditionalFormatting>
  <conditionalFormatting sqref="K17:K20">
    <cfRule type="containsText" dxfId="110" priority="63" operator="containsText" text="?">
      <formula>NOT(ISERROR(SEARCH("?",K17)))</formula>
    </cfRule>
  </conditionalFormatting>
  <conditionalFormatting sqref="K31:K32">
    <cfRule type="containsText" dxfId="109" priority="60" operator="containsText" text="?">
      <formula>NOT(ISERROR(SEARCH("?",K31)))</formula>
    </cfRule>
  </conditionalFormatting>
  <conditionalFormatting sqref="F17:F20">
    <cfRule type="containsText" dxfId="108" priority="64" operator="containsText" text="Non">
      <formula>NOT(ISERROR(SEARCH("Non",F17)))</formula>
    </cfRule>
    <cfRule type="colorScale" priority="65">
      <colorScale>
        <cfvo type="min"/>
        <cfvo type="percentile" val="50"/>
        <cfvo type="max"/>
        <color rgb="FFF8696B"/>
        <color rgb="FFFFEB84"/>
        <color rgb="FF63BE7B"/>
      </colorScale>
    </cfRule>
  </conditionalFormatting>
  <conditionalFormatting sqref="F22:F25">
    <cfRule type="containsText" dxfId="107" priority="66" operator="containsText" text="Non">
      <formula>NOT(ISERROR(SEARCH("Non",F22)))</formula>
    </cfRule>
    <cfRule type="colorScale" priority="67">
      <colorScale>
        <cfvo type="min"/>
        <cfvo type="percentile" val="50"/>
        <cfvo type="max"/>
        <color rgb="FFF8696B"/>
        <color rgb="FFFFEB84"/>
        <color rgb="FF63BE7B"/>
      </colorScale>
    </cfRule>
  </conditionalFormatting>
  <conditionalFormatting sqref="F50">
    <cfRule type="containsText" dxfId="106" priority="68" operator="containsText" text="Non">
      <formula>NOT(ISERROR(SEARCH("Non",F50)))</formula>
    </cfRule>
    <cfRule type="colorScale" priority="69">
      <colorScale>
        <cfvo type="min"/>
        <cfvo type="percentile" val="50"/>
        <cfvo type="max"/>
        <color rgb="FFF8696B"/>
        <color rgb="FFFFEB84"/>
        <color rgb="FF63BE7B"/>
      </colorScale>
    </cfRule>
  </conditionalFormatting>
  <conditionalFormatting sqref="F27:F29">
    <cfRule type="containsText" dxfId="105" priority="51" operator="containsText" text="Non">
      <formula>NOT(ISERROR(SEARCH("Non",F27)))</formula>
    </cfRule>
    <cfRule type="colorScale" priority="52">
      <colorScale>
        <cfvo type="min"/>
        <cfvo type="percentile" val="50"/>
        <cfvo type="max"/>
        <color rgb="FFF8696B"/>
        <color rgb="FFFFEB84"/>
        <color rgb="FF63BE7B"/>
      </colorScale>
    </cfRule>
  </conditionalFormatting>
  <conditionalFormatting sqref="F31:F32">
    <cfRule type="containsText" dxfId="104" priority="49" operator="containsText" text="Non">
      <formula>NOT(ISERROR(SEARCH("Non",F31)))</formula>
    </cfRule>
    <cfRule type="colorScale" priority="50">
      <colorScale>
        <cfvo type="min"/>
        <cfvo type="percentile" val="50"/>
        <cfvo type="max"/>
        <color rgb="FFF8696B"/>
        <color rgb="FFFFEB84"/>
        <color rgb="FF63BE7B"/>
      </colorScale>
    </cfRule>
  </conditionalFormatting>
  <conditionalFormatting sqref="F34:F36">
    <cfRule type="containsText" dxfId="103" priority="47" operator="containsText" text="Non">
      <formula>NOT(ISERROR(SEARCH("Non",F34)))</formula>
    </cfRule>
    <cfRule type="colorScale" priority="48">
      <colorScale>
        <cfvo type="min"/>
        <cfvo type="percentile" val="50"/>
        <cfvo type="max"/>
        <color rgb="FFF8696B"/>
        <color rgb="FFFFEB84"/>
        <color rgb="FF63BE7B"/>
      </colorScale>
    </cfRule>
  </conditionalFormatting>
  <conditionalFormatting sqref="F38:F40">
    <cfRule type="containsText" dxfId="102" priority="45" operator="containsText" text="Non">
      <formula>NOT(ISERROR(SEARCH("Non",F38)))</formula>
    </cfRule>
    <cfRule type="colorScale" priority="46">
      <colorScale>
        <cfvo type="min"/>
        <cfvo type="percentile" val="50"/>
        <cfvo type="max"/>
        <color rgb="FFF8696B"/>
        <color rgb="FFFFEB84"/>
        <color rgb="FF63BE7B"/>
      </colorScale>
    </cfRule>
  </conditionalFormatting>
  <conditionalFormatting sqref="F42:F44">
    <cfRule type="containsText" dxfId="101" priority="43" operator="containsText" text="Non">
      <formula>NOT(ISERROR(SEARCH("Non",F42)))</formula>
    </cfRule>
    <cfRule type="colorScale" priority="44">
      <colorScale>
        <cfvo type="min"/>
        <cfvo type="percentile" val="50"/>
        <cfvo type="max"/>
        <color rgb="FFF8696B"/>
        <color rgb="FFFFEB84"/>
        <color rgb="FF63BE7B"/>
      </colorScale>
    </cfRule>
  </conditionalFormatting>
  <conditionalFormatting sqref="F46:F48">
    <cfRule type="containsText" dxfId="100" priority="41" operator="containsText" text="Non">
      <formula>NOT(ISERROR(SEARCH("Non",F46)))</formula>
    </cfRule>
    <cfRule type="colorScale" priority="42">
      <colorScale>
        <cfvo type="min"/>
        <cfvo type="percentile" val="50"/>
        <cfvo type="max"/>
        <color rgb="FFF8696B"/>
        <color rgb="FFFFEB84"/>
        <color rgb="FF63BE7B"/>
      </colorScale>
    </cfRule>
  </conditionalFormatting>
  <conditionalFormatting sqref="K54:K56">
    <cfRule type="containsText" dxfId="99" priority="39" operator="containsText" text="?">
      <formula>NOT(ISERROR(SEARCH("?",K54)))</formula>
    </cfRule>
  </conditionalFormatting>
  <conditionalFormatting sqref="F54:F56">
    <cfRule type="containsText" dxfId="98" priority="37" operator="containsText" text="Non">
      <formula>NOT(ISERROR(SEARCH("Non",F54)))</formula>
    </cfRule>
    <cfRule type="colorScale" priority="38">
      <colorScale>
        <cfvo type="min"/>
        <cfvo type="percentile" val="50"/>
        <cfvo type="max"/>
        <color rgb="FFF8696B"/>
        <color rgb="FFFFEB84"/>
        <color rgb="FF63BE7B"/>
      </colorScale>
    </cfRule>
  </conditionalFormatting>
  <conditionalFormatting sqref="F50:F52">
    <cfRule type="containsText" dxfId="97" priority="70" operator="containsText" text="Non">
      <formula>NOT(ISERROR(SEARCH("Non",F50)))</formula>
    </cfRule>
    <cfRule type="colorScale" priority="71">
      <colorScale>
        <cfvo type="min"/>
        <cfvo type="percentile" val="50"/>
        <cfvo type="max"/>
        <color rgb="FFF8696B"/>
        <color rgb="FFFFEB84"/>
        <color rgb="FF63BE7B"/>
      </colorScale>
    </cfRule>
  </conditionalFormatting>
  <conditionalFormatting sqref="K61:K63">
    <cfRule type="containsText" dxfId="96" priority="33" operator="containsText" text="?">
      <formula>NOT(ISERROR(SEARCH("?",K61)))</formula>
    </cfRule>
  </conditionalFormatting>
  <conditionalFormatting sqref="F65:F67">
    <cfRule type="containsText" dxfId="95" priority="34" operator="containsText" text="Non">
      <formula>NOT(ISERROR(SEARCH("Non",F65)))</formula>
    </cfRule>
    <cfRule type="colorScale" priority="35">
      <colorScale>
        <cfvo type="min"/>
        <cfvo type="percentile" val="50"/>
        <cfvo type="max"/>
        <color rgb="FFF8696B"/>
        <color rgb="FFFFEB84"/>
        <color rgb="FF63BE7B"/>
      </colorScale>
    </cfRule>
  </conditionalFormatting>
  <conditionalFormatting sqref="F61:F63">
    <cfRule type="containsText" dxfId="94" priority="31" operator="containsText" text="Non">
      <formula>NOT(ISERROR(SEARCH("Non",F61)))</formula>
    </cfRule>
    <cfRule type="colorScale" priority="32">
      <colorScale>
        <cfvo type="min"/>
        <cfvo type="percentile" val="50"/>
        <cfvo type="max"/>
        <color rgb="FFF8696B"/>
        <color rgb="FFFFEB84"/>
        <color rgb="FF63BE7B"/>
      </colorScale>
    </cfRule>
  </conditionalFormatting>
  <conditionalFormatting sqref="F58:F59">
    <cfRule type="containsText" dxfId="93" priority="72" operator="containsText" text="Non">
      <formula>NOT(ISERROR(SEARCH("Non",F58)))</formula>
    </cfRule>
    <cfRule type="colorScale" priority="73">
      <colorScale>
        <cfvo type="min"/>
        <cfvo type="percentile" val="50"/>
        <cfvo type="max"/>
        <color rgb="FFF8696B"/>
        <color rgb="FFFFEB84"/>
        <color rgb="FF63BE7B"/>
      </colorScale>
    </cfRule>
  </conditionalFormatting>
  <conditionalFormatting sqref="M16">
    <cfRule type="cellIs" dxfId="92" priority="25" operator="greaterThan">
      <formula>1</formula>
    </cfRule>
    <cfRule type="cellIs" dxfId="91" priority="26" operator="equal">
      <formula>1</formula>
    </cfRule>
  </conditionalFormatting>
  <conditionalFormatting sqref="M30">
    <cfRule type="cellIs" dxfId="90" priority="19" operator="greaterThan">
      <formula>1</formula>
    </cfRule>
    <cfRule type="cellIs" dxfId="89" priority="20" operator="equal">
      <formula>1</formula>
    </cfRule>
  </conditionalFormatting>
  <conditionalFormatting sqref="M33">
    <cfRule type="cellIs" dxfId="88" priority="17" operator="greaterThan">
      <formula>1</formula>
    </cfRule>
    <cfRule type="cellIs" dxfId="87" priority="18" operator="equal">
      <formula>1</formula>
    </cfRule>
  </conditionalFormatting>
  <conditionalFormatting sqref="M53">
    <cfRule type="cellIs" dxfId="86" priority="7" operator="greaterThan">
      <formula>1</formula>
    </cfRule>
    <cfRule type="cellIs" dxfId="85" priority="8" operator="equal">
      <formula>1</formula>
    </cfRule>
  </conditionalFormatting>
  <conditionalFormatting sqref="M60">
    <cfRule type="cellIs" dxfId="84" priority="3" operator="greaterThan">
      <formula>1</formula>
    </cfRule>
    <cfRule type="cellIs" dxfId="83" priority="4" operator="equal">
      <formula>1</formula>
    </cfRule>
  </conditionalFormatting>
  <pageMargins left="1.4960629921259843" right="0.70866141732283472" top="0" bottom="0" header="0.31496062992125984" footer="0.31496062992125984"/>
  <pageSetup paperSize="9" scale="2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3</xdr:col>
                    <xdr:colOff>63500</xdr:colOff>
                    <xdr:row>37</xdr:row>
                    <xdr:rowOff>635000</xdr:rowOff>
                  </from>
                  <to>
                    <xdr:col>3</xdr:col>
                    <xdr:colOff>3975100</xdr:colOff>
                    <xdr:row>37</xdr:row>
                    <xdr:rowOff>1320800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xdr:col>
                    <xdr:colOff>76200</xdr:colOff>
                    <xdr:row>37</xdr:row>
                    <xdr:rowOff>1460500</xdr:rowOff>
                  </from>
                  <to>
                    <xdr:col>3</xdr:col>
                    <xdr:colOff>3962400</xdr:colOff>
                    <xdr:row>38</xdr:row>
                    <xdr:rowOff>304800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3</xdr:col>
                    <xdr:colOff>63500</xdr:colOff>
                    <xdr:row>38</xdr:row>
                    <xdr:rowOff>647700</xdr:rowOff>
                  </from>
                  <to>
                    <xdr:col>3</xdr:col>
                    <xdr:colOff>3911600</xdr:colOff>
                    <xdr:row>38</xdr:row>
                    <xdr:rowOff>1028700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tabColor rgb="FFFF795B"/>
  </sheetPr>
  <dimension ref="A1:BF93"/>
  <sheetViews>
    <sheetView zoomScaleNormal="100" workbookViewId="0">
      <selection activeCell="G17" sqref="G17"/>
    </sheetView>
  </sheetViews>
  <sheetFormatPr baseColWidth="10" defaultColWidth="11" defaultRowHeight="14"/>
  <cols>
    <col min="1" max="1" width="1.5" style="150" customWidth="1"/>
    <col min="2" max="2" width="12.5" style="150" customWidth="1"/>
    <col min="3" max="3" width="9.33203125" style="150" customWidth="1"/>
    <col min="4" max="4" width="53.5" style="150" customWidth="1"/>
    <col min="5" max="5" width="54.1640625" style="150" customWidth="1"/>
    <col min="6" max="6" width="10.1640625" style="150" customWidth="1"/>
    <col min="7" max="10" width="13.6640625" style="150" customWidth="1"/>
    <col min="11" max="11" width="5.1640625" style="150" customWidth="1"/>
    <col min="12" max="12" width="6.6640625" style="151" hidden="1" customWidth="1"/>
    <col min="13" max="13" width="7.1640625" style="150" hidden="1" customWidth="1"/>
    <col min="14" max="14" width="5.83203125" style="150" hidden="1" customWidth="1"/>
    <col min="15" max="29" width="11" style="150" hidden="1" customWidth="1"/>
    <col min="30" max="30" width="11" style="150" customWidth="1"/>
    <col min="31" max="16384" width="11" style="150"/>
  </cols>
  <sheetData>
    <row r="1" spans="2:29" ht="22" customHeight="1"/>
    <row r="2" spans="2:29" ht="105.75" customHeight="1"/>
    <row r="3" spans="2:29" ht="33" customHeight="1" thickBot="1"/>
    <row r="4" spans="2:29" ht="30" customHeight="1">
      <c r="B4" s="417" t="s">
        <v>0</v>
      </c>
      <c r="C4" s="418"/>
      <c r="D4" s="419"/>
    </row>
    <row r="5" spans="2:29" ht="30" customHeight="1">
      <c r="B5" s="313" t="s">
        <v>53</v>
      </c>
      <c r="C5" s="314"/>
      <c r="D5" s="273" t="s">
        <v>54</v>
      </c>
    </row>
    <row r="6" spans="2:29" ht="30" customHeight="1">
      <c r="B6" s="415" t="s">
        <v>1</v>
      </c>
      <c r="C6" s="416"/>
      <c r="D6" s="272">
        <f>'SESSION 2021'!C8</f>
        <v>0</v>
      </c>
    </row>
    <row r="7" spans="2:29" ht="30" customHeight="1">
      <c r="B7" s="415" t="s">
        <v>2</v>
      </c>
      <c r="C7" s="416"/>
      <c r="D7" s="272">
        <f>'SESSION 2021'!C9</f>
        <v>0</v>
      </c>
    </row>
    <row r="8" spans="2:29" ht="30" customHeight="1">
      <c r="B8" s="415" t="s">
        <v>3</v>
      </c>
      <c r="C8" s="416"/>
      <c r="D8" s="272">
        <f>'SESSION 2021'!C10</f>
        <v>0</v>
      </c>
    </row>
    <row r="9" spans="2:29" ht="30" customHeight="1">
      <c r="B9" s="415" t="s">
        <v>4</v>
      </c>
      <c r="C9" s="416"/>
      <c r="D9" s="272">
        <f>'SESSION 2021'!C11</f>
        <v>0</v>
      </c>
    </row>
    <row r="10" spans="2:29" ht="30" customHeight="1">
      <c r="B10" s="400" t="s">
        <v>52</v>
      </c>
      <c r="C10" s="401"/>
      <c r="D10" s="321"/>
      <c r="M10" s="152"/>
    </row>
    <row r="11" spans="2:29" ht="45.75" customHeight="1" thickBot="1">
      <c r="B11" s="402"/>
      <c r="C11" s="403"/>
      <c r="D11" s="322"/>
    </row>
    <row r="13" spans="2:29" ht="80" customHeight="1">
      <c r="C13" s="404" t="s">
        <v>92</v>
      </c>
      <c r="D13" s="405"/>
      <c r="E13" s="153" t="s">
        <v>93</v>
      </c>
      <c r="F13" s="406" t="s">
        <v>16</v>
      </c>
      <c r="G13" s="406"/>
      <c r="H13" s="406"/>
      <c r="I13" s="406"/>
      <c r="J13" s="406"/>
      <c r="M13" s="154"/>
      <c r="N13" s="154"/>
      <c r="O13" s="154"/>
    </row>
    <row r="14" spans="2:29" ht="25" customHeight="1">
      <c r="C14" s="345" t="s">
        <v>7</v>
      </c>
      <c r="D14" s="346"/>
      <c r="E14" s="344" t="s">
        <v>214</v>
      </c>
      <c r="F14" s="155" t="s">
        <v>48</v>
      </c>
      <c r="G14" s="71">
        <v>1</v>
      </c>
      <c r="H14" s="72">
        <v>2</v>
      </c>
      <c r="I14" s="73">
        <v>3</v>
      </c>
      <c r="J14" s="156">
        <v>4</v>
      </c>
      <c r="K14" s="157"/>
      <c r="O14" s="158"/>
    </row>
    <row r="15" spans="2:29" ht="67.5" customHeight="1">
      <c r="C15" s="347"/>
      <c r="D15" s="348"/>
      <c r="E15" s="344"/>
      <c r="F15" s="78" t="s">
        <v>210</v>
      </c>
      <c r="G15" s="11" t="s">
        <v>96</v>
      </c>
      <c r="H15" s="12" t="s">
        <v>208</v>
      </c>
      <c r="I15" s="12" t="s">
        <v>209</v>
      </c>
      <c r="J15" s="12" t="s">
        <v>97</v>
      </c>
      <c r="K15" s="159"/>
      <c r="L15" s="160" t="s">
        <v>6</v>
      </c>
      <c r="M15" s="161"/>
      <c r="N15" s="162"/>
      <c r="O15" s="158"/>
    </row>
    <row r="16" spans="2:29" ht="36" customHeight="1">
      <c r="C16" s="407" t="s">
        <v>127</v>
      </c>
      <c r="D16" s="408"/>
      <c r="E16" s="408"/>
      <c r="F16" s="408"/>
      <c r="G16" s="408"/>
      <c r="H16" s="408"/>
      <c r="I16" s="408"/>
      <c r="J16" s="408"/>
      <c r="K16" s="409"/>
      <c r="L16" s="163">
        <v>0.1</v>
      </c>
      <c r="M16" s="81">
        <f>L17+L18+L19++L20</f>
        <v>1</v>
      </c>
      <c r="N16" s="164"/>
      <c r="O16" s="165"/>
      <c r="P16" s="83" t="s">
        <v>33</v>
      </c>
      <c r="Q16" s="83" t="s">
        <v>34</v>
      </c>
      <c r="R16" s="83" t="s">
        <v>35</v>
      </c>
      <c r="S16" s="83" t="s">
        <v>36</v>
      </c>
      <c r="T16" s="83" t="s">
        <v>37</v>
      </c>
      <c r="U16" s="83" t="s">
        <v>38</v>
      </c>
      <c r="V16" s="83" t="s">
        <v>39</v>
      </c>
      <c r="W16" s="83" t="s">
        <v>40</v>
      </c>
      <c r="X16" s="83" t="s">
        <v>41</v>
      </c>
      <c r="Y16" s="83" t="s">
        <v>42</v>
      </c>
      <c r="Z16" s="83" t="s">
        <v>43</v>
      </c>
      <c r="AA16" s="83" t="s">
        <v>44</v>
      </c>
      <c r="AB16" s="83" t="s">
        <v>45</v>
      </c>
      <c r="AC16" s="83" t="s">
        <v>46</v>
      </c>
    </row>
    <row r="17" spans="3:29" ht="69" customHeight="1">
      <c r="C17" s="166" t="s">
        <v>31</v>
      </c>
      <c r="D17" s="88" t="s">
        <v>128</v>
      </c>
      <c r="E17" s="106" t="s">
        <v>138</v>
      </c>
      <c r="F17" s="9"/>
      <c r="G17" s="23"/>
      <c r="H17" s="23"/>
      <c r="I17" s="23"/>
      <c r="J17" s="24"/>
      <c r="K17" s="89" t="str">
        <f>IF(R17&gt;1,"?",(IF(W17&gt;0,"?","")))</f>
        <v/>
      </c>
      <c r="L17" s="167">
        <v>0.2</v>
      </c>
      <c r="M17" s="162"/>
      <c r="N17" s="162"/>
      <c r="O17" s="165"/>
      <c r="P17" s="168">
        <f>L17</f>
        <v>0.2</v>
      </c>
      <c r="Q17" s="169">
        <f>IF(J17&lt;&gt;"",1,IF(I17&lt;&gt;"",2/3,IF(H17&lt;&gt;"",1/3,0)))*P17*20</f>
        <v>0</v>
      </c>
      <c r="R17" s="169">
        <f>IF(F17="",IF(G17&lt;&gt;"",1,0)+IF(H17&lt;&gt;"",1,0)+IF(I17&lt;&gt;"",1,0)+IF(J17&lt;&gt;"",1,0),0)</f>
        <v>0</v>
      </c>
      <c r="S17" s="169">
        <f>IF(F17&lt;&gt;"",0,IF(G17="",(Q17/(P17*20)),0.02+(Q17/(P17*20))))</f>
        <v>0</v>
      </c>
      <c r="T17" s="169">
        <f>IF(F17&lt;&gt;"",0,P17)</f>
        <v>0.2</v>
      </c>
      <c r="U17" s="169">
        <f>IF(K17&lt;&gt;"",1,0)</f>
        <v>0</v>
      </c>
      <c r="V17" s="169" t="b">
        <f>IF(F17="",OR(G17&lt;&gt;"",H17&lt;&gt;"",I17&lt;&gt;"",J17&lt;&gt;""),0)</f>
        <v>0</v>
      </c>
      <c r="W17" s="169">
        <f>IF(F17&lt;&gt;"",IF(G17&lt;&gt;"",1,0)+IF(H17&lt;&gt;"",1,0)+IF(I17&lt;&gt;"",1,0)+IF(J17&lt;&gt;"",1,0),0)</f>
        <v>0</v>
      </c>
      <c r="X17" s="169" t="b">
        <f>OR(V17=FALSE,V18=FALSE,V19=FALSE,V20=FALSE)</f>
        <v>1</v>
      </c>
      <c r="Y17" s="170">
        <f>T17*R17+T18*R18+T19*R19+T20*R20</f>
        <v>0</v>
      </c>
      <c r="Z17" s="97">
        <f>L16</f>
        <v>0.1</v>
      </c>
      <c r="AA17" s="169">
        <f>SUM(S17:S20)</f>
        <v>0</v>
      </c>
      <c r="AB17" s="169">
        <f>IF(SUM(R17:R20)=0,0,1)</f>
        <v>0</v>
      </c>
      <c r="AC17" s="171">
        <f>IF(AB17=1,SUMPRODUCT(Q17:Q20,R17:R20)/SUMPRODUCT(P17:P20,R17:R20),0)</f>
        <v>0</v>
      </c>
    </row>
    <row r="18" spans="3:29" ht="86" customHeight="1">
      <c r="C18" s="166" t="s">
        <v>129</v>
      </c>
      <c r="D18" s="88" t="s">
        <v>132</v>
      </c>
      <c r="E18" s="106" t="s">
        <v>137</v>
      </c>
      <c r="F18" s="9"/>
      <c r="G18" s="23"/>
      <c r="H18" s="23"/>
      <c r="I18" s="23"/>
      <c r="J18" s="24"/>
      <c r="K18" s="89" t="str">
        <f t="shared" ref="K18:K20" si="0">IF(R18&gt;1,"?",(IF(W18&gt;0,"?","")))</f>
        <v/>
      </c>
      <c r="L18" s="167">
        <v>0.3</v>
      </c>
      <c r="M18" s="162"/>
      <c r="N18" s="162"/>
      <c r="O18" s="165"/>
      <c r="P18" s="168">
        <f t="shared" ref="P18:P20" si="1">L18</f>
        <v>0.3</v>
      </c>
      <c r="Q18" s="169">
        <f t="shared" ref="Q18:Q20" si="2">IF(J18&lt;&gt;"",1,IF(I18&lt;&gt;"",2/3,IF(H18&lt;&gt;"",1/3,0)))*P18*20</f>
        <v>0</v>
      </c>
      <c r="R18" s="169">
        <f t="shared" ref="R18:R20" si="3">IF(F18="",IF(G18&lt;&gt;"",1,0)+IF(H18&lt;&gt;"",1,0)+IF(I18&lt;&gt;"",1,0)+IF(J18&lt;&gt;"",1,0),0)</f>
        <v>0</v>
      </c>
      <c r="S18" s="169">
        <f t="shared" ref="S18:S20" si="4">IF(F18&lt;&gt;"",0,IF(G18="",(Q18/(P18*20)),0.02+(Q18/(P18*20))))</f>
        <v>0</v>
      </c>
      <c r="T18" s="169">
        <f t="shared" ref="T18:T20" si="5">IF(F18&lt;&gt;"",0,P18)</f>
        <v>0.3</v>
      </c>
      <c r="U18" s="169">
        <f t="shared" ref="U18:U20" si="6">IF(K18&lt;&gt;"",1,0)</f>
        <v>0</v>
      </c>
      <c r="V18" s="169" t="b">
        <f t="shared" ref="V18:V20" si="7">IF(F18="",OR(G18&lt;&gt;"",H18&lt;&gt;"",I18&lt;&gt;"",J18&lt;&gt;""),0)</f>
        <v>0</v>
      </c>
      <c r="W18" s="169">
        <f t="shared" ref="W18:W20" si="8">IF(F18&lt;&gt;"",IF(G18&lt;&gt;"",1,0)+IF(H18&lt;&gt;"",1,0)+IF(I18&lt;&gt;"",1,0)+IF(J18&lt;&gt;"",1,0),0)</f>
        <v>0</v>
      </c>
      <c r="X18" s="172"/>
      <c r="Y18" s="173">
        <f>Y17*Z17</f>
        <v>0</v>
      </c>
      <c r="Z18" s="174"/>
      <c r="AA18" s="172"/>
      <c r="AB18" s="172"/>
      <c r="AC18" s="175"/>
    </row>
    <row r="19" spans="3:29" ht="69" customHeight="1">
      <c r="C19" s="166" t="s">
        <v>130</v>
      </c>
      <c r="D19" s="88" t="s">
        <v>133</v>
      </c>
      <c r="E19" s="106" t="s">
        <v>136</v>
      </c>
      <c r="F19" s="9"/>
      <c r="G19" s="23"/>
      <c r="H19" s="23"/>
      <c r="I19" s="23"/>
      <c r="J19" s="24"/>
      <c r="K19" s="89" t="str">
        <f t="shared" si="0"/>
        <v/>
      </c>
      <c r="L19" s="167">
        <v>0.25</v>
      </c>
      <c r="M19" s="162"/>
      <c r="N19" s="162"/>
      <c r="O19" s="165"/>
      <c r="P19" s="168">
        <f t="shared" si="1"/>
        <v>0.25</v>
      </c>
      <c r="Q19" s="169">
        <f t="shared" si="2"/>
        <v>0</v>
      </c>
      <c r="R19" s="169">
        <f t="shared" si="3"/>
        <v>0</v>
      </c>
      <c r="S19" s="169">
        <f t="shared" si="4"/>
        <v>0</v>
      </c>
      <c r="T19" s="169">
        <f t="shared" si="5"/>
        <v>0.25</v>
      </c>
      <c r="U19" s="169">
        <f t="shared" si="6"/>
        <v>0</v>
      </c>
      <c r="V19" s="169" t="b">
        <f t="shared" si="7"/>
        <v>0</v>
      </c>
      <c r="W19" s="169">
        <f t="shared" si="8"/>
        <v>0</v>
      </c>
      <c r="X19" s="172"/>
      <c r="Y19" s="174"/>
      <c r="Z19" s="174"/>
      <c r="AA19" s="172"/>
      <c r="AB19" s="172"/>
      <c r="AC19" s="175"/>
    </row>
    <row r="20" spans="3:29" ht="69" customHeight="1">
      <c r="C20" s="166" t="s">
        <v>131</v>
      </c>
      <c r="D20" s="88" t="s">
        <v>134</v>
      </c>
      <c r="E20" s="106" t="s">
        <v>135</v>
      </c>
      <c r="F20" s="9"/>
      <c r="G20" s="23"/>
      <c r="H20" s="23"/>
      <c r="I20" s="23"/>
      <c r="J20" s="24"/>
      <c r="K20" s="89" t="str">
        <f t="shared" si="0"/>
        <v/>
      </c>
      <c r="L20" s="167">
        <v>0.25</v>
      </c>
      <c r="M20" s="162"/>
      <c r="N20" s="162"/>
      <c r="O20" s="165"/>
      <c r="P20" s="168">
        <f t="shared" si="1"/>
        <v>0.25</v>
      </c>
      <c r="Q20" s="169">
        <f t="shared" si="2"/>
        <v>0</v>
      </c>
      <c r="R20" s="169">
        <f t="shared" si="3"/>
        <v>0</v>
      </c>
      <c r="S20" s="169">
        <f t="shared" si="4"/>
        <v>0</v>
      </c>
      <c r="T20" s="169">
        <f t="shared" si="5"/>
        <v>0.25</v>
      </c>
      <c r="U20" s="169">
        <f t="shared" si="6"/>
        <v>0</v>
      </c>
      <c r="V20" s="169" t="b">
        <f t="shared" si="7"/>
        <v>0</v>
      </c>
      <c r="W20" s="169">
        <f t="shared" si="8"/>
        <v>0</v>
      </c>
      <c r="X20" s="172"/>
      <c r="Y20" s="174"/>
      <c r="Z20" s="174"/>
      <c r="AA20" s="172"/>
      <c r="AB20" s="172"/>
      <c r="AC20" s="175"/>
    </row>
    <row r="21" spans="3:29" ht="36" customHeight="1">
      <c r="C21" s="410" t="s">
        <v>139</v>
      </c>
      <c r="D21" s="411"/>
      <c r="E21" s="411"/>
      <c r="F21" s="411"/>
      <c r="G21" s="411"/>
      <c r="H21" s="411"/>
      <c r="I21" s="411"/>
      <c r="J21" s="411"/>
      <c r="K21" s="412"/>
      <c r="L21" s="163">
        <v>0.1</v>
      </c>
      <c r="M21" s="81">
        <f>L22+L23+L24+L25</f>
        <v>1</v>
      </c>
      <c r="N21" s="164"/>
      <c r="O21" s="176"/>
    </row>
    <row r="22" spans="3:29" ht="151" customHeight="1">
      <c r="C22" s="166" t="s">
        <v>28</v>
      </c>
      <c r="D22" s="177" t="s">
        <v>140</v>
      </c>
      <c r="E22" s="178" t="s">
        <v>203</v>
      </c>
      <c r="F22" s="19"/>
      <c r="G22" s="25"/>
      <c r="H22" s="26"/>
      <c r="I22" s="26"/>
      <c r="J22" s="27"/>
      <c r="K22" s="128" t="str">
        <f t="shared" ref="K22:K25" si="9">IF(R22&gt;1,"?",(IF(W22&gt;0,"?","")))</f>
        <v/>
      </c>
      <c r="L22" s="167">
        <v>0.35</v>
      </c>
      <c r="M22" s="162"/>
      <c r="N22" s="162"/>
      <c r="O22" s="176"/>
      <c r="P22" s="179">
        <f>L22</f>
        <v>0.35</v>
      </c>
      <c r="Q22" s="169">
        <f>IF(J22&lt;&gt;"",1,IF(I22&lt;&gt;"",2/3,IF(H22&lt;&gt;"",1/3,0)))*P22*20</f>
        <v>0</v>
      </c>
      <c r="R22" s="169">
        <f>IF(F22="",IF(G22&lt;&gt;"",1,0)+IF(H22&lt;&gt;"",1,0)+IF(I22&lt;&gt;"",1,0)+IF(J22&lt;&gt;"",1,0),0)</f>
        <v>0</v>
      </c>
      <c r="S22" s="169">
        <f>IF(F22&lt;&gt;"",0,IF(G22="",(Q22/(P22*20)),0.02+(Q22/(P22*20))))</f>
        <v>0</v>
      </c>
      <c r="T22" s="169">
        <f>IF(F22&lt;&gt;"",0,P22)</f>
        <v>0.35</v>
      </c>
      <c r="U22" s="169">
        <f>IF(K22&lt;&gt;"",1,0)</f>
        <v>0</v>
      </c>
      <c r="V22" s="169" t="b">
        <f>IF(F22="",OR(G22&lt;&gt;"",H22&lt;&gt;"",I22&lt;&gt;"",J22&lt;&gt;""),0)</f>
        <v>0</v>
      </c>
      <c r="W22" s="169">
        <f>IF(F22&lt;&gt;"",IF(G22&lt;&gt;"",1,0)+IF(H22&lt;&gt;"",1,0)+IF(I22&lt;&gt;"",1,0)+IF(J22&lt;&gt;"",1,0),0)</f>
        <v>0</v>
      </c>
      <c r="X22" s="169" t="b">
        <f>OR(V22=FALSE,V23=FALSE,V24=FALSE,V25=FALSE)</f>
        <v>1</v>
      </c>
      <c r="Y22" s="170">
        <f>T22*R22+T23*R23+T24*R24+T25*R25</f>
        <v>0</v>
      </c>
      <c r="Z22" s="97">
        <f>L21</f>
        <v>0.1</v>
      </c>
      <c r="AA22" s="169">
        <f>SUM(S22:S25)</f>
        <v>0</v>
      </c>
      <c r="AB22" s="169">
        <f>IF(SUM(R22:R25)=0,0,1)</f>
        <v>0</v>
      </c>
      <c r="AC22" s="171">
        <f>IF(AB22=1,SUMPRODUCT(Q22:Q25,R22:R25)/SUMPRODUCT(P22:P25,R22:R25),0)</f>
        <v>0</v>
      </c>
    </row>
    <row r="23" spans="3:29" ht="53" customHeight="1">
      <c r="C23" s="166" t="s">
        <v>144</v>
      </c>
      <c r="D23" s="177" t="s">
        <v>141</v>
      </c>
      <c r="E23" s="178" t="s">
        <v>202</v>
      </c>
      <c r="F23" s="19"/>
      <c r="G23" s="25"/>
      <c r="H23" s="26"/>
      <c r="I23" s="26"/>
      <c r="J23" s="27"/>
      <c r="K23" s="128" t="str">
        <f t="shared" si="9"/>
        <v/>
      </c>
      <c r="L23" s="167">
        <v>0.2</v>
      </c>
      <c r="M23" s="162"/>
      <c r="N23" s="162"/>
      <c r="O23" s="176"/>
      <c r="P23" s="168">
        <f t="shared" ref="P23:P25" si="10">L23</f>
        <v>0.2</v>
      </c>
      <c r="Q23" s="169">
        <f t="shared" ref="Q23:Q25" si="11">IF(J23&lt;&gt;"",1,IF(I23&lt;&gt;"",2/3,IF(H23&lt;&gt;"",1/3,0)))*P23*20</f>
        <v>0</v>
      </c>
      <c r="R23" s="169">
        <f t="shared" ref="R23:R25" si="12">IF(F23="",IF(G23&lt;&gt;"",1,0)+IF(H23&lt;&gt;"",1,0)+IF(I23&lt;&gt;"",1,0)+IF(J23&lt;&gt;"",1,0),0)</f>
        <v>0</v>
      </c>
      <c r="S23" s="169">
        <f t="shared" ref="S23:S25" si="13">IF(F23&lt;&gt;"",0,IF(G23="",(Q23/(P23*20)),0.02+(Q23/(P23*20))))</f>
        <v>0</v>
      </c>
      <c r="T23" s="169">
        <f t="shared" ref="T23:T25" si="14">IF(F23&lt;&gt;"",0,P23)</f>
        <v>0.2</v>
      </c>
      <c r="U23" s="169">
        <f t="shared" ref="U23:U25" si="15">IF(K23&lt;&gt;"",1,0)</f>
        <v>0</v>
      </c>
      <c r="V23" s="169" t="b">
        <f t="shared" ref="V23:V25" si="16">IF(F23="",OR(G23&lt;&gt;"",H23&lt;&gt;"",I23&lt;&gt;"",J23&lt;&gt;""),0)</f>
        <v>0</v>
      </c>
      <c r="W23" s="169">
        <f t="shared" ref="W23:W25" si="17">IF(F23&lt;&gt;"",IF(G23&lt;&gt;"",1,0)+IF(H23&lt;&gt;"",1,0)+IF(I23&lt;&gt;"",1,0)+IF(J23&lt;&gt;"",1,0),0)</f>
        <v>0</v>
      </c>
      <c r="X23" s="172"/>
      <c r="Y23" s="173">
        <f>Y22*Z22</f>
        <v>0</v>
      </c>
      <c r="Z23" s="172"/>
      <c r="AA23" s="172"/>
      <c r="AB23" s="172"/>
      <c r="AC23" s="175"/>
    </row>
    <row r="24" spans="3:29" ht="71" customHeight="1">
      <c r="C24" s="166" t="s">
        <v>145</v>
      </c>
      <c r="D24" s="177" t="s">
        <v>142</v>
      </c>
      <c r="E24" s="178" t="s">
        <v>204</v>
      </c>
      <c r="F24" s="19"/>
      <c r="G24" s="25"/>
      <c r="H24" s="26"/>
      <c r="I24" s="26"/>
      <c r="J24" s="27"/>
      <c r="K24" s="128" t="str">
        <f t="shared" si="9"/>
        <v/>
      </c>
      <c r="L24" s="167">
        <v>0.3</v>
      </c>
      <c r="M24" s="162"/>
      <c r="N24" s="162"/>
      <c r="O24" s="176"/>
      <c r="P24" s="168">
        <f t="shared" si="10"/>
        <v>0.3</v>
      </c>
      <c r="Q24" s="169">
        <f t="shared" si="11"/>
        <v>0</v>
      </c>
      <c r="R24" s="169">
        <f t="shared" si="12"/>
        <v>0</v>
      </c>
      <c r="S24" s="169">
        <f t="shared" si="13"/>
        <v>0</v>
      </c>
      <c r="T24" s="169">
        <f t="shared" si="14"/>
        <v>0.3</v>
      </c>
      <c r="U24" s="169">
        <f t="shared" si="15"/>
        <v>0</v>
      </c>
      <c r="V24" s="169" t="b">
        <f t="shared" si="16"/>
        <v>0</v>
      </c>
      <c r="W24" s="169">
        <f t="shared" si="17"/>
        <v>0</v>
      </c>
      <c r="X24" s="172"/>
      <c r="Y24" s="172"/>
      <c r="Z24" s="172"/>
      <c r="AA24" s="172"/>
      <c r="AB24" s="172"/>
      <c r="AC24" s="175"/>
    </row>
    <row r="25" spans="3:29" ht="88" customHeight="1">
      <c r="C25" s="166" t="s">
        <v>146</v>
      </c>
      <c r="D25" s="177" t="s">
        <v>143</v>
      </c>
      <c r="E25" s="178" t="s">
        <v>154</v>
      </c>
      <c r="F25" s="19"/>
      <c r="G25" s="25"/>
      <c r="H25" s="26"/>
      <c r="I25" s="26"/>
      <c r="J25" s="27"/>
      <c r="K25" s="128" t="str">
        <f t="shared" si="9"/>
        <v/>
      </c>
      <c r="L25" s="167">
        <v>0.15</v>
      </c>
      <c r="M25" s="162"/>
      <c r="N25" s="162"/>
      <c r="O25" s="176"/>
      <c r="P25" s="168">
        <f t="shared" si="10"/>
        <v>0.15</v>
      </c>
      <c r="Q25" s="169">
        <f t="shared" si="11"/>
        <v>0</v>
      </c>
      <c r="R25" s="169">
        <f t="shared" si="12"/>
        <v>0</v>
      </c>
      <c r="S25" s="169">
        <f t="shared" si="13"/>
        <v>0</v>
      </c>
      <c r="T25" s="169">
        <f t="shared" si="14"/>
        <v>0.15</v>
      </c>
      <c r="U25" s="169">
        <f t="shared" si="15"/>
        <v>0</v>
      </c>
      <c r="V25" s="169" t="b">
        <f t="shared" si="16"/>
        <v>0</v>
      </c>
      <c r="W25" s="169">
        <f t="shared" si="17"/>
        <v>0</v>
      </c>
      <c r="X25" s="172"/>
      <c r="Y25" s="172"/>
      <c r="Z25" s="172"/>
      <c r="AA25" s="172"/>
      <c r="AB25" s="172"/>
      <c r="AC25" s="175"/>
    </row>
    <row r="26" spans="3:29" ht="36" customHeight="1">
      <c r="C26" s="413" t="s">
        <v>74</v>
      </c>
      <c r="D26" s="394"/>
      <c r="E26" s="394"/>
      <c r="F26" s="394"/>
      <c r="G26" s="394"/>
      <c r="H26" s="394"/>
      <c r="I26" s="394"/>
      <c r="J26" s="394"/>
      <c r="K26" s="395"/>
      <c r="L26" s="163">
        <v>0.05</v>
      </c>
      <c r="M26" s="81">
        <f>L27+L28+L29</f>
        <v>1</v>
      </c>
      <c r="N26" s="164"/>
      <c r="O26" s="176"/>
    </row>
    <row r="27" spans="3:29" ht="64.5" customHeight="1">
      <c r="C27" s="166" t="s">
        <v>76</v>
      </c>
      <c r="D27" s="180" t="s">
        <v>75</v>
      </c>
      <c r="E27" s="181" t="s">
        <v>77</v>
      </c>
      <c r="F27" s="19"/>
      <c r="G27" s="28"/>
      <c r="H27" s="29"/>
      <c r="I27" s="29"/>
      <c r="J27" s="30"/>
      <c r="K27" s="89" t="str">
        <f>IF(R27&gt;1,"?",(IF(W27&gt;0,"?","")))</f>
        <v/>
      </c>
      <c r="L27" s="167">
        <v>0.15</v>
      </c>
      <c r="M27" s="162"/>
      <c r="N27" s="162"/>
      <c r="O27" s="176"/>
      <c r="P27" s="179">
        <f>L27</f>
        <v>0.15</v>
      </c>
      <c r="Q27" s="169">
        <f>IF(J27&lt;&gt;"",1,IF(I27&lt;&gt;"",2/3,IF(H27&lt;&gt;"",1/3,0)))*P27*20</f>
        <v>0</v>
      </c>
      <c r="R27" s="169">
        <f>IF(F27="",IF(G27&lt;&gt;"",1,0)+IF(H27&lt;&gt;"",1,0)+IF(I27&lt;&gt;"",1,0)+IF(J27&lt;&gt;"",1,0),0)</f>
        <v>0</v>
      </c>
      <c r="S27" s="169">
        <f>IF(F27&lt;&gt;"",0,IF(G27="",(Q27/(P27*20)),0.02+(Q27/(P27*20))))</f>
        <v>0</v>
      </c>
      <c r="T27" s="169">
        <f>IF(F27&lt;&gt;"",0,P27)</f>
        <v>0.15</v>
      </c>
      <c r="U27" s="169">
        <f>IF(K27&lt;&gt;"",1,0)</f>
        <v>0</v>
      </c>
      <c r="V27" s="169" t="b">
        <f>IF(F27="",OR(G27&lt;&gt;"",H27&lt;&gt;"",I27&lt;&gt;"",J27&lt;&gt;""),0)</f>
        <v>0</v>
      </c>
      <c r="W27" s="169">
        <f>IF(F27&lt;&gt;"",IF(G27&lt;&gt;"",1,0)+IF(H27&lt;&gt;"",1,0)+IF(I27&lt;&gt;"",1,0)+IF(J27&lt;&gt;"",1,0),0)</f>
        <v>0</v>
      </c>
      <c r="X27" s="169" t="b">
        <f>OR(V27=FALSE,V28=FALSE,V29=FALSE)</f>
        <v>1</v>
      </c>
      <c r="Y27" s="170">
        <f>T27*R27+T28*R28+T29*R29</f>
        <v>0</v>
      </c>
      <c r="Z27" s="97">
        <f>L26</f>
        <v>0.05</v>
      </c>
      <c r="AA27" s="169">
        <f>SUM(S27:S29)</f>
        <v>0</v>
      </c>
      <c r="AB27" s="169">
        <f>IF(SUM(R27:R29)=0,0,1)</f>
        <v>0</v>
      </c>
      <c r="AC27" s="171">
        <f>IF(AB27=1,SUMPRODUCT(Q27:Q29,R27:R29)/SUMPRODUCT(P27:P29,R27:R29),0)</f>
        <v>0</v>
      </c>
    </row>
    <row r="28" spans="3:29" ht="113.25" customHeight="1">
      <c r="C28" s="166" t="s">
        <v>79</v>
      </c>
      <c r="D28" s="180" t="s">
        <v>78</v>
      </c>
      <c r="E28" s="182" t="s">
        <v>149</v>
      </c>
      <c r="F28" s="19"/>
      <c r="G28" s="29"/>
      <c r="H28" s="29"/>
      <c r="I28" s="29"/>
      <c r="J28" s="30"/>
      <c r="K28" s="89" t="str">
        <f t="shared" ref="K28:K29" si="18">IF(R28&gt;1,"?",(IF(W28&gt;0,"?","")))</f>
        <v/>
      </c>
      <c r="L28" s="167">
        <v>0.5</v>
      </c>
      <c r="M28" s="162"/>
      <c r="N28" s="162"/>
      <c r="O28" s="176"/>
      <c r="P28" s="179">
        <f>L28</f>
        <v>0.5</v>
      </c>
      <c r="Q28" s="169">
        <f>IF(J28&lt;&gt;"",1,IF(I28&lt;&gt;"",2/3,IF(H28&lt;&gt;"",1/3,0)))*P28*20</f>
        <v>0</v>
      </c>
      <c r="R28" s="169">
        <f>IF(F28="",IF(G28&lt;&gt;"",1,0)+IF(H28&lt;&gt;"",1,0)+IF(I28&lt;&gt;"",1,0)+IF(J28&lt;&gt;"",1,0),0)</f>
        <v>0</v>
      </c>
      <c r="S28" s="169">
        <f>IF(F28&lt;&gt;"",0,IF(G28="",(Q28/(P28*20)),0.02+(Q28/(P28*20))))</f>
        <v>0</v>
      </c>
      <c r="T28" s="169">
        <f>IF(F28&lt;&gt;"",0,P28)</f>
        <v>0.5</v>
      </c>
      <c r="U28" s="169">
        <f>IF(K28&lt;&gt;"",1,0)</f>
        <v>0</v>
      </c>
      <c r="V28" s="169" t="b">
        <f>IF(F28="",OR(G28&lt;&gt;"",H28&lt;&gt;"",I28&lt;&gt;"",J28&lt;&gt;""),0)</f>
        <v>0</v>
      </c>
      <c r="W28" s="169">
        <f>IF(F28&lt;&gt;"",IF(G28&lt;&gt;"",1,0)+IF(H28&lt;&gt;"",1,0)+IF(I28&lt;&gt;"",1,0)+IF(J28&lt;&gt;"",1,0),0)</f>
        <v>0</v>
      </c>
      <c r="Y28" s="173">
        <f>Y27*Z27</f>
        <v>0</v>
      </c>
    </row>
    <row r="29" spans="3:29" ht="90" customHeight="1">
      <c r="C29" s="166" t="s">
        <v>148</v>
      </c>
      <c r="D29" s="180" t="s">
        <v>147</v>
      </c>
      <c r="E29" s="182" t="s">
        <v>150</v>
      </c>
      <c r="F29" s="19"/>
      <c r="G29" s="29"/>
      <c r="H29" s="29"/>
      <c r="I29" s="29"/>
      <c r="J29" s="30"/>
      <c r="K29" s="89" t="str">
        <f t="shared" si="18"/>
        <v/>
      </c>
      <c r="L29" s="167">
        <v>0.35</v>
      </c>
      <c r="M29" s="162"/>
      <c r="N29" s="162"/>
      <c r="O29" s="176"/>
      <c r="P29" s="179">
        <f>L29</f>
        <v>0.35</v>
      </c>
      <c r="Q29" s="169">
        <f>IF(J29&lt;&gt;"",1,IF(I29&lt;&gt;"",2/3,IF(H29&lt;&gt;"",1/3,0)))*P29*20</f>
        <v>0</v>
      </c>
      <c r="R29" s="169">
        <f>IF(F29="",IF(G29&lt;&gt;"",1,0)+IF(H29&lt;&gt;"",1,0)+IF(I29&lt;&gt;"",1,0)+IF(J29&lt;&gt;"",1,0),0)</f>
        <v>0</v>
      </c>
      <c r="S29" s="169">
        <f>IF(F29&lt;&gt;"",0,IF(G29="",(Q29/(P29*20)),0.02+(Q29/(P29*20))))</f>
        <v>0</v>
      </c>
      <c r="T29" s="169">
        <f>IF(F29&lt;&gt;"",0,P29)</f>
        <v>0.35</v>
      </c>
      <c r="U29" s="169">
        <f>IF(K29&lt;&gt;"",1,0)</f>
        <v>0</v>
      </c>
      <c r="V29" s="169" t="b">
        <f>IF(F29="",OR(G29&lt;&gt;"",H29&lt;&gt;"",I29&lt;&gt;"",J29&lt;&gt;""),0)</f>
        <v>0</v>
      </c>
      <c r="W29" s="169">
        <f>IF(F29&lt;&gt;"",IF(G29&lt;&gt;"",1,0)+IF(H29&lt;&gt;"",1,0)+IF(I29&lt;&gt;"",1,0)+IF(J29&lt;&gt;"",1,0),0)</f>
        <v>0</v>
      </c>
    </row>
    <row r="30" spans="3:29" ht="36" customHeight="1">
      <c r="C30" s="414" t="s">
        <v>151</v>
      </c>
      <c r="D30" s="414"/>
      <c r="E30" s="414"/>
      <c r="F30" s="414"/>
      <c r="G30" s="414"/>
      <c r="H30" s="414"/>
      <c r="I30" s="414"/>
      <c r="J30" s="414"/>
      <c r="K30" s="414"/>
      <c r="L30" s="163">
        <v>0.05</v>
      </c>
      <c r="M30" s="81">
        <f>L31+L32</f>
        <v>1</v>
      </c>
      <c r="N30" s="164"/>
      <c r="O30" s="176"/>
    </row>
    <row r="31" spans="3:29" ht="234" customHeight="1">
      <c r="C31" s="166" t="s">
        <v>80</v>
      </c>
      <c r="D31" s="183" t="s">
        <v>152</v>
      </c>
      <c r="E31" s="183" t="s">
        <v>153</v>
      </c>
      <c r="F31" s="19"/>
      <c r="G31" s="31"/>
      <c r="H31" s="31"/>
      <c r="I31" s="31"/>
      <c r="J31" s="32"/>
      <c r="K31" s="89" t="str">
        <f t="shared" ref="K31:K48" si="19">IF(R31&gt;1,"?",(IF(W31&gt;0,"?","")))</f>
        <v/>
      </c>
      <c r="L31" s="167">
        <v>0.7</v>
      </c>
      <c r="M31" s="162"/>
      <c r="N31" s="162"/>
      <c r="O31" s="176"/>
      <c r="P31" s="179">
        <f>L31</f>
        <v>0.7</v>
      </c>
      <c r="Q31" s="169">
        <f>IF(J31&lt;&gt;"",1,IF(I31&lt;&gt;"",2/3,IF(H31&lt;&gt;"",1/3,0)))*P31*20</f>
        <v>0</v>
      </c>
      <c r="R31" s="169">
        <f>IF(F31="",IF(G31&lt;&gt;"",1,0)+IF(H31&lt;&gt;"",1,0)+IF(I31&lt;&gt;"",1,0)+IF(J31&lt;&gt;"",1,0),0)</f>
        <v>0</v>
      </c>
      <c r="S31" s="169">
        <f>IF(F31&lt;&gt;"",0,IF(G31="",(Q31/(P31*20)),0.02+(Q31/(P31*20))))</f>
        <v>0</v>
      </c>
      <c r="T31" s="169">
        <f>IF(F31&lt;&gt;"",0,P31)</f>
        <v>0.7</v>
      </c>
      <c r="U31" s="169">
        <f>IF(K31&lt;&gt;"",1,0)</f>
        <v>0</v>
      </c>
      <c r="V31" s="169" t="b">
        <f>IF(F31="",OR(G31&lt;&gt;"",H31&lt;&gt;"",I31&lt;&gt;"",J31&lt;&gt;""),0)</f>
        <v>0</v>
      </c>
      <c r="W31" s="169">
        <f>IF(F31&lt;&gt;"",IF(G31&lt;&gt;"",1,0)+IF(H31&lt;&gt;"",1,0)+IF(I31&lt;&gt;"",1,0)+IF(J31&lt;&gt;"",1,0),0)</f>
        <v>0</v>
      </c>
      <c r="X31" s="169" t="b">
        <f>OR(V31=FALSE,V32=FALSE)</f>
        <v>1</v>
      </c>
      <c r="Y31" s="170">
        <f>T31*R31+T32*R32</f>
        <v>0</v>
      </c>
      <c r="Z31" s="97">
        <f>L30</f>
        <v>0.05</v>
      </c>
      <c r="AA31" s="169">
        <f>SUM(S31:S32)</f>
        <v>0</v>
      </c>
      <c r="AB31" s="169">
        <f>IF(SUM(R31:R32)=0,0,1)</f>
        <v>0</v>
      </c>
      <c r="AC31" s="171">
        <f>IF(AB31=1,SUMPRODUCT(Q31:Q32,R31:R32)/SUMPRODUCT(P31:P32,R31:R32),0)</f>
        <v>0</v>
      </c>
    </row>
    <row r="32" spans="3:29" ht="89" customHeight="1">
      <c r="C32" s="166" t="s">
        <v>47</v>
      </c>
      <c r="D32" s="183" t="s">
        <v>155</v>
      </c>
      <c r="E32" s="183" t="s">
        <v>156</v>
      </c>
      <c r="F32" s="19"/>
      <c r="G32" s="31"/>
      <c r="H32" s="31"/>
      <c r="I32" s="31"/>
      <c r="J32" s="32"/>
      <c r="K32" s="89" t="str">
        <f t="shared" si="19"/>
        <v/>
      </c>
      <c r="L32" s="167">
        <v>0.3</v>
      </c>
      <c r="P32" s="179">
        <f>L32</f>
        <v>0.3</v>
      </c>
      <c r="Q32" s="169">
        <f>IF(J32&lt;&gt;"",1,IF(I32&lt;&gt;"",2/3,IF(H32&lt;&gt;"",1/3,0)))*P32*20</f>
        <v>0</v>
      </c>
      <c r="R32" s="169">
        <f>IF(F32="",IF(G32&lt;&gt;"",1,0)+IF(H32&lt;&gt;"",1,0)+IF(I32&lt;&gt;"",1,0)+IF(J32&lt;&gt;"",1,0),0)</f>
        <v>0</v>
      </c>
      <c r="S32" s="169">
        <f>IF(F32&lt;&gt;"",0,IF(G32="",(Q32/(P32*20)),0.02+(Q32/(P32*20))))</f>
        <v>0</v>
      </c>
      <c r="T32" s="169">
        <f>IF(F32&lt;&gt;"",0,P32)</f>
        <v>0.3</v>
      </c>
      <c r="U32" s="169">
        <f>IF(K32&lt;&gt;"",1,0)</f>
        <v>0</v>
      </c>
      <c r="V32" s="169" t="b">
        <f>IF(F32="",OR(G32&lt;&gt;"",H32&lt;&gt;"",I32&lt;&gt;"",J32&lt;&gt;""),0)</f>
        <v>0</v>
      </c>
      <c r="W32" s="169">
        <f>IF(F32&lt;&gt;"",IF(G32&lt;&gt;"",1,0)+IF(H32&lt;&gt;"",1,0)+IF(I32&lt;&gt;"",1,0)+IF(J32&lt;&gt;"",1,0),0)</f>
        <v>0</v>
      </c>
      <c r="Y32" s="173">
        <f>Y31*Z31</f>
        <v>0</v>
      </c>
    </row>
    <row r="33" spans="3:29" ht="36" customHeight="1">
      <c r="C33" s="387" t="s">
        <v>157</v>
      </c>
      <c r="D33" s="388"/>
      <c r="E33" s="388"/>
      <c r="F33" s="388"/>
      <c r="G33" s="388"/>
      <c r="H33" s="388"/>
      <c r="I33" s="388"/>
      <c r="J33" s="388"/>
      <c r="K33" s="399"/>
      <c r="L33" s="184">
        <v>0.1</v>
      </c>
      <c r="M33" s="81">
        <f>L34+L35+L36</f>
        <v>1</v>
      </c>
      <c r="N33" s="185"/>
    </row>
    <row r="34" spans="3:29" ht="56" customHeight="1">
      <c r="C34" s="166" t="s">
        <v>81</v>
      </c>
      <c r="D34" s="183" t="s">
        <v>158</v>
      </c>
      <c r="E34" s="183" t="s">
        <v>162</v>
      </c>
      <c r="F34" s="19"/>
      <c r="G34" s="31"/>
      <c r="H34" s="31"/>
      <c r="I34" s="31"/>
      <c r="J34" s="32"/>
      <c r="K34" s="89" t="str">
        <f t="shared" si="19"/>
        <v/>
      </c>
      <c r="L34" s="167">
        <v>0.25</v>
      </c>
      <c r="P34" s="179">
        <f>L34</f>
        <v>0.25</v>
      </c>
      <c r="Q34" s="169">
        <f>IF(J34&lt;&gt;"",1,IF(I34&lt;&gt;"",2/3,IF(H34&lt;&gt;"",1/3,0)))*P34*20</f>
        <v>0</v>
      </c>
      <c r="R34" s="169">
        <f>IF(F34="",IF(G34&lt;&gt;"",1,0)+IF(H34&lt;&gt;"",1,0)+IF(I34&lt;&gt;"",1,0)+IF(J34&lt;&gt;"",1,0),0)</f>
        <v>0</v>
      </c>
      <c r="S34" s="169">
        <f>IF(F34&lt;&gt;"",0,IF(G34="",(Q34/(P34*20)),0.02+(Q34/(P34*20))))</f>
        <v>0</v>
      </c>
      <c r="T34" s="169">
        <f>IF(F34&lt;&gt;"",0,P34)</f>
        <v>0.25</v>
      </c>
      <c r="U34" s="169">
        <f>IF(K34&lt;&gt;"",1,0)</f>
        <v>0</v>
      </c>
      <c r="V34" s="169" t="b">
        <f>IF(F34="",OR(G34&lt;&gt;"",H34&lt;&gt;"",I34&lt;&gt;"",J34&lt;&gt;""),0)</f>
        <v>0</v>
      </c>
      <c r="W34" s="169">
        <f>IF(F34&lt;&gt;"",IF(G34&lt;&gt;"",1,0)+IF(H34&lt;&gt;"",1,0)+IF(I34&lt;&gt;"",1,0)+IF(J34&lt;&gt;"",1,0),0)</f>
        <v>0</v>
      </c>
      <c r="X34" s="169" t="b">
        <f>OR(V34=FALSE,V35=FALSE,V50=FALSE,V36=FALSE)</f>
        <v>1</v>
      </c>
      <c r="Y34" s="170">
        <f>T34*R34+T35*R35+T36*R36</f>
        <v>0</v>
      </c>
      <c r="Z34" s="97">
        <f>L33</f>
        <v>0.1</v>
      </c>
      <c r="AA34" s="169">
        <f>SUM(S34:S36)</f>
        <v>0</v>
      </c>
      <c r="AB34" s="169">
        <f>IF(SUM(R34:R36)=0,0,1)</f>
        <v>0</v>
      </c>
      <c r="AC34" s="171">
        <f>IF(AB34=1,SUMPRODUCT(Q34:Q36,R34:R36)/SUMPRODUCT(P34:P36,R34:R36),0)</f>
        <v>0</v>
      </c>
    </row>
    <row r="35" spans="3:29" ht="75" customHeight="1">
      <c r="C35" s="166" t="s">
        <v>82</v>
      </c>
      <c r="D35" s="183" t="s">
        <v>159</v>
      </c>
      <c r="E35" s="183" t="s">
        <v>163</v>
      </c>
      <c r="F35" s="19"/>
      <c r="G35" s="31"/>
      <c r="H35" s="31"/>
      <c r="I35" s="31"/>
      <c r="J35" s="32"/>
      <c r="K35" s="89" t="str">
        <f>IF(R35&gt;1,"?",(IF(W35&gt;0,"?","")))</f>
        <v/>
      </c>
      <c r="L35" s="167">
        <v>0.6</v>
      </c>
      <c r="P35" s="179">
        <f>L35</f>
        <v>0.6</v>
      </c>
      <c r="Q35" s="169">
        <f>IF(J35&lt;&gt;"",1,IF(I35&lt;&gt;"",2/3,IF(H35&lt;&gt;"",1/3,0)))*P35*20</f>
        <v>0</v>
      </c>
      <c r="R35" s="169">
        <f>IF(F35="",IF(G35&lt;&gt;"",1,0)+IF(H35&lt;&gt;"",1,0)+IF(I35&lt;&gt;"",1,0)+IF(J35&lt;&gt;"",1,0),0)</f>
        <v>0</v>
      </c>
      <c r="S35" s="169">
        <f>IF(F35&lt;&gt;"",0,IF(G35="",(Q35/(P35*20)),0.02+(Q35/(P35*20))))</f>
        <v>0</v>
      </c>
      <c r="T35" s="169">
        <f>IF(F35&lt;&gt;"",0,P35)</f>
        <v>0.6</v>
      </c>
      <c r="U35" s="169">
        <f>IF(K35&lt;&gt;"",1,0)</f>
        <v>0</v>
      </c>
      <c r="V35" s="169" t="b">
        <f>IF(F35="",OR(G35&lt;&gt;"",H35&lt;&gt;"",I35&lt;&gt;"",J35&lt;&gt;""),0)</f>
        <v>0</v>
      </c>
      <c r="W35" s="169">
        <f>IF(F35&lt;&gt;"",IF(G35&lt;&gt;"",1,0)+IF(H35&lt;&gt;"",1,0)+IF(I35&lt;&gt;"",1,0)+IF(J35&lt;&gt;"",1,0),0)</f>
        <v>0</v>
      </c>
      <c r="Y35" s="173">
        <f>Y34*Z34</f>
        <v>0</v>
      </c>
    </row>
    <row r="36" spans="3:29" ht="51" customHeight="1">
      <c r="C36" s="166" t="s">
        <v>160</v>
      </c>
      <c r="D36" s="183" t="s">
        <v>161</v>
      </c>
      <c r="E36" s="183" t="s">
        <v>164</v>
      </c>
      <c r="F36" s="19"/>
      <c r="G36" s="31"/>
      <c r="H36" s="31"/>
      <c r="I36" s="31"/>
      <c r="J36" s="32"/>
      <c r="K36" s="89" t="str">
        <f>IF(R36&gt;1,"?",(IF(W36&gt;0,"?","")))</f>
        <v/>
      </c>
      <c r="L36" s="167">
        <v>0.15</v>
      </c>
      <c r="P36" s="179">
        <f>L36</f>
        <v>0.15</v>
      </c>
      <c r="Q36" s="169">
        <f>IF(J36&lt;&gt;"",1,IF(I36&lt;&gt;"",2/3,IF(H36&lt;&gt;"",1/3,0)))*P36*20</f>
        <v>0</v>
      </c>
      <c r="R36" s="169">
        <f>IF(F36="",IF(G36&lt;&gt;"",1,0)+IF(H36&lt;&gt;"",1,0)+IF(I36&lt;&gt;"",1,0)+IF(J36&lt;&gt;"",1,0),0)</f>
        <v>0</v>
      </c>
      <c r="S36" s="169">
        <f>IF(F36&lt;&gt;"",0,IF(G36="",(Q36/(P36*20)),0.02+(Q36/(P36*20))))</f>
        <v>0</v>
      </c>
      <c r="T36" s="169">
        <f>IF(F36&lt;&gt;"",0,P36)</f>
        <v>0.15</v>
      </c>
      <c r="U36" s="169">
        <f>IF(K36&lt;&gt;"",1,0)</f>
        <v>0</v>
      </c>
      <c r="V36" s="169" t="b">
        <f>IF(F36="",OR(G36&lt;&gt;"",H36&lt;&gt;"",I36&lt;&gt;"",J36&lt;&gt;""),0)</f>
        <v>0</v>
      </c>
      <c r="W36" s="169">
        <f>IF(F36&lt;&gt;"",IF(G36&lt;&gt;"",1,0)+IF(H36&lt;&gt;"",1,0)+IF(I36&lt;&gt;"",1,0)+IF(J36&lt;&gt;"",1,0),0)</f>
        <v>0</v>
      </c>
    </row>
    <row r="37" spans="3:29" ht="36" customHeight="1">
      <c r="C37" s="398" t="s">
        <v>165</v>
      </c>
      <c r="D37" s="388"/>
      <c r="E37" s="388"/>
      <c r="F37" s="388"/>
      <c r="G37" s="388"/>
      <c r="H37" s="388"/>
      <c r="I37" s="388"/>
      <c r="J37" s="388"/>
      <c r="K37" s="399" t="str">
        <f t="shared" si="19"/>
        <v/>
      </c>
      <c r="L37" s="184">
        <v>0.15</v>
      </c>
      <c r="M37" s="81">
        <f>L38+L39+L40</f>
        <v>1</v>
      </c>
      <c r="N37" s="185"/>
      <c r="O37" s="186"/>
      <c r="P37" s="187"/>
      <c r="Q37" s="172"/>
      <c r="R37" s="172"/>
      <c r="S37" s="172"/>
      <c r="T37" s="172"/>
      <c r="U37" s="172"/>
      <c r="V37" s="172"/>
      <c r="W37" s="172"/>
      <c r="X37" s="186"/>
    </row>
    <row r="38" spans="3:29" ht="121" customHeight="1">
      <c r="C38" s="188"/>
      <c r="D38" s="384" t="s">
        <v>212</v>
      </c>
      <c r="E38" s="101" t="s">
        <v>167</v>
      </c>
      <c r="F38" s="19"/>
      <c r="G38" s="36"/>
      <c r="H38" s="36"/>
      <c r="I38" s="36"/>
      <c r="J38" s="36"/>
      <c r="K38" s="89" t="str">
        <f t="shared" si="19"/>
        <v/>
      </c>
      <c r="L38" s="167">
        <v>0.3</v>
      </c>
      <c r="P38" s="179">
        <f>L38</f>
        <v>0.3</v>
      </c>
      <c r="Q38" s="169">
        <f>IF(J38&lt;&gt;"",1,IF(I38&lt;&gt;"",2/3,IF(H38&lt;&gt;"",1/3,0)))*P38*20</f>
        <v>0</v>
      </c>
      <c r="R38" s="169">
        <f>IF(F38="",IF(G38&lt;&gt;"",1,0)+IF(H38&lt;&gt;"",1,0)+IF(I38&lt;&gt;"",1,0)+IF(J38&lt;&gt;"",1,0),0)</f>
        <v>0</v>
      </c>
      <c r="S38" s="169">
        <f>IF(F38&lt;&gt;"",0,IF(G38="",(Q38/(P38*20)),0.02+(Q38/(P38*20))))</f>
        <v>0</v>
      </c>
      <c r="T38" s="169">
        <f>IF(F38&lt;&gt;"",0,P38)</f>
        <v>0.3</v>
      </c>
      <c r="U38" s="169">
        <f>IF(K38&lt;&gt;"",1,0)</f>
        <v>0</v>
      </c>
      <c r="V38" s="169" t="b">
        <f>IF(F38="",OR(G38&lt;&gt;"",H38&lt;&gt;"",I38&lt;&gt;"",J38&lt;&gt;""),0)</f>
        <v>0</v>
      </c>
      <c r="W38" s="169">
        <f>IF(F38&lt;&gt;"",IF(G38&lt;&gt;"",1,0)+IF(H38&lt;&gt;"",1,0)+IF(I38&lt;&gt;"",1,0)+IF(J38&lt;&gt;"",1,0),0)</f>
        <v>0</v>
      </c>
      <c r="X38" s="169" t="b">
        <f>OR(V38=FALSE,V39=FALSE,V40=FALSE)</f>
        <v>1</v>
      </c>
      <c r="Y38" s="170">
        <f>T38*R38+T39*R39+T40*R40</f>
        <v>0</v>
      </c>
      <c r="Z38" s="97">
        <f>L37</f>
        <v>0.15</v>
      </c>
      <c r="AA38" s="169">
        <f>SUM(S38:S40)</f>
        <v>0</v>
      </c>
      <c r="AB38" s="169">
        <f>IF(SUM(R38:R40)=0,0,1)</f>
        <v>0</v>
      </c>
      <c r="AC38" s="171">
        <f>IF(AB38=1,SUMPRODUCT(Q38:Q40,R38:R40)/SUMPRODUCT(P38:P40,R38:R40),0)</f>
        <v>0</v>
      </c>
    </row>
    <row r="39" spans="3:29" ht="152" customHeight="1">
      <c r="C39" s="189"/>
      <c r="D39" s="385"/>
      <c r="E39" s="101" t="s">
        <v>166</v>
      </c>
      <c r="F39" s="19"/>
      <c r="G39" s="36"/>
      <c r="H39" s="36"/>
      <c r="I39" s="36"/>
      <c r="J39" s="36"/>
      <c r="K39" s="89" t="str">
        <f t="shared" si="19"/>
        <v/>
      </c>
      <c r="L39" s="167">
        <v>0.5</v>
      </c>
      <c r="P39" s="179">
        <f>L39</f>
        <v>0.5</v>
      </c>
      <c r="Q39" s="169">
        <f>IF(J39&lt;&gt;"",1,IF(I39&lt;&gt;"",2/3,IF(H39&lt;&gt;"",1/3,0)))*P39*20</f>
        <v>0</v>
      </c>
      <c r="R39" s="169">
        <f>IF(F39="",IF(G39&lt;&gt;"",1,0)+IF(H39&lt;&gt;"",1,0)+IF(I39&lt;&gt;"",1,0)+IF(J39&lt;&gt;"",1,0),0)</f>
        <v>0</v>
      </c>
      <c r="S39" s="169">
        <f>IF(F39&lt;&gt;"",0,IF(G39="",(Q39/(P39*20)),0.02+(Q39/(P39*20))))</f>
        <v>0</v>
      </c>
      <c r="T39" s="169">
        <f>IF(F39&lt;&gt;"",0,P39)</f>
        <v>0.5</v>
      </c>
      <c r="U39" s="169">
        <f>IF(K39&lt;&gt;"",1,0)</f>
        <v>0</v>
      </c>
      <c r="V39" s="169" t="b">
        <f>IF(F39="",OR(G39&lt;&gt;"",H39&lt;&gt;"",I39&lt;&gt;"",J39&lt;&gt;""),0)</f>
        <v>0</v>
      </c>
      <c r="W39" s="169">
        <f>IF(F39&lt;&gt;"",IF(G39&lt;&gt;"",1,0)+IF(H39&lt;&gt;"",1,0)+IF(I39&lt;&gt;"",1,0)+IF(J39&lt;&gt;"",1,0),0)</f>
        <v>0</v>
      </c>
      <c r="Y39" s="173">
        <f>Y38*Z38</f>
        <v>0</v>
      </c>
    </row>
    <row r="40" spans="3:29" ht="92" customHeight="1">
      <c r="C40" s="190"/>
      <c r="D40" s="386"/>
      <c r="E40" s="101" t="s">
        <v>168</v>
      </c>
      <c r="F40" s="19"/>
      <c r="G40" s="36"/>
      <c r="H40" s="36"/>
      <c r="I40" s="36"/>
      <c r="J40" s="36"/>
      <c r="K40" s="89" t="str">
        <f t="shared" si="19"/>
        <v/>
      </c>
      <c r="L40" s="167">
        <v>0.2</v>
      </c>
      <c r="P40" s="179">
        <f>L40</f>
        <v>0.2</v>
      </c>
      <c r="Q40" s="169">
        <f>IF(J40&lt;&gt;"",1,IF(I40&lt;&gt;"",2/3,IF(H40&lt;&gt;"",1/3,0)))*P40*20</f>
        <v>0</v>
      </c>
      <c r="R40" s="169">
        <f>IF(F40="",IF(G40&lt;&gt;"",1,0)+IF(H40&lt;&gt;"",1,0)+IF(I40&lt;&gt;"",1,0)+IF(J40&lt;&gt;"",1,0),0)</f>
        <v>0</v>
      </c>
      <c r="S40" s="169">
        <f>IF(F40&lt;&gt;"",0,IF(G40="",(Q40/(P40*20)),0.02+(Q40/(P40*20))))</f>
        <v>0</v>
      </c>
      <c r="T40" s="169">
        <f>IF(F40&lt;&gt;"",0,P40)</f>
        <v>0.2</v>
      </c>
      <c r="U40" s="169">
        <f>IF(K40&lt;&gt;"",1,0)</f>
        <v>0</v>
      </c>
      <c r="V40" s="169" t="b">
        <f>IF(F40="",OR(G40&lt;&gt;"",H40&lt;&gt;"",I40&lt;&gt;"",J40&lt;&gt;""),0)</f>
        <v>0</v>
      </c>
      <c r="W40" s="169">
        <f>IF(F40&lt;&gt;"",IF(G40&lt;&gt;"",1,0)+IF(H40&lt;&gt;"",1,0)+IF(I40&lt;&gt;"",1,0)+IF(J40&lt;&gt;"",1,0),0)</f>
        <v>0</v>
      </c>
    </row>
    <row r="41" spans="3:29" ht="36" customHeight="1">
      <c r="C41" s="387" t="s">
        <v>169</v>
      </c>
      <c r="D41" s="388"/>
      <c r="E41" s="388"/>
      <c r="F41" s="388"/>
      <c r="G41" s="388"/>
      <c r="H41" s="388"/>
      <c r="I41" s="388"/>
      <c r="J41" s="388"/>
      <c r="K41" s="389"/>
      <c r="L41" s="184">
        <v>0.05</v>
      </c>
      <c r="M41" s="81">
        <f>L42+L43+L44</f>
        <v>1</v>
      </c>
      <c r="N41" s="185"/>
      <c r="P41" s="191"/>
      <c r="Q41" s="192"/>
      <c r="R41" s="192"/>
      <c r="S41" s="192"/>
      <c r="T41" s="192"/>
      <c r="U41" s="192"/>
      <c r="V41" s="192"/>
      <c r="W41" s="192"/>
    </row>
    <row r="42" spans="3:29" ht="132" customHeight="1">
      <c r="C42" s="193"/>
      <c r="D42" s="194" t="s">
        <v>193</v>
      </c>
      <c r="E42" s="195" t="s">
        <v>173</v>
      </c>
      <c r="F42" s="19"/>
      <c r="G42" s="37"/>
      <c r="H42" s="37"/>
      <c r="I42" s="37"/>
      <c r="J42" s="38"/>
      <c r="K42" s="89" t="str">
        <f t="shared" si="19"/>
        <v/>
      </c>
      <c r="L42" s="167">
        <v>0.35</v>
      </c>
      <c r="P42" s="179">
        <f>L42</f>
        <v>0.35</v>
      </c>
      <c r="Q42" s="169">
        <f>IF(J42&lt;&gt;"",1,IF(I42&lt;&gt;"",2/3,IF(H42&lt;&gt;"",1/3,0)))*P42*20</f>
        <v>0</v>
      </c>
      <c r="R42" s="169">
        <f>IF(F42="",IF(G42&lt;&gt;"",1,0)+IF(H42&lt;&gt;"",1,0)+IF(I42&lt;&gt;"",1,0)+IF(J42&lt;&gt;"",1,0),0)</f>
        <v>0</v>
      </c>
      <c r="S42" s="169">
        <f>IF(F42&lt;&gt;"",0,IF(G42="",(Q42/(P42*20)),0.02+(Q42/(P42*20))))</f>
        <v>0</v>
      </c>
      <c r="T42" s="169">
        <f>IF(F42&lt;&gt;"",0,P42)</f>
        <v>0.35</v>
      </c>
      <c r="U42" s="169">
        <f>IF(K42&lt;&gt;"",1,0)</f>
        <v>0</v>
      </c>
      <c r="V42" s="169" t="b">
        <f>IF(F42="",OR(G42&lt;&gt;"",H42&lt;&gt;"",I42&lt;&gt;"",J42&lt;&gt;""),0)</f>
        <v>0</v>
      </c>
      <c r="W42" s="169">
        <f>IF(F42&lt;&gt;"",IF(G42&lt;&gt;"",1,0)+IF(H42&lt;&gt;"",1,0)+IF(I42&lt;&gt;"",1,0)+IF(J42&lt;&gt;"",1,0),0)</f>
        <v>0</v>
      </c>
      <c r="X42" s="169" t="b">
        <f>OR(V42=FALSE,V43=FALSE,V44=FALSE)</f>
        <v>1</v>
      </c>
      <c r="Y42" s="170">
        <f>T42*R42+T43*R43+T44*R44</f>
        <v>0</v>
      </c>
      <c r="Z42" s="97">
        <f>L41</f>
        <v>0.05</v>
      </c>
      <c r="AA42" s="169">
        <f>SUM(S42:S44)</f>
        <v>0</v>
      </c>
      <c r="AB42" s="169">
        <f>IF(SUM(R42:R44)=0,0,1)</f>
        <v>0</v>
      </c>
      <c r="AC42" s="171">
        <f>IF(AB42=1,SUMPRODUCT(Q42:Q44,R42:R44)/SUMPRODUCT(P42:P44,R42:R44),0)</f>
        <v>0</v>
      </c>
    </row>
    <row r="43" spans="3:29" ht="117" customHeight="1">
      <c r="C43" s="196"/>
      <c r="D43" s="197"/>
      <c r="E43" s="195" t="s">
        <v>174</v>
      </c>
      <c r="F43" s="19"/>
      <c r="G43" s="37"/>
      <c r="H43" s="37"/>
      <c r="I43" s="37"/>
      <c r="J43" s="38"/>
      <c r="K43" s="89" t="str">
        <f t="shared" si="19"/>
        <v/>
      </c>
      <c r="L43" s="167">
        <v>0.5</v>
      </c>
      <c r="P43" s="179">
        <f>L43</f>
        <v>0.5</v>
      </c>
      <c r="Q43" s="169">
        <f>IF(J43&lt;&gt;"",1,IF(I43&lt;&gt;"",2/3,IF(H43&lt;&gt;"",1/3,0)))*P43*20</f>
        <v>0</v>
      </c>
      <c r="R43" s="169">
        <f>IF(F43="",IF(G43&lt;&gt;"",1,0)+IF(H43&lt;&gt;"",1,0)+IF(I43&lt;&gt;"",1,0)+IF(J43&lt;&gt;"",1,0),0)</f>
        <v>0</v>
      </c>
      <c r="S43" s="169">
        <f>IF(F43&lt;&gt;"",0,IF(G43="",(Q43/(P43*20)),0.02+(Q43/(P43*20))))</f>
        <v>0</v>
      </c>
      <c r="T43" s="169">
        <f>IF(F43&lt;&gt;"",0,P43)</f>
        <v>0.5</v>
      </c>
      <c r="U43" s="169">
        <f t="shared" ref="U43:U44" si="20">IF(K43&lt;&gt;"",1,0)</f>
        <v>0</v>
      </c>
      <c r="V43" s="169" t="b">
        <f t="shared" ref="V43:V44" si="21">IF(F43="",OR(G43&lt;&gt;"",H43&lt;&gt;"",I43&lt;&gt;"",J43&lt;&gt;""),0)</f>
        <v>0</v>
      </c>
      <c r="W43" s="169">
        <f t="shared" ref="W43:W44" si="22">IF(F43&lt;&gt;"",IF(G43&lt;&gt;"",1,0)+IF(H43&lt;&gt;"",1,0)+IF(I43&lt;&gt;"",1,0)+IF(J43&lt;&gt;"",1,0),0)</f>
        <v>0</v>
      </c>
      <c r="Y43" s="173">
        <f>Y42*Z42</f>
        <v>0</v>
      </c>
    </row>
    <row r="44" spans="3:29" ht="87" customHeight="1">
      <c r="C44" s="198"/>
      <c r="D44" s="199"/>
      <c r="E44" s="195" t="s">
        <v>170</v>
      </c>
      <c r="F44" s="19"/>
      <c r="G44" s="37"/>
      <c r="H44" s="37"/>
      <c r="I44" s="37"/>
      <c r="J44" s="38"/>
      <c r="K44" s="89" t="str">
        <f t="shared" si="19"/>
        <v/>
      </c>
      <c r="L44" s="167">
        <v>0.15</v>
      </c>
      <c r="P44" s="179">
        <f>L44</f>
        <v>0.15</v>
      </c>
      <c r="Q44" s="169">
        <f>IF(J44&lt;&gt;"",1,IF(I44&lt;&gt;"",2/3,IF(H44&lt;&gt;"",1/3,0)))*P44*20</f>
        <v>0</v>
      </c>
      <c r="R44" s="169">
        <f>IF(F44="",IF(G44&lt;&gt;"",1,0)+IF(H44&lt;&gt;"",1,0)+IF(I44&lt;&gt;"",1,0)+IF(J44&lt;&gt;"",1,0),0)</f>
        <v>0</v>
      </c>
      <c r="S44" s="169">
        <f>IF(F44&lt;&gt;"",0,IF(G44="",(Q44/(P44*20)),0.02+(Q44/(P44*20))))</f>
        <v>0</v>
      </c>
      <c r="T44" s="169">
        <f>IF(F44&lt;&gt;"",0,P44)</f>
        <v>0.15</v>
      </c>
      <c r="U44" s="169">
        <f t="shared" si="20"/>
        <v>0</v>
      </c>
      <c r="V44" s="169" t="b">
        <f t="shared" si="21"/>
        <v>0</v>
      </c>
      <c r="W44" s="169">
        <f t="shared" si="22"/>
        <v>0</v>
      </c>
    </row>
    <row r="45" spans="3:29" ht="36" customHeight="1">
      <c r="C45" s="387" t="s">
        <v>171</v>
      </c>
      <c r="D45" s="388"/>
      <c r="E45" s="388"/>
      <c r="F45" s="388"/>
      <c r="G45" s="388"/>
      <c r="H45" s="388"/>
      <c r="I45" s="388"/>
      <c r="J45" s="388"/>
      <c r="K45" s="389"/>
      <c r="L45" s="184">
        <v>0.05</v>
      </c>
      <c r="M45" s="81">
        <f>L46+L47+L48</f>
        <v>1</v>
      </c>
      <c r="N45" s="185"/>
      <c r="P45" s="187"/>
      <c r="Q45" s="172"/>
      <c r="R45" s="172"/>
      <c r="S45" s="172"/>
      <c r="T45" s="172"/>
      <c r="U45" s="172"/>
      <c r="V45" s="172"/>
      <c r="W45" s="172"/>
    </row>
    <row r="46" spans="3:29" ht="123" customHeight="1">
      <c r="C46" s="188"/>
      <c r="D46" s="384" t="s">
        <v>172</v>
      </c>
      <c r="E46" s="101" t="s">
        <v>175</v>
      </c>
      <c r="F46" s="19"/>
      <c r="G46" s="37"/>
      <c r="H46" s="37"/>
      <c r="I46" s="37"/>
      <c r="J46" s="38"/>
      <c r="K46" s="89" t="str">
        <f t="shared" si="19"/>
        <v/>
      </c>
      <c r="L46" s="167">
        <v>0.45</v>
      </c>
      <c r="P46" s="179">
        <f>L46</f>
        <v>0.45</v>
      </c>
      <c r="Q46" s="169">
        <f>IF(J46&lt;&gt;"",1,IF(I46&lt;&gt;"",2/3,IF(H46&lt;&gt;"",1/3,0)))*P46*20</f>
        <v>0</v>
      </c>
      <c r="R46" s="169">
        <f>IF(F46="",IF(G46&lt;&gt;"",1,0)+IF(H46&lt;&gt;"",1,0)+IF(I46&lt;&gt;"",1,0)+IF(J46&lt;&gt;"",1,0),0)</f>
        <v>0</v>
      </c>
      <c r="S46" s="169">
        <f>IF(F46&lt;&gt;"",0,IF(G46="",(Q46/(P46*20)),0.02+(Q46/(P46*20))))</f>
        <v>0</v>
      </c>
      <c r="T46" s="169">
        <f>IF(F46&lt;&gt;"",0,P46)</f>
        <v>0.45</v>
      </c>
      <c r="U46" s="169">
        <f>IF(K46&lt;&gt;"",1,0)</f>
        <v>0</v>
      </c>
      <c r="V46" s="169" t="b">
        <f>IF(F46="",OR(G46&lt;&gt;"",H46&lt;&gt;"",I46&lt;&gt;"",J46&lt;&gt;""),0)</f>
        <v>0</v>
      </c>
      <c r="W46" s="169">
        <f>IF(F46&lt;&gt;"",IF(G46&lt;&gt;"",1,0)+IF(H46&lt;&gt;"",1,0)+IF(I46&lt;&gt;"",1,0)+IF(J46&lt;&gt;"",1,0),0)</f>
        <v>0</v>
      </c>
      <c r="X46" s="169" t="b">
        <f>OR(V46=FALSE,V47=FALSE,V48=FALSE)</f>
        <v>1</v>
      </c>
      <c r="Y46" s="170">
        <f>T46*R46+T47*R47+T48*R48</f>
        <v>0</v>
      </c>
      <c r="Z46" s="97">
        <f>L45</f>
        <v>0.05</v>
      </c>
      <c r="AA46" s="169">
        <f>SUM(S46:S48)</f>
        <v>0</v>
      </c>
      <c r="AB46" s="169">
        <f>IF(SUM(R46:R48)=0,0,1)</f>
        <v>0</v>
      </c>
      <c r="AC46" s="171">
        <f>IF(AB46=1,SUMPRODUCT(Q46:Q48,R46:R48)/SUMPRODUCT(P46:P48,R46:R48),0)</f>
        <v>0</v>
      </c>
    </row>
    <row r="47" spans="3:29" ht="117" customHeight="1">
      <c r="C47" s="189"/>
      <c r="D47" s="385"/>
      <c r="E47" s="101" t="s">
        <v>176</v>
      </c>
      <c r="F47" s="19"/>
      <c r="G47" s="36"/>
      <c r="H47" s="36"/>
      <c r="I47" s="36"/>
      <c r="J47" s="36"/>
      <c r="K47" s="89" t="str">
        <f t="shared" si="19"/>
        <v/>
      </c>
      <c r="L47" s="167">
        <v>0.35</v>
      </c>
      <c r="P47" s="179">
        <f>L47</f>
        <v>0.35</v>
      </c>
      <c r="Q47" s="169">
        <f>IF(J47&lt;&gt;"",1,IF(I47&lt;&gt;"",2/3,IF(H47&lt;&gt;"",1/3,0)))*P47*20</f>
        <v>0</v>
      </c>
      <c r="R47" s="169">
        <f>IF(F47="",IF(G47&lt;&gt;"",1,0)+IF(H47&lt;&gt;"",1,0)+IF(I47&lt;&gt;"",1,0)+IF(J47&lt;&gt;"",1,0),0)</f>
        <v>0</v>
      </c>
      <c r="S47" s="169">
        <f>IF(F47&lt;&gt;"",0,IF(G47="",(Q47/(P47*20)),0.02+(Q47/(P47*20))))</f>
        <v>0</v>
      </c>
      <c r="T47" s="169">
        <f>IF(F47&lt;&gt;"",0,P47)</f>
        <v>0.35</v>
      </c>
      <c r="U47" s="169">
        <f t="shared" ref="U47:U48" si="23">IF(K47&lt;&gt;"",1,0)</f>
        <v>0</v>
      </c>
      <c r="V47" s="169" t="b">
        <f t="shared" ref="V47:V48" si="24">IF(F47="",OR(G47&lt;&gt;"",H47&lt;&gt;"",I47&lt;&gt;"",J47&lt;&gt;""),0)</f>
        <v>0</v>
      </c>
      <c r="W47" s="169">
        <f t="shared" ref="W47:W48" si="25">IF(F47&lt;&gt;"",IF(G47&lt;&gt;"",1,0)+IF(H47&lt;&gt;"",1,0)+IF(I47&lt;&gt;"",1,0)+IF(J47&lt;&gt;"",1,0),0)</f>
        <v>0</v>
      </c>
      <c r="Y47" s="173">
        <f>Y46*Z46</f>
        <v>0</v>
      </c>
    </row>
    <row r="48" spans="3:29" ht="89" customHeight="1">
      <c r="C48" s="190"/>
      <c r="D48" s="386"/>
      <c r="E48" s="101" t="s">
        <v>168</v>
      </c>
      <c r="F48" s="19"/>
      <c r="G48" s="36"/>
      <c r="H48" s="36"/>
      <c r="I48" s="36"/>
      <c r="J48" s="36"/>
      <c r="K48" s="89" t="str">
        <f t="shared" si="19"/>
        <v/>
      </c>
      <c r="L48" s="167">
        <v>0.2</v>
      </c>
      <c r="P48" s="179">
        <f>L48</f>
        <v>0.2</v>
      </c>
      <c r="Q48" s="169">
        <f>IF(J48&lt;&gt;"",1,IF(I48&lt;&gt;"",2/3,IF(H48&lt;&gt;"",1/3,0)))*P48*20</f>
        <v>0</v>
      </c>
      <c r="R48" s="169">
        <f>IF(F48="",IF(G48&lt;&gt;"",1,0)+IF(H48&lt;&gt;"",1,0)+IF(I48&lt;&gt;"",1,0)+IF(J48&lt;&gt;"",1,0),0)</f>
        <v>0</v>
      </c>
      <c r="S48" s="169">
        <f>IF(F48&lt;&gt;"",0,IF(G48="",(Q48/(P48*20)),0.02+(Q48/(P48*20))))</f>
        <v>0</v>
      </c>
      <c r="T48" s="169">
        <f>IF(F48&lt;&gt;"",0,P48)</f>
        <v>0.2</v>
      </c>
      <c r="U48" s="169">
        <f t="shared" si="23"/>
        <v>0</v>
      </c>
      <c r="V48" s="169" t="b">
        <f t="shared" si="24"/>
        <v>0</v>
      </c>
      <c r="W48" s="169">
        <f t="shared" si="25"/>
        <v>0</v>
      </c>
    </row>
    <row r="49" spans="3:29" ht="36" customHeight="1">
      <c r="C49" s="390" t="s">
        <v>177</v>
      </c>
      <c r="D49" s="390"/>
      <c r="E49" s="390"/>
      <c r="F49" s="390"/>
      <c r="G49" s="390"/>
      <c r="H49" s="390"/>
      <c r="I49" s="390"/>
      <c r="J49" s="390"/>
      <c r="K49" s="391"/>
      <c r="L49" s="184">
        <v>7.0000000000000007E-2</v>
      </c>
      <c r="M49" s="81">
        <f>L50+L51+L52</f>
        <v>1</v>
      </c>
      <c r="N49" s="185"/>
      <c r="P49" s="191"/>
      <c r="Q49" s="192"/>
      <c r="R49" s="192"/>
      <c r="S49" s="192"/>
      <c r="T49" s="192"/>
      <c r="U49" s="192"/>
      <c r="V49" s="192"/>
      <c r="W49" s="192"/>
      <c r="X49" s="200"/>
    </row>
    <row r="50" spans="3:29" ht="89" customHeight="1">
      <c r="C50" s="188"/>
      <c r="D50" s="201" t="s">
        <v>180</v>
      </c>
      <c r="E50" s="202" t="s">
        <v>178</v>
      </c>
      <c r="F50" s="19"/>
      <c r="G50" s="28"/>
      <c r="H50" s="29"/>
      <c r="I50" s="29"/>
      <c r="J50" s="30"/>
      <c r="K50" s="89" t="str">
        <f>IF(R50&gt;1,"?",(IF(W50&gt;0,"?","")))</f>
        <v/>
      </c>
      <c r="L50" s="167">
        <v>0.4</v>
      </c>
      <c r="M50" s="162"/>
      <c r="N50" s="162"/>
      <c r="O50" s="176"/>
      <c r="P50" s="179">
        <f>L50</f>
        <v>0.4</v>
      </c>
      <c r="Q50" s="169">
        <f>IF(J50&lt;&gt;"",1,IF(I50&lt;&gt;"",2/3,IF(H50&lt;&gt;"",1/3,0)))*P50*20</f>
        <v>0</v>
      </c>
      <c r="R50" s="169">
        <f>IF(F50="",IF(G50&lt;&gt;"",1,0)+IF(H50&lt;&gt;"",1,0)+IF(I50&lt;&gt;"",1,0)+IF(J50&lt;&gt;"",1,0),0)</f>
        <v>0</v>
      </c>
      <c r="S50" s="169">
        <f>IF(F50&lt;&gt;"",0,IF(G50="",(Q50/(P50*20)),0.02+(Q50/(P50*20))))</f>
        <v>0</v>
      </c>
      <c r="T50" s="169">
        <f>IF(F50&lt;&gt;"",0,P50)</f>
        <v>0.4</v>
      </c>
      <c r="U50" s="169">
        <f>IF(K50&lt;&gt;"",1,0)</f>
        <v>0</v>
      </c>
      <c r="V50" s="169" t="b">
        <f>IF(F50="",OR(G50&lt;&gt;"",H50&lt;&gt;"",I50&lt;&gt;"",J50&lt;&gt;""),0)</f>
        <v>0</v>
      </c>
      <c r="W50" s="169">
        <f>IF(F50&lt;&gt;"",IF(G50&lt;&gt;"",1,0)+IF(H50&lt;&gt;"",1,0)+IF(I50&lt;&gt;"",1,0)+IF(J50&lt;&gt;"",1,0),0)</f>
        <v>0</v>
      </c>
      <c r="X50" s="169" t="b">
        <f>OR(V50=FALSE,V51=FALSE,V52=FALSE)</f>
        <v>1</v>
      </c>
      <c r="Y50" s="170">
        <f>T50*R50+T51*R51+T52*R52</f>
        <v>0</v>
      </c>
      <c r="Z50" s="97">
        <f>L49</f>
        <v>7.0000000000000007E-2</v>
      </c>
      <c r="AA50" s="169">
        <f>SUM(S50:S52)</f>
        <v>0</v>
      </c>
      <c r="AB50" s="169">
        <f>IF(SUM(R50:R52)=0,0,1)</f>
        <v>0</v>
      </c>
      <c r="AC50" s="171">
        <f>IF(AB50=1,SUMPRODUCT(Q50:Q52,R50:R52)/SUMPRODUCT(P50:P52,R50:R52),0)</f>
        <v>0</v>
      </c>
    </row>
    <row r="51" spans="3:29" ht="115" customHeight="1">
      <c r="C51" s="189"/>
      <c r="D51" s="203"/>
      <c r="E51" s="204" t="s">
        <v>179</v>
      </c>
      <c r="F51" s="19"/>
      <c r="G51" s="29"/>
      <c r="H51" s="29"/>
      <c r="I51" s="29"/>
      <c r="J51" s="30"/>
      <c r="K51" s="89" t="str">
        <f t="shared" ref="K51:K52" si="26">IF(R51&gt;1,"?",(IF(W51&gt;0,"?","")))</f>
        <v/>
      </c>
      <c r="L51" s="167">
        <v>0.4</v>
      </c>
      <c r="M51" s="162"/>
      <c r="N51" s="162"/>
      <c r="O51" s="176"/>
      <c r="P51" s="179">
        <f>L51</f>
        <v>0.4</v>
      </c>
      <c r="Q51" s="169">
        <f>IF(J51&lt;&gt;"",1,IF(I51&lt;&gt;"",2/3,IF(H51&lt;&gt;"",1/3,0)))*P51*20</f>
        <v>0</v>
      </c>
      <c r="R51" s="169">
        <f>IF(F51="",IF(G51&lt;&gt;"",1,0)+IF(H51&lt;&gt;"",1,0)+IF(I51&lt;&gt;"",1,0)+IF(J51&lt;&gt;"",1,0),0)</f>
        <v>0</v>
      </c>
      <c r="S51" s="169">
        <f>IF(F51&lt;&gt;"",0,IF(G51="",(Q51/(P51*20)),0.02+(Q51/(P51*20))))</f>
        <v>0</v>
      </c>
      <c r="T51" s="169">
        <f>IF(F51&lt;&gt;"",0,P51)</f>
        <v>0.4</v>
      </c>
      <c r="U51" s="169">
        <f>IF(K51&lt;&gt;"",1,0)</f>
        <v>0</v>
      </c>
      <c r="V51" s="169" t="b">
        <f>IF(F51="",OR(G51&lt;&gt;"",H51&lt;&gt;"",I51&lt;&gt;"",J51&lt;&gt;""),0)</f>
        <v>0</v>
      </c>
      <c r="W51" s="169">
        <f>IF(F51&lt;&gt;"",IF(G51&lt;&gt;"",1,0)+IF(H51&lt;&gt;"",1,0)+IF(I51&lt;&gt;"",1,0)+IF(J51&lt;&gt;"",1,0),0)</f>
        <v>0</v>
      </c>
      <c r="Y51" s="173">
        <f>Y50*Z50</f>
        <v>0</v>
      </c>
    </row>
    <row r="52" spans="3:29" ht="90" customHeight="1">
      <c r="C52" s="190"/>
      <c r="D52" s="205"/>
      <c r="E52" s="195" t="s">
        <v>168</v>
      </c>
      <c r="F52" s="19"/>
      <c r="G52" s="29"/>
      <c r="H52" s="29"/>
      <c r="I52" s="29"/>
      <c r="J52" s="30"/>
      <c r="K52" s="89" t="str">
        <f t="shared" si="26"/>
        <v/>
      </c>
      <c r="L52" s="167">
        <v>0.2</v>
      </c>
      <c r="M52" s="162"/>
      <c r="N52" s="162"/>
      <c r="O52" s="176"/>
      <c r="P52" s="179">
        <f>L52</f>
        <v>0.2</v>
      </c>
      <c r="Q52" s="169">
        <f>IF(J52&lt;&gt;"",1,IF(I52&lt;&gt;"",2/3,IF(H52&lt;&gt;"",1/3,0)))*P52*20</f>
        <v>0</v>
      </c>
      <c r="R52" s="169">
        <f>IF(F52="",IF(G52&lt;&gt;"",1,0)+IF(H52&lt;&gt;"",1,0)+IF(I52&lt;&gt;"",1,0)+IF(J52&lt;&gt;"",1,0),0)</f>
        <v>0</v>
      </c>
      <c r="S52" s="169">
        <f>IF(F52&lt;&gt;"",0,IF(G52="",(Q52/(P52*20)),0.02+(Q52/(P52*20))))</f>
        <v>0</v>
      </c>
      <c r="T52" s="169">
        <f>IF(F52&lt;&gt;"",0,P52)</f>
        <v>0.2</v>
      </c>
      <c r="U52" s="169">
        <f>IF(K52&lt;&gt;"",1,0)</f>
        <v>0</v>
      </c>
      <c r="V52" s="169" t="b">
        <f>IF(F52="",OR(G52&lt;&gt;"",H52&lt;&gt;"",I52&lt;&gt;"",J52&lt;&gt;""),0)</f>
        <v>0</v>
      </c>
      <c r="W52" s="169">
        <f>IF(F52&lt;&gt;"",IF(G52&lt;&gt;"",1,0)+IF(H52&lt;&gt;"",1,0)+IF(I52&lt;&gt;"",1,0)+IF(J52&lt;&gt;"",1,0),0)</f>
        <v>0</v>
      </c>
    </row>
    <row r="53" spans="3:29" ht="36" customHeight="1">
      <c r="C53" s="392" t="s">
        <v>181</v>
      </c>
      <c r="D53" s="393"/>
      <c r="E53" s="394"/>
      <c r="F53" s="394"/>
      <c r="G53" s="394"/>
      <c r="H53" s="394"/>
      <c r="I53" s="394"/>
      <c r="J53" s="394"/>
      <c r="K53" s="395"/>
      <c r="L53" s="163">
        <v>0.13</v>
      </c>
      <c r="M53" s="81">
        <f>L54+L55+L56</f>
        <v>1</v>
      </c>
      <c r="N53" s="164"/>
      <c r="O53" s="176"/>
    </row>
    <row r="54" spans="3:29" ht="116" customHeight="1">
      <c r="C54" s="188"/>
      <c r="D54" s="201" t="s">
        <v>185</v>
      </c>
      <c r="E54" s="202" t="s">
        <v>187</v>
      </c>
      <c r="F54" s="19"/>
      <c r="G54" s="28"/>
      <c r="H54" s="29"/>
      <c r="I54" s="29"/>
      <c r="J54" s="30"/>
      <c r="K54" s="89" t="str">
        <f>IF(R54&gt;1,"?",(IF(W54&gt;0,"?","")))</f>
        <v/>
      </c>
      <c r="L54" s="167">
        <v>0.55000000000000004</v>
      </c>
      <c r="M54" s="162"/>
      <c r="N54" s="162"/>
      <c r="O54" s="176"/>
      <c r="P54" s="179">
        <f>L54</f>
        <v>0.55000000000000004</v>
      </c>
      <c r="Q54" s="169">
        <f>IF(J54&lt;&gt;"",1,IF(I54&lt;&gt;"",2/3,IF(H54&lt;&gt;"",1/3,0)))*P54*20</f>
        <v>0</v>
      </c>
      <c r="R54" s="169">
        <f>IF(F54="",IF(G54&lt;&gt;"",1,0)+IF(H54&lt;&gt;"",1,0)+IF(I54&lt;&gt;"",1,0)+IF(J54&lt;&gt;"",1,0),0)</f>
        <v>0</v>
      </c>
      <c r="S54" s="169">
        <f>IF(F54&lt;&gt;"",0,IF(G54="",(Q54/(P54*20)),0.02+(Q54/(P54*20))))</f>
        <v>0</v>
      </c>
      <c r="T54" s="169">
        <f>IF(F54&lt;&gt;"",0,P54)</f>
        <v>0.55000000000000004</v>
      </c>
      <c r="U54" s="169">
        <f>IF(K54&lt;&gt;"",1,0)</f>
        <v>0</v>
      </c>
      <c r="V54" s="169" t="b">
        <f>IF(F54="",OR(G54&lt;&gt;"",H54&lt;&gt;"",I54&lt;&gt;"",J54&lt;&gt;""),0)</f>
        <v>0</v>
      </c>
      <c r="W54" s="169">
        <f>IF(F54&lt;&gt;"",IF(G54&lt;&gt;"",1,0)+IF(H54&lt;&gt;"",1,0)+IF(I54&lt;&gt;"",1,0)+IF(J54&lt;&gt;"",1,0),0)</f>
        <v>0</v>
      </c>
      <c r="X54" s="169" t="b">
        <f>OR(V54=FALSE,V55=FALSE,V56=FALSE)</f>
        <v>1</v>
      </c>
      <c r="Y54" s="170">
        <f>T54*R54+T55*R55+T56*R56</f>
        <v>0</v>
      </c>
      <c r="Z54" s="97">
        <f>L53</f>
        <v>0.13</v>
      </c>
      <c r="AA54" s="169">
        <f>SUM(S54:S56)</f>
        <v>0</v>
      </c>
      <c r="AB54" s="169">
        <f>IF(SUM(R54:R56)=0,0,1)</f>
        <v>0</v>
      </c>
      <c r="AC54" s="171">
        <f>IF(AB54=1,SUMPRODUCT(Q54:Q56,R54:R56)/SUMPRODUCT(P54:P56,R54:R56),0)</f>
        <v>0</v>
      </c>
    </row>
    <row r="55" spans="3:29" ht="84" customHeight="1">
      <c r="C55" s="189"/>
      <c r="D55" s="206" t="s">
        <v>186</v>
      </c>
      <c r="E55" s="204" t="s">
        <v>188</v>
      </c>
      <c r="F55" s="19"/>
      <c r="G55" s="29"/>
      <c r="H55" s="29"/>
      <c r="I55" s="29"/>
      <c r="J55" s="30"/>
      <c r="K55" s="89" t="str">
        <f t="shared" ref="K55:K56" si="27">IF(R55&gt;1,"?",(IF(W55&gt;0,"?","")))</f>
        <v/>
      </c>
      <c r="L55" s="167">
        <v>0.3</v>
      </c>
      <c r="M55" s="162"/>
      <c r="N55" s="162"/>
      <c r="O55" s="176"/>
      <c r="P55" s="179">
        <f>L55</f>
        <v>0.3</v>
      </c>
      <c r="Q55" s="169">
        <f>IF(J55&lt;&gt;"",1,IF(I55&lt;&gt;"",2/3,IF(H55&lt;&gt;"",1/3,0)))*P55*20</f>
        <v>0</v>
      </c>
      <c r="R55" s="169">
        <f>IF(F55="",IF(G55&lt;&gt;"",1,0)+IF(H55&lt;&gt;"",1,0)+IF(I55&lt;&gt;"",1,0)+IF(J55&lt;&gt;"",1,0),0)</f>
        <v>0</v>
      </c>
      <c r="S55" s="169">
        <f>IF(F55&lt;&gt;"",0,IF(G55="",(Q55/(P55*20)),0.02+(Q55/(P55*20))))</f>
        <v>0</v>
      </c>
      <c r="T55" s="169">
        <f>IF(F55&lt;&gt;"",0,P55)</f>
        <v>0.3</v>
      </c>
      <c r="U55" s="169">
        <f>IF(K55&lt;&gt;"",1,0)</f>
        <v>0</v>
      </c>
      <c r="V55" s="169" t="b">
        <f>IF(F55="",OR(G55&lt;&gt;"",H55&lt;&gt;"",I55&lt;&gt;"",J55&lt;&gt;""),0)</f>
        <v>0</v>
      </c>
      <c r="W55" s="169">
        <f>IF(F55&lt;&gt;"",IF(G55&lt;&gt;"",1,0)+IF(H55&lt;&gt;"",1,0)+IF(I55&lt;&gt;"",1,0)+IF(J55&lt;&gt;"",1,0),0)</f>
        <v>0</v>
      </c>
      <c r="Y55" s="173">
        <f>Y54*Z54</f>
        <v>0</v>
      </c>
    </row>
    <row r="56" spans="3:29" ht="106" customHeight="1">
      <c r="C56" s="190"/>
      <c r="D56" s="205"/>
      <c r="E56" s="204" t="s">
        <v>189</v>
      </c>
      <c r="F56" s="19"/>
      <c r="G56" s="29"/>
      <c r="H56" s="29"/>
      <c r="I56" s="29"/>
      <c r="J56" s="30"/>
      <c r="K56" s="89" t="str">
        <f t="shared" si="27"/>
        <v/>
      </c>
      <c r="L56" s="167">
        <v>0.15</v>
      </c>
      <c r="M56" s="162"/>
      <c r="N56" s="162"/>
      <c r="O56" s="176"/>
      <c r="P56" s="179">
        <f>L56</f>
        <v>0.15</v>
      </c>
      <c r="Q56" s="169">
        <f>IF(J56&lt;&gt;"",1,IF(I56&lt;&gt;"",2/3,IF(H56&lt;&gt;"",1/3,0)))*P56*20</f>
        <v>0</v>
      </c>
      <c r="R56" s="169">
        <f>IF(F56="",IF(G56&lt;&gt;"",1,0)+IF(H56&lt;&gt;"",1,0)+IF(I56&lt;&gt;"",1,0)+IF(J56&lt;&gt;"",1,0),0)</f>
        <v>0</v>
      </c>
      <c r="S56" s="169">
        <f>IF(F56&lt;&gt;"",0,IF(G56="",(Q56/(P56*20)),0.02+(Q56/(P56*20))))</f>
        <v>0</v>
      </c>
      <c r="T56" s="169">
        <f>IF(F56&lt;&gt;"",0,P56)</f>
        <v>0.15</v>
      </c>
      <c r="U56" s="169">
        <f>IF(K56&lt;&gt;"",1,0)</f>
        <v>0</v>
      </c>
      <c r="V56" s="169" t="b">
        <f>IF(F56="",OR(G56&lt;&gt;"",H56&lt;&gt;"",I56&lt;&gt;"",J56&lt;&gt;""),0)</f>
        <v>0</v>
      </c>
      <c r="W56" s="169">
        <f>IF(F56&lt;&gt;"",IF(G56&lt;&gt;"",1,0)+IF(H56&lt;&gt;"",1,0)+IF(I56&lt;&gt;"",1,0)+IF(J56&lt;&gt;"",1,0),0)</f>
        <v>0</v>
      </c>
    </row>
    <row r="57" spans="3:29" ht="36" customHeight="1">
      <c r="C57" s="392" t="s">
        <v>182</v>
      </c>
      <c r="D57" s="393"/>
      <c r="E57" s="394"/>
      <c r="F57" s="394"/>
      <c r="G57" s="394"/>
      <c r="H57" s="394"/>
      <c r="I57" s="394"/>
      <c r="J57" s="394"/>
      <c r="K57" s="395"/>
      <c r="L57" s="163">
        <v>0.05</v>
      </c>
      <c r="M57" s="81">
        <f>L58+L59</f>
        <v>1</v>
      </c>
      <c r="N57" s="164"/>
      <c r="O57" s="176"/>
    </row>
    <row r="58" spans="3:29" ht="242" customHeight="1">
      <c r="C58" s="188"/>
      <c r="D58" s="396" t="s">
        <v>192</v>
      </c>
      <c r="E58" s="202" t="s">
        <v>191</v>
      </c>
      <c r="F58" s="19"/>
      <c r="G58" s="28"/>
      <c r="H58" s="29"/>
      <c r="I58" s="29"/>
      <c r="J58" s="30"/>
      <c r="K58" s="89" t="str">
        <f>IF(R58&gt;1,"?",(IF(W58&gt;0,"?","")))</f>
        <v/>
      </c>
      <c r="L58" s="167">
        <v>0.65</v>
      </c>
      <c r="M58" s="162"/>
      <c r="N58" s="162"/>
      <c r="O58" s="176"/>
      <c r="P58" s="179">
        <f>L58</f>
        <v>0.65</v>
      </c>
      <c r="Q58" s="169">
        <f>IF(J58&lt;&gt;"",1,IF(I58&lt;&gt;"",2/3,IF(H58&lt;&gt;"",1/3,0)))*P58*20</f>
        <v>0</v>
      </c>
      <c r="R58" s="169">
        <f>IF(F58="",IF(G58&lt;&gt;"",1,0)+IF(H58&lt;&gt;"",1,0)+IF(I58&lt;&gt;"",1,0)+IF(J58&lt;&gt;"",1,0),0)</f>
        <v>0</v>
      </c>
      <c r="S58" s="169">
        <f>IF(F58&lt;&gt;"",0,IF(G58="",(Q58/(P58*20)),0.02+(Q58/(P58*20))))</f>
        <v>0</v>
      </c>
      <c r="T58" s="169">
        <f>IF(F58&lt;&gt;"",0,P58)</f>
        <v>0.65</v>
      </c>
      <c r="U58" s="169">
        <f>IF(K58&lt;&gt;"",1,0)</f>
        <v>0</v>
      </c>
      <c r="V58" s="169" t="b">
        <f>IF(F58="",OR(G58&lt;&gt;"",H58&lt;&gt;"",I58&lt;&gt;"",J58&lt;&gt;""),0)</f>
        <v>0</v>
      </c>
      <c r="W58" s="169">
        <f>IF(F58&lt;&gt;"",IF(G58&lt;&gt;"",1,0)+IF(H58&lt;&gt;"",1,0)+IF(I58&lt;&gt;"",1,0)+IF(J58&lt;&gt;"",1,0),0)</f>
        <v>0</v>
      </c>
      <c r="X58" s="169" t="b">
        <f>OR(V58=FALSE,V59=FALSE)</f>
        <v>1</v>
      </c>
      <c r="Y58" s="170">
        <f>T58*R58+T59*R59</f>
        <v>0</v>
      </c>
      <c r="Z58" s="97">
        <f>L57</f>
        <v>0.05</v>
      </c>
      <c r="AA58" s="169">
        <f>SUM(S58:S59)</f>
        <v>0</v>
      </c>
      <c r="AB58" s="169">
        <f>IF(SUM(R58:R59)=0,0,1)</f>
        <v>0</v>
      </c>
      <c r="AC58" s="171">
        <f>IF(AB58=1,SUMPRODUCT(Q58:Q59,R58:R59)/SUMPRODUCT(P58:P59,R58:R59),0)</f>
        <v>0</v>
      </c>
    </row>
    <row r="59" spans="3:29" ht="119" customHeight="1">
      <c r="C59" s="190"/>
      <c r="D59" s="397"/>
      <c r="E59" s="204" t="s">
        <v>190</v>
      </c>
      <c r="F59" s="19"/>
      <c r="G59" s="29"/>
      <c r="H59" s="29"/>
      <c r="I59" s="29"/>
      <c r="J59" s="30"/>
      <c r="K59" s="89" t="str">
        <f t="shared" ref="K59" si="28">IF(R59&gt;1,"?",(IF(W59&gt;0,"?","")))</f>
        <v/>
      </c>
      <c r="L59" s="167">
        <v>0.35</v>
      </c>
      <c r="M59" s="162"/>
      <c r="N59" s="162"/>
      <c r="O59" s="176"/>
      <c r="P59" s="179">
        <f>L59</f>
        <v>0.35</v>
      </c>
      <c r="Q59" s="169">
        <f>IF(J59&lt;&gt;"",1,IF(I59&lt;&gt;"",2/3,IF(H59&lt;&gt;"",1/3,0)))*P59*20</f>
        <v>0</v>
      </c>
      <c r="R59" s="169">
        <f>IF(F59="",IF(G59&lt;&gt;"",1,0)+IF(H59&lt;&gt;"",1,0)+IF(I59&lt;&gt;"",1,0)+IF(J59&lt;&gt;"",1,0),0)</f>
        <v>0</v>
      </c>
      <c r="S59" s="169">
        <f>IF(F59&lt;&gt;"",0,IF(G59="",(Q59/(P59*20)),0.02+(Q59/(P59*20))))</f>
        <v>0</v>
      </c>
      <c r="T59" s="169">
        <f>IF(F59&lt;&gt;"",0,P59)</f>
        <v>0.35</v>
      </c>
      <c r="U59" s="169">
        <f>IF(K59&lt;&gt;"",1,0)</f>
        <v>0</v>
      </c>
      <c r="V59" s="169" t="b">
        <f>IF(F59="",OR(G59&lt;&gt;"",H59&lt;&gt;"",I59&lt;&gt;"",J59&lt;&gt;""),0)</f>
        <v>0</v>
      </c>
      <c r="W59" s="169">
        <f>IF(F59&lt;&gt;"",IF(G59&lt;&gt;"",1,0)+IF(H59&lt;&gt;"",1,0)+IF(I59&lt;&gt;"",1,0)+IF(J59&lt;&gt;"",1,0),0)</f>
        <v>0</v>
      </c>
      <c r="Y59" s="173">
        <f>Y58*Z58</f>
        <v>0</v>
      </c>
    </row>
    <row r="60" spans="3:29" ht="36" customHeight="1">
      <c r="C60" s="392" t="s">
        <v>183</v>
      </c>
      <c r="D60" s="393"/>
      <c r="E60" s="394"/>
      <c r="F60" s="394"/>
      <c r="G60" s="394"/>
      <c r="H60" s="394"/>
      <c r="I60" s="394"/>
      <c r="J60" s="394"/>
      <c r="K60" s="395"/>
      <c r="L60" s="163">
        <v>0.05</v>
      </c>
      <c r="M60" s="81">
        <f>L61+L62+L63</f>
        <v>1</v>
      </c>
      <c r="N60" s="164"/>
      <c r="O60" s="176"/>
    </row>
    <row r="61" spans="3:29" ht="64.5" customHeight="1">
      <c r="C61" s="188"/>
      <c r="D61" s="381" t="s">
        <v>197</v>
      </c>
      <c r="E61" s="181" t="s">
        <v>194</v>
      </c>
      <c r="F61" s="19"/>
      <c r="G61" s="28"/>
      <c r="H61" s="29"/>
      <c r="I61" s="29"/>
      <c r="J61" s="30"/>
      <c r="K61" s="89" t="str">
        <f>IF(R61&gt;1,"?",(IF(W61&gt;0,"?","")))</f>
        <v/>
      </c>
      <c r="L61" s="167">
        <v>0.35</v>
      </c>
      <c r="M61" s="162"/>
      <c r="N61" s="162"/>
      <c r="O61" s="176"/>
      <c r="P61" s="179">
        <f>L61</f>
        <v>0.35</v>
      </c>
      <c r="Q61" s="169">
        <f>IF(J61&lt;&gt;"",1,IF(I61&lt;&gt;"",2/3,IF(H61&lt;&gt;"",1/3,0)))*P61*20</f>
        <v>0</v>
      </c>
      <c r="R61" s="169">
        <f>IF(F61="",IF(G61&lt;&gt;"",1,0)+IF(H61&lt;&gt;"",1,0)+IF(I61&lt;&gt;"",1,0)+IF(J61&lt;&gt;"",1,0),0)</f>
        <v>0</v>
      </c>
      <c r="S61" s="169">
        <f>IF(F61&lt;&gt;"",0,IF(G61="",(Q61/(P61*20)),0.02+(Q61/(P61*20))))</f>
        <v>0</v>
      </c>
      <c r="T61" s="169">
        <f>IF(F61&lt;&gt;"",0,P61)</f>
        <v>0.35</v>
      </c>
      <c r="U61" s="169">
        <f>IF(K61&lt;&gt;"",1,0)</f>
        <v>0</v>
      </c>
      <c r="V61" s="169" t="b">
        <f>IF(F61="",OR(G61&lt;&gt;"",H61&lt;&gt;"",I61&lt;&gt;"",J61&lt;&gt;""),0)</f>
        <v>0</v>
      </c>
      <c r="W61" s="169">
        <f>IF(F61&lt;&gt;"",IF(G61&lt;&gt;"",1,0)+IF(H61&lt;&gt;"",1,0)+IF(I61&lt;&gt;"",1,0)+IF(J61&lt;&gt;"",1,0),0)</f>
        <v>0</v>
      </c>
      <c r="X61" s="169" t="b">
        <f>OR(V61=FALSE,V62=FALSE,V63=FALSE)</f>
        <v>1</v>
      </c>
      <c r="Y61" s="170">
        <f>T61*R61+T62*R62+T63*R63</f>
        <v>0</v>
      </c>
      <c r="Z61" s="97">
        <f>L60</f>
        <v>0.05</v>
      </c>
      <c r="AA61" s="169">
        <f>SUM(S61:S63)</f>
        <v>0</v>
      </c>
      <c r="AB61" s="169">
        <f>IF(SUM(R61:R63)=0,0,1)</f>
        <v>0</v>
      </c>
      <c r="AC61" s="171">
        <f>IF(AB61=1,SUMPRODUCT(Q61:Q63,R61:R63)/SUMPRODUCT(P61:P63,R61:R63),0)</f>
        <v>0</v>
      </c>
    </row>
    <row r="62" spans="3:29" ht="46" customHeight="1">
      <c r="C62" s="189"/>
      <c r="D62" s="382"/>
      <c r="E62" s="182" t="s">
        <v>195</v>
      </c>
      <c r="F62" s="19"/>
      <c r="G62" s="29"/>
      <c r="H62" s="29"/>
      <c r="I62" s="29"/>
      <c r="J62" s="30"/>
      <c r="K62" s="89" t="str">
        <f t="shared" ref="K62:K63" si="29">IF(R62&gt;1,"?",(IF(W62&gt;0,"?","")))</f>
        <v/>
      </c>
      <c r="L62" s="167">
        <v>0.4</v>
      </c>
      <c r="M62" s="162"/>
      <c r="N62" s="162"/>
      <c r="O62" s="176"/>
      <c r="P62" s="179">
        <f>L62</f>
        <v>0.4</v>
      </c>
      <c r="Q62" s="169">
        <f>IF(J62&lt;&gt;"",1,IF(I62&lt;&gt;"",2/3,IF(H62&lt;&gt;"",1/3,0)))*P62*20</f>
        <v>0</v>
      </c>
      <c r="R62" s="169">
        <f>IF(F62="",IF(G62&lt;&gt;"",1,0)+IF(H62&lt;&gt;"",1,0)+IF(I62&lt;&gt;"",1,0)+IF(J62&lt;&gt;"",1,0),0)</f>
        <v>0</v>
      </c>
      <c r="S62" s="169">
        <f>IF(F62&lt;&gt;"",0,IF(G62="",(Q62/(P62*20)),0.02+(Q62/(P62*20))))</f>
        <v>0</v>
      </c>
      <c r="T62" s="169">
        <f>IF(F62&lt;&gt;"",0,P62)</f>
        <v>0.4</v>
      </c>
      <c r="U62" s="169">
        <f>IF(K62&lt;&gt;"",1,0)</f>
        <v>0</v>
      </c>
      <c r="V62" s="169" t="b">
        <f>IF(F62="",OR(G62&lt;&gt;"",H62&lt;&gt;"",I62&lt;&gt;"",J62&lt;&gt;""),0)</f>
        <v>0</v>
      </c>
      <c r="W62" s="169">
        <f>IF(F62&lt;&gt;"",IF(G62&lt;&gt;"",1,0)+IF(H62&lt;&gt;"",1,0)+IF(I62&lt;&gt;"",1,0)+IF(J62&lt;&gt;"",1,0),0)</f>
        <v>0</v>
      </c>
      <c r="Y62" s="173">
        <f>Y61*Z61</f>
        <v>0</v>
      </c>
    </row>
    <row r="63" spans="3:29" ht="44" customHeight="1">
      <c r="C63" s="190"/>
      <c r="D63" s="383"/>
      <c r="E63" s="182" t="s">
        <v>196</v>
      </c>
      <c r="F63" s="19"/>
      <c r="G63" s="29"/>
      <c r="H63" s="29"/>
      <c r="I63" s="29"/>
      <c r="J63" s="30"/>
      <c r="K63" s="89" t="str">
        <f t="shared" si="29"/>
        <v/>
      </c>
      <c r="L63" s="167">
        <v>0.25</v>
      </c>
      <c r="M63" s="162"/>
      <c r="N63" s="162"/>
      <c r="O63" s="176"/>
      <c r="P63" s="179">
        <f>L63</f>
        <v>0.25</v>
      </c>
      <c r="Q63" s="169">
        <f>IF(J63&lt;&gt;"",1,IF(I63&lt;&gt;"",2/3,IF(H63&lt;&gt;"",1/3,0)))*P63*20</f>
        <v>0</v>
      </c>
      <c r="R63" s="169">
        <f>IF(F63="",IF(G63&lt;&gt;"",1,0)+IF(H63&lt;&gt;"",1,0)+IF(I63&lt;&gt;"",1,0)+IF(J63&lt;&gt;"",1,0),0)</f>
        <v>0</v>
      </c>
      <c r="S63" s="169">
        <f>IF(F63&lt;&gt;"",0,IF(G63="",(Q63/(P63*20)),0.02+(Q63/(P63*20))))</f>
        <v>0</v>
      </c>
      <c r="T63" s="169">
        <f>IF(F63&lt;&gt;"",0,P63)</f>
        <v>0.25</v>
      </c>
      <c r="U63" s="169">
        <f>IF(K63&lt;&gt;"",1,0)</f>
        <v>0</v>
      </c>
      <c r="V63" s="169" t="b">
        <f>IF(F63="",OR(G63&lt;&gt;"",H63&lt;&gt;"",I63&lt;&gt;"",J63&lt;&gt;""),0)</f>
        <v>0</v>
      </c>
      <c r="W63" s="169">
        <f>IF(F63&lt;&gt;"",IF(G63&lt;&gt;"",1,0)+IF(H63&lt;&gt;"",1,0)+IF(I63&lt;&gt;"",1,0)+IF(J63&lt;&gt;"",1,0),0)</f>
        <v>0</v>
      </c>
    </row>
    <row r="64" spans="3:29" ht="36" customHeight="1">
      <c r="C64" s="392" t="s">
        <v>184</v>
      </c>
      <c r="D64" s="393"/>
      <c r="E64" s="394"/>
      <c r="F64" s="394"/>
      <c r="G64" s="394"/>
      <c r="H64" s="394"/>
      <c r="I64" s="394"/>
      <c r="J64" s="394"/>
      <c r="K64" s="395"/>
      <c r="L64" s="163">
        <v>0.05</v>
      </c>
      <c r="M64" s="81">
        <f>L65+L66+L67</f>
        <v>1</v>
      </c>
      <c r="N64" s="164"/>
      <c r="O64" s="176"/>
    </row>
    <row r="65" spans="1:58" ht="58" customHeight="1">
      <c r="C65" s="188"/>
      <c r="D65" s="381" t="s">
        <v>200</v>
      </c>
      <c r="E65" s="181" t="s">
        <v>198</v>
      </c>
      <c r="F65" s="19"/>
      <c r="G65" s="28"/>
      <c r="H65" s="29"/>
      <c r="I65" s="29"/>
      <c r="J65" s="30"/>
      <c r="K65" s="89" t="str">
        <f>IF(R65&gt;1,"?",(IF(W65&gt;0,"?","")))</f>
        <v/>
      </c>
      <c r="L65" s="167">
        <v>0.4</v>
      </c>
      <c r="M65" s="162"/>
      <c r="N65" s="162"/>
      <c r="O65" s="176"/>
      <c r="P65" s="179">
        <f>L65</f>
        <v>0.4</v>
      </c>
      <c r="Q65" s="169">
        <f>IF(J65&lt;&gt;"",1,IF(I65&lt;&gt;"",2/3,IF(H65&lt;&gt;"",1/3,0)))*P65*20</f>
        <v>0</v>
      </c>
      <c r="R65" s="169">
        <f>IF(F65="",IF(G65&lt;&gt;"",1,0)+IF(H65&lt;&gt;"",1,0)+IF(I65&lt;&gt;"",1,0)+IF(J65&lt;&gt;"",1,0),0)</f>
        <v>0</v>
      </c>
      <c r="S65" s="169">
        <f>IF(F65&lt;&gt;"",0,IF(G65="",(Q65/(P65*20)),0.02+(Q65/(P65*20))))</f>
        <v>0</v>
      </c>
      <c r="T65" s="169">
        <f>IF(F65&lt;&gt;"",0,P65)</f>
        <v>0.4</v>
      </c>
      <c r="U65" s="169">
        <f>IF(K65&lt;&gt;"",1,0)</f>
        <v>0</v>
      </c>
      <c r="V65" s="169" t="b">
        <f>IF(F65="",OR(G65&lt;&gt;"",H65&lt;&gt;"",I65&lt;&gt;"",J65&lt;&gt;""),0)</f>
        <v>0</v>
      </c>
      <c r="W65" s="169">
        <f>IF(F65&lt;&gt;"",IF(G65&lt;&gt;"",1,0)+IF(H65&lt;&gt;"",1,0)+IF(I65&lt;&gt;"",1,0)+IF(J65&lt;&gt;"",1,0),0)</f>
        <v>0</v>
      </c>
      <c r="X65" s="169" t="b">
        <f>OR(V65=FALSE,V66=FALSE,V67=FALSE)</f>
        <v>1</v>
      </c>
      <c r="Y65" s="170">
        <f>R65*T65+R66*T66+R67*T67</f>
        <v>0</v>
      </c>
      <c r="Z65" s="97">
        <f>L64</f>
        <v>0.05</v>
      </c>
      <c r="AA65" s="169">
        <f>SUM(S65:S67)</f>
        <v>0</v>
      </c>
      <c r="AB65" s="169">
        <f>IF(SUM(R65:R67)=0,0,1)</f>
        <v>0</v>
      </c>
      <c r="AC65" s="171">
        <f>IF(AB65=1,SUMPRODUCT(Q65:Q67,R65:R67)/SUMPRODUCT(P65:P67,R65:R67),0)</f>
        <v>0</v>
      </c>
    </row>
    <row r="66" spans="1:58" ht="52" customHeight="1">
      <c r="C66" s="189"/>
      <c r="D66" s="382"/>
      <c r="E66" s="182" t="s">
        <v>201</v>
      </c>
      <c r="F66" s="19"/>
      <c r="G66" s="29"/>
      <c r="H66" s="29"/>
      <c r="I66" s="29"/>
      <c r="J66" s="30"/>
      <c r="K66" s="89" t="str">
        <f t="shared" ref="K66:K67" si="30">IF(R66&gt;1,"?",(IF(W66&gt;0,"?","")))</f>
        <v/>
      </c>
      <c r="L66" s="167">
        <v>0.4</v>
      </c>
      <c r="M66" s="162"/>
      <c r="N66" s="162"/>
      <c r="O66" s="176"/>
      <c r="P66" s="179">
        <f>L66</f>
        <v>0.4</v>
      </c>
      <c r="Q66" s="169">
        <f>IF(J66&lt;&gt;"",1,IF(I66&lt;&gt;"",2/3,IF(H66&lt;&gt;"",1/3,0)))*P66*20</f>
        <v>0</v>
      </c>
      <c r="R66" s="169">
        <f>IF(F66="",IF(G66&lt;&gt;"",1,0)+IF(H66&lt;&gt;"",1,0)+IF(I66&lt;&gt;"",1,0)+IF(J66&lt;&gt;"",1,0),0)</f>
        <v>0</v>
      </c>
      <c r="S66" s="169">
        <f>IF(F66&lt;&gt;"",0,IF(G66="",(Q66/(P66*20)),0.02+(Q66/(P66*20))))</f>
        <v>0</v>
      </c>
      <c r="T66" s="169">
        <f>IF(F66&lt;&gt;"",0,P66)</f>
        <v>0.4</v>
      </c>
      <c r="U66" s="169">
        <f>IF(K66&lt;&gt;"",1,0)</f>
        <v>0</v>
      </c>
      <c r="V66" s="169" t="b">
        <f>IF(F66="",OR(G66&lt;&gt;"",H66&lt;&gt;"",I66&lt;&gt;"",J66&lt;&gt;""),0)</f>
        <v>0</v>
      </c>
      <c r="W66" s="169">
        <f>IF(F66&lt;&gt;"",IF(G66&lt;&gt;"",1,0)+IF(H66&lt;&gt;"",1,0)+IF(I66&lt;&gt;"",1,0)+IF(J66&lt;&gt;"",1,0),0)</f>
        <v>0</v>
      </c>
      <c r="Y66" s="173">
        <f>Y65*Z65</f>
        <v>0</v>
      </c>
    </row>
    <row r="67" spans="1:58" ht="71" customHeight="1">
      <c r="C67" s="190"/>
      <c r="D67" s="383"/>
      <c r="E67" s="182" t="s">
        <v>199</v>
      </c>
      <c r="F67" s="19"/>
      <c r="G67" s="29"/>
      <c r="H67" s="29"/>
      <c r="I67" s="29"/>
      <c r="J67" s="30"/>
      <c r="K67" s="89" t="str">
        <f t="shared" si="30"/>
        <v/>
      </c>
      <c r="L67" s="167">
        <v>0.2</v>
      </c>
      <c r="M67" s="162"/>
      <c r="N67" s="162"/>
      <c r="O67" s="176"/>
      <c r="P67" s="179">
        <f>L67</f>
        <v>0.2</v>
      </c>
      <c r="Q67" s="169">
        <f>IF(J67&lt;&gt;"",1,IF(I67&lt;&gt;"",2/3,IF(H67&lt;&gt;"",1/3,0)))*P67*20</f>
        <v>0</v>
      </c>
      <c r="R67" s="169">
        <f>IF(F67="",IF(G67&lt;&gt;"",1,0)+IF(H67&lt;&gt;"",1,0)+IF(I67&lt;&gt;"",1,0)+IF(J67&lt;&gt;"",1,0),0)</f>
        <v>0</v>
      </c>
      <c r="S67" s="169">
        <f>IF(F67&lt;&gt;"",0,IF(G67="",(Q67/(P67*20)),0.02+(Q67/(P67*20))))</f>
        <v>0</v>
      </c>
      <c r="T67" s="169">
        <f>IF(F67&lt;&gt;"",0,P67)</f>
        <v>0.2</v>
      </c>
      <c r="U67" s="169">
        <f>IF(K67&lt;&gt;"",1,0)</f>
        <v>0</v>
      </c>
      <c r="V67" s="169" t="b">
        <f>IF(F67="",OR(G67&lt;&gt;"",H67&lt;&gt;"",I67&lt;&gt;"",J67&lt;&gt;""),0)</f>
        <v>0</v>
      </c>
      <c r="W67" s="169">
        <f>IF(F67&lt;&gt;"",IF(G67&lt;&gt;"",1,0)+IF(H67&lt;&gt;"",1,0)+IF(I67&lt;&gt;"",1,0)+IF(J67&lt;&gt;"",1,0),0)</f>
        <v>0</v>
      </c>
    </row>
    <row r="68" spans="1:58" ht="42" customHeight="1">
      <c r="C68" s="372" t="s">
        <v>29</v>
      </c>
      <c r="D68" s="372"/>
      <c r="E68" s="372"/>
      <c r="F68" s="372"/>
      <c r="G68" s="372"/>
      <c r="H68" s="372"/>
      <c r="I68" s="372"/>
      <c r="J68" s="373"/>
      <c r="K68" s="207"/>
      <c r="L68" s="164"/>
      <c r="M68" s="164"/>
    </row>
    <row r="69" spans="1:58" ht="53" customHeight="1">
      <c r="C69" s="154"/>
      <c r="D69" s="154"/>
      <c r="E69" s="225" t="s">
        <v>8</v>
      </c>
      <c r="F69" s="154"/>
      <c r="G69" s="374">
        <f>Y69</f>
        <v>0</v>
      </c>
      <c r="H69" s="374"/>
      <c r="I69" s="374"/>
      <c r="J69" s="374"/>
      <c r="K69" s="208"/>
      <c r="L69" s="209">
        <f>SUM(L16+L21+L26+L30+L33+L37+L41+L45+L49+L53+L57+L60+L64)</f>
        <v>1.0000000000000002</v>
      </c>
      <c r="M69" s="162"/>
      <c r="R69" s="210">
        <f>AB54+AB58+AB65+AB61+AB50+AB46+AB42+AB38+AB34+AB31+AB27+AB22+AB17</f>
        <v>0</v>
      </c>
      <c r="U69" s="210">
        <f>SUM(U17:V67)</f>
        <v>0</v>
      </c>
      <c r="W69" s="210" t="b">
        <f>OR(X54=TRUE,X58=TRUE,X65=TRUE,X61=TRUE,X50=TRUE,X46=TRUE,X42=TRUE,X38=TRUE,X34=TRUE,X31=TRUE,X27=TRUE,X22=TRUE,X17=TRUE)</f>
        <v>1</v>
      </c>
      <c r="Y69" s="211">
        <f>Y18+Y23+Y28+Y32+Y35+Y39+Y43+Y47+Y51+Y55+Y59+Y62+Y66</f>
        <v>0</v>
      </c>
    </row>
    <row r="70" spans="1:58" ht="21.75" customHeight="1" thickBot="1">
      <c r="C70" s="154"/>
      <c r="D70" s="154"/>
      <c r="K70" s="212"/>
      <c r="L70" s="164"/>
      <c r="M70" s="213"/>
    </row>
    <row r="71" spans="1:58" ht="53" customHeight="1" thickBot="1">
      <c r="C71" s="154"/>
      <c r="D71" s="154"/>
      <c r="E71" s="214" t="s">
        <v>9</v>
      </c>
      <c r="F71" s="154"/>
      <c r="G71" s="361" t="str">
        <f>IF(Y69&lt;50%,"!",IF(U69&lt;&gt;0,"",(IF(R69&lt;&gt;0,(AC50*Z50+AC46*Z46+AC42*Z42+AC38*Z38+AC34*Z34+AC31*Z31+AC27*Z27+AC22*Z22+AC17*Z17+AC54*Z54+AC58*Z58+Z61*AC61+AC65*Z65)/(AB17*Z17+AB22*Z22+AB27*Z27+AB31*Z31+AB34*Z34+AB38*Z38+AB42*Z42+AB46*Z46+AB50*Z50+AB54*Z54+AB58*Z58+AB61*Z61+AB65*Z65),0))))</f>
        <v>!</v>
      </c>
      <c r="H71" s="362"/>
      <c r="I71" s="375" t="s">
        <v>124</v>
      </c>
      <c r="J71" s="376"/>
      <c r="K71" s="212"/>
      <c r="L71" s="164"/>
      <c r="M71" s="213"/>
    </row>
    <row r="72" spans="1:58" ht="21.75" customHeight="1" thickBot="1">
      <c r="C72" s="154"/>
      <c r="D72" s="154"/>
      <c r="E72" s="215"/>
      <c r="F72" s="154"/>
      <c r="G72" s="216"/>
      <c r="H72" s="216"/>
      <c r="I72" s="217"/>
      <c r="J72" s="217"/>
      <c r="K72" s="212"/>
      <c r="L72" s="164"/>
      <c r="M72" s="213"/>
    </row>
    <row r="73" spans="1:58" ht="53" customHeight="1" thickBot="1">
      <c r="C73" s="154"/>
      <c r="D73" s="154"/>
      <c r="E73" s="218" t="s">
        <v>10</v>
      </c>
      <c r="F73" s="154"/>
      <c r="G73" s="377"/>
      <c r="H73" s="378"/>
      <c r="I73" s="379" t="s">
        <v>11</v>
      </c>
      <c r="J73" s="380"/>
      <c r="K73" s="212"/>
      <c r="L73" s="164"/>
      <c r="M73" s="213"/>
    </row>
    <row r="74" spans="1:58" ht="21.75" customHeight="1">
      <c r="C74" s="154"/>
      <c r="D74" s="219"/>
      <c r="E74" s="215"/>
      <c r="F74" s="154"/>
      <c r="G74" s="216"/>
      <c r="I74" s="217"/>
      <c r="J74" s="216"/>
      <c r="K74" s="212"/>
      <c r="L74" s="164"/>
      <c r="M74" s="213"/>
    </row>
    <row r="75" spans="1:58" ht="33" customHeight="1">
      <c r="C75" s="154"/>
      <c r="D75" s="154"/>
      <c r="E75" s="220"/>
      <c r="F75" s="221"/>
      <c r="G75" s="221"/>
      <c r="H75" s="221"/>
      <c r="I75" s="222"/>
      <c r="J75" s="222"/>
      <c r="K75" s="223"/>
      <c r="L75" s="164"/>
      <c r="M75" s="213"/>
    </row>
    <row r="76" spans="1:58" s="39" customFormat="1" ht="35.25" customHeight="1">
      <c r="A76" s="150"/>
      <c r="B76" s="150"/>
      <c r="C76" s="338" t="s">
        <v>205</v>
      </c>
      <c r="D76" s="339"/>
      <c r="E76" s="339"/>
      <c r="F76" s="339"/>
      <c r="G76" s="339"/>
      <c r="H76" s="339"/>
      <c r="I76" s="339"/>
      <c r="J76" s="340"/>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3"/>
      <c r="AY76" s="223"/>
      <c r="AZ76" s="223"/>
      <c r="BA76" s="223"/>
      <c r="BB76" s="223"/>
      <c r="BC76" s="223"/>
      <c r="BD76" s="223"/>
      <c r="BE76" s="223"/>
      <c r="BF76" s="223"/>
    </row>
    <row r="77" spans="1:58" s="39" customFormat="1" ht="20" customHeight="1">
      <c r="A77" s="150"/>
      <c r="B77" s="150"/>
      <c r="C77" s="330" t="s">
        <v>12</v>
      </c>
      <c r="D77" s="331"/>
      <c r="E77" s="331"/>
      <c r="F77" s="331"/>
      <c r="G77" s="331"/>
      <c r="H77" s="331"/>
      <c r="I77" s="331"/>
      <c r="J77" s="332"/>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3"/>
      <c r="BE77" s="223"/>
      <c r="BF77" s="223"/>
    </row>
    <row r="78" spans="1:58" s="39" customFormat="1" ht="60" customHeight="1" thickBot="1">
      <c r="A78" s="150"/>
      <c r="B78" s="150"/>
      <c r="C78" s="349"/>
      <c r="D78" s="350"/>
      <c r="E78" s="350"/>
      <c r="F78" s="350"/>
      <c r="G78" s="350"/>
      <c r="H78" s="350"/>
      <c r="I78" s="350"/>
      <c r="J78" s="351"/>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row>
    <row r="79" spans="1:58" s="39" customFormat="1" ht="15" thickBot="1">
      <c r="A79" s="150"/>
      <c r="B79" s="150"/>
      <c r="C79" s="150"/>
      <c r="D79" s="150"/>
      <c r="E79" s="150"/>
      <c r="F79" s="150"/>
      <c r="G79" s="150"/>
      <c r="H79" s="150"/>
      <c r="I79" s="150"/>
      <c r="J79" s="150"/>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3"/>
      <c r="AX79" s="223"/>
      <c r="AY79" s="223"/>
      <c r="AZ79" s="223"/>
      <c r="BA79" s="223"/>
      <c r="BB79" s="223"/>
      <c r="BC79" s="223"/>
      <c r="BD79" s="223"/>
      <c r="BE79" s="223"/>
      <c r="BF79" s="223"/>
    </row>
    <row r="80" spans="1:58" s="39" customFormat="1" ht="30" customHeight="1" thickBot="1">
      <c r="A80" s="150"/>
      <c r="B80" s="150"/>
      <c r="C80" s="352" t="s">
        <v>13</v>
      </c>
      <c r="D80" s="353"/>
      <c r="E80" s="145" t="s">
        <v>14</v>
      </c>
      <c r="F80" s="150"/>
      <c r="G80" s="310" t="s">
        <v>15</v>
      </c>
      <c r="H80" s="311"/>
      <c r="I80" s="311"/>
      <c r="J80" s="312"/>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223"/>
      <c r="BC80" s="223"/>
      <c r="BD80" s="223"/>
      <c r="BE80" s="223"/>
      <c r="BF80" s="223"/>
    </row>
    <row r="81" spans="1:58" s="39" customFormat="1" ht="50" customHeight="1" thickBot="1">
      <c r="A81" s="150"/>
      <c r="B81" s="150"/>
      <c r="C81" s="327"/>
      <c r="D81" s="328"/>
      <c r="E81" s="1"/>
      <c r="F81" s="150"/>
      <c r="G81" s="341"/>
      <c r="H81" s="342"/>
      <c r="I81" s="342"/>
      <c r="J81" s="34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row>
    <row r="82" spans="1:58" s="39" customFormat="1" ht="50" customHeight="1">
      <c r="A82" s="150"/>
      <c r="B82" s="150"/>
      <c r="C82" s="327"/>
      <c r="D82" s="328"/>
      <c r="E82" s="2"/>
      <c r="F82" s="150"/>
      <c r="G82" s="150"/>
      <c r="H82" s="150"/>
      <c r="I82" s="150"/>
      <c r="J82" s="150"/>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row>
    <row r="83" spans="1:58" s="39" customFormat="1" ht="50" customHeight="1">
      <c r="A83" s="150"/>
      <c r="B83" s="150"/>
      <c r="C83" s="323"/>
      <c r="D83" s="324"/>
      <c r="E83" s="149"/>
      <c r="F83" s="150"/>
      <c r="G83" s="150"/>
      <c r="H83" s="150"/>
      <c r="I83" s="150"/>
      <c r="J83" s="150"/>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3"/>
      <c r="AZ83" s="223"/>
      <c r="BA83" s="223"/>
      <c r="BB83" s="223"/>
      <c r="BC83" s="223"/>
      <c r="BD83" s="223"/>
      <c r="BE83" s="223"/>
      <c r="BF83" s="223"/>
    </row>
    <row r="84" spans="1:58" s="39" customFormat="1" ht="50" customHeight="1">
      <c r="A84" s="150"/>
      <c r="B84" s="150"/>
      <c r="C84" s="323"/>
      <c r="D84" s="324"/>
      <c r="E84" s="149"/>
      <c r="F84" s="150"/>
      <c r="G84" s="150"/>
      <c r="H84" s="150"/>
      <c r="I84" s="150"/>
      <c r="J84" s="150"/>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row>
    <row r="85" spans="1:58">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row>
    <row r="86" spans="1:58">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row>
    <row r="87" spans="1:58">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223"/>
      <c r="BC87" s="223"/>
      <c r="BD87" s="223"/>
      <c r="BE87" s="223"/>
      <c r="BF87" s="223"/>
    </row>
    <row r="88" spans="1:58">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223"/>
      <c r="BC88" s="223"/>
      <c r="BD88" s="223"/>
      <c r="BE88" s="223"/>
      <c r="BF88" s="223"/>
    </row>
    <row r="89" spans="1:58">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3"/>
      <c r="BE89" s="223"/>
      <c r="BF89" s="223"/>
    </row>
    <row r="90" spans="1:58">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3"/>
      <c r="BA90" s="223"/>
      <c r="BB90" s="223"/>
      <c r="BC90" s="223"/>
      <c r="BD90" s="223"/>
      <c r="BE90" s="223"/>
      <c r="BF90" s="223"/>
    </row>
    <row r="91" spans="1:58">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223"/>
      <c r="BC91" s="223"/>
      <c r="BD91" s="223"/>
      <c r="BE91" s="223"/>
      <c r="BF91" s="223"/>
    </row>
    <row r="92" spans="1:58">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223"/>
      <c r="BB92" s="223"/>
      <c r="BC92" s="223"/>
      <c r="BD92" s="223"/>
      <c r="BE92" s="223"/>
      <c r="BF92" s="223"/>
    </row>
    <row r="93" spans="1:58">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223"/>
      <c r="BB93" s="223"/>
      <c r="BC93" s="223"/>
      <c r="BD93" s="223"/>
      <c r="BE93" s="223"/>
      <c r="BF93" s="223"/>
    </row>
  </sheetData>
  <sheetProtection algorithmName="SHA-512" hashValue="uxjph6MTsJwwzK1GnxYR2K4Cv5VWvDSi2FvXojcyXl0zM6C64Kuw+W+l0I5t+0KYSAh/IVWnbNJpx05OYBjWrw==" saltValue="lWsAANxnx6SVPOvZsf6zDA==" spinCount="100000" sheet="1" selectLockedCells="1"/>
  <mergeCells count="46">
    <mergeCell ref="C41:K41"/>
    <mergeCell ref="C45:K45"/>
    <mergeCell ref="C49:K49"/>
    <mergeCell ref="C82:D82"/>
    <mergeCell ref="C76:J76"/>
    <mergeCell ref="C77:J77"/>
    <mergeCell ref="C60:K60"/>
    <mergeCell ref="D61:D63"/>
    <mergeCell ref="C64:K64"/>
    <mergeCell ref="D65:D67"/>
    <mergeCell ref="C68:J68"/>
    <mergeCell ref="G69:J69"/>
    <mergeCell ref="G71:H71"/>
    <mergeCell ref="I71:J71"/>
    <mergeCell ref="G73:H73"/>
    <mergeCell ref="I73:J73"/>
    <mergeCell ref="C83:D83"/>
    <mergeCell ref="C84:D84"/>
    <mergeCell ref="C78:J78"/>
    <mergeCell ref="C80:D80"/>
    <mergeCell ref="G80:J80"/>
    <mergeCell ref="C81:D81"/>
    <mergeCell ref="G81:J81"/>
    <mergeCell ref="D46:D48"/>
    <mergeCell ref="C53:K53"/>
    <mergeCell ref="C57:K57"/>
    <mergeCell ref="D58:D59"/>
    <mergeCell ref="B9:C9"/>
    <mergeCell ref="C13:D13"/>
    <mergeCell ref="C26:K26"/>
    <mergeCell ref="C30:K30"/>
    <mergeCell ref="C33:K33"/>
    <mergeCell ref="C37:K37"/>
    <mergeCell ref="D38:D40"/>
    <mergeCell ref="F13:J13"/>
    <mergeCell ref="C14:D15"/>
    <mergeCell ref="E14:E15"/>
    <mergeCell ref="C21:K21"/>
    <mergeCell ref="C16:K16"/>
    <mergeCell ref="B10:C11"/>
    <mergeCell ref="D10:D11"/>
    <mergeCell ref="B4:D4"/>
    <mergeCell ref="B5:C5"/>
    <mergeCell ref="B6:C6"/>
    <mergeCell ref="B7:C7"/>
    <mergeCell ref="B8:C8"/>
  </mergeCells>
  <conditionalFormatting sqref="K22:K25">
    <cfRule type="containsText" dxfId="82" priority="64" operator="containsText" text="?">
      <formula>NOT(ISERROR(SEARCH("?",K22)))</formula>
    </cfRule>
  </conditionalFormatting>
  <conditionalFormatting sqref="K27:K29">
    <cfRule type="containsText" dxfId="81" priority="63" operator="containsText" text="?">
      <formula>NOT(ISERROR(SEARCH("?",K27)))</formula>
    </cfRule>
  </conditionalFormatting>
  <conditionalFormatting sqref="K50 K34:K36">
    <cfRule type="containsText" dxfId="80" priority="61" operator="containsText" text="?">
      <formula>NOT(ISERROR(SEARCH("?",K34)))</formula>
    </cfRule>
  </conditionalFormatting>
  <conditionalFormatting sqref="F14">
    <cfRule type="containsText" dxfId="79" priority="58" operator="containsText" text="Non">
      <formula>NOT(ISERROR(SEARCH("Non",F14)))</formula>
    </cfRule>
    <cfRule type="containsText" dxfId="78" priority="60" operator="containsText" text="Non">
      <formula>NOT(ISERROR(SEARCH("Non",F14)))</formula>
    </cfRule>
  </conditionalFormatting>
  <conditionalFormatting sqref="F14">
    <cfRule type="containsText" dxfId="77" priority="59" operator="containsText" text="Non">
      <formula>NOT(ISERROR(SEARCH("Non",F14)))</formula>
    </cfRule>
  </conditionalFormatting>
  <conditionalFormatting sqref="K38:K40">
    <cfRule type="containsText" dxfId="76" priority="57" operator="containsText" text="?">
      <formula>NOT(ISERROR(SEARCH("?",K38)))</formula>
    </cfRule>
  </conditionalFormatting>
  <conditionalFormatting sqref="K42:K44">
    <cfRule type="containsText" dxfId="75" priority="56" operator="containsText" text="?">
      <formula>NOT(ISERROR(SEARCH("?",K42)))</formula>
    </cfRule>
  </conditionalFormatting>
  <conditionalFormatting sqref="K46:K48">
    <cfRule type="containsText" dxfId="74" priority="55" operator="containsText" text="?">
      <formula>NOT(ISERROR(SEARCH("?",K46)))</formula>
    </cfRule>
  </conditionalFormatting>
  <conditionalFormatting sqref="K50:K52">
    <cfRule type="containsText" dxfId="73" priority="42" operator="containsText" text="?">
      <formula>NOT(ISERROR(SEARCH("?",K50)))</formula>
    </cfRule>
  </conditionalFormatting>
  <conditionalFormatting sqref="K65:K67">
    <cfRule type="containsText" dxfId="72" priority="38" operator="containsText" text="?">
      <formula>NOT(ISERROR(SEARCH("?",K65)))</formula>
    </cfRule>
  </conditionalFormatting>
  <conditionalFormatting sqref="K58:K59">
    <cfRule type="containsText" dxfId="71" priority="32" operator="containsText" text="?">
      <formula>NOT(ISERROR(SEARCH("?",K58)))</formula>
    </cfRule>
  </conditionalFormatting>
  <conditionalFormatting sqref="G69:J69">
    <cfRule type="cellIs" dxfId="70" priority="30" operator="lessThan">
      <formula>0.5</formula>
    </cfRule>
    <cfRule type="cellIs" dxfId="69" priority="31" operator="greaterThan">
      <formula>0.5</formula>
    </cfRule>
  </conditionalFormatting>
  <conditionalFormatting sqref="G71:H71">
    <cfRule type="containsText" dxfId="68" priority="29" operator="containsText" text="!">
      <formula>NOT(ISERROR(SEARCH("!",G71)))</formula>
    </cfRule>
  </conditionalFormatting>
  <conditionalFormatting sqref="M21">
    <cfRule type="cellIs" dxfId="67" priority="25" operator="greaterThan">
      <formula>1</formula>
    </cfRule>
    <cfRule type="cellIs" dxfId="66" priority="26" operator="equal">
      <formula>1</formula>
    </cfRule>
  </conditionalFormatting>
  <conditionalFormatting sqref="M26">
    <cfRule type="cellIs" dxfId="65" priority="23" operator="greaterThan">
      <formula>1</formula>
    </cfRule>
    <cfRule type="cellIs" dxfId="64" priority="24" operator="equal">
      <formula>1</formula>
    </cfRule>
  </conditionalFormatting>
  <conditionalFormatting sqref="M37">
    <cfRule type="cellIs" dxfId="63" priority="17" operator="greaterThan">
      <formula>1</formula>
    </cfRule>
    <cfRule type="cellIs" dxfId="62" priority="18" operator="equal">
      <formula>1</formula>
    </cfRule>
  </conditionalFormatting>
  <conditionalFormatting sqref="M41">
    <cfRule type="cellIs" dxfId="61" priority="15" operator="greaterThan">
      <formula>1</formula>
    </cfRule>
    <cfRule type="cellIs" dxfId="60" priority="16" operator="equal">
      <formula>1</formula>
    </cfRule>
  </conditionalFormatting>
  <conditionalFormatting sqref="M45">
    <cfRule type="cellIs" dxfId="59" priority="13" operator="greaterThan">
      <formula>1</formula>
    </cfRule>
    <cfRule type="cellIs" dxfId="58" priority="14" operator="equal">
      <formula>1</formula>
    </cfRule>
  </conditionalFormatting>
  <conditionalFormatting sqref="M49">
    <cfRule type="cellIs" dxfId="57" priority="11" operator="greaterThan">
      <formula>1</formula>
    </cfRule>
    <cfRule type="cellIs" dxfId="56" priority="12" operator="equal">
      <formula>1</formula>
    </cfRule>
  </conditionalFormatting>
  <conditionalFormatting sqref="M57">
    <cfRule type="cellIs" dxfId="55" priority="7" operator="greaterThan">
      <formula>1</formula>
    </cfRule>
    <cfRule type="cellIs" dxfId="54" priority="8" operator="equal">
      <formula>1</formula>
    </cfRule>
  </conditionalFormatting>
  <conditionalFormatting sqref="M64">
    <cfRule type="cellIs" dxfId="53" priority="3" operator="greaterThan">
      <formula>1</formula>
    </cfRule>
    <cfRule type="cellIs" dxfId="52" priority="4" operator="equal">
      <formula>1</formula>
    </cfRule>
  </conditionalFormatting>
  <conditionalFormatting sqref="K17:K20">
    <cfRule type="containsText" dxfId="51" priority="65" operator="containsText" text="?">
      <formula>NOT(ISERROR(SEARCH("?",K17)))</formula>
    </cfRule>
  </conditionalFormatting>
  <conditionalFormatting sqref="K31:K32">
    <cfRule type="containsText" dxfId="50" priority="62" operator="containsText" text="?">
      <formula>NOT(ISERROR(SEARCH("?",K31)))</formula>
    </cfRule>
  </conditionalFormatting>
  <conditionalFormatting sqref="F17:F20">
    <cfRule type="containsText" dxfId="49" priority="66" operator="containsText" text="Non">
      <formula>NOT(ISERROR(SEARCH("Non",F17)))</formula>
    </cfRule>
    <cfRule type="colorScale" priority="67">
      <colorScale>
        <cfvo type="min"/>
        <cfvo type="percentile" val="50"/>
        <cfvo type="max"/>
        <color rgb="FFF8696B"/>
        <color rgb="FFFFEB84"/>
        <color rgb="FF63BE7B"/>
      </colorScale>
    </cfRule>
  </conditionalFormatting>
  <conditionalFormatting sqref="F22:F25">
    <cfRule type="containsText" dxfId="48" priority="68" operator="containsText" text="Non">
      <formula>NOT(ISERROR(SEARCH("Non",F22)))</formula>
    </cfRule>
    <cfRule type="colorScale" priority="69">
      <colorScale>
        <cfvo type="min"/>
        <cfvo type="percentile" val="50"/>
        <cfvo type="max"/>
        <color rgb="FFF8696B"/>
        <color rgb="FFFFEB84"/>
        <color rgb="FF63BE7B"/>
      </colorScale>
    </cfRule>
  </conditionalFormatting>
  <conditionalFormatting sqref="F50">
    <cfRule type="containsText" dxfId="47" priority="70" operator="containsText" text="Non">
      <formula>NOT(ISERROR(SEARCH("Non",F50)))</formula>
    </cfRule>
    <cfRule type="colorScale" priority="71">
      <colorScale>
        <cfvo type="min"/>
        <cfvo type="percentile" val="50"/>
        <cfvo type="max"/>
        <color rgb="FFF8696B"/>
        <color rgb="FFFFEB84"/>
        <color rgb="FF63BE7B"/>
      </colorScale>
    </cfRule>
  </conditionalFormatting>
  <conditionalFormatting sqref="F27:F29">
    <cfRule type="containsText" dxfId="46" priority="53" operator="containsText" text="Non">
      <formula>NOT(ISERROR(SEARCH("Non",F27)))</formula>
    </cfRule>
    <cfRule type="colorScale" priority="54">
      <colorScale>
        <cfvo type="min"/>
        <cfvo type="percentile" val="50"/>
        <cfvo type="max"/>
        <color rgb="FFF8696B"/>
        <color rgb="FFFFEB84"/>
        <color rgb="FF63BE7B"/>
      </colorScale>
    </cfRule>
  </conditionalFormatting>
  <conditionalFormatting sqref="F31:F32">
    <cfRule type="containsText" dxfId="45" priority="51" operator="containsText" text="Non">
      <formula>NOT(ISERROR(SEARCH("Non",F31)))</formula>
    </cfRule>
    <cfRule type="colorScale" priority="52">
      <colorScale>
        <cfvo type="min"/>
        <cfvo type="percentile" val="50"/>
        <cfvo type="max"/>
        <color rgb="FFF8696B"/>
        <color rgb="FFFFEB84"/>
        <color rgb="FF63BE7B"/>
      </colorScale>
    </cfRule>
  </conditionalFormatting>
  <conditionalFormatting sqref="F34:F36">
    <cfRule type="containsText" dxfId="44" priority="49" operator="containsText" text="Non">
      <formula>NOT(ISERROR(SEARCH("Non",F34)))</formula>
    </cfRule>
    <cfRule type="colorScale" priority="50">
      <colorScale>
        <cfvo type="min"/>
        <cfvo type="percentile" val="50"/>
        <cfvo type="max"/>
        <color rgb="FFF8696B"/>
        <color rgb="FFFFEB84"/>
        <color rgb="FF63BE7B"/>
      </colorScale>
    </cfRule>
  </conditionalFormatting>
  <conditionalFormatting sqref="F38:F40">
    <cfRule type="containsText" dxfId="43" priority="47" operator="containsText" text="Non">
      <formula>NOT(ISERROR(SEARCH("Non",F38)))</formula>
    </cfRule>
    <cfRule type="colorScale" priority="48">
      <colorScale>
        <cfvo type="min"/>
        <cfvo type="percentile" val="50"/>
        <cfvo type="max"/>
        <color rgb="FFF8696B"/>
        <color rgb="FFFFEB84"/>
        <color rgb="FF63BE7B"/>
      </colorScale>
    </cfRule>
  </conditionalFormatting>
  <conditionalFormatting sqref="F42:F44">
    <cfRule type="containsText" dxfId="42" priority="45" operator="containsText" text="Non">
      <formula>NOT(ISERROR(SEARCH("Non",F42)))</formula>
    </cfRule>
    <cfRule type="colorScale" priority="46">
      <colorScale>
        <cfvo type="min"/>
        <cfvo type="percentile" val="50"/>
        <cfvo type="max"/>
        <color rgb="FFF8696B"/>
        <color rgb="FFFFEB84"/>
        <color rgb="FF63BE7B"/>
      </colorScale>
    </cfRule>
  </conditionalFormatting>
  <conditionalFormatting sqref="F46:F48">
    <cfRule type="containsText" dxfId="41" priority="43" operator="containsText" text="Non">
      <formula>NOT(ISERROR(SEARCH("Non",F46)))</formula>
    </cfRule>
    <cfRule type="colorScale" priority="44">
      <colorScale>
        <cfvo type="min"/>
        <cfvo type="percentile" val="50"/>
        <cfvo type="max"/>
        <color rgb="FFF8696B"/>
        <color rgb="FFFFEB84"/>
        <color rgb="FF63BE7B"/>
      </colorScale>
    </cfRule>
  </conditionalFormatting>
  <conditionalFormatting sqref="K54:K56">
    <cfRule type="containsText" dxfId="40" priority="41" operator="containsText" text="?">
      <formula>NOT(ISERROR(SEARCH("?",K54)))</formula>
    </cfRule>
  </conditionalFormatting>
  <conditionalFormatting sqref="F54:F56">
    <cfRule type="containsText" dxfId="39" priority="39" operator="containsText" text="Non">
      <formula>NOT(ISERROR(SEARCH("Non",F54)))</formula>
    </cfRule>
    <cfRule type="colorScale" priority="40">
      <colorScale>
        <cfvo type="min"/>
        <cfvo type="percentile" val="50"/>
        <cfvo type="max"/>
        <color rgb="FFF8696B"/>
        <color rgb="FFFFEB84"/>
        <color rgb="FF63BE7B"/>
      </colorScale>
    </cfRule>
  </conditionalFormatting>
  <conditionalFormatting sqref="F50:F52">
    <cfRule type="containsText" dxfId="38" priority="72" operator="containsText" text="Non">
      <formula>NOT(ISERROR(SEARCH("Non",F50)))</formula>
    </cfRule>
    <cfRule type="colorScale" priority="73">
      <colorScale>
        <cfvo type="min"/>
        <cfvo type="percentile" val="50"/>
        <cfvo type="max"/>
        <color rgb="FFF8696B"/>
        <color rgb="FFFFEB84"/>
        <color rgb="FF63BE7B"/>
      </colorScale>
    </cfRule>
  </conditionalFormatting>
  <conditionalFormatting sqref="K61:K63">
    <cfRule type="containsText" dxfId="37" priority="35" operator="containsText" text="?">
      <formula>NOT(ISERROR(SEARCH("?",K61)))</formula>
    </cfRule>
  </conditionalFormatting>
  <conditionalFormatting sqref="F65:F67">
    <cfRule type="containsText" dxfId="36" priority="36" operator="containsText" text="Non">
      <formula>NOT(ISERROR(SEARCH("Non",F65)))</formula>
    </cfRule>
    <cfRule type="colorScale" priority="37">
      <colorScale>
        <cfvo type="min"/>
        <cfvo type="percentile" val="50"/>
        <cfvo type="max"/>
        <color rgb="FFF8696B"/>
        <color rgb="FFFFEB84"/>
        <color rgb="FF63BE7B"/>
      </colorScale>
    </cfRule>
  </conditionalFormatting>
  <conditionalFormatting sqref="F61:F63">
    <cfRule type="containsText" dxfId="35" priority="33" operator="containsText" text="Non">
      <formula>NOT(ISERROR(SEARCH("Non",F61)))</formula>
    </cfRule>
    <cfRule type="colorScale" priority="34">
      <colorScale>
        <cfvo type="min"/>
        <cfvo type="percentile" val="50"/>
        <cfvo type="max"/>
        <color rgb="FFF8696B"/>
        <color rgb="FFFFEB84"/>
        <color rgb="FF63BE7B"/>
      </colorScale>
    </cfRule>
  </conditionalFormatting>
  <conditionalFormatting sqref="F58:F59">
    <cfRule type="containsText" dxfId="34" priority="74" operator="containsText" text="Non">
      <formula>NOT(ISERROR(SEARCH("Non",F58)))</formula>
    </cfRule>
    <cfRule type="colorScale" priority="75">
      <colorScale>
        <cfvo type="min"/>
        <cfvo type="percentile" val="50"/>
        <cfvo type="max"/>
        <color rgb="FFF8696B"/>
        <color rgb="FFFFEB84"/>
        <color rgb="FF63BE7B"/>
      </colorScale>
    </cfRule>
  </conditionalFormatting>
  <conditionalFormatting sqref="M16">
    <cfRule type="cellIs" dxfId="33" priority="27" operator="greaterThan">
      <formula>1</formula>
    </cfRule>
    <cfRule type="cellIs" dxfId="32" priority="28" operator="equal">
      <formula>1</formula>
    </cfRule>
  </conditionalFormatting>
  <conditionalFormatting sqref="M30">
    <cfRule type="cellIs" dxfId="31" priority="21" operator="greaterThan">
      <formula>1</formula>
    </cfRule>
    <cfRule type="cellIs" dxfId="30" priority="22" operator="equal">
      <formula>1</formula>
    </cfRule>
  </conditionalFormatting>
  <conditionalFormatting sqref="M33">
    <cfRule type="cellIs" dxfId="29" priority="19" operator="greaterThan">
      <formula>1</formula>
    </cfRule>
    <cfRule type="cellIs" dxfId="28" priority="20" operator="equal">
      <formula>1</formula>
    </cfRule>
  </conditionalFormatting>
  <conditionalFormatting sqref="M53">
    <cfRule type="cellIs" dxfId="27" priority="9" operator="greaterThan">
      <formula>1</formula>
    </cfRule>
    <cfRule type="cellIs" dxfId="26" priority="10" operator="equal">
      <formula>1</formula>
    </cfRule>
  </conditionalFormatting>
  <conditionalFormatting sqref="M60">
    <cfRule type="cellIs" dxfId="25" priority="5" operator="greaterThan">
      <formula>1</formula>
    </cfRule>
    <cfRule type="cellIs" dxfId="24" priority="6" operator="equal">
      <formula>1</formula>
    </cfRule>
  </conditionalFormatting>
  <pageMargins left="1.4960629921259843" right="0.70866141732283472" top="0" bottom="0" header="0.31496062992125984" footer="0.31496062992125984"/>
  <pageSetup paperSize="9" scale="2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11" r:id="rId4" name="Option Button 15">
              <controlPr defaultSize="0" autoFill="0" autoLine="0" autoPict="0">
                <anchor moveWithCells="1">
                  <from>
                    <xdr:col>3</xdr:col>
                    <xdr:colOff>63500</xdr:colOff>
                    <xdr:row>37</xdr:row>
                    <xdr:rowOff>635000</xdr:rowOff>
                  </from>
                  <to>
                    <xdr:col>3</xdr:col>
                    <xdr:colOff>3975100</xdr:colOff>
                    <xdr:row>37</xdr:row>
                    <xdr:rowOff>1320800</xdr:rowOff>
                  </to>
                </anchor>
              </controlPr>
            </control>
          </mc:Choice>
        </mc:AlternateContent>
        <mc:AlternateContent xmlns:mc="http://schemas.openxmlformats.org/markup-compatibility/2006">
          <mc:Choice Requires="x14">
            <control shapeId="4112" r:id="rId5" name="Option Button 16">
              <controlPr defaultSize="0" autoFill="0" autoLine="0" autoPict="0">
                <anchor moveWithCells="1">
                  <from>
                    <xdr:col>3</xdr:col>
                    <xdr:colOff>76200</xdr:colOff>
                    <xdr:row>37</xdr:row>
                    <xdr:rowOff>1460500</xdr:rowOff>
                  </from>
                  <to>
                    <xdr:col>3</xdr:col>
                    <xdr:colOff>3962400</xdr:colOff>
                    <xdr:row>38</xdr:row>
                    <xdr:rowOff>304800</xdr:rowOff>
                  </to>
                </anchor>
              </controlPr>
            </control>
          </mc:Choice>
        </mc:AlternateContent>
        <mc:AlternateContent xmlns:mc="http://schemas.openxmlformats.org/markup-compatibility/2006">
          <mc:Choice Requires="x14">
            <control shapeId="4113" r:id="rId6" name="Option Button 17">
              <controlPr defaultSize="0" autoFill="0" autoLine="0" autoPict="0">
                <anchor moveWithCells="1">
                  <from>
                    <xdr:col>3</xdr:col>
                    <xdr:colOff>63500</xdr:colOff>
                    <xdr:row>38</xdr:row>
                    <xdr:rowOff>647700</xdr:rowOff>
                  </from>
                  <to>
                    <xdr:col>3</xdr:col>
                    <xdr:colOff>3911600</xdr:colOff>
                    <xdr:row>38</xdr:row>
                    <xdr:rowOff>1028700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00B050"/>
    <pageSetUpPr fitToPage="1"/>
  </sheetPr>
  <dimension ref="B1:AH56"/>
  <sheetViews>
    <sheetView zoomScaleNormal="100" workbookViewId="0">
      <selection activeCell="G23" sqref="G23"/>
    </sheetView>
  </sheetViews>
  <sheetFormatPr baseColWidth="10" defaultColWidth="11" defaultRowHeight="14"/>
  <cols>
    <col min="1" max="1" width="1.5" style="150" customWidth="1"/>
    <col min="2" max="2" width="6.33203125" style="150" customWidth="1"/>
    <col min="3" max="3" width="13.83203125" style="150" customWidth="1"/>
    <col min="4" max="4" width="53.6640625" style="150" customWidth="1"/>
    <col min="5" max="5" width="62" style="150" customWidth="1"/>
    <col min="6" max="6" width="10.1640625" style="150" customWidth="1"/>
    <col min="7" max="10" width="13.6640625" style="150" customWidth="1"/>
    <col min="11" max="11" width="5.1640625" style="150" customWidth="1"/>
    <col min="12" max="12" width="6.1640625" style="150" hidden="1" customWidth="1"/>
    <col min="13" max="13" width="8.1640625" style="150" hidden="1" customWidth="1"/>
    <col min="14" max="22" width="11" style="150" hidden="1" customWidth="1"/>
    <col min="23" max="23" width="12.1640625" style="150" hidden="1" customWidth="1"/>
    <col min="24" max="29" width="11" style="150" hidden="1" customWidth="1"/>
    <col min="30" max="30" width="11" style="150" customWidth="1"/>
    <col min="31" max="33" width="11" style="150"/>
    <col min="34" max="34" width="0" style="150" hidden="1" customWidth="1"/>
    <col min="35" max="16384" width="11" style="150"/>
  </cols>
  <sheetData>
    <row r="1" spans="2:6" ht="6" customHeight="1"/>
    <row r="2" spans="2:6" ht="14" customHeight="1"/>
    <row r="3" spans="2:6" ht="29.25" customHeight="1"/>
    <row r="4" spans="2:6" ht="29.25" customHeight="1"/>
    <row r="5" spans="2:6" ht="29.25" customHeight="1"/>
    <row r="6" spans="2:6" ht="24" customHeight="1"/>
    <row r="7" spans="2:6" ht="35" customHeight="1"/>
    <row r="8" spans="2:6" ht="30" customHeight="1">
      <c r="B8" s="426" t="s">
        <v>0</v>
      </c>
      <c r="C8" s="426"/>
      <c r="D8" s="426"/>
    </row>
    <row r="9" spans="2:6" ht="30" customHeight="1">
      <c r="B9" s="428" t="s">
        <v>53</v>
      </c>
      <c r="C9" s="429"/>
      <c r="D9" s="8" t="s">
        <v>54</v>
      </c>
    </row>
    <row r="10" spans="2:6" ht="36" customHeight="1">
      <c r="B10" s="427" t="s">
        <v>1</v>
      </c>
      <c r="C10" s="427"/>
      <c r="D10" s="275">
        <f>'SESSION 2021'!C8</f>
        <v>0</v>
      </c>
      <c r="F10" s="226"/>
    </row>
    <row r="11" spans="2:6" ht="20" customHeight="1">
      <c r="B11" s="427" t="s">
        <v>2</v>
      </c>
      <c r="C11" s="427"/>
      <c r="D11" s="275">
        <f>'SESSION 2021'!C9</f>
        <v>0</v>
      </c>
    </row>
    <row r="12" spans="2:6" ht="20" customHeight="1">
      <c r="B12" s="427" t="s">
        <v>3</v>
      </c>
      <c r="C12" s="427"/>
      <c r="D12" s="275">
        <f>'SESSION 2021'!C10</f>
        <v>0</v>
      </c>
    </row>
    <row r="13" spans="2:6" ht="20" customHeight="1">
      <c r="B13" s="427" t="s">
        <v>4</v>
      </c>
      <c r="C13" s="427"/>
      <c r="D13" s="275">
        <f>'SESSION 2021'!C11</f>
        <v>0</v>
      </c>
    </row>
    <row r="14" spans="2:6" ht="20" customHeight="1">
      <c r="B14" s="420" t="s">
        <v>5</v>
      </c>
      <c r="C14" s="421"/>
      <c r="D14" s="424"/>
    </row>
    <row r="15" spans="2:6" ht="20" customHeight="1" thickBot="1">
      <c r="B15" s="422"/>
      <c r="C15" s="423"/>
      <c r="D15" s="425"/>
    </row>
    <row r="16" spans="2:6" ht="16">
      <c r="B16" s="3"/>
      <c r="C16" s="3"/>
      <c r="D16" s="227"/>
    </row>
    <row r="19" spans="3:29" ht="80" customHeight="1">
      <c r="C19" s="437" t="s">
        <v>92</v>
      </c>
      <c r="D19" s="438"/>
      <c r="E19" s="228" t="s">
        <v>95</v>
      </c>
      <c r="F19" s="406" t="s">
        <v>16</v>
      </c>
      <c r="G19" s="406"/>
      <c r="H19" s="406"/>
      <c r="I19" s="406"/>
      <c r="J19" s="406"/>
      <c r="K19" s="229"/>
      <c r="L19" s="160"/>
      <c r="M19" s="154"/>
    </row>
    <row r="20" spans="3:29" ht="25" customHeight="1">
      <c r="C20" s="345" t="s">
        <v>7</v>
      </c>
      <c r="D20" s="346"/>
      <c r="E20" s="344" t="s">
        <v>214</v>
      </c>
      <c r="F20" s="155" t="s">
        <v>48</v>
      </c>
      <c r="G20" s="71">
        <v>1</v>
      </c>
      <c r="H20" s="72">
        <v>2</v>
      </c>
      <c r="I20" s="73">
        <v>3</v>
      </c>
      <c r="J20" s="74">
        <v>4</v>
      </c>
      <c r="K20" s="229"/>
      <c r="L20" s="160"/>
      <c r="M20" s="162"/>
    </row>
    <row r="21" spans="3:29" ht="62" customHeight="1">
      <c r="C21" s="347"/>
      <c r="D21" s="348"/>
      <c r="E21" s="344"/>
      <c r="F21" s="78" t="s">
        <v>210</v>
      </c>
      <c r="G21" s="11" t="s">
        <v>96</v>
      </c>
      <c r="H21" s="12" t="s">
        <v>208</v>
      </c>
      <c r="I21" s="12" t="s">
        <v>209</v>
      </c>
      <c r="J21" s="12" t="s">
        <v>97</v>
      </c>
      <c r="K21" s="229"/>
      <c r="L21" s="160" t="s">
        <v>6</v>
      </c>
      <c r="M21" s="162"/>
    </row>
    <row r="22" spans="3:29" ht="36" customHeight="1">
      <c r="C22" s="439" t="s">
        <v>83</v>
      </c>
      <c r="D22" s="440"/>
      <c r="E22" s="440"/>
      <c r="F22" s="440"/>
      <c r="G22" s="440"/>
      <c r="H22" s="440"/>
      <c r="I22" s="440"/>
      <c r="J22" s="440"/>
      <c r="K22" s="441"/>
      <c r="L22" s="230">
        <v>0.15</v>
      </c>
      <c r="M22" s="81">
        <f>L23</f>
        <v>1</v>
      </c>
      <c r="P22" s="83" t="s">
        <v>33</v>
      </c>
      <c r="Q22" s="83" t="s">
        <v>34</v>
      </c>
      <c r="R22" s="83" t="s">
        <v>35</v>
      </c>
      <c r="S22" s="83" t="s">
        <v>36</v>
      </c>
      <c r="T22" s="83" t="s">
        <v>37</v>
      </c>
      <c r="U22" s="83" t="s">
        <v>38</v>
      </c>
      <c r="V22" s="83" t="s">
        <v>39</v>
      </c>
      <c r="W22" s="83" t="s">
        <v>40</v>
      </c>
      <c r="X22" s="83" t="s">
        <v>41</v>
      </c>
      <c r="Y22" s="83" t="s">
        <v>42</v>
      </c>
      <c r="Z22" s="83" t="s">
        <v>43</v>
      </c>
      <c r="AA22" s="83" t="s">
        <v>44</v>
      </c>
      <c r="AB22" s="83" t="s">
        <v>45</v>
      </c>
      <c r="AC22" s="83" t="s">
        <v>46</v>
      </c>
    </row>
    <row r="23" spans="3:29" ht="81" customHeight="1">
      <c r="C23" s="231"/>
      <c r="D23" s="88" t="s">
        <v>126</v>
      </c>
      <c r="E23" s="232" t="s">
        <v>211</v>
      </c>
      <c r="F23" s="9"/>
      <c r="G23" s="4"/>
      <c r="H23" s="4"/>
      <c r="I23" s="4"/>
      <c r="J23" s="5"/>
      <c r="K23" s="233" t="str">
        <f>IF(R23&gt;1,"?",(IF(W23&gt;0,"?","")))</f>
        <v/>
      </c>
      <c r="L23" s="167">
        <v>1</v>
      </c>
      <c r="M23" s="162"/>
      <c r="P23" s="234">
        <f>L23</f>
        <v>1</v>
      </c>
      <c r="Q23" s="169">
        <f>IF(J23&lt;&gt;"",1,IF(I23&lt;&gt;"",2/3,IF(H23&lt;&gt;"",1/3,0)))*P23*20</f>
        <v>0</v>
      </c>
      <c r="R23" s="169">
        <f>IF(F23&lt;&gt;"",1,0)+IF(G23&lt;&gt;"",1,0)+IF(H23&lt;&gt;"",1,Q167)+IF(I23&lt;&gt;"",1,0)+IF(J23&lt;&gt;"",1,0)</f>
        <v>0</v>
      </c>
      <c r="S23" s="169">
        <f>IF(F23&lt;&gt;"",0,IF(G23="",(Q23/(P23*20)),0.02+(P23/(P23*20))))</f>
        <v>0</v>
      </c>
      <c r="T23" s="169">
        <f>IF(F23&lt;&gt;"",0,P23)</f>
        <v>1</v>
      </c>
      <c r="U23" s="169">
        <f>IF(K23&lt;&gt;"",1,0)</f>
        <v>0</v>
      </c>
      <c r="V23" s="169" t="b">
        <f>IF(F23="",OR(G23&lt;&gt;"",H23&lt;&gt;"",I23&lt;&gt;"",J23&lt;&gt;""),0)</f>
        <v>0</v>
      </c>
      <c r="W23" s="169">
        <f>IF(F23&lt;&gt;"",IF(G23&lt;&gt;"",1,0)+IF(H23&lt;&gt;"",1,0)+IF(I23&lt;&gt;"",1,0)+IF(J23&lt;&gt;"",1,0),0)</f>
        <v>0</v>
      </c>
      <c r="X23" s="169" t="b">
        <f>OR(V23=FALSE)</f>
        <v>1</v>
      </c>
      <c r="Y23" s="179">
        <f>T23*R23</f>
        <v>0</v>
      </c>
      <c r="Z23" s="97">
        <f>L22</f>
        <v>0.15</v>
      </c>
      <c r="AA23" s="169">
        <f>SUM(S23:S23)</f>
        <v>0</v>
      </c>
      <c r="AB23" s="169">
        <f>IF(SUM(R23:R23)=0,0,1)</f>
        <v>0</v>
      </c>
      <c r="AC23" s="235">
        <f>IF(AB23=1,SUMPRODUCT(Q23,R23)/SUMPRODUCT(P23,R23),0)</f>
        <v>0</v>
      </c>
    </row>
    <row r="24" spans="3:29" ht="36" customHeight="1">
      <c r="C24" s="430" t="s">
        <v>104</v>
      </c>
      <c r="D24" s="431"/>
      <c r="E24" s="431"/>
      <c r="F24" s="431"/>
      <c r="G24" s="431"/>
      <c r="H24" s="431"/>
      <c r="I24" s="431"/>
      <c r="J24" s="431"/>
      <c r="K24" s="432"/>
      <c r="L24" s="230">
        <v>0.15</v>
      </c>
      <c r="M24" s="81">
        <f>L25+L26+L27</f>
        <v>1</v>
      </c>
      <c r="Y24" s="236">
        <f>Y23*Z23</f>
        <v>0</v>
      </c>
    </row>
    <row r="25" spans="3:29" ht="51">
      <c r="C25" s="237"/>
      <c r="D25" s="238" t="s">
        <v>105</v>
      </c>
      <c r="E25" s="239" t="s">
        <v>106</v>
      </c>
      <c r="F25" s="10"/>
      <c r="G25" s="13"/>
      <c r="H25" s="14"/>
      <c r="I25" s="14"/>
      <c r="J25" s="15"/>
      <c r="K25" s="233" t="str">
        <f>IF(R25&gt;1,"?",(IF(W25&gt;0,"?","")))</f>
        <v/>
      </c>
      <c r="L25" s="240">
        <v>0.35</v>
      </c>
      <c r="M25" s="162"/>
      <c r="P25" s="234">
        <f>L25</f>
        <v>0.35</v>
      </c>
      <c r="Q25" s="169">
        <f>IF(J25&lt;&gt;"",1,IF(I25&lt;&gt;"",2/3,IF(H25&lt;&gt;"",1/3,0)))*P25*20</f>
        <v>0</v>
      </c>
      <c r="R25" s="169">
        <f>IF(F25="",IF(G25&lt;&gt;"",1,0)+IF(H25&lt;&gt;"",1,0)+IF(I25&lt;&gt;"",1,0)+IF(J25&lt;&gt;"",1,0),0)</f>
        <v>0</v>
      </c>
      <c r="S25" s="169">
        <f>IF(F25&lt;&gt;"",0,IF(G25="",(Q25/(P25*20)),0.02+(Q25/(P25*20))))</f>
        <v>0</v>
      </c>
      <c r="T25" s="169">
        <f>IF(F25&lt;&gt;"",0,P25)</f>
        <v>0.35</v>
      </c>
      <c r="U25" s="169">
        <f>IF(K25&lt;&gt;"",1,0)</f>
        <v>0</v>
      </c>
      <c r="V25" s="169" t="b">
        <f>IF(F25="",OR(G25&lt;&gt;"",H25&lt;&gt;"",I25&lt;&gt;"",J25&lt;&gt;""),0)</f>
        <v>0</v>
      </c>
      <c r="W25" s="169">
        <f>IF(F25&lt;&gt;"",IF(G25&lt;&gt;"",1,0)+IF(H25&lt;&gt;"",1,0)+IF(I25&lt;&gt;"",1,0)+IF(J25&lt;&gt;"",1,0),0)</f>
        <v>0</v>
      </c>
      <c r="X25" s="169" t="b">
        <f>OR(V25=FALSE,V26=FALSE,V27=FALSE)</f>
        <v>1</v>
      </c>
      <c r="Y25" s="179">
        <f>T25*R25+T26*R26+T27*R27</f>
        <v>0</v>
      </c>
      <c r="Z25" s="97">
        <f>L24</f>
        <v>0.15</v>
      </c>
      <c r="AA25" s="169">
        <f>SUM(S25:S27)</f>
        <v>0</v>
      </c>
      <c r="AB25" s="169">
        <f>IF(SUM(R25:R27)=0,0,1)</f>
        <v>0</v>
      </c>
      <c r="AC25" s="235">
        <f>IF(AB25=1,SUMPRODUCT(Q25:Q27,R25:R27)/SUMPRODUCT(P25:P27,R25:R27),0)</f>
        <v>0</v>
      </c>
    </row>
    <row r="26" spans="3:29" ht="34">
      <c r="C26" s="241"/>
      <c r="D26" s="197"/>
      <c r="E26" s="242" t="s">
        <v>107</v>
      </c>
      <c r="F26" s="9"/>
      <c r="G26" s="14"/>
      <c r="H26" s="14"/>
      <c r="I26" s="14"/>
      <c r="J26" s="15"/>
      <c r="K26" s="233" t="str">
        <f>IF(R26&gt;1,"?",(IF(W26&gt;0,"?","")))</f>
        <v/>
      </c>
      <c r="L26" s="240">
        <v>0.2</v>
      </c>
      <c r="M26" s="162"/>
      <c r="P26" s="234">
        <f>L26</f>
        <v>0.2</v>
      </c>
      <c r="Q26" s="169">
        <f>IF(J26&lt;&gt;"",1,IF(I26&lt;&gt;"",2/3,IF(H26&lt;&gt;"",1/3,0)))*P26*20</f>
        <v>0</v>
      </c>
      <c r="R26" s="169">
        <f>IF(F26="",IF(G26&lt;&gt;"",1,0)+IF(H26&lt;&gt;"",1,0)+IF(I26&lt;&gt;"",1,0)+IF(J26&lt;&gt;"",1,0),0)</f>
        <v>0</v>
      </c>
      <c r="S26" s="169">
        <f>IF(F26&lt;&gt;"",0,IF(G26="",(Q26/(P26*20)),0.02+(Q26/(P26*20))))</f>
        <v>0</v>
      </c>
      <c r="T26" s="169">
        <f>IF(F26&lt;&gt;"",0,P26)</f>
        <v>0.2</v>
      </c>
      <c r="U26" s="169">
        <f>IF(K26&lt;&gt;"",1,0)</f>
        <v>0</v>
      </c>
      <c r="V26" s="169" t="b">
        <f>IF(F26="",OR(G26&lt;&gt;"",H26&lt;&gt;"",I26&lt;&gt;"",J26&lt;&gt;""),0)</f>
        <v>0</v>
      </c>
      <c r="W26" s="169">
        <f>IF(F26&lt;&gt;"",IF(G26&lt;&gt;"",1,0)+IF(H26&lt;&gt;"",1,0)+IF(I26&lt;&gt;"",1,0)+IF(J26&lt;&gt;"",1,0),0)</f>
        <v>0</v>
      </c>
      <c r="Y26" s="236">
        <f>Y25*Z25</f>
        <v>0</v>
      </c>
    </row>
    <row r="27" spans="3:29" ht="104" customHeight="1">
      <c r="C27" s="243"/>
      <c r="D27" s="199"/>
      <c r="E27" s="244" t="s">
        <v>108</v>
      </c>
      <c r="F27" s="20"/>
      <c r="G27" s="21"/>
      <c r="H27" s="21"/>
      <c r="I27" s="21"/>
      <c r="J27" s="22"/>
      <c r="K27" s="245" t="str">
        <f>IF(R27&gt;1,"?",(IF(W27&gt;0,"?","")))</f>
        <v/>
      </c>
      <c r="L27" s="246">
        <v>0.45</v>
      </c>
      <c r="M27" s="162"/>
      <c r="P27" s="234">
        <f>L27</f>
        <v>0.45</v>
      </c>
      <c r="Q27" s="169">
        <f>IF(J27&lt;&gt;"",1,IF(I27&lt;&gt;"",2/3,IF(H27&lt;&gt;"",1/3,0)))*P27*20</f>
        <v>0</v>
      </c>
      <c r="R27" s="169">
        <f>IF(F27="",IF(G27&lt;&gt;"",1,0)+IF(H27&lt;&gt;"",1,0)+IF(I27&lt;&gt;"",1,0)+IF(J27&lt;&gt;"",1,0),0)</f>
        <v>0</v>
      </c>
      <c r="S27" s="169">
        <f>IF(F27&lt;&gt;"",0,IF(G27="",(Q27/(P27*20)),0.02+(Q27/(P27*20))))</f>
        <v>0</v>
      </c>
      <c r="T27" s="169">
        <f>IF(F27&lt;&gt;"",0,P27)</f>
        <v>0.45</v>
      </c>
      <c r="U27" s="169">
        <f>IF(K27&lt;&gt;"",1,0)</f>
        <v>0</v>
      </c>
      <c r="V27" s="169" t="b">
        <f>IF(F27="",OR(G27&lt;&gt;"",H27&lt;&gt;"",I27&lt;&gt;"",J27&lt;&gt;""),0)</f>
        <v>0</v>
      </c>
      <c r="W27" s="169">
        <f>IF(F27&lt;&gt;"",IF(G27&lt;&gt;"",1,0)+IF(H27&lt;&gt;"",1,0)+IF(I27&lt;&gt;"",1,0)+IF(J27&lt;&gt;"",1,0),0)</f>
        <v>0</v>
      </c>
    </row>
    <row r="28" spans="3:29" ht="54.75" customHeight="1">
      <c r="C28" s="436" t="s">
        <v>109</v>
      </c>
      <c r="D28" s="436"/>
      <c r="E28" s="436"/>
      <c r="F28" s="436"/>
      <c r="G28" s="436"/>
      <c r="H28" s="436"/>
      <c r="I28" s="436"/>
      <c r="J28" s="436"/>
      <c r="K28" s="436"/>
      <c r="L28" s="230">
        <v>0.2</v>
      </c>
      <c r="M28" s="81">
        <f>L29+L30+L31</f>
        <v>1</v>
      </c>
      <c r="P28" s="247"/>
      <c r="Q28" s="172"/>
      <c r="R28" s="172"/>
      <c r="S28" s="172"/>
      <c r="T28" s="172"/>
      <c r="U28" s="172"/>
      <c r="V28" s="172"/>
      <c r="W28" s="172"/>
    </row>
    <row r="29" spans="3:29" ht="72" customHeight="1">
      <c r="C29" s="237"/>
      <c r="D29" s="238" t="s">
        <v>110</v>
      </c>
      <c r="E29" s="248" t="s">
        <v>112</v>
      </c>
      <c r="F29" s="10"/>
      <c r="G29" s="16"/>
      <c r="H29" s="16"/>
      <c r="I29" s="16"/>
      <c r="J29" s="16"/>
      <c r="K29" s="245" t="str">
        <f t="shared" ref="K29:K31" si="0">IF(R29&gt;1,"?",(IF(W29&gt;0,"?","")))</f>
        <v/>
      </c>
      <c r="L29" s="240">
        <v>0.4</v>
      </c>
      <c r="M29" s="162"/>
      <c r="P29" s="234">
        <f>L29</f>
        <v>0.4</v>
      </c>
      <c r="Q29" s="169">
        <f>IF(J29&lt;&gt;"",1,IF(I29&lt;&gt;"",2/3,IF(H29&lt;&gt;"",1/3,0)))*P29*20</f>
        <v>0</v>
      </c>
      <c r="R29" s="169">
        <f>IF(F29="",IF(G29&lt;&gt;"",1,0)+IF(H29&lt;&gt;"",1,0)+IF(I29&lt;&gt;"",1,0)+IF(J29&lt;&gt;"",1,0),0)</f>
        <v>0</v>
      </c>
      <c r="S29" s="169">
        <f>IF(F29&lt;&gt;"",0,IF(G29="",(Q29/(P29*20)),0.02+(Q29/(P29*20))))</f>
        <v>0</v>
      </c>
      <c r="T29" s="169">
        <f>IF(F29&lt;&gt;"",0,P29)</f>
        <v>0.4</v>
      </c>
      <c r="U29" s="169">
        <f>IF(K29&lt;&gt;"",1,0)</f>
        <v>0</v>
      </c>
      <c r="V29" s="169" t="b">
        <f>IF(F29="",OR(G29&lt;&gt;"",H29&lt;&gt;"",I29&lt;&gt;"",J29&lt;&gt;""),0)</f>
        <v>0</v>
      </c>
      <c r="W29" s="169">
        <f>IF(F29&lt;&gt;"",IF(G29&lt;&gt;"",1,0)+IF(H29&lt;&gt;"",1,0)+IF(I29&lt;&gt;"",1,0)+IF(J29&lt;&gt;"",1,0),0)</f>
        <v>0</v>
      </c>
      <c r="X29" s="169" t="b">
        <f>OR(V29=FALSE,V30=FALSE,V31=FALSE)</f>
        <v>1</v>
      </c>
      <c r="Y29" s="179">
        <f>T29*R29+T30*R30+T31*R31</f>
        <v>0</v>
      </c>
      <c r="Z29" s="97">
        <f>L28</f>
        <v>0.2</v>
      </c>
      <c r="AA29" s="169">
        <f>SUM(S29:S31)</f>
        <v>0</v>
      </c>
      <c r="AB29" s="169">
        <f>IF(SUM(R29:R31)=0,0,1)</f>
        <v>0</v>
      </c>
      <c r="AC29" s="235">
        <f>IF(AB29=1,SUMPRODUCT(Q29:Q31,R29:R31)/SUMPRODUCT(P29:P31,R29:R31),0)</f>
        <v>0</v>
      </c>
    </row>
    <row r="30" spans="3:29" ht="72" customHeight="1">
      <c r="C30" s="241"/>
      <c r="D30" s="197"/>
      <c r="E30" s="248" t="s">
        <v>111</v>
      </c>
      <c r="F30" s="10"/>
      <c r="G30" s="16"/>
      <c r="H30" s="16"/>
      <c r="I30" s="16"/>
      <c r="J30" s="16"/>
      <c r="K30" s="245" t="str">
        <f t="shared" si="0"/>
        <v/>
      </c>
      <c r="L30" s="240">
        <v>0.3</v>
      </c>
      <c r="M30" s="162"/>
      <c r="P30" s="234">
        <f>L30</f>
        <v>0.3</v>
      </c>
      <c r="Q30" s="169">
        <f>IF(J30&lt;&gt;"",1,IF(I30&lt;&gt;"",2/3,IF(H30&lt;&gt;"",1/3,0)))*P30*20</f>
        <v>0</v>
      </c>
      <c r="R30" s="169">
        <f>IF(F30="",IF(G30&lt;&gt;"",1,0)+IF(H30&lt;&gt;"",1,0)+IF(I30&lt;&gt;"",1,0)+IF(J30&lt;&gt;"",1,0),0)</f>
        <v>0</v>
      </c>
      <c r="S30" s="169">
        <f>IF(F30&lt;&gt;"",0,IF(G30="",(Q30/(P30*20)),0.02+(Q30/(P30*20))))</f>
        <v>0</v>
      </c>
      <c r="T30" s="169">
        <f>IF(F30&lt;&gt;"",0,P30)</f>
        <v>0.3</v>
      </c>
      <c r="U30" s="169">
        <f t="shared" ref="U30:U31" si="1">IF(K30&lt;&gt;"",1,0)</f>
        <v>0</v>
      </c>
      <c r="V30" s="169" t="b">
        <f t="shared" ref="V30:V31" si="2">IF(F30="",OR(G30&lt;&gt;"",H30&lt;&gt;"",I30&lt;&gt;"",J30&lt;&gt;""),0)</f>
        <v>0</v>
      </c>
      <c r="W30" s="169">
        <f t="shared" ref="W30:W31" si="3">IF(F30&lt;&gt;"",IF(G30&lt;&gt;"",1,0)+IF(H30&lt;&gt;"",1,0)+IF(I30&lt;&gt;"",1,0)+IF(J30&lt;&gt;"",1,0),0)</f>
        <v>0</v>
      </c>
      <c r="Y30" s="236">
        <f>Y29*Z29</f>
        <v>0</v>
      </c>
    </row>
    <row r="31" spans="3:29" ht="75" customHeight="1">
      <c r="C31" s="243"/>
      <c r="D31" s="199"/>
      <c r="E31" s="248" t="s">
        <v>117</v>
      </c>
      <c r="F31" s="10"/>
      <c r="G31" s="16"/>
      <c r="H31" s="16"/>
      <c r="I31" s="16"/>
      <c r="J31" s="16"/>
      <c r="K31" s="245" t="str">
        <f t="shared" si="0"/>
        <v/>
      </c>
      <c r="L31" s="240">
        <v>0.3</v>
      </c>
      <c r="M31" s="162"/>
      <c r="P31" s="234">
        <f>L31</f>
        <v>0.3</v>
      </c>
      <c r="Q31" s="169">
        <f>IF(J31&lt;&gt;"",1,IF(I31&lt;&gt;"",2/3,IF(H31&lt;&gt;"",1/3,0)))*P31*20</f>
        <v>0</v>
      </c>
      <c r="R31" s="169">
        <f>IF(F31="",IF(G31&lt;&gt;"",1,0)+IF(H31&lt;&gt;"",1,0)+IF(I31&lt;&gt;"",1,0)+IF(J31&lt;&gt;"",1,0),0)</f>
        <v>0</v>
      </c>
      <c r="S31" s="169">
        <f>IF(F31&lt;&gt;"",0,IF(G31="",(Q31/(P31*20)),0.02+(Q31/(P31*20))))</f>
        <v>0</v>
      </c>
      <c r="T31" s="169">
        <f>IF(F31&lt;&gt;"",0,P31)</f>
        <v>0.3</v>
      </c>
      <c r="U31" s="169">
        <f t="shared" si="1"/>
        <v>0</v>
      </c>
      <c r="V31" s="169" t="b">
        <f t="shared" si="2"/>
        <v>0</v>
      </c>
      <c r="W31" s="169">
        <f t="shared" si="3"/>
        <v>0</v>
      </c>
    </row>
    <row r="32" spans="3:29" ht="36" customHeight="1">
      <c r="C32" s="433" t="s">
        <v>113</v>
      </c>
      <c r="D32" s="434"/>
      <c r="E32" s="434"/>
      <c r="F32" s="434"/>
      <c r="G32" s="434"/>
      <c r="H32" s="434"/>
      <c r="I32" s="434"/>
      <c r="J32" s="434"/>
      <c r="K32" s="435"/>
      <c r="L32" s="249">
        <v>0.2</v>
      </c>
      <c r="M32" s="81">
        <f>L33+L34+L35</f>
        <v>1</v>
      </c>
    </row>
    <row r="33" spans="3:34" ht="53" customHeight="1">
      <c r="C33" s="250"/>
      <c r="D33" s="238" t="s">
        <v>116</v>
      </c>
      <c r="E33" s="251" t="s">
        <v>114</v>
      </c>
      <c r="F33" s="10"/>
      <c r="G33" s="16"/>
      <c r="H33" s="16"/>
      <c r="I33" s="16"/>
      <c r="J33" s="17"/>
      <c r="K33" s="233" t="str">
        <f>IF(R33&gt;1,"?",(IF(W33&gt;0,"?","")))</f>
        <v/>
      </c>
      <c r="L33" s="90">
        <v>0.4</v>
      </c>
      <c r="M33" s="162"/>
      <c r="P33" s="234">
        <f t="shared" ref="P33" si="4">L33</f>
        <v>0.4</v>
      </c>
      <c r="Q33" s="169">
        <f>IF(J33&lt;&gt;"",1,IF(I33&lt;&gt;"",2/3,IF(H33&lt;&gt;"",1/3,0)))*P33*20</f>
        <v>0</v>
      </c>
      <c r="R33" s="169">
        <f>IF(F33="",IF(G33&lt;&gt;"",1,0)+IF(H33&lt;&gt;"",1,0)+IF(I33&lt;&gt;"",1,0)+IF(J33&lt;&gt;"",1,0),0)</f>
        <v>0</v>
      </c>
      <c r="S33" s="169">
        <f>IF(F33&lt;&gt;"",0,IF(G33="",(Q33/(P33*20)),0.02+(Q33/(P33*20))))</f>
        <v>0</v>
      </c>
      <c r="T33" s="169">
        <f>IF(F33&lt;&gt;"",0,P33)</f>
        <v>0.4</v>
      </c>
      <c r="U33" s="169">
        <f>IF(K33&lt;&gt;"",1,0)</f>
        <v>0</v>
      </c>
      <c r="V33" s="169" t="b">
        <f>IF(F33="",OR(G33&lt;&gt;"",H33&lt;&gt;"",I33&lt;&gt;"",J33&lt;&gt;""),0)</f>
        <v>0</v>
      </c>
      <c r="W33" s="169">
        <f>IF(F33&lt;&gt;"",IF(G33&lt;&gt;"",1,0)+IF(H33&lt;&gt;"",1,0)+IF(I33&lt;&gt;"",1,0)+IF(J33&lt;&gt;"",1,0),0)</f>
        <v>0</v>
      </c>
      <c r="X33" s="169" t="b">
        <f>OR(V33=FALSE,V34=FALSE,V35=FALSE)</f>
        <v>1</v>
      </c>
      <c r="Y33" s="168">
        <f>T33*R33+T34*R34+T35*R35</f>
        <v>0</v>
      </c>
      <c r="Z33" s="97">
        <f>L32</f>
        <v>0.2</v>
      </c>
      <c r="AA33" s="169">
        <f>SUM(S33:S35)</f>
        <v>0</v>
      </c>
      <c r="AB33" s="169">
        <f>IF(SUM(R33:R35)=0,0,1)</f>
        <v>0</v>
      </c>
      <c r="AC33" s="235">
        <f>IF(AB33=1,SUMPRODUCT(Q33:Q35,R33:R35)/SUMPRODUCT(P33:P35,R33:R35),0)</f>
        <v>0</v>
      </c>
      <c r="AH33" s="150">
        <f>BA15</f>
        <v>0</v>
      </c>
    </row>
    <row r="34" spans="3:34" ht="94" customHeight="1">
      <c r="C34" s="252"/>
      <c r="D34" s="197"/>
      <c r="E34" s="248" t="s">
        <v>115</v>
      </c>
      <c r="F34" s="9"/>
      <c r="G34" s="16"/>
      <c r="H34" s="16"/>
      <c r="I34" s="16"/>
      <c r="J34" s="17"/>
      <c r="K34" s="233" t="str">
        <f>IF(R34&gt;1,"?",(IF(W34&gt;0,"?","")))</f>
        <v/>
      </c>
      <c r="L34" s="90">
        <v>0.3</v>
      </c>
      <c r="M34" s="162"/>
      <c r="P34" s="234">
        <f t="shared" ref="P34:P35" si="5">L34</f>
        <v>0.3</v>
      </c>
      <c r="Q34" s="169">
        <f>IF(J34&lt;&gt;"",1,IF(I34&lt;&gt;"",2/3,IF(H34&lt;&gt;"",1/3,0)))*P34*20</f>
        <v>0</v>
      </c>
      <c r="R34" s="169">
        <f>IF(F34="",IF(G34&lt;&gt;"",1,0)+IF(H34&lt;&gt;"",1,0)+IF(I34&lt;&gt;"",1,0)+IF(J34&lt;&gt;"",1,0),0)</f>
        <v>0</v>
      </c>
      <c r="S34" s="169">
        <f>IF(F34&lt;&gt;"",0,IF(G34="",(Q34/(P34*20)),0.02+(Q34/(P34*20))))</f>
        <v>0</v>
      </c>
      <c r="T34" s="169">
        <f>IF(F34&lt;&gt;"",0,P34)</f>
        <v>0.3</v>
      </c>
      <c r="U34" s="169">
        <f>IF(K34&lt;&gt;"",1,0)</f>
        <v>0</v>
      </c>
      <c r="V34" s="169" t="b">
        <f>IF(F34="",OR(G34&lt;&gt;"",H34&lt;&gt;"",I34&lt;&gt;"",J34&lt;&gt;""),0)</f>
        <v>0</v>
      </c>
      <c r="W34" s="169">
        <f>IF(F34&lt;&gt;"",IF(G34&lt;&gt;"",1,0)+IF(H34&lt;&gt;"",1,0)+IF(I34&lt;&gt;"",1,0)+IF(J34&lt;&gt;"",1,0),0)</f>
        <v>0</v>
      </c>
      <c r="Y34" s="236">
        <f>Y33*Z33</f>
        <v>0</v>
      </c>
    </row>
    <row r="35" spans="3:34" ht="100" customHeight="1">
      <c r="C35" s="253"/>
      <c r="D35" s="199"/>
      <c r="E35" s="254" t="s">
        <v>118</v>
      </c>
      <c r="F35" s="9"/>
      <c r="G35" s="16"/>
      <c r="H35" s="6"/>
      <c r="I35" s="6"/>
      <c r="J35" s="17"/>
      <c r="K35" s="233" t="str">
        <f>IF(R35&gt;1,"?",(IF(W35&gt;0,"?","")))</f>
        <v/>
      </c>
      <c r="L35" s="255">
        <v>0.3</v>
      </c>
      <c r="M35" s="162"/>
      <c r="P35" s="234">
        <f t="shared" si="5"/>
        <v>0.3</v>
      </c>
      <c r="Q35" s="169">
        <f>IF(J35&lt;&gt;"",1,IF(I35&lt;&gt;"",2/3,IF(H35&lt;&gt;"",1/3,0)))*P35*20</f>
        <v>0</v>
      </c>
      <c r="R35" s="169">
        <f>IF(F35="",IF(G35&lt;&gt;"",1,0)+IF(H35&lt;&gt;"",1,0)+IF(I35&lt;&gt;"",1,0)+IF(J35&lt;&gt;"",1,0),0)</f>
        <v>0</v>
      </c>
      <c r="S35" s="169">
        <f>IF(F35&lt;&gt;"",0,IF(G35="",(Q35/(P35*20)),0.02+(Q35/(P35*20))))</f>
        <v>0</v>
      </c>
      <c r="T35" s="169">
        <f>IF(F35&lt;&gt;"",0,P35)</f>
        <v>0.3</v>
      </c>
      <c r="U35" s="169">
        <f>IF(K35&lt;&gt;"",1,0)</f>
        <v>0</v>
      </c>
      <c r="V35" s="169" t="b">
        <f>IF(F35="",OR(G35&lt;&gt;"",H35&lt;&gt;"",I35&lt;&gt;"",J35&lt;&gt;""),0)</f>
        <v>0</v>
      </c>
      <c r="W35" s="169">
        <f>IF(F35&lt;&gt;"",IF(G35&lt;&gt;"",1,0)+IF(H35&lt;&gt;"",1,0)+IF(I35&lt;&gt;"",1,0)+IF(J35&lt;&gt;"",1,0),0)</f>
        <v>0</v>
      </c>
    </row>
    <row r="36" spans="3:34" ht="36" customHeight="1">
      <c r="C36" s="433" t="s">
        <v>119</v>
      </c>
      <c r="D36" s="434"/>
      <c r="E36" s="434"/>
      <c r="F36" s="434"/>
      <c r="G36" s="434"/>
      <c r="H36" s="434"/>
      <c r="I36" s="434"/>
      <c r="J36" s="434"/>
      <c r="K36" s="435"/>
      <c r="L36" s="249">
        <v>0.3</v>
      </c>
      <c r="M36" s="81">
        <f>L37+L38+L39</f>
        <v>1</v>
      </c>
    </row>
    <row r="37" spans="3:34" ht="69" customHeight="1">
      <c r="C37" s="250"/>
      <c r="D37" s="238" t="s">
        <v>120</v>
      </c>
      <c r="E37" s="251" t="s">
        <v>207</v>
      </c>
      <c r="F37" s="10"/>
      <c r="G37" s="16"/>
      <c r="H37" s="16"/>
      <c r="I37" s="16"/>
      <c r="J37" s="17"/>
      <c r="K37" s="233" t="str">
        <f>IF(R37&gt;1,"?",(IF(W37&gt;0,"?","")))</f>
        <v/>
      </c>
      <c r="L37" s="90">
        <v>0.35</v>
      </c>
      <c r="M37" s="162"/>
      <c r="P37" s="234">
        <f t="shared" ref="P37:P39" si="6">L37</f>
        <v>0.35</v>
      </c>
      <c r="Q37" s="169">
        <f>IF(J37&lt;&gt;"",1,IF(I37&lt;&gt;"",2/3,IF(H37&lt;&gt;"",1/3,0)))*P37*20</f>
        <v>0</v>
      </c>
      <c r="R37" s="169">
        <f>IF(F37="",IF(G37&lt;&gt;"",1,0)+IF(H37&lt;&gt;"",1,0)+IF(I37&lt;&gt;"",1,0)+IF(J37&lt;&gt;"",1,0),0)</f>
        <v>0</v>
      </c>
      <c r="S37" s="169">
        <f>IF(F37&lt;&gt;"",0,IF(G37="",(Q37/(P37*20)),0.02+(Q37/(P37*20))))</f>
        <v>0</v>
      </c>
      <c r="T37" s="169">
        <f>IF(F37&lt;&gt;"",0,P37)</f>
        <v>0.35</v>
      </c>
      <c r="U37" s="169">
        <f>IF(K37&lt;&gt;"",1,0)</f>
        <v>0</v>
      </c>
      <c r="V37" s="169" t="b">
        <f>IF(F37="",OR(G37&lt;&gt;"",H37&lt;&gt;"",I37&lt;&gt;"",J37&lt;&gt;""),0)</f>
        <v>0</v>
      </c>
      <c r="W37" s="169">
        <f>IF(F37&lt;&gt;"",IF(G37&lt;&gt;"",1,0)+IF(H37&lt;&gt;"",1,0)+IF(I37&lt;&gt;"",1,0)+IF(J37&lt;&gt;"",1,0),0)</f>
        <v>0</v>
      </c>
      <c r="X37" s="169" t="b">
        <f>OR(V37=FALSE,V38=FALSE,V39=FALSE)</f>
        <v>1</v>
      </c>
      <c r="Y37" s="168">
        <f>R37*T37+R38*T38+R39*T39</f>
        <v>0</v>
      </c>
      <c r="Z37" s="97">
        <f>L36</f>
        <v>0.3</v>
      </c>
      <c r="AA37" s="169">
        <f>SUM(S37:S39)</f>
        <v>0</v>
      </c>
      <c r="AB37" s="169">
        <f>IF(SUM(R37:R39)=0,0,1)</f>
        <v>0</v>
      </c>
      <c r="AC37" s="235">
        <f>IF(AB37=1,SUMPRODUCT(Q37:Q39,R37:R39)/SUMPRODUCT(P37:P39,R37:R39),0)</f>
        <v>0</v>
      </c>
    </row>
    <row r="38" spans="3:34" ht="133" customHeight="1">
      <c r="C38" s="252"/>
      <c r="D38" s="101" t="s">
        <v>121</v>
      </c>
      <c r="E38" s="248" t="s">
        <v>206</v>
      </c>
      <c r="F38" s="9"/>
      <c r="G38" s="16"/>
      <c r="H38" s="16"/>
      <c r="I38" s="16"/>
      <c r="J38" s="16"/>
      <c r="K38" s="233" t="str">
        <f>IF(R38&gt;1,"?",(IF(W38&gt;0,"?","")))</f>
        <v/>
      </c>
      <c r="L38" s="90">
        <v>0.45</v>
      </c>
      <c r="M38" s="162"/>
      <c r="P38" s="234">
        <f t="shared" si="6"/>
        <v>0.45</v>
      </c>
      <c r="Q38" s="169">
        <f>IF(J38&lt;&gt;"",1,IF(I38&lt;&gt;"",2/3,IF(H38&lt;&gt;"",1/3,0)))*P38*20</f>
        <v>0</v>
      </c>
      <c r="R38" s="169">
        <f>IF(F38="",IF(G38&lt;&gt;"",1,0)+IF(H38&lt;&gt;"",1,0)+IF(I38&lt;&gt;"",1,0)+IF(J38&lt;&gt;"",1,0),0)</f>
        <v>0</v>
      </c>
      <c r="S38" s="169">
        <f>IF(F38&lt;&gt;"",0,IF(G38="",(Q38/(P38*20)),0.02+(Q38/(P38*20))))</f>
        <v>0</v>
      </c>
      <c r="T38" s="169">
        <f>IF(F38&lt;&gt;"",0,P38)</f>
        <v>0.45</v>
      </c>
      <c r="U38" s="169">
        <f>IF(K38&lt;&gt;"",1,0)</f>
        <v>0</v>
      </c>
      <c r="V38" s="169" t="b">
        <f>IF(F38="",OR(G38&lt;&gt;"",H38&lt;&gt;"",I38&lt;&gt;"",J38&lt;&gt;""),0)</f>
        <v>0</v>
      </c>
      <c r="W38" s="169">
        <f>IF(F38&lt;&gt;"",IF(G38&lt;&gt;"",1,0)+IF(H38&lt;&gt;"",1,0)+IF(I38&lt;&gt;"",1,0)+IF(J38&lt;&gt;"",1,0),0)</f>
        <v>0</v>
      </c>
      <c r="Y38" s="236">
        <f>Y37*Z37</f>
        <v>0</v>
      </c>
    </row>
    <row r="39" spans="3:34" ht="24" customHeight="1">
      <c r="C39" s="253"/>
      <c r="D39" s="199" t="s">
        <v>122</v>
      </c>
      <c r="E39" s="256" t="s">
        <v>123</v>
      </c>
      <c r="F39" s="9"/>
      <c r="G39" s="6"/>
      <c r="H39" s="6"/>
      <c r="I39" s="6"/>
      <c r="J39" s="6"/>
      <c r="K39" s="233" t="str">
        <f>IF(R39&gt;1,"?",(IF(W39&gt;0,"?","")))</f>
        <v/>
      </c>
      <c r="L39" s="90">
        <v>0.2</v>
      </c>
      <c r="M39" s="162"/>
      <c r="P39" s="234">
        <f t="shared" si="6"/>
        <v>0.2</v>
      </c>
      <c r="Q39" s="169">
        <f>IF(J39&lt;&gt;"",1,IF(I39&lt;&gt;"",2/3,IF(H39&lt;&gt;"",1/3,0)))*P39*20</f>
        <v>0</v>
      </c>
      <c r="R39" s="169">
        <f>IF(F39="",IF(G39&lt;&gt;"",1,0)+IF(H39&lt;&gt;"",1,0)+IF(I39&lt;&gt;"",1,0)+IF(J39&lt;&gt;"",1,0),0)</f>
        <v>0</v>
      </c>
      <c r="S39" s="169">
        <f>IF(F39&lt;&gt;"",0,IF(G39="",(Q39/(P39*20)),0.02+(Q39/(P39*20))))</f>
        <v>0</v>
      </c>
      <c r="T39" s="169">
        <f>IF(F39&lt;&gt;"",0,P39)</f>
        <v>0.2</v>
      </c>
      <c r="U39" s="169">
        <f>IF(K39&lt;&gt;"",1,0)</f>
        <v>0</v>
      </c>
      <c r="V39" s="169" t="b">
        <f>IF(F39="",OR(G39&lt;&gt;"",H39&lt;&gt;"",I39&lt;&gt;"",J39&lt;&gt;""),0)</f>
        <v>0</v>
      </c>
      <c r="W39" s="169">
        <f>IF(F39&lt;&gt;"",IF(G39&lt;&gt;"",1,0)+IF(H39&lt;&gt;"",1,0)+IF(I39&lt;&gt;"",1,0)+IF(J39&lt;&gt;"",1,0),0)</f>
        <v>0</v>
      </c>
    </row>
    <row r="40" spans="3:34" ht="42" customHeight="1">
      <c r="C40" s="372" t="s">
        <v>29</v>
      </c>
      <c r="D40" s="372"/>
      <c r="E40" s="372"/>
      <c r="F40" s="372"/>
      <c r="G40" s="372"/>
      <c r="H40" s="372"/>
      <c r="I40" s="372"/>
      <c r="J40" s="373"/>
      <c r="K40" s="207"/>
      <c r="L40" s="164"/>
      <c r="M40" s="164"/>
    </row>
    <row r="41" spans="3:34" ht="53" customHeight="1">
      <c r="C41" s="154"/>
      <c r="D41" s="154"/>
      <c r="E41" s="225" t="s">
        <v>8</v>
      </c>
      <c r="F41" s="154"/>
      <c r="G41" s="374">
        <f>Y41</f>
        <v>0</v>
      </c>
      <c r="H41" s="374"/>
      <c r="I41" s="374"/>
      <c r="J41" s="374"/>
      <c r="K41" s="208"/>
      <c r="L41" s="209">
        <f>SUM(L36+L28+L32)+L24+L22</f>
        <v>1</v>
      </c>
      <c r="M41" s="162"/>
      <c r="R41" s="210">
        <f>AB23+AB25+AB29+AB33+AB37</f>
        <v>0</v>
      </c>
      <c r="S41" s="150">
        <f>SUM(R23:R39)</f>
        <v>0</v>
      </c>
      <c r="U41" s="210">
        <f>SUM(U23:V39)</f>
        <v>0</v>
      </c>
      <c r="W41" s="210" t="b">
        <f>OR(X25=TRUE,X29=TRUE,X37=TRUE,X33=TRUE,X23=TRUE)</f>
        <v>1</v>
      </c>
      <c r="Y41" s="211">
        <f>Y24+Y26+Y30+Y34+Y38</f>
        <v>0</v>
      </c>
    </row>
    <row r="42" spans="3:34" ht="21.75" customHeight="1" thickBot="1">
      <c r="C42" s="154"/>
      <c r="D42" s="154"/>
      <c r="K42" s="212"/>
      <c r="L42" s="257"/>
      <c r="M42" s="213"/>
    </row>
    <row r="43" spans="3:34" ht="53" customHeight="1" thickBot="1">
      <c r="C43" s="154"/>
      <c r="D43" s="154"/>
      <c r="E43" s="214" t="s">
        <v>9</v>
      </c>
      <c r="F43" s="154"/>
      <c r="G43" s="361" t="str">
        <f>IF(Y41&lt;50%,"!",IF(S41&lt;8,"!",IF(R41&lt;&gt;0,(AC23*Z23+AC25*Z25+AC29*Z29+Z33*AC33+AC37*Z37)/(AB23*Z23+AB25*Z25+AB29*Z29+AB33*Z33+AB37*Z37),0)))</f>
        <v>!</v>
      </c>
      <c r="H43" s="362"/>
      <c r="I43" s="375" t="s">
        <v>124</v>
      </c>
      <c r="J43" s="376"/>
      <c r="K43" s="212"/>
      <c r="L43" s="257"/>
      <c r="M43" s="276"/>
      <c r="N43" s="276"/>
      <c r="O43" s="276"/>
      <c r="P43" s="276"/>
    </row>
    <row r="44" spans="3:34" ht="21.75" customHeight="1" thickBot="1">
      <c r="C44" s="154"/>
      <c r="D44" s="154"/>
      <c r="E44" s="215"/>
      <c r="F44" s="154"/>
      <c r="G44" s="216"/>
      <c r="H44" s="216"/>
      <c r="I44" s="217"/>
      <c r="J44" s="217"/>
      <c r="K44" s="212"/>
      <c r="L44" s="257"/>
      <c r="M44" s="213"/>
    </row>
    <row r="45" spans="3:34" ht="53" customHeight="1" thickBot="1">
      <c r="C45" s="154"/>
      <c r="D45" s="154"/>
      <c r="E45" s="218" t="s">
        <v>10</v>
      </c>
      <c r="F45" s="154"/>
      <c r="G45" s="377"/>
      <c r="H45" s="378"/>
      <c r="I45" s="379" t="s">
        <v>11</v>
      </c>
      <c r="J45" s="380"/>
      <c r="K45" s="212"/>
      <c r="L45" s="257"/>
      <c r="M45" s="213"/>
    </row>
    <row r="46" spans="3:34" ht="21.75" customHeight="1">
      <c r="C46" s="154"/>
      <c r="D46" s="219"/>
      <c r="E46" s="215"/>
      <c r="F46" s="154"/>
      <c r="G46" s="216"/>
      <c r="I46" s="217"/>
      <c r="J46" s="216"/>
      <c r="K46" s="212"/>
      <c r="L46" s="257"/>
      <c r="M46" s="213"/>
    </row>
    <row r="47" spans="3:34" ht="33" customHeight="1">
      <c r="C47" s="154"/>
      <c r="D47" s="154"/>
      <c r="E47" s="220"/>
      <c r="F47" s="221"/>
      <c r="G47" s="221"/>
      <c r="H47" s="221"/>
      <c r="I47" s="222"/>
      <c r="J47" s="268"/>
      <c r="K47" s="223"/>
      <c r="L47" s="257"/>
      <c r="M47" s="213"/>
    </row>
    <row r="48" spans="3:34" ht="39.75" customHeight="1">
      <c r="C48" s="443" t="s">
        <v>125</v>
      </c>
      <c r="D48" s="444"/>
      <c r="E48" s="444"/>
      <c r="F48" s="444"/>
      <c r="G48" s="444"/>
      <c r="H48" s="444"/>
      <c r="I48" s="444"/>
      <c r="J48" s="445"/>
      <c r="K48" s="223"/>
      <c r="L48" s="257"/>
      <c r="M48" s="213"/>
    </row>
    <row r="49" spans="3:13">
      <c r="C49" s="446" t="s">
        <v>12</v>
      </c>
      <c r="D49" s="447"/>
      <c r="E49" s="447"/>
      <c r="F49" s="447"/>
      <c r="G49" s="447"/>
      <c r="H49" s="447"/>
      <c r="I49" s="447"/>
      <c r="J49" s="448"/>
      <c r="K49" s="258"/>
      <c r="L49" s="229"/>
      <c r="M49" s="213"/>
    </row>
    <row r="50" spans="3:13" ht="60" customHeight="1" thickBot="1">
      <c r="C50" s="349"/>
      <c r="D50" s="350"/>
      <c r="E50" s="350"/>
      <c r="F50" s="350"/>
      <c r="G50" s="350"/>
      <c r="H50" s="350"/>
      <c r="I50" s="350"/>
      <c r="J50" s="351"/>
      <c r="K50" s="259"/>
      <c r="L50" s="229"/>
      <c r="M50" s="229"/>
    </row>
    <row r="51" spans="3:13" ht="15" thickBot="1">
      <c r="C51" s="260"/>
      <c r="D51" s="260"/>
      <c r="E51" s="260"/>
      <c r="F51" s="261"/>
      <c r="G51" s="260"/>
      <c r="H51" s="260"/>
      <c r="I51" s="260"/>
      <c r="J51" s="260"/>
      <c r="K51" s="259"/>
      <c r="L51" s="229"/>
      <c r="M51" s="229"/>
    </row>
    <row r="52" spans="3:13" ht="30" customHeight="1" thickBot="1">
      <c r="C52" s="449" t="s">
        <v>13</v>
      </c>
      <c r="D52" s="450"/>
      <c r="E52" s="145" t="s">
        <v>14</v>
      </c>
      <c r="F52" s="262"/>
      <c r="G52" s="451" t="s">
        <v>15</v>
      </c>
      <c r="H52" s="452"/>
      <c r="I52" s="452"/>
      <c r="J52" s="453"/>
      <c r="K52" s="229"/>
      <c r="L52" s="229"/>
      <c r="M52" s="229"/>
    </row>
    <row r="53" spans="3:13" ht="50" customHeight="1" thickBot="1">
      <c r="C53" s="454"/>
      <c r="D53" s="455"/>
      <c r="E53" s="1"/>
      <c r="F53" s="263"/>
      <c r="G53" s="456"/>
      <c r="H53" s="457"/>
      <c r="I53" s="457"/>
      <c r="J53" s="458"/>
      <c r="K53" s="229"/>
      <c r="L53" s="229"/>
      <c r="M53" s="229"/>
    </row>
    <row r="54" spans="3:13" ht="50" customHeight="1">
      <c r="C54" s="459"/>
      <c r="D54" s="460"/>
      <c r="E54" s="2"/>
      <c r="F54" s="263"/>
      <c r="G54" s="461"/>
      <c r="H54" s="462"/>
      <c r="I54" s="462"/>
      <c r="J54" s="462"/>
      <c r="K54" s="229"/>
      <c r="L54" s="229"/>
      <c r="M54" s="229"/>
    </row>
    <row r="55" spans="3:13" ht="50" customHeight="1">
      <c r="C55" s="323"/>
      <c r="D55" s="442"/>
      <c r="E55" s="149"/>
      <c r="F55" s="224"/>
      <c r="G55" s="224"/>
      <c r="H55" s="224"/>
      <c r="I55" s="224"/>
      <c r="J55" s="224"/>
    </row>
    <row r="56" spans="3:13" ht="50" customHeight="1">
      <c r="C56" s="323"/>
      <c r="D56" s="442"/>
      <c r="E56" s="149"/>
      <c r="F56" s="224"/>
      <c r="G56" s="224"/>
      <c r="H56" s="224"/>
      <c r="I56" s="224"/>
      <c r="J56" s="224"/>
    </row>
  </sheetData>
  <sheetProtection algorithmName="SHA-512" hashValue="Os7ILWR1jQ3s5FiKP0/WZ6Ul0Pu0rcf4KqqgXB8ixPeEEXTfVHTuC03qM+uF/1Zl0AdpoDFOAuVZ2vM+YrcH6w==" saltValue="GHfjfJQJVideyMTAqOEtaQ==" spinCount="100000" sheet="1" selectLockedCells="1"/>
  <mergeCells count="34">
    <mergeCell ref="C56:D56"/>
    <mergeCell ref="C52:D52"/>
    <mergeCell ref="G52:J52"/>
    <mergeCell ref="C53:D53"/>
    <mergeCell ref="G53:J53"/>
    <mergeCell ref="C54:D54"/>
    <mergeCell ref="G54:J54"/>
    <mergeCell ref="C40:J40"/>
    <mergeCell ref="G41:J41"/>
    <mergeCell ref="G45:H45"/>
    <mergeCell ref="I45:J45"/>
    <mergeCell ref="C55:D55"/>
    <mergeCell ref="C48:J48"/>
    <mergeCell ref="C49:J49"/>
    <mergeCell ref="C50:J50"/>
    <mergeCell ref="I43:J43"/>
    <mergeCell ref="G43:H43"/>
    <mergeCell ref="C24:K24"/>
    <mergeCell ref="C32:K32"/>
    <mergeCell ref="C28:K28"/>
    <mergeCell ref="C36:K36"/>
    <mergeCell ref="C19:D19"/>
    <mergeCell ref="F19:J19"/>
    <mergeCell ref="C22:K22"/>
    <mergeCell ref="E20:E21"/>
    <mergeCell ref="C20:D21"/>
    <mergeCell ref="B14:C15"/>
    <mergeCell ref="D14:D15"/>
    <mergeCell ref="B8:D8"/>
    <mergeCell ref="B10:C10"/>
    <mergeCell ref="B11:C11"/>
    <mergeCell ref="B12:C12"/>
    <mergeCell ref="B13:C13"/>
    <mergeCell ref="B9:C9"/>
  </mergeCells>
  <conditionalFormatting sqref="K23">
    <cfRule type="containsText" dxfId="23" priority="34" operator="containsText" text="?">
      <formula>NOT(ISERROR(SEARCH("?",K23)))</formula>
    </cfRule>
  </conditionalFormatting>
  <conditionalFormatting sqref="K25:K27 K29:K31">
    <cfRule type="containsText" dxfId="22" priority="33" operator="containsText" text="?">
      <formula>NOT(ISERROR(SEARCH("?",K25)))</formula>
    </cfRule>
  </conditionalFormatting>
  <conditionalFormatting sqref="K33:K35">
    <cfRule type="containsText" dxfId="21" priority="31" operator="containsText" text="?">
      <formula>NOT(ISERROR(SEARCH("?",K33)))</formula>
    </cfRule>
  </conditionalFormatting>
  <conditionalFormatting sqref="F20">
    <cfRule type="containsText" dxfId="20" priority="28" operator="containsText" text="Non">
      <formula>NOT(ISERROR(SEARCH("Non",F20)))</formula>
    </cfRule>
    <cfRule type="containsText" dxfId="19" priority="30" operator="containsText" text="Non">
      <formula>NOT(ISERROR(SEARCH("Non",F20)))</formula>
    </cfRule>
  </conditionalFormatting>
  <conditionalFormatting sqref="F20">
    <cfRule type="containsText" dxfId="18" priority="29" operator="containsText" text="Non">
      <formula>NOT(ISERROR(SEARCH("Non",F20)))</formula>
    </cfRule>
  </conditionalFormatting>
  <conditionalFormatting sqref="F23">
    <cfRule type="containsText" dxfId="17" priority="69" operator="containsText" text="Non">
      <formula>NOT(ISERROR(SEARCH("Non",F23)))</formula>
    </cfRule>
    <cfRule type="colorScale" priority="70">
      <colorScale>
        <cfvo type="min"/>
        <cfvo type="percentile" val="50"/>
        <cfvo type="max"/>
        <color rgb="FFF8696B"/>
        <color rgb="FFFFEB84"/>
        <color rgb="FF63BE7B"/>
      </colorScale>
    </cfRule>
  </conditionalFormatting>
  <conditionalFormatting sqref="F25:F27 F29:F31">
    <cfRule type="containsText" dxfId="16" priority="71" operator="containsText" text="Non">
      <formula>NOT(ISERROR(SEARCH("Non",F25)))</formula>
    </cfRule>
    <cfRule type="colorScale" priority="72">
      <colorScale>
        <cfvo type="min"/>
        <cfvo type="percentile" val="50"/>
        <cfvo type="max"/>
        <color rgb="FFF8696B"/>
        <color rgb="FFFFEB84"/>
        <color rgb="FF63BE7B"/>
      </colorScale>
    </cfRule>
  </conditionalFormatting>
  <conditionalFormatting sqref="F33:F35">
    <cfRule type="containsText" dxfId="15" priority="73" operator="containsText" text="Non">
      <formula>NOT(ISERROR(SEARCH("Non",F33)))</formula>
    </cfRule>
    <cfRule type="colorScale" priority="74">
      <colorScale>
        <cfvo type="min"/>
        <cfvo type="percentile" val="50"/>
        <cfvo type="max"/>
        <color rgb="FFF8696B"/>
        <color rgb="FFFFEB84"/>
        <color rgb="FF63BE7B"/>
      </colorScale>
    </cfRule>
  </conditionalFormatting>
  <conditionalFormatting sqref="K37:K39">
    <cfRule type="containsText" dxfId="14" priority="14" operator="containsText" text="?">
      <formula>NOT(ISERROR(SEARCH("?",K37)))</formula>
    </cfRule>
  </conditionalFormatting>
  <conditionalFormatting sqref="F37:F39">
    <cfRule type="containsText" dxfId="13" priority="15" operator="containsText" text="Non">
      <formula>NOT(ISERROR(SEARCH("Non",F37)))</formula>
    </cfRule>
    <cfRule type="colorScale" priority="16">
      <colorScale>
        <cfvo type="min"/>
        <cfvo type="percentile" val="50"/>
        <cfvo type="max"/>
        <color rgb="FFF8696B"/>
        <color rgb="FFFFEB84"/>
        <color rgb="FF63BE7B"/>
      </colorScale>
    </cfRule>
  </conditionalFormatting>
  <conditionalFormatting sqref="G41:J41">
    <cfRule type="cellIs" dxfId="12" priority="12" operator="lessThan">
      <formula>0.5</formula>
    </cfRule>
    <cfRule type="cellIs" dxfId="11" priority="13" operator="greaterThan">
      <formula>0.5</formula>
    </cfRule>
  </conditionalFormatting>
  <conditionalFormatting sqref="G43:H43">
    <cfRule type="containsText" dxfId="10" priority="11" operator="containsText" text="!">
      <formula>NOT(ISERROR(SEARCH("!",G43)))</formula>
    </cfRule>
  </conditionalFormatting>
  <conditionalFormatting sqref="M22">
    <cfRule type="cellIs" dxfId="9" priority="9" operator="greaterThan">
      <formula>1</formula>
    </cfRule>
    <cfRule type="cellIs" dxfId="8" priority="10" operator="equal">
      <formula>1</formula>
    </cfRule>
  </conditionalFormatting>
  <conditionalFormatting sqref="M24">
    <cfRule type="cellIs" dxfId="7" priority="7" operator="greaterThan">
      <formula>1</formula>
    </cfRule>
    <cfRule type="cellIs" dxfId="6" priority="8" operator="equal">
      <formula>1</formula>
    </cfRule>
  </conditionalFormatting>
  <conditionalFormatting sqref="M28">
    <cfRule type="cellIs" dxfId="5" priority="5" operator="greaterThan">
      <formula>1</formula>
    </cfRule>
    <cfRule type="cellIs" dxfId="4" priority="6" operator="equal">
      <formula>1</formula>
    </cfRule>
  </conditionalFormatting>
  <conditionalFormatting sqref="M32">
    <cfRule type="cellIs" dxfId="3" priority="3" operator="greaterThan">
      <formula>1</formula>
    </cfRule>
    <cfRule type="cellIs" dxfId="2" priority="4" operator="equal">
      <formula>1</formula>
    </cfRule>
  </conditionalFormatting>
  <conditionalFormatting sqref="M36">
    <cfRule type="cellIs" dxfId="1" priority="1" operator="greaterThan">
      <formula>1</formula>
    </cfRule>
    <cfRule type="cellIs" dxfId="0" priority="2" operator="equal">
      <formula>1</formula>
    </cfRule>
  </conditionalFormatting>
  <pageMargins left="0.70866141732283472" right="0.31496062992125984" top="0.35433070866141736" bottom="0.35433070866141736" header="0.31496062992125984" footer="0.31496062992125984"/>
  <pageSetup paperSize="9" scale="33"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SESSION 2021</vt:lpstr>
      <vt:lpstr>EP1</vt:lpstr>
      <vt:lpstr>EP2 en Etablissement</vt:lpstr>
      <vt:lpstr>EP2 en Entreprise(s)</vt:lpstr>
      <vt:lpstr>EP3</vt:lpstr>
      <vt:lpstr>'EP1'!Zone_d_impression</vt:lpstr>
      <vt:lpstr>'EP2 en Entreprise(s)'!Zone_d_impression</vt:lpstr>
      <vt:lpstr>'EP2 en Etablissement'!Zone_d_impression</vt:lpstr>
      <vt:lpstr>'EP3'!Zone_d_impression</vt:lpstr>
      <vt:lpstr>'SESSION 2021'!Zone_d_impression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 GOY</dc:creator>
  <cp:keywords/>
  <dc:description>Merci à P VERPLANCKE pour la trame de base</dc:description>
  <cp:lastModifiedBy>Stéphane GOY</cp:lastModifiedBy>
  <cp:lastPrinted>2019-04-16T16:26:02Z</cp:lastPrinted>
  <dcterms:created xsi:type="dcterms:W3CDTF">2015-08-26T07:18:28Z</dcterms:created>
  <dcterms:modified xsi:type="dcterms:W3CDTF">2021-02-04T11:53:07Z</dcterms:modified>
  <cp:category/>
</cp:coreProperties>
</file>