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6660" yWindow="0" windowWidth="30360" windowHeight="21060" tabRatio="500" activeTab="2"/>
  </bookViews>
  <sheets>
    <sheet name="Conduite de projet" sheetId="1" r:id="rId1"/>
    <sheet name="Soutenance option b" sheetId="2" r:id="rId2"/>
    <sheet name="Soutenance option a 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4" i="3" l="1"/>
  <c r="F35" i="3"/>
  <c r="M6" i="3"/>
  <c r="M7" i="3"/>
  <c r="M8" i="3"/>
  <c r="M9" i="3"/>
  <c r="M10" i="3"/>
  <c r="M11" i="3"/>
  <c r="M12" i="3"/>
  <c r="M13" i="3"/>
  <c r="M14" i="3"/>
  <c r="M5" i="3"/>
  <c r="F30" i="3"/>
  <c r="M16" i="3"/>
  <c r="M17" i="3"/>
  <c r="M18" i="3"/>
  <c r="M19" i="3"/>
  <c r="M20" i="3"/>
  <c r="M21" i="3"/>
  <c r="M22" i="3"/>
  <c r="M15" i="3"/>
  <c r="F31" i="3"/>
  <c r="M24" i="3"/>
  <c r="M25" i="3"/>
  <c r="M26" i="3"/>
  <c r="M27" i="3"/>
  <c r="M28" i="3"/>
  <c r="M23" i="3"/>
  <c r="F32" i="3"/>
  <c r="O6" i="3"/>
  <c r="O7" i="3"/>
  <c r="O8" i="3"/>
  <c r="O9" i="3"/>
  <c r="O10" i="3"/>
  <c r="O11" i="3"/>
  <c r="O12" i="3"/>
  <c r="O13" i="3"/>
  <c r="O14" i="3"/>
  <c r="O16" i="3"/>
  <c r="O17" i="3"/>
  <c r="O18" i="3"/>
  <c r="O19" i="3"/>
  <c r="O20" i="3"/>
  <c r="O21" i="3"/>
  <c r="O22" i="3"/>
  <c r="O24" i="3"/>
  <c r="O25" i="3"/>
  <c r="O26" i="3"/>
  <c r="O27" i="3"/>
  <c r="O28" i="3"/>
  <c r="O29" i="3"/>
  <c r="F33" i="3"/>
  <c r="K29" i="3"/>
  <c r="N28" i="3"/>
  <c r="J28" i="3"/>
  <c r="N27" i="3"/>
  <c r="J27" i="3"/>
  <c r="N26" i="3"/>
  <c r="L26" i="3"/>
  <c r="J26" i="3"/>
  <c r="N25" i="3"/>
  <c r="J25" i="3"/>
  <c r="L24" i="3"/>
  <c r="J24" i="3"/>
  <c r="L23" i="3"/>
  <c r="N22" i="3"/>
  <c r="J22" i="3"/>
  <c r="N21" i="3"/>
  <c r="L21" i="3"/>
  <c r="J21" i="3"/>
  <c r="N20" i="3"/>
  <c r="J20" i="3"/>
  <c r="N19" i="3"/>
  <c r="L19" i="3"/>
  <c r="J19" i="3"/>
  <c r="N18" i="3"/>
  <c r="J18" i="3"/>
  <c r="N17" i="3"/>
  <c r="J17" i="3"/>
  <c r="N16" i="3"/>
  <c r="L16" i="3"/>
  <c r="J16" i="3"/>
  <c r="L15" i="3"/>
  <c r="N14" i="3"/>
  <c r="J14" i="3"/>
  <c r="N13" i="3"/>
  <c r="L13" i="3"/>
  <c r="J13" i="3"/>
  <c r="N12" i="3"/>
  <c r="J12" i="3"/>
  <c r="N11" i="3"/>
  <c r="J11" i="3"/>
  <c r="N10" i="3"/>
  <c r="L10" i="3"/>
  <c r="J10" i="3"/>
  <c r="N9" i="3"/>
  <c r="L9" i="3"/>
  <c r="J9" i="3"/>
  <c r="N8" i="3"/>
  <c r="J8" i="3"/>
  <c r="N7" i="3"/>
  <c r="L7" i="3"/>
  <c r="J7" i="3"/>
  <c r="N6" i="3"/>
  <c r="L6" i="3"/>
  <c r="J6" i="3"/>
  <c r="L5" i="3"/>
  <c r="M63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60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43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20" i="1"/>
  <c r="N12" i="1"/>
  <c r="N13" i="1"/>
  <c r="N14" i="1"/>
  <c r="N15" i="1"/>
  <c r="N16" i="1"/>
  <c r="N17" i="1"/>
  <c r="N18" i="1"/>
  <c r="N11" i="1"/>
  <c r="O6" i="2"/>
  <c r="O7" i="2"/>
  <c r="O8" i="2"/>
  <c r="O9" i="2"/>
  <c r="O10" i="2"/>
  <c r="O11" i="2"/>
  <c r="O12" i="2"/>
  <c r="O13" i="2"/>
  <c r="O14" i="2"/>
  <c r="O16" i="2"/>
  <c r="O17" i="2"/>
  <c r="O18" i="2"/>
  <c r="O19" i="2"/>
  <c r="O20" i="2"/>
  <c r="O21" i="2"/>
  <c r="O22" i="2"/>
  <c r="O24" i="2"/>
  <c r="O25" i="2"/>
  <c r="O26" i="2"/>
  <c r="O27" i="2"/>
  <c r="O28" i="2"/>
  <c r="O29" i="2"/>
  <c r="O30" i="2"/>
  <c r="M6" i="2"/>
  <c r="M5" i="2"/>
  <c r="F31" i="2"/>
  <c r="N6" i="2"/>
  <c r="L6" i="2"/>
  <c r="N7" i="2"/>
  <c r="N8" i="2"/>
  <c r="L7" i="2"/>
  <c r="N9" i="2"/>
  <c r="L9" i="2"/>
  <c r="N10" i="2"/>
  <c r="N11" i="2"/>
  <c r="N12" i="2"/>
  <c r="L10" i="2"/>
  <c r="N13" i="2"/>
  <c r="N14" i="2"/>
  <c r="L13" i="2"/>
  <c r="L5" i="2"/>
  <c r="F34" i="2"/>
  <c r="K30" i="2"/>
  <c r="N25" i="2"/>
  <c r="N26" i="2"/>
  <c r="N27" i="2"/>
  <c r="N28" i="2"/>
  <c r="N29" i="2"/>
  <c r="N24" i="2"/>
  <c r="N17" i="2"/>
  <c r="N18" i="2"/>
  <c r="N19" i="2"/>
  <c r="N20" i="2"/>
  <c r="N21" i="2"/>
  <c r="N22" i="2"/>
  <c r="N16" i="2"/>
  <c r="L27" i="2"/>
  <c r="L25" i="2"/>
  <c r="L24" i="2"/>
  <c r="L21" i="2"/>
  <c r="L19" i="2"/>
  <c r="L16" i="2"/>
  <c r="M8" i="2"/>
  <c r="M7" i="2"/>
  <c r="M9" i="2"/>
  <c r="M10" i="2"/>
  <c r="M11" i="2"/>
  <c r="M12" i="2"/>
  <c r="M13" i="2"/>
  <c r="M14" i="2"/>
  <c r="J8" i="2"/>
  <c r="J9" i="2"/>
  <c r="J10" i="2"/>
  <c r="J11" i="2"/>
  <c r="J12" i="2"/>
  <c r="F36" i="2"/>
  <c r="M16" i="2"/>
  <c r="M17" i="2"/>
  <c r="M18" i="2"/>
  <c r="M19" i="2"/>
  <c r="M20" i="2"/>
  <c r="M21" i="2"/>
  <c r="M22" i="2"/>
  <c r="M15" i="2"/>
  <c r="F32" i="2"/>
  <c r="M24" i="2"/>
  <c r="M25" i="2"/>
  <c r="M26" i="2"/>
  <c r="M27" i="2"/>
  <c r="M28" i="2"/>
  <c r="M29" i="2"/>
  <c r="M23" i="2"/>
  <c r="F33" i="2"/>
  <c r="J29" i="2"/>
  <c r="J28" i="2"/>
  <c r="J27" i="2"/>
  <c r="J26" i="2"/>
  <c r="J25" i="2"/>
  <c r="J24" i="2"/>
  <c r="L23" i="2"/>
  <c r="J22" i="2"/>
  <c r="J21" i="2"/>
  <c r="J20" i="2"/>
  <c r="J19" i="2"/>
  <c r="J18" i="2"/>
  <c r="J17" i="2"/>
  <c r="J16" i="2"/>
  <c r="L15" i="2"/>
  <c r="J14" i="2"/>
  <c r="J13" i="2"/>
  <c r="J7" i="2"/>
  <c r="J6" i="2"/>
  <c r="F85" i="1"/>
  <c r="L60" i="1"/>
  <c r="L61" i="1"/>
  <c r="L63" i="1"/>
  <c r="L64" i="1"/>
  <c r="L66" i="1"/>
  <c r="L69" i="1"/>
  <c r="L72" i="1"/>
  <c r="L73" i="1"/>
  <c r="L75" i="1"/>
  <c r="L59" i="1"/>
  <c r="L43" i="1"/>
  <c r="L44" i="1"/>
  <c r="L46" i="1"/>
  <c r="L49" i="1"/>
  <c r="L51" i="1"/>
  <c r="L53" i="1"/>
  <c r="L55" i="1"/>
  <c r="L56" i="1"/>
  <c r="L57" i="1"/>
  <c r="L42" i="1"/>
  <c r="L20" i="1"/>
  <c r="L29" i="1"/>
  <c r="L34" i="1"/>
  <c r="L37" i="1"/>
  <c r="L39" i="1"/>
  <c r="L19" i="1"/>
  <c r="L11" i="1"/>
  <c r="L14" i="1"/>
  <c r="L16" i="1"/>
  <c r="L10" i="1"/>
  <c r="M6" i="1"/>
  <c r="N6" i="1"/>
  <c r="N7" i="1"/>
  <c r="L6" i="1"/>
  <c r="N8" i="1"/>
  <c r="L8" i="1"/>
  <c r="N9" i="1"/>
  <c r="L9" i="1"/>
  <c r="L5" i="1"/>
  <c r="M11" i="1"/>
  <c r="M12" i="1"/>
  <c r="M13" i="1"/>
  <c r="M14" i="1"/>
  <c r="M15" i="1"/>
  <c r="M16" i="1"/>
  <c r="M17" i="1"/>
  <c r="M18" i="1"/>
  <c r="M10" i="1"/>
  <c r="F7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19" i="1"/>
  <c r="F80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42" i="1"/>
  <c r="F81" i="1"/>
  <c r="M60" i="1"/>
  <c r="M61" i="1"/>
  <c r="M62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59" i="1"/>
  <c r="F82" i="1"/>
  <c r="M5" i="1"/>
  <c r="F78" i="1"/>
  <c r="O41" i="1"/>
  <c r="F83" i="1"/>
  <c r="O11" i="1"/>
  <c r="O12" i="1"/>
  <c r="O13" i="1"/>
  <c r="O14" i="1"/>
  <c r="O15" i="1"/>
  <c r="O16" i="1"/>
  <c r="O17" i="1"/>
  <c r="O18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6" i="1"/>
  <c r="O7" i="1"/>
  <c r="O8" i="1"/>
  <c r="O9" i="1"/>
  <c r="O77" i="1"/>
  <c r="J11" i="1"/>
  <c r="J12" i="1"/>
  <c r="J13" i="1"/>
  <c r="J14" i="1"/>
  <c r="J15" i="1"/>
  <c r="J16" i="1"/>
  <c r="J17" i="1"/>
  <c r="J18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M7" i="1"/>
  <c r="M8" i="1"/>
  <c r="M9" i="1"/>
  <c r="J7" i="1"/>
  <c r="J8" i="1"/>
  <c r="J9" i="1"/>
  <c r="J6" i="1"/>
  <c r="K77" i="1"/>
</calcChain>
</file>

<file path=xl/sharedStrings.xml><?xml version="1.0" encoding="utf-8"?>
<sst xmlns="http://schemas.openxmlformats.org/spreadsheetml/2006/main" count="292" uniqueCount="209">
  <si>
    <t>C2 : Rechercher une information dans une documentation technique, en local ou à distance</t>
  </si>
  <si>
    <t>C5 : Élaborer ou participer à l’élaboration d’un cahier des charges fonctionnel</t>
  </si>
  <si>
    <t>C9 : Concevoir et définir, en collaboration ou en autonomie, tout ou partie d'un ensemble mécanique unitaire</t>
  </si>
  <si>
    <t>C10 : Définir des processus de réalisation</t>
  </si>
  <si>
    <t>C11 : Définir et mettre en œuvre des essais réels et simulés</t>
  </si>
  <si>
    <t>C2.1</t>
  </si>
  <si>
    <t>Mettre en œuvre une démarche de recherche d’information</t>
  </si>
  <si>
    <t>Classer, hiérarchiser des informations</t>
  </si>
  <si>
    <t>Synthétiser une information</t>
  </si>
  <si>
    <t>L'information recherchée est réordonnée</t>
  </si>
  <si>
    <t>La démarche pour l’obtention de l’information est pertinente</t>
  </si>
  <si>
    <t>La démarche et les critères de choix pour l'obtention de l'information sont efficients</t>
  </si>
  <si>
    <t>La synthèse proposée résume les points importants.</t>
  </si>
  <si>
    <t>C2.2</t>
  </si>
  <si>
    <t>C2.3</t>
  </si>
  <si>
    <t>Le besoin est correctement identifié.</t>
  </si>
  <si>
    <t>Les fonctions d’usage sont répertoriées.</t>
  </si>
  <si>
    <t>Les exigences sont correctement explicitées et pondérées.</t>
  </si>
  <si>
    <t>Les contraintes technico-économiques sont identifiées.</t>
  </si>
  <si>
    <t>Les contraintes technico-économiques sont hiérarchisées au regard de l'expression du besoin.</t>
  </si>
  <si>
    <t>La frontière de l'étude est correctement définie.</t>
  </si>
  <si>
    <t>Les fonctions de service sont identifiées et caractérisées.</t>
  </si>
  <si>
    <t>Les fonctions de service sont classées au regard de la hiérarchisation des contraintes technico-économiques.</t>
  </si>
  <si>
    <t>Décoder un besoin</t>
  </si>
  <si>
    <t>Recenser les contraintes liées à un besoin</t>
  </si>
  <si>
    <t>Formuler et synthétiser un cahier des charges fonctionnel</t>
  </si>
  <si>
    <t>C5.1</t>
  </si>
  <si>
    <t>C5.2</t>
  </si>
  <si>
    <t>C5.3</t>
  </si>
  <si>
    <t>L'arbre d'assemblage est organisé en sous-ensemble(s) fonctionnel(s) et/ou structurel(s) comprenant les solutions constructives à concevoir.</t>
  </si>
  <si>
    <t>L'arbre d'assemblage est organisé en cohérence avec la méthodologie de conception utilisée.</t>
  </si>
  <si>
    <t>Le mode de création est adapté et évolutif selon le niveau de définition de la maquette numérique (volume, surface, filaire).</t>
  </si>
  <si>
    <t>Le positionnement des pièces est contraint dans le respect des mobilités relatives.</t>
  </si>
  <si>
    <t>La mise en contrainte à chaque niveau de l'assemblage est univoque et minimale.</t>
  </si>
  <si>
    <t>La modification des paramètres conserve la robustesse de la maquette numérique et sa portabilité attendue.</t>
  </si>
  <si>
    <t>Les fonctions de l’ensemble mécanique sont assurées par les solutions constructives adoptées.</t>
  </si>
  <si>
    <t xml:space="preserve">L’ensemble mécanique permet de respecter les exigences de réalisation ainsi que les contraintes normatives et économiques. </t>
  </si>
  <si>
    <t>Dans le cas d’une collaboration, l’élaboration de la maquette numérique de conception détaillée n’altère pas l’organisation de l'arbre d'assemblage.</t>
  </si>
  <si>
    <t>Les structures fonctionnelles de l’ensemble intègrent les contraintes du procédé de réalisation.</t>
  </si>
  <si>
    <t>Les fonctions techniques de l’ensemble sont assurées.</t>
  </si>
  <si>
    <t>Les solutions constructives adoptées sont optimisées d’un point de vue technique et économique quant à la réalisation.</t>
  </si>
  <si>
    <t>Les solutions constructives adoptées sont validées par simulation d’un point de vue des comportements mécaniques.</t>
  </si>
  <si>
    <t>L’argumentation technico-économique et environnementale est pertinente.</t>
  </si>
  <si>
    <t>Le choix du scénario de simulation est pertinent.</t>
  </si>
  <si>
    <t>Les paramètres d’influence sont identifiés et correctement quantifiés.</t>
  </si>
  <si>
    <t>L’interprétation des résultats de simulation conduit à des propositions pertinentes.</t>
  </si>
  <si>
    <t>Les représentations graphiques dérivées sont complétées et légendées par des informations techniques associées en adéquation avec le point de vue du destinataire.</t>
  </si>
  <si>
    <t>Les documents sont conformes aux attentes de l’utilisateur.</t>
  </si>
  <si>
    <t>La liste des spécifications fonctionnelles et/ou d’aptitude à l’emploi est exhaustive et l’expression des tolérances respecte les normes en vigueur.</t>
  </si>
  <si>
    <t>La quantification des tolérances est cohérente.</t>
  </si>
  <si>
    <t>Le choix des matériaux et traitements des éléments constitutifs de l’ensemble est pertinent.</t>
  </si>
  <si>
    <t>Élaborer la maquette numérique de conception d’un ensemble mécanique unitaire</t>
  </si>
  <si>
    <t>C9.1</t>
  </si>
  <si>
    <t>Optimiser les solutions constructives de l’ensemble mécanique unitaire</t>
  </si>
  <si>
    <t>C9.2</t>
  </si>
  <si>
    <t>C9.3</t>
  </si>
  <si>
    <t>C9.4</t>
  </si>
  <si>
    <t>C9.5</t>
  </si>
  <si>
    <t>Vérifier par simulation la faisabilité d’une solution</t>
  </si>
  <si>
    <t>Générer des représentations graphiques dérivées en mobilisant les fonctionnalités des modeleurs volumiques</t>
  </si>
  <si>
    <t>Spécifier les éléments constitutifs d’un ensemble mécanique unitaire</t>
  </si>
  <si>
    <r>
      <t>L’extraction de</t>
    </r>
    <r>
      <rPr>
        <sz val="10"/>
        <color rgb="FFFF0000"/>
        <rFont val="Arial"/>
      </rPr>
      <t xml:space="preserve"> </t>
    </r>
    <r>
      <rPr>
        <sz val="10"/>
        <color theme="1"/>
        <rFont val="Arial"/>
      </rPr>
      <t xml:space="preserve">la définition numérique des pièces constitutives à réaliser permet leur exploitation, sans altération, dans un format supportable par le logiciel de fabrication assistée par ordinateur utilisé. </t>
    </r>
  </si>
  <si>
    <t>Le décodage de la morphologie et du matériau des pièces constitutives du produit permet d’appréhender les contraintes de réalisation (usinabilité, vibration, déformation, contraintes de génération additive …).</t>
  </si>
  <si>
    <t>Le décodage des spécifications générales, géométriques, microgéométriques et dimensionnelles est correct et permet d’identifier les spécifications critiques.</t>
  </si>
  <si>
    <t>Les groupements d’entités sont pertinents.</t>
  </si>
  <si>
    <t>Le choix des procédés de réalisation est correct.</t>
  </si>
  <si>
    <t>L’enchaînement des procédés est pertinent.</t>
  </si>
  <si>
    <t>Les indicateurs de performance retenus sont pertinents.</t>
  </si>
  <si>
    <t>L’estimation est correcte.</t>
  </si>
  <si>
    <t>Les stratégies d’enlèvement et/ou d’ajout de matière sont pertinentes au regard des données et des contraintes.</t>
  </si>
  <si>
    <t>Les stratégies d’assemblage sont pertinentes au regard des données et des contraintes.</t>
  </si>
  <si>
    <t>Les paramètres de génération des entités (volumes, surfaces …) sont compatibles avec les procédés choisis et les contraintes du dossier de définition.</t>
  </si>
  <si>
    <t>Les paramètres d’assemblage sont compatibles avec les procédés choisis et les contraintes du dossier de définition.</t>
  </si>
  <si>
    <t>Les spécifications de réalisation permettent de garantir le respect des spécifications fonctionnelles.</t>
  </si>
  <si>
    <t>La simulation permet de valider ou non les choix technologiques et les paramètres de réalisation.</t>
  </si>
  <si>
    <t>Le choix du type de contrôle est correct.</t>
  </si>
  <si>
    <t>Les moyens et les méthodes de contrôle sont adaptés.</t>
  </si>
  <si>
    <t>Extraire la maquette de conception d’un ensemble, la définition numérique des pièces constitutives à réaliser</t>
  </si>
  <si>
    <t>Analyser le dossier de définition détaillée d’un produit</t>
  </si>
  <si>
    <t>Déterminer des groupements d’entités et la succession des procédés de réalisation nécessaires</t>
  </si>
  <si>
    <t>Estimer des performances de procédés</t>
  </si>
  <si>
    <t>Déterminer des stratégies de réalisation</t>
  </si>
  <si>
    <t>Déterminer des spécifications de réalisation</t>
  </si>
  <si>
    <t>Simuler une réalisation</t>
  </si>
  <si>
    <t>Déterminer des paramètres de réalisation</t>
  </si>
  <si>
    <t>Définir et choisir une méthode et des moyens de mesurage en tenant compte de contraintes technico-économiques</t>
  </si>
  <si>
    <t>L’identification des étapes nécessitant des essais est complète.</t>
  </si>
  <si>
    <t>La liste des paramètres d’influence identifiés est pertinente.</t>
  </si>
  <si>
    <t>Les paramètres d’influence sont hiérarchisés.</t>
  </si>
  <si>
    <t>Le protocole d'essai est correctement défini.</t>
  </si>
  <si>
    <t xml:space="preserve">Les hypothèses de simulation choisies sont adaptées au cas étudié. </t>
  </si>
  <si>
    <t>La configuration des outils de simulation est opérationnelle.</t>
  </si>
  <si>
    <t>La configuration respecte les règles de protection des risques liées à la sécurité des personnes, des biens et de l’environnement.</t>
  </si>
  <si>
    <t>Les conditions expérimentales choisies sont adaptées au cas étudié.</t>
  </si>
  <si>
    <t>La configuration des moyens est opérationnelle.</t>
  </si>
  <si>
    <t>La configuration est conforme aux conditions définies dans le processus.</t>
  </si>
  <si>
    <t>Les essais sont mis en œuvre de façon à garantir la validité et l'exploitation des résultats.</t>
  </si>
  <si>
    <t>La mise en œuvre respecte les règles de protection des risques liées à la sécurité des personnes, des biens et de l’environnement.</t>
  </si>
  <si>
    <t>Le protocole d’expérimentation est respecté.</t>
  </si>
  <si>
    <t>L’exploitation des résultats des essais permet de conclure quant à la validité de tout ou partie du processus.</t>
  </si>
  <si>
    <t>Des préconisations d’optimisation éventuelle du processus sont proposées.</t>
  </si>
  <si>
    <t>Identifier les étapes d’un processus prévisionnel nécessitant des essais</t>
  </si>
  <si>
    <t>Identifier les paramètres influents sur des caractéristiques étudiées</t>
  </si>
  <si>
    <t>Définir un protocole d’essais : objectif, conditions, forme des résultats</t>
  </si>
  <si>
    <t xml:space="preserve">Configurer des outils de simulation numérique </t>
  </si>
  <si>
    <t>Configurer des moyens réels pour conduire des expérimentations</t>
  </si>
  <si>
    <t>Configurer des moyens de production pour tester un processus</t>
  </si>
  <si>
    <t>Conduire des essais par simulation numérique</t>
  </si>
  <si>
    <t>Mettre en œuvre des moyens réels pour conduire des expérimentations</t>
  </si>
  <si>
    <t>Exploiter des résultats d’essais</t>
  </si>
  <si>
    <t>non</t>
  </si>
  <si>
    <t>1/3</t>
  </si>
  <si>
    <t>2/3</t>
  </si>
  <si>
    <t>3/3</t>
  </si>
  <si>
    <t>Indicateurs</t>
  </si>
  <si>
    <t>Compétences</t>
  </si>
  <si>
    <t xml:space="preserve"> </t>
  </si>
  <si>
    <t>Poids</t>
  </si>
  <si>
    <t>Note</t>
  </si>
  <si>
    <t>Taux Txd'indicateurs évalués pourla compétence C2</t>
  </si>
  <si>
    <t>Taux Tx d'indicateurs évalués pourla compétence C5</t>
  </si>
  <si>
    <t>Taux Tx d'indicateurs évalués pourla compétence C9</t>
  </si>
  <si>
    <t>Taux Tx d'indicateurs évalués pourla compétence C10</t>
  </si>
  <si>
    <t>Taux Tx d'indicateurs évalués pourla compétence C11</t>
  </si>
  <si>
    <r>
      <t xml:space="preserve">Note brute (si un taux Tx d'indicateurs évalués par objectif est &lt; 50%, ou si 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</si>
  <si>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Note sur 20 proposée au jury* :</t>
  </si>
  <si>
    <t>/20</t>
  </si>
  <si>
    <t>Note x coefficient :</t>
  </si>
  <si>
    <t xml:space="preserve">* La note proposée, arrondie au demi point ou au point entier supérieur, est décidée par les évaluateurs à partir de la note brute </t>
  </si>
  <si>
    <t>C10.1</t>
  </si>
  <si>
    <t>C10.2</t>
  </si>
  <si>
    <t>C10.3</t>
  </si>
  <si>
    <t>C10.4</t>
  </si>
  <si>
    <t>C10.5</t>
  </si>
  <si>
    <t>C10.6</t>
  </si>
  <si>
    <t>C10.7</t>
  </si>
  <si>
    <t>C10.8</t>
  </si>
  <si>
    <t>C10.9</t>
  </si>
  <si>
    <t>C11.1</t>
  </si>
  <si>
    <t>C11.2</t>
  </si>
  <si>
    <t>C11.3</t>
  </si>
  <si>
    <t>C11.4</t>
  </si>
  <si>
    <t>C11.5</t>
  </si>
  <si>
    <t>C11.6</t>
  </si>
  <si>
    <t>C11.7</t>
  </si>
  <si>
    <t>C11.8</t>
  </si>
  <si>
    <t>C11.9</t>
  </si>
  <si>
    <t>Épreuve E5 – Projet industriel de conception et d’initialisation de processus</t>
  </si>
  <si>
    <t>BTS Conception de Processus de Réalisation de Produits toutes options</t>
  </si>
  <si>
    <t xml:space="preserve">Candidat : </t>
  </si>
  <si>
    <t>Partie 1 : conduite du projet</t>
  </si>
  <si>
    <t>/80</t>
  </si>
  <si>
    <t>BTS Conception de Processus de Réalisation de Produits option série</t>
  </si>
  <si>
    <t>Partie 2 : soutenance du projet</t>
  </si>
  <si>
    <t>C13 – Proposer des améliorations technico-économiques et environnementales d’un processus de réalisation</t>
  </si>
  <si>
    <t>L’identification des améliorations possibles est pertinente.</t>
  </si>
  <si>
    <t>L'identification des facteurs influents est pertinente.</t>
  </si>
  <si>
    <t>La hiérarchisation des facteurs influents est judicieuse.</t>
  </si>
  <si>
    <t>La mise en œuvre de la méthode d’optimisation est correcte.</t>
  </si>
  <si>
    <t>Les améliorations proposées sont pertinentes.</t>
  </si>
  <si>
    <t>Les innovations technologiques sont explorées.</t>
  </si>
  <si>
    <t>L’expérience de l’entreprise est prise en compte.</t>
  </si>
  <si>
    <t>Le chiffrage prévisionnel est correct.</t>
  </si>
  <si>
    <t>Les améliorations sont argumentées d’un point de vue technico-économique et environnemental.</t>
  </si>
  <si>
    <t>C14 – Planifier une réalisation</t>
  </si>
  <si>
    <t>Les ressources matérielles mobilisables sont identifiées.</t>
  </si>
  <si>
    <t>Les qualifications professionnelles des ressources humaines mobilisables sont identifiées.</t>
  </si>
  <si>
    <t>Les ressources matérielles et humaines sont correctement quantifiées.</t>
  </si>
  <si>
    <t>Le choix des indicateurs est pertinent.</t>
  </si>
  <si>
    <t>L’estimation de la capacité à produire de l’unité de réalisation est réaliste.</t>
  </si>
  <si>
    <t>Les propositions de modification du planning sont pertinentes.</t>
  </si>
  <si>
    <t>Les impossibilités d’intégration sont signalées à la hiérarchie.</t>
  </si>
  <si>
    <t>L’identification du type de contrôle est correcte.</t>
  </si>
  <si>
    <t>La liste des spécifications critiques est complète.</t>
  </si>
  <si>
    <t>Les spécifications sont correctement explicitées.</t>
  </si>
  <si>
    <t>Les modes opératoires du protocole sont cohérents avec les spécifications à surveiller.</t>
  </si>
  <si>
    <t>Les moyens prévus au protocole sont adaptés au contexte technico-économique.</t>
  </si>
  <si>
    <t>La traçabilité des informations est assurée.</t>
  </si>
  <si>
    <t>Cb17 – Définir un plan de surveillance de la production d’une pièce</t>
  </si>
  <si>
    <t>Identifier le type de contrôle (de réception, de qualification, de suivi, de début de série …)</t>
  </si>
  <si>
    <t>Identifier et expliciter des spécifications critiques</t>
  </si>
  <si>
    <t>Définir un protocole de surveillance</t>
  </si>
  <si>
    <t>Identifier des améliorations possibles d’un processus de réalisation</t>
  </si>
  <si>
    <t>Identifier et hiérarchiser des facteurs influents</t>
  </si>
  <si>
    <t>Appliquer une méthode d’optimisation</t>
  </si>
  <si>
    <t>Identifier des solutions d’amélioration d’un processus de réalisation</t>
  </si>
  <si>
    <t>Estimer et argumenter des résultats d’amélioration et le retour sur investissement</t>
  </si>
  <si>
    <t>Identifier les ressources matérielles et humaines mobilisables</t>
  </si>
  <si>
    <t>Déterminer la capacité à produire d’une unité de réalisation</t>
  </si>
  <si>
    <t>Intégrer un processus prévisionnel à un contexte de réalisation ou à des processus déjà existants</t>
  </si>
  <si>
    <t xml:space="preserve">C14.1 </t>
  </si>
  <si>
    <t>C14.2</t>
  </si>
  <si>
    <t>C14.3</t>
  </si>
  <si>
    <t>C13.1</t>
  </si>
  <si>
    <t>C13.2</t>
  </si>
  <si>
    <t>C13.3</t>
  </si>
  <si>
    <t>C13.4</t>
  </si>
  <si>
    <t>C13.5</t>
  </si>
  <si>
    <t>Cb17.1</t>
  </si>
  <si>
    <t>Cb17.2</t>
  </si>
  <si>
    <t>Cb17.3</t>
  </si>
  <si>
    <t>Cb17.4</t>
  </si>
  <si>
    <t>BTS Conception de Processus de Réalisation de Produits option unitaire</t>
  </si>
  <si>
    <t>Les modes opératoires du protocole sont cohérents avec les spécifications à contrôler.</t>
  </si>
  <si>
    <t>Ca17 – Définir un protocole de contrôle en cours de production</t>
  </si>
  <si>
    <t>Ca17.1</t>
  </si>
  <si>
    <t>Ca17.2</t>
  </si>
  <si>
    <t>Ca17.3</t>
  </si>
  <si>
    <t>Choisir un protocole de contrôle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</si>
</sst>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</font>
    <font>
      <sz val="10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FF0000"/>
      <name val="Arial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6"/>
      <color theme="1"/>
      <name val="Calibri"/>
      <scheme val="minor"/>
    </font>
    <font>
      <b/>
      <sz val="14"/>
      <color theme="1"/>
      <name val="Calibri"/>
      <scheme val="minor"/>
    </font>
    <font>
      <b/>
      <sz val="18"/>
      <color theme="1"/>
      <name val="Calibri"/>
      <scheme val="minor"/>
    </font>
    <font>
      <b/>
      <sz val="12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/>
    <xf numFmtId="49" fontId="8" fillId="0" borderId="1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0" fillId="0" borderId="0" xfId="0" applyFont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horizontal="center" vertical="center"/>
    </xf>
    <xf numFmtId="9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center" vertical="center"/>
    </xf>
    <xf numFmtId="164" fontId="15" fillId="0" borderId="8" xfId="0" applyNumberFormat="1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right" vertical="center"/>
    </xf>
    <xf numFmtId="164" fontId="17" fillId="4" borderId="8" xfId="0" applyNumberFormat="1" applyFont="1" applyFill="1" applyBorder="1" applyAlignment="1" applyProtection="1">
      <alignment horizontal="center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right" vertical="center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20" fillId="5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2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top"/>
    </xf>
    <xf numFmtId="0" fontId="0" fillId="3" borderId="7" xfId="0" applyFill="1" applyBorder="1"/>
    <xf numFmtId="0" fontId="0" fillId="6" borderId="7" xfId="0" applyFill="1" applyBorder="1"/>
    <xf numFmtId="0" fontId="0" fillId="6" borderId="1" xfId="0" applyFill="1" applyBorder="1"/>
    <xf numFmtId="0" fontId="4" fillId="6" borderId="1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2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/>
    </xf>
  </cellXfs>
  <cellStyles count="2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B34" workbookViewId="0">
      <selection activeCell="L85" sqref="L85"/>
    </sheetView>
  </sheetViews>
  <sheetFormatPr baseColWidth="10" defaultRowHeight="15" x14ac:dyDescent="0"/>
  <cols>
    <col min="1" max="1" width="3" customWidth="1"/>
    <col min="2" max="2" width="6.5" customWidth="1"/>
    <col min="3" max="3" width="40.5" style="20" customWidth="1"/>
    <col min="4" max="4" width="94" customWidth="1"/>
    <col min="5" max="5" width="5.1640625" customWidth="1"/>
    <col min="6" max="6" width="5" customWidth="1"/>
    <col min="7" max="7" width="5.83203125" customWidth="1"/>
    <col min="8" max="8" width="5.6640625" customWidth="1"/>
    <col min="9" max="9" width="5.5" customWidth="1"/>
    <col min="10" max="10" width="6.1640625" style="38" customWidth="1"/>
    <col min="11" max="12" width="10.83203125" style="32"/>
    <col min="13" max="13" width="7.6640625" style="77" customWidth="1"/>
    <col min="14" max="14" width="8.5" style="80" customWidth="1"/>
    <col min="15" max="15" width="6" style="77" customWidth="1"/>
  </cols>
  <sheetData>
    <row r="1" spans="2:15" s="34" customFormat="1" ht="33" customHeight="1">
      <c r="B1" s="55" t="s">
        <v>148</v>
      </c>
      <c r="C1" s="56"/>
      <c r="E1" s="59" t="s">
        <v>149</v>
      </c>
      <c r="F1" s="59"/>
      <c r="G1" s="59"/>
      <c r="H1" s="59"/>
      <c r="I1" s="59"/>
      <c r="J1" s="59"/>
      <c r="K1" s="59"/>
      <c r="L1" s="59"/>
      <c r="M1" s="77"/>
      <c r="N1" s="78"/>
      <c r="O1" s="77"/>
    </row>
    <row r="2" spans="2:15" s="53" customFormat="1" ht="18">
      <c r="B2" s="53" t="s">
        <v>147</v>
      </c>
      <c r="E2" s="58" t="s">
        <v>150</v>
      </c>
      <c r="F2" s="58"/>
      <c r="G2" s="58"/>
      <c r="H2" s="58"/>
      <c r="I2" s="58"/>
      <c r="J2" s="58"/>
      <c r="K2" s="58"/>
      <c r="L2" s="58"/>
      <c r="M2" s="54"/>
      <c r="N2" s="79"/>
      <c r="O2" s="54"/>
    </row>
    <row r="4" spans="2:15">
      <c r="B4" s="1" t="s">
        <v>115</v>
      </c>
      <c r="C4" s="1"/>
      <c r="D4" s="2" t="s">
        <v>114</v>
      </c>
      <c r="E4" s="3" t="s">
        <v>110</v>
      </c>
      <c r="F4" s="4">
        <v>0</v>
      </c>
      <c r="G4" s="4" t="s">
        <v>111</v>
      </c>
      <c r="H4" s="4" t="s">
        <v>112</v>
      </c>
      <c r="I4" s="4" t="s">
        <v>113</v>
      </c>
      <c r="K4" s="21" t="s">
        <v>117</v>
      </c>
      <c r="L4" s="21" t="s">
        <v>118</v>
      </c>
    </row>
    <row r="5" spans="2:15">
      <c r="B5" s="22" t="s">
        <v>0</v>
      </c>
      <c r="C5" s="23"/>
      <c r="D5" s="23"/>
      <c r="E5" s="23"/>
      <c r="F5" s="23"/>
      <c r="G5" s="23"/>
      <c r="H5" s="23"/>
      <c r="I5" s="24"/>
      <c r="K5" s="65">
        <v>0.15</v>
      </c>
      <c r="L5" s="33">
        <f>SUM(L6:L9)</f>
        <v>0</v>
      </c>
      <c r="M5" s="77">
        <f>SUM(M6:M9)</f>
        <v>4</v>
      </c>
    </row>
    <row r="6" spans="2:15">
      <c r="B6" s="6" t="s">
        <v>5</v>
      </c>
      <c r="C6" s="7" t="s">
        <v>6</v>
      </c>
      <c r="D6" s="8" t="s">
        <v>9</v>
      </c>
      <c r="E6" s="26"/>
      <c r="F6" s="26"/>
      <c r="G6" s="26"/>
      <c r="H6" s="26"/>
      <c r="I6" s="26"/>
      <c r="J6" s="57" t="str">
        <f>(IF(O6&lt;&gt;1,"◄",""))</f>
        <v>◄</v>
      </c>
      <c r="K6" s="26">
        <v>1</v>
      </c>
      <c r="L6" s="29">
        <f>SUM(N6:N7)</f>
        <v>0</v>
      </c>
      <c r="M6" s="77">
        <f>IF(E6&lt;&gt;"",0,K6)</f>
        <v>1</v>
      </c>
      <c r="N6" s="80">
        <f>(IF(G6&lt;&gt;"",1/3,0)+IF(H6&lt;&gt;"",2/3,0)+IF(I6&lt;&gt;"",1,0))*K$5*20*M6/SUM(M$6:M$9)</f>
        <v>0</v>
      </c>
      <c r="O6" s="77">
        <f>COUNTA(E6:I6)</f>
        <v>0</v>
      </c>
    </row>
    <row r="7" spans="2:15">
      <c r="B7" s="6"/>
      <c r="C7" s="7"/>
      <c r="D7" s="9" t="s">
        <v>10</v>
      </c>
      <c r="E7" s="60"/>
      <c r="F7" s="60"/>
      <c r="G7" s="60"/>
      <c r="H7" s="60"/>
      <c r="I7" s="60"/>
      <c r="J7" s="57" t="str">
        <f t="shared" ref="J7:J70" si="0">(IF(O7&lt;&gt;1,"◄",""))</f>
        <v>◄</v>
      </c>
      <c r="K7" s="26">
        <v>1</v>
      </c>
      <c r="L7" s="30"/>
      <c r="M7" s="77">
        <f t="shared" ref="M7:M70" si="1">IF(E7&lt;&gt;"",0,K7)</f>
        <v>1</v>
      </c>
      <c r="N7" s="80">
        <f t="shared" ref="N7:N9" si="2">(IF(G7&lt;&gt;"",1/3,0)+IF(H7&lt;&gt;"",2/3,0)+IF(I7&lt;&gt;"",1,0))*K$5*20*M7/SUM(M$6:M$9)</f>
        <v>0</v>
      </c>
      <c r="O7" s="77">
        <f t="shared" ref="O7:O70" si="3">COUNTA(E7:I7)</f>
        <v>0</v>
      </c>
    </row>
    <row r="8" spans="2:15">
      <c r="B8" s="2" t="s">
        <v>13</v>
      </c>
      <c r="C8" s="10" t="s">
        <v>7</v>
      </c>
      <c r="D8" s="11" t="s">
        <v>11</v>
      </c>
      <c r="E8" s="26"/>
      <c r="F8" s="26"/>
      <c r="G8" s="26"/>
      <c r="H8" s="26"/>
      <c r="I8" s="26"/>
      <c r="J8" s="57" t="str">
        <f t="shared" si="0"/>
        <v>◄</v>
      </c>
      <c r="K8" s="26">
        <v>1</v>
      </c>
      <c r="L8" s="31">
        <f>N8</f>
        <v>0</v>
      </c>
      <c r="M8" s="77">
        <f t="shared" si="1"/>
        <v>1</v>
      </c>
      <c r="N8" s="80">
        <f>(IF(G8&lt;&gt;"",1/3,0)+IF(H8&lt;&gt;"",2/3,0)+IF(I8&lt;&gt;"",1,0))*K$5*20*M8/SUM(M$6:M$9)</f>
        <v>0</v>
      </c>
      <c r="O8" s="77">
        <f t="shared" si="3"/>
        <v>0</v>
      </c>
    </row>
    <row r="9" spans="2:15">
      <c r="B9" s="2" t="s">
        <v>14</v>
      </c>
      <c r="C9" s="10" t="s">
        <v>8</v>
      </c>
      <c r="D9" s="9" t="s">
        <v>12</v>
      </c>
      <c r="E9" s="60"/>
      <c r="F9" s="60"/>
      <c r="G9" s="60"/>
      <c r="H9" s="60"/>
      <c r="I9" s="60"/>
      <c r="J9" s="57" t="str">
        <f t="shared" si="0"/>
        <v>◄</v>
      </c>
      <c r="K9" s="26">
        <v>1</v>
      </c>
      <c r="L9" s="31">
        <f>N9</f>
        <v>0</v>
      </c>
      <c r="M9" s="77">
        <f t="shared" si="1"/>
        <v>1</v>
      </c>
      <c r="N9" s="80">
        <f t="shared" si="2"/>
        <v>0</v>
      </c>
      <c r="O9" s="77">
        <f t="shared" si="3"/>
        <v>0</v>
      </c>
    </row>
    <row r="10" spans="2:15">
      <c r="B10" s="22" t="s">
        <v>1</v>
      </c>
      <c r="C10" s="23"/>
      <c r="D10" s="23"/>
      <c r="E10" s="23"/>
      <c r="F10" s="23"/>
      <c r="G10" s="23"/>
      <c r="H10" s="23"/>
      <c r="I10" s="24"/>
      <c r="J10" s="57"/>
      <c r="K10" s="65">
        <v>0.1</v>
      </c>
      <c r="L10" s="33">
        <f>SUM(L11:L18)</f>
        <v>0</v>
      </c>
      <c r="M10" s="77">
        <f>SUM(M11:M18)</f>
        <v>8</v>
      </c>
    </row>
    <row r="11" spans="2:15">
      <c r="B11" s="6" t="s">
        <v>26</v>
      </c>
      <c r="C11" s="18" t="s">
        <v>23</v>
      </c>
      <c r="D11" s="12" t="s">
        <v>15</v>
      </c>
      <c r="E11" s="5"/>
      <c r="F11" s="5"/>
      <c r="G11" s="5"/>
      <c r="H11" s="5"/>
      <c r="I11" s="5"/>
      <c r="J11" s="57" t="str">
        <f t="shared" si="0"/>
        <v>◄</v>
      </c>
      <c r="K11" s="26">
        <v>1</v>
      </c>
      <c r="L11" s="29">
        <f>SUM(N10:N13)</f>
        <v>0</v>
      </c>
      <c r="M11" s="77">
        <f t="shared" si="1"/>
        <v>1</v>
      </c>
      <c r="N11" s="80">
        <f>(IF(G11&lt;&gt;"",1/3,0)+IF(H11&lt;&gt;"",2/3,0)+IF(I11&lt;&gt;"",1,0))*K$10*20*M11/SUM(M$11:M$18)</f>
        <v>0</v>
      </c>
      <c r="O11" s="77">
        <f t="shared" si="3"/>
        <v>0</v>
      </c>
    </row>
    <row r="12" spans="2:15">
      <c r="B12" s="6"/>
      <c r="C12" s="18"/>
      <c r="D12" s="13" t="s">
        <v>16</v>
      </c>
      <c r="E12" s="61"/>
      <c r="F12" s="61"/>
      <c r="G12" s="61"/>
      <c r="H12" s="61"/>
      <c r="I12" s="61"/>
      <c r="J12" s="57" t="str">
        <f t="shared" si="0"/>
        <v>◄</v>
      </c>
      <c r="K12" s="26">
        <v>1</v>
      </c>
      <c r="L12" s="35"/>
      <c r="M12" s="77">
        <f t="shared" si="1"/>
        <v>1</v>
      </c>
      <c r="N12" s="80">
        <f t="shared" ref="N12:N18" si="4">(IF(G12&lt;&gt;"",1/3,0)+IF(H12&lt;&gt;"",2/3,0)+IF(I12&lt;&gt;"",1,0))*K$10*20*M12/SUM(M$11:M$18)</f>
        <v>0</v>
      </c>
      <c r="O12" s="77">
        <f t="shared" si="3"/>
        <v>0</v>
      </c>
    </row>
    <row r="13" spans="2:15">
      <c r="B13" s="6"/>
      <c r="C13" s="18"/>
      <c r="D13" s="12" t="s">
        <v>17</v>
      </c>
      <c r="E13" s="5"/>
      <c r="F13" s="5"/>
      <c r="G13" s="5"/>
      <c r="H13" s="5"/>
      <c r="I13" s="5"/>
      <c r="J13" s="57" t="str">
        <f t="shared" si="0"/>
        <v>◄</v>
      </c>
      <c r="K13" s="26">
        <v>1</v>
      </c>
      <c r="L13" s="28"/>
      <c r="M13" s="77">
        <f t="shared" si="1"/>
        <v>1</v>
      </c>
      <c r="N13" s="80">
        <f t="shared" si="4"/>
        <v>0</v>
      </c>
      <c r="O13" s="77">
        <f t="shared" si="3"/>
        <v>0</v>
      </c>
    </row>
    <row r="14" spans="2:15">
      <c r="B14" s="6" t="s">
        <v>27</v>
      </c>
      <c r="C14" s="18" t="s">
        <v>24</v>
      </c>
      <c r="D14" s="13" t="s">
        <v>18</v>
      </c>
      <c r="E14" s="61"/>
      <c r="F14" s="61"/>
      <c r="G14" s="61"/>
      <c r="H14" s="61"/>
      <c r="I14" s="61"/>
      <c r="J14" s="57" t="str">
        <f t="shared" si="0"/>
        <v>◄</v>
      </c>
      <c r="K14" s="26">
        <v>1</v>
      </c>
      <c r="L14" s="36">
        <f>SUM(N13:N15)</f>
        <v>0</v>
      </c>
      <c r="M14" s="77">
        <f t="shared" si="1"/>
        <v>1</v>
      </c>
      <c r="N14" s="80">
        <f t="shared" si="4"/>
        <v>0</v>
      </c>
      <c r="O14" s="77">
        <f t="shared" si="3"/>
        <v>0</v>
      </c>
    </row>
    <row r="15" spans="2:15">
      <c r="B15" s="6"/>
      <c r="C15" s="18"/>
      <c r="D15" s="12" t="s">
        <v>19</v>
      </c>
      <c r="E15" s="5"/>
      <c r="F15" s="5"/>
      <c r="G15" s="5"/>
      <c r="H15" s="5"/>
      <c r="I15" s="5"/>
      <c r="J15" s="57" t="str">
        <f t="shared" si="0"/>
        <v>◄</v>
      </c>
      <c r="K15" s="26">
        <v>1</v>
      </c>
      <c r="L15" s="6"/>
      <c r="M15" s="77">
        <f t="shared" si="1"/>
        <v>1</v>
      </c>
      <c r="N15" s="80">
        <f t="shared" si="4"/>
        <v>0</v>
      </c>
      <c r="O15" s="77">
        <f t="shared" si="3"/>
        <v>0</v>
      </c>
    </row>
    <row r="16" spans="2:15">
      <c r="B16" s="6" t="s">
        <v>28</v>
      </c>
      <c r="C16" s="18" t="s">
        <v>25</v>
      </c>
      <c r="D16" s="13" t="s">
        <v>20</v>
      </c>
      <c r="E16" s="61"/>
      <c r="F16" s="61"/>
      <c r="G16" s="61"/>
      <c r="H16" s="61"/>
      <c r="I16" s="61"/>
      <c r="J16" s="57" t="str">
        <f t="shared" si="0"/>
        <v>◄</v>
      </c>
      <c r="K16" s="26">
        <v>1</v>
      </c>
      <c r="L16" s="37">
        <f>SUM(N16:N18)</f>
        <v>0</v>
      </c>
      <c r="M16" s="77">
        <f t="shared" si="1"/>
        <v>1</v>
      </c>
      <c r="N16" s="80">
        <f t="shared" si="4"/>
        <v>0</v>
      </c>
      <c r="O16" s="77">
        <f t="shared" si="3"/>
        <v>0</v>
      </c>
    </row>
    <row r="17" spans="2:15">
      <c r="B17" s="6"/>
      <c r="C17" s="18"/>
      <c r="D17" s="12" t="s">
        <v>21</v>
      </c>
      <c r="E17" s="5"/>
      <c r="F17" s="5"/>
      <c r="G17" s="5"/>
      <c r="H17" s="5"/>
      <c r="I17" s="5"/>
      <c r="J17" s="57" t="str">
        <f t="shared" si="0"/>
        <v>◄</v>
      </c>
      <c r="K17" s="26">
        <v>1</v>
      </c>
      <c r="L17" s="6"/>
      <c r="M17" s="77">
        <f t="shared" si="1"/>
        <v>1</v>
      </c>
      <c r="N17" s="80">
        <f t="shared" si="4"/>
        <v>0</v>
      </c>
      <c r="O17" s="77">
        <f t="shared" si="3"/>
        <v>0</v>
      </c>
    </row>
    <row r="18" spans="2:15">
      <c r="B18" s="6"/>
      <c r="C18" s="18"/>
      <c r="D18" s="13" t="s">
        <v>22</v>
      </c>
      <c r="E18" s="61"/>
      <c r="F18" s="61"/>
      <c r="G18" s="61"/>
      <c r="H18" s="61"/>
      <c r="I18" s="61"/>
      <c r="J18" s="57" t="str">
        <f t="shared" si="0"/>
        <v>◄</v>
      </c>
      <c r="K18" s="26">
        <v>1</v>
      </c>
      <c r="L18" s="6"/>
      <c r="M18" s="77">
        <f t="shared" si="1"/>
        <v>1</v>
      </c>
      <c r="N18" s="80">
        <f t="shared" si="4"/>
        <v>0</v>
      </c>
      <c r="O18" s="77">
        <f t="shared" si="3"/>
        <v>0</v>
      </c>
    </row>
    <row r="19" spans="2:15">
      <c r="B19" s="22" t="s">
        <v>2</v>
      </c>
      <c r="C19" s="23"/>
      <c r="D19" s="23"/>
      <c r="E19" s="23"/>
      <c r="F19" s="23"/>
      <c r="G19" s="23"/>
      <c r="H19" s="23"/>
      <c r="I19" s="24"/>
      <c r="J19" s="57"/>
      <c r="K19" s="65">
        <v>0.2</v>
      </c>
      <c r="L19" s="33">
        <f>SUM(L20:L41)</f>
        <v>0</v>
      </c>
      <c r="M19" s="77">
        <f>SUM(M20:M41)</f>
        <v>22</v>
      </c>
    </row>
    <row r="20" spans="2:15" ht="24">
      <c r="B20" s="6" t="s">
        <v>52</v>
      </c>
      <c r="C20" s="14" t="s">
        <v>51</v>
      </c>
      <c r="D20" s="12" t="s">
        <v>29</v>
      </c>
      <c r="E20" s="5"/>
      <c r="F20" s="5"/>
      <c r="G20" s="5"/>
      <c r="H20" s="5"/>
      <c r="I20" s="5"/>
      <c r="J20" s="57" t="str">
        <f t="shared" si="0"/>
        <v>◄</v>
      </c>
      <c r="K20" s="26">
        <v>1</v>
      </c>
      <c r="L20" s="37">
        <f>SUM(N20:N28)</f>
        <v>0</v>
      </c>
      <c r="M20" s="77">
        <f t="shared" si="1"/>
        <v>1</v>
      </c>
      <c r="N20" s="80">
        <f>(IF(G20&lt;&gt;"",1/3,0)+IF(H20&lt;&gt;"",2/3,0)+IF(I20&lt;&gt;"",1,0))*K$19*20*M20/SUM(M$20:M$41)</f>
        <v>0</v>
      </c>
      <c r="O20" s="77">
        <f t="shared" si="3"/>
        <v>0</v>
      </c>
    </row>
    <row r="21" spans="2:15">
      <c r="B21" s="6"/>
      <c r="C21" s="14"/>
      <c r="D21" s="13" t="s">
        <v>30</v>
      </c>
      <c r="E21" s="61"/>
      <c r="F21" s="61"/>
      <c r="G21" s="61"/>
      <c r="H21" s="61"/>
      <c r="I21" s="61"/>
      <c r="J21" s="57" t="str">
        <f t="shared" si="0"/>
        <v>◄</v>
      </c>
      <c r="K21" s="26">
        <v>1</v>
      </c>
      <c r="L21" s="6"/>
      <c r="M21" s="77">
        <f t="shared" si="1"/>
        <v>1</v>
      </c>
      <c r="N21" s="80">
        <f t="shared" ref="N21:N41" si="5">(IF(G21&lt;&gt;"",1/3,0)+IF(H21&lt;&gt;"",2/3,0)+IF(I21&lt;&gt;"",1,0))*K$19*20*M21/SUM(M$20:M$41)</f>
        <v>0</v>
      </c>
      <c r="O21" s="77">
        <f t="shared" si="3"/>
        <v>0</v>
      </c>
    </row>
    <row r="22" spans="2:15">
      <c r="B22" s="6"/>
      <c r="C22" s="14"/>
      <c r="D22" s="12" t="s">
        <v>31</v>
      </c>
      <c r="E22" s="5"/>
      <c r="F22" s="5"/>
      <c r="G22" s="5"/>
      <c r="H22" s="5"/>
      <c r="I22" s="5"/>
      <c r="J22" s="57" t="str">
        <f t="shared" si="0"/>
        <v>◄</v>
      </c>
      <c r="K22" s="26">
        <v>1</v>
      </c>
      <c r="L22" s="6"/>
      <c r="M22" s="77">
        <f t="shared" si="1"/>
        <v>1</v>
      </c>
      <c r="N22" s="80">
        <f t="shared" si="5"/>
        <v>0</v>
      </c>
      <c r="O22" s="77">
        <f t="shared" si="3"/>
        <v>0</v>
      </c>
    </row>
    <row r="23" spans="2:15">
      <c r="B23" s="6"/>
      <c r="C23" s="14"/>
      <c r="D23" s="13" t="s">
        <v>32</v>
      </c>
      <c r="E23" s="61"/>
      <c r="F23" s="61"/>
      <c r="G23" s="61"/>
      <c r="H23" s="61"/>
      <c r="I23" s="61"/>
      <c r="J23" s="57" t="str">
        <f t="shared" si="0"/>
        <v>◄</v>
      </c>
      <c r="K23" s="26">
        <v>1</v>
      </c>
      <c r="L23" s="6"/>
      <c r="M23" s="77">
        <f t="shared" si="1"/>
        <v>1</v>
      </c>
      <c r="N23" s="80">
        <f t="shared" si="5"/>
        <v>0</v>
      </c>
      <c r="O23" s="77">
        <f t="shared" si="3"/>
        <v>0</v>
      </c>
    </row>
    <row r="24" spans="2:15">
      <c r="B24" s="6"/>
      <c r="C24" s="14"/>
      <c r="D24" s="12" t="s">
        <v>33</v>
      </c>
      <c r="E24" s="5"/>
      <c r="F24" s="5"/>
      <c r="G24" s="5"/>
      <c r="H24" s="5"/>
      <c r="I24" s="5"/>
      <c r="J24" s="57" t="str">
        <f t="shared" si="0"/>
        <v>◄</v>
      </c>
      <c r="K24" s="26">
        <v>1</v>
      </c>
      <c r="L24" s="6"/>
      <c r="M24" s="77">
        <f t="shared" si="1"/>
        <v>1</v>
      </c>
      <c r="N24" s="80">
        <f t="shared" si="5"/>
        <v>0</v>
      </c>
      <c r="O24" s="77">
        <f t="shared" si="3"/>
        <v>0</v>
      </c>
    </row>
    <row r="25" spans="2:15">
      <c r="B25" s="6"/>
      <c r="C25" s="14"/>
      <c r="D25" s="13" t="s">
        <v>34</v>
      </c>
      <c r="E25" s="61"/>
      <c r="F25" s="61"/>
      <c r="G25" s="61"/>
      <c r="H25" s="61"/>
      <c r="I25" s="61"/>
      <c r="J25" s="57" t="str">
        <f t="shared" si="0"/>
        <v>◄</v>
      </c>
      <c r="K25" s="26">
        <v>1</v>
      </c>
      <c r="L25" s="6"/>
      <c r="M25" s="77">
        <f t="shared" si="1"/>
        <v>1</v>
      </c>
      <c r="N25" s="80">
        <f t="shared" si="5"/>
        <v>0</v>
      </c>
      <c r="O25" s="77">
        <f t="shared" si="3"/>
        <v>0</v>
      </c>
    </row>
    <row r="26" spans="2:15">
      <c r="B26" s="6"/>
      <c r="C26" s="14"/>
      <c r="D26" s="12" t="s">
        <v>35</v>
      </c>
      <c r="E26" s="5"/>
      <c r="F26" s="5"/>
      <c r="G26" s="5"/>
      <c r="H26" s="5"/>
      <c r="I26" s="5"/>
      <c r="J26" s="57" t="str">
        <f t="shared" si="0"/>
        <v>◄</v>
      </c>
      <c r="K26" s="26">
        <v>1</v>
      </c>
      <c r="L26" s="6"/>
      <c r="M26" s="77">
        <f t="shared" si="1"/>
        <v>1</v>
      </c>
      <c r="N26" s="80">
        <f t="shared" si="5"/>
        <v>0</v>
      </c>
      <c r="O26" s="77">
        <f t="shared" si="3"/>
        <v>0</v>
      </c>
    </row>
    <row r="27" spans="2:15" ht="24">
      <c r="B27" s="6"/>
      <c r="C27" s="14"/>
      <c r="D27" s="13" t="s">
        <v>36</v>
      </c>
      <c r="E27" s="61"/>
      <c r="F27" s="61"/>
      <c r="G27" s="61"/>
      <c r="H27" s="61"/>
      <c r="I27" s="61"/>
      <c r="J27" s="57" t="str">
        <f t="shared" si="0"/>
        <v>◄</v>
      </c>
      <c r="K27" s="26">
        <v>1</v>
      </c>
      <c r="L27" s="6"/>
      <c r="M27" s="77">
        <f t="shared" si="1"/>
        <v>1</v>
      </c>
      <c r="N27" s="80">
        <f t="shared" si="5"/>
        <v>0</v>
      </c>
      <c r="O27" s="77">
        <f t="shared" si="3"/>
        <v>0</v>
      </c>
    </row>
    <row r="28" spans="2:15" ht="24">
      <c r="B28" s="6"/>
      <c r="C28" s="14"/>
      <c r="D28" s="12" t="s">
        <v>37</v>
      </c>
      <c r="E28" s="5"/>
      <c r="F28" s="5"/>
      <c r="G28" s="5"/>
      <c r="H28" s="5"/>
      <c r="I28" s="5"/>
      <c r="J28" s="57" t="str">
        <f t="shared" si="0"/>
        <v>◄</v>
      </c>
      <c r="K28" s="26">
        <v>1</v>
      </c>
      <c r="L28" s="6"/>
      <c r="M28" s="77">
        <f t="shared" si="1"/>
        <v>1</v>
      </c>
      <c r="N28" s="80">
        <f t="shared" si="5"/>
        <v>0</v>
      </c>
      <c r="O28" s="77">
        <f t="shared" si="3"/>
        <v>0</v>
      </c>
    </row>
    <row r="29" spans="2:15">
      <c r="B29" s="6" t="s">
        <v>54</v>
      </c>
      <c r="C29" s="7" t="s">
        <v>53</v>
      </c>
      <c r="D29" s="15" t="s">
        <v>38</v>
      </c>
      <c r="E29" s="61"/>
      <c r="F29" s="61"/>
      <c r="G29" s="61"/>
      <c r="H29" s="61"/>
      <c r="I29" s="61"/>
      <c r="J29" s="57" t="str">
        <f t="shared" si="0"/>
        <v>◄</v>
      </c>
      <c r="K29" s="26">
        <v>1</v>
      </c>
      <c r="L29" s="37">
        <f>SUM(N29:N33)</f>
        <v>0</v>
      </c>
      <c r="M29" s="77">
        <f t="shared" si="1"/>
        <v>1</v>
      </c>
      <c r="N29" s="80">
        <f t="shared" si="5"/>
        <v>0</v>
      </c>
      <c r="O29" s="77">
        <f t="shared" si="3"/>
        <v>0</v>
      </c>
    </row>
    <row r="30" spans="2:15">
      <c r="B30" s="6"/>
      <c r="C30" s="7"/>
      <c r="D30" s="16" t="s">
        <v>39</v>
      </c>
      <c r="E30" s="5"/>
      <c r="F30" s="5"/>
      <c r="G30" s="5"/>
      <c r="H30" s="5"/>
      <c r="I30" s="5"/>
      <c r="J30" s="57" t="str">
        <f t="shared" si="0"/>
        <v>◄</v>
      </c>
      <c r="K30" s="26">
        <v>1</v>
      </c>
      <c r="L30" s="6"/>
      <c r="M30" s="77">
        <f t="shared" si="1"/>
        <v>1</v>
      </c>
      <c r="N30" s="80">
        <f t="shared" si="5"/>
        <v>0</v>
      </c>
      <c r="O30" s="77">
        <f t="shared" si="3"/>
        <v>0</v>
      </c>
    </row>
    <row r="31" spans="2:15">
      <c r="B31" s="6"/>
      <c r="C31" s="7"/>
      <c r="D31" s="15" t="s">
        <v>40</v>
      </c>
      <c r="E31" s="61"/>
      <c r="F31" s="61"/>
      <c r="G31" s="61"/>
      <c r="H31" s="61"/>
      <c r="I31" s="61"/>
      <c r="J31" s="57" t="str">
        <f t="shared" si="0"/>
        <v>◄</v>
      </c>
      <c r="K31" s="26">
        <v>1</v>
      </c>
      <c r="L31" s="6"/>
      <c r="M31" s="77">
        <f t="shared" si="1"/>
        <v>1</v>
      </c>
      <c r="N31" s="80">
        <f t="shared" si="5"/>
        <v>0</v>
      </c>
      <c r="O31" s="77">
        <f t="shared" si="3"/>
        <v>0</v>
      </c>
    </row>
    <row r="32" spans="2:15">
      <c r="B32" s="6"/>
      <c r="C32" s="7"/>
      <c r="D32" s="16" t="s">
        <v>41</v>
      </c>
      <c r="E32" s="5"/>
      <c r="F32" s="5"/>
      <c r="G32" s="5"/>
      <c r="H32" s="5"/>
      <c r="I32" s="5"/>
      <c r="J32" s="57" t="str">
        <f t="shared" si="0"/>
        <v>◄</v>
      </c>
      <c r="K32" s="26">
        <v>1</v>
      </c>
      <c r="L32" s="6"/>
      <c r="M32" s="77">
        <f t="shared" si="1"/>
        <v>1</v>
      </c>
      <c r="N32" s="80">
        <f t="shared" si="5"/>
        <v>0</v>
      </c>
      <c r="O32" s="77">
        <f t="shared" si="3"/>
        <v>0</v>
      </c>
    </row>
    <row r="33" spans="2:15">
      <c r="B33" s="6"/>
      <c r="C33" s="7"/>
      <c r="D33" s="15" t="s">
        <v>42</v>
      </c>
      <c r="E33" s="61"/>
      <c r="F33" s="61"/>
      <c r="G33" s="61"/>
      <c r="H33" s="61"/>
      <c r="I33" s="61"/>
      <c r="J33" s="57" t="str">
        <f t="shared" si="0"/>
        <v>◄</v>
      </c>
      <c r="K33" s="26">
        <v>1</v>
      </c>
      <c r="L33" s="6"/>
      <c r="M33" s="77">
        <f t="shared" si="1"/>
        <v>1</v>
      </c>
      <c r="N33" s="80">
        <f t="shared" si="5"/>
        <v>0</v>
      </c>
      <c r="O33" s="77">
        <f t="shared" si="3"/>
        <v>0</v>
      </c>
    </row>
    <row r="34" spans="2:15">
      <c r="B34" s="6" t="s">
        <v>55</v>
      </c>
      <c r="C34" s="7" t="s">
        <v>58</v>
      </c>
      <c r="D34" s="16" t="s">
        <v>43</v>
      </c>
      <c r="E34" s="5"/>
      <c r="F34" s="5"/>
      <c r="G34" s="5"/>
      <c r="H34" s="5"/>
      <c r="I34" s="5"/>
      <c r="J34" s="57" t="str">
        <f t="shared" si="0"/>
        <v>◄</v>
      </c>
      <c r="K34" s="26">
        <v>1</v>
      </c>
      <c r="L34" s="37">
        <f>SUM(N34:N36)</f>
        <v>0</v>
      </c>
      <c r="M34" s="77">
        <f t="shared" si="1"/>
        <v>1</v>
      </c>
      <c r="N34" s="80">
        <f t="shared" si="5"/>
        <v>0</v>
      </c>
      <c r="O34" s="77">
        <f t="shared" si="3"/>
        <v>0</v>
      </c>
    </row>
    <row r="35" spans="2:15">
      <c r="B35" s="6"/>
      <c r="C35" s="7"/>
      <c r="D35" s="15" t="s">
        <v>44</v>
      </c>
      <c r="E35" s="61"/>
      <c r="F35" s="61"/>
      <c r="G35" s="61"/>
      <c r="H35" s="61"/>
      <c r="I35" s="61"/>
      <c r="J35" s="57" t="str">
        <f t="shared" si="0"/>
        <v>◄</v>
      </c>
      <c r="K35" s="26">
        <v>1</v>
      </c>
      <c r="L35" s="6"/>
      <c r="M35" s="77">
        <f t="shared" si="1"/>
        <v>1</v>
      </c>
      <c r="N35" s="80">
        <f t="shared" si="5"/>
        <v>0</v>
      </c>
      <c r="O35" s="77">
        <f t="shared" si="3"/>
        <v>0</v>
      </c>
    </row>
    <row r="36" spans="2:15">
      <c r="B36" s="6"/>
      <c r="C36" s="7"/>
      <c r="D36" s="16" t="s">
        <v>45</v>
      </c>
      <c r="E36" s="5"/>
      <c r="F36" s="5"/>
      <c r="G36" s="5"/>
      <c r="H36" s="5"/>
      <c r="I36" s="5"/>
      <c r="J36" s="57" t="str">
        <f t="shared" si="0"/>
        <v>◄</v>
      </c>
      <c r="K36" s="26">
        <v>1</v>
      </c>
      <c r="L36" s="6"/>
      <c r="M36" s="77">
        <f t="shared" si="1"/>
        <v>1</v>
      </c>
      <c r="N36" s="80">
        <f t="shared" si="5"/>
        <v>0</v>
      </c>
      <c r="O36" s="77">
        <f t="shared" si="3"/>
        <v>0</v>
      </c>
    </row>
    <row r="37" spans="2:15" ht="24">
      <c r="B37" s="6" t="s">
        <v>56</v>
      </c>
      <c r="C37" s="7" t="s">
        <v>59</v>
      </c>
      <c r="D37" s="13" t="s">
        <v>46</v>
      </c>
      <c r="E37" s="61"/>
      <c r="F37" s="61"/>
      <c r="G37" s="61"/>
      <c r="H37" s="61"/>
      <c r="I37" s="61"/>
      <c r="J37" s="57" t="str">
        <f t="shared" si="0"/>
        <v>◄</v>
      </c>
      <c r="K37" s="26">
        <v>1</v>
      </c>
      <c r="L37" s="37">
        <f>SUM(N37:N38)</f>
        <v>0</v>
      </c>
      <c r="M37" s="77">
        <f t="shared" si="1"/>
        <v>1</v>
      </c>
      <c r="N37" s="80">
        <f t="shared" si="5"/>
        <v>0</v>
      </c>
      <c r="O37" s="77">
        <f t="shared" si="3"/>
        <v>0</v>
      </c>
    </row>
    <row r="38" spans="2:15" ht="23" customHeight="1">
      <c r="B38" s="6"/>
      <c r="C38" s="7"/>
      <c r="D38" s="12" t="s">
        <v>47</v>
      </c>
      <c r="E38" s="5"/>
      <c r="F38" s="5"/>
      <c r="G38" s="5"/>
      <c r="H38" s="5"/>
      <c r="I38" s="5"/>
      <c r="J38" s="57" t="str">
        <f t="shared" si="0"/>
        <v>◄</v>
      </c>
      <c r="K38" s="26">
        <v>1</v>
      </c>
      <c r="L38" s="6"/>
      <c r="M38" s="77">
        <f t="shared" si="1"/>
        <v>1</v>
      </c>
      <c r="N38" s="80">
        <f t="shared" si="5"/>
        <v>0</v>
      </c>
      <c r="O38" s="77">
        <f t="shared" si="3"/>
        <v>0</v>
      </c>
    </row>
    <row r="39" spans="2:15" ht="24">
      <c r="B39" s="6" t="s">
        <v>57</v>
      </c>
      <c r="C39" s="7" t="s">
        <v>60</v>
      </c>
      <c r="D39" s="13" t="s">
        <v>48</v>
      </c>
      <c r="E39" s="61"/>
      <c r="F39" s="61"/>
      <c r="G39" s="61"/>
      <c r="H39" s="61"/>
      <c r="I39" s="61"/>
      <c r="J39" s="57" t="str">
        <f t="shared" si="0"/>
        <v>◄</v>
      </c>
      <c r="K39" s="26">
        <v>1</v>
      </c>
      <c r="L39" s="37">
        <f>SUM(N39:N41)</f>
        <v>0</v>
      </c>
      <c r="M39" s="77">
        <f t="shared" si="1"/>
        <v>1</v>
      </c>
      <c r="N39" s="80">
        <f t="shared" si="5"/>
        <v>0</v>
      </c>
      <c r="O39" s="77">
        <f t="shared" si="3"/>
        <v>0</v>
      </c>
    </row>
    <row r="40" spans="2:15">
      <c r="B40" s="6"/>
      <c r="C40" s="7"/>
      <c r="D40" s="12" t="s">
        <v>49</v>
      </c>
      <c r="E40" s="5"/>
      <c r="F40" s="5"/>
      <c r="G40" s="5"/>
      <c r="H40" s="5"/>
      <c r="I40" s="5"/>
      <c r="J40" s="57" t="str">
        <f t="shared" si="0"/>
        <v>◄</v>
      </c>
      <c r="K40" s="26">
        <v>1</v>
      </c>
      <c r="L40" s="6"/>
      <c r="M40" s="77">
        <f t="shared" si="1"/>
        <v>1</v>
      </c>
      <c r="N40" s="80">
        <f t="shared" si="5"/>
        <v>0</v>
      </c>
      <c r="O40" s="77">
        <f t="shared" si="3"/>
        <v>0</v>
      </c>
    </row>
    <row r="41" spans="2:15">
      <c r="B41" s="6"/>
      <c r="C41" s="7"/>
      <c r="D41" s="13" t="s">
        <v>50</v>
      </c>
      <c r="E41" s="61"/>
      <c r="F41" s="61"/>
      <c r="G41" s="61"/>
      <c r="H41" s="61"/>
      <c r="I41" s="61"/>
      <c r="J41" s="57" t="str">
        <f t="shared" si="0"/>
        <v>◄</v>
      </c>
      <c r="K41" s="26">
        <v>1</v>
      </c>
      <c r="L41" s="6"/>
      <c r="M41" s="77">
        <f t="shared" si="1"/>
        <v>1</v>
      </c>
      <c r="N41" s="80">
        <f t="shared" si="5"/>
        <v>0</v>
      </c>
      <c r="O41" s="77">
        <f t="shared" si="3"/>
        <v>0</v>
      </c>
    </row>
    <row r="42" spans="2:15">
      <c r="B42" s="22" t="s">
        <v>3</v>
      </c>
      <c r="C42" s="23"/>
      <c r="D42" s="23"/>
      <c r="E42" s="23"/>
      <c r="F42" s="23"/>
      <c r="G42" s="23"/>
      <c r="H42" s="23"/>
      <c r="I42" s="24"/>
      <c r="J42" s="57"/>
      <c r="K42" s="65">
        <v>0.3</v>
      </c>
      <c r="L42" s="33">
        <f>SUM(L43:L58)</f>
        <v>0</v>
      </c>
      <c r="M42" s="77">
        <f>SUM(M43:M58)</f>
        <v>16</v>
      </c>
    </row>
    <row r="43" spans="2:15" ht="28">
      <c r="B43" s="26" t="s">
        <v>129</v>
      </c>
      <c r="C43" s="19" t="s">
        <v>77</v>
      </c>
      <c r="D43" s="12" t="s">
        <v>61</v>
      </c>
      <c r="E43" s="5"/>
      <c r="F43" s="5"/>
      <c r="G43" s="5"/>
      <c r="H43" s="5"/>
      <c r="I43" s="5"/>
      <c r="J43" s="57" t="str">
        <f t="shared" si="0"/>
        <v>◄</v>
      </c>
      <c r="K43" s="26">
        <v>1</v>
      </c>
      <c r="L43" s="31">
        <f>SUM(N43)</f>
        <v>0</v>
      </c>
      <c r="M43" s="77">
        <f t="shared" si="1"/>
        <v>1</v>
      </c>
      <c r="N43" s="80">
        <f>(IF(G43&lt;&gt;"",1/3,0)+IF(H43&lt;&gt;"",2/3,0)+IF(I43&lt;&gt;"",1,0))*K$42*20*M43/SUM(M$43:M$58)</f>
        <v>0</v>
      </c>
      <c r="O43" s="77">
        <f t="shared" si="3"/>
        <v>0</v>
      </c>
    </row>
    <row r="44" spans="2:15" ht="24">
      <c r="B44" s="27" t="s">
        <v>130</v>
      </c>
      <c r="C44" s="18" t="s">
        <v>78</v>
      </c>
      <c r="D44" s="13" t="s">
        <v>62</v>
      </c>
      <c r="E44" s="61"/>
      <c r="F44" s="61"/>
      <c r="G44" s="61"/>
      <c r="H44" s="61"/>
      <c r="I44" s="61"/>
      <c r="J44" s="57" t="str">
        <f t="shared" si="0"/>
        <v>◄</v>
      </c>
      <c r="K44" s="26">
        <v>1</v>
      </c>
      <c r="L44" s="37">
        <f>SUM(N44:N45)</f>
        <v>0</v>
      </c>
      <c r="M44" s="77">
        <f t="shared" si="1"/>
        <v>1</v>
      </c>
      <c r="N44" s="80">
        <f t="shared" ref="N44:N58" si="6">(IF(G44&lt;&gt;"",1/3,0)+IF(H44&lt;&gt;"",2/3,0)+IF(I44&lt;&gt;"",1,0))*K$42*20*M44/SUM(M$43:M$58)</f>
        <v>0</v>
      </c>
      <c r="O44" s="77">
        <f t="shared" si="3"/>
        <v>0</v>
      </c>
    </row>
    <row r="45" spans="2:15" ht="24">
      <c r="B45" s="28"/>
      <c r="C45" s="18"/>
      <c r="D45" s="12" t="s">
        <v>63</v>
      </c>
      <c r="E45" s="5"/>
      <c r="F45" s="5"/>
      <c r="G45" s="5"/>
      <c r="H45" s="5"/>
      <c r="I45" s="5"/>
      <c r="J45" s="57" t="str">
        <f t="shared" si="0"/>
        <v>◄</v>
      </c>
      <c r="K45" s="26">
        <v>1</v>
      </c>
      <c r="L45" s="6"/>
      <c r="M45" s="77">
        <f t="shared" si="1"/>
        <v>1</v>
      </c>
      <c r="N45" s="80">
        <f t="shared" si="6"/>
        <v>0</v>
      </c>
      <c r="O45" s="77">
        <f t="shared" si="3"/>
        <v>0</v>
      </c>
    </row>
    <row r="46" spans="2:15">
      <c r="B46" s="27" t="s">
        <v>131</v>
      </c>
      <c r="C46" s="18" t="s">
        <v>79</v>
      </c>
      <c r="D46" s="13" t="s">
        <v>64</v>
      </c>
      <c r="E46" s="61"/>
      <c r="F46" s="61"/>
      <c r="G46" s="61"/>
      <c r="H46" s="61"/>
      <c r="I46" s="61"/>
      <c r="J46" s="57" t="str">
        <f t="shared" si="0"/>
        <v>◄</v>
      </c>
      <c r="K46" s="26">
        <v>1</v>
      </c>
      <c r="L46" s="37">
        <f>SUM(N46:N48)</f>
        <v>0</v>
      </c>
      <c r="M46" s="77">
        <f t="shared" si="1"/>
        <v>1</v>
      </c>
      <c r="N46" s="80">
        <f t="shared" si="6"/>
        <v>0</v>
      </c>
      <c r="O46" s="77">
        <f t="shared" si="3"/>
        <v>0</v>
      </c>
    </row>
    <row r="47" spans="2:15">
      <c r="B47" s="35"/>
      <c r="C47" s="18"/>
      <c r="D47" s="12" t="s">
        <v>65</v>
      </c>
      <c r="E47" s="5"/>
      <c r="F47" s="5"/>
      <c r="G47" s="5"/>
      <c r="H47" s="5"/>
      <c r="I47" s="5"/>
      <c r="J47" s="57" t="str">
        <f t="shared" si="0"/>
        <v>◄</v>
      </c>
      <c r="K47" s="26">
        <v>1</v>
      </c>
      <c r="L47" s="6"/>
      <c r="M47" s="77">
        <f t="shared" si="1"/>
        <v>1</v>
      </c>
      <c r="N47" s="80">
        <f t="shared" si="6"/>
        <v>0</v>
      </c>
      <c r="O47" s="77">
        <f t="shared" si="3"/>
        <v>0</v>
      </c>
    </row>
    <row r="48" spans="2:15">
      <c r="B48" s="28"/>
      <c r="C48" s="18"/>
      <c r="D48" s="13" t="s">
        <v>66</v>
      </c>
      <c r="E48" s="61"/>
      <c r="F48" s="61"/>
      <c r="G48" s="61"/>
      <c r="H48" s="61"/>
      <c r="I48" s="61"/>
      <c r="J48" s="57" t="str">
        <f t="shared" si="0"/>
        <v>◄</v>
      </c>
      <c r="K48" s="26">
        <v>1</v>
      </c>
      <c r="L48" s="6"/>
      <c r="M48" s="77">
        <f t="shared" si="1"/>
        <v>1</v>
      </c>
      <c r="N48" s="80">
        <f t="shared" si="6"/>
        <v>0</v>
      </c>
      <c r="O48" s="77">
        <f t="shared" si="3"/>
        <v>0</v>
      </c>
    </row>
    <row r="49" spans="2:15">
      <c r="B49" s="27" t="s">
        <v>132</v>
      </c>
      <c r="C49" s="18" t="s">
        <v>80</v>
      </c>
      <c r="D49" s="12" t="s">
        <v>67</v>
      </c>
      <c r="E49" s="5"/>
      <c r="F49" s="5"/>
      <c r="G49" s="5"/>
      <c r="H49" s="5"/>
      <c r="I49" s="5"/>
      <c r="J49" s="57" t="str">
        <f t="shared" si="0"/>
        <v>◄</v>
      </c>
      <c r="K49" s="26">
        <v>1</v>
      </c>
      <c r="L49" s="37">
        <f>SUM(N49:N50)</f>
        <v>0</v>
      </c>
      <c r="M49" s="77">
        <f t="shared" si="1"/>
        <v>1</v>
      </c>
      <c r="N49" s="80">
        <f t="shared" si="6"/>
        <v>0</v>
      </c>
      <c r="O49" s="77">
        <f t="shared" si="3"/>
        <v>0</v>
      </c>
    </row>
    <row r="50" spans="2:15">
      <c r="B50" s="28"/>
      <c r="C50" s="18"/>
      <c r="D50" s="13" t="s">
        <v>68</v>
      </c>
      <c r="E50" s="61"/>
      <c r="F50" s="61"/>
      <c r="G50" s="61"/>
      <c r="H50" s="61"/>
      <c r="I50" s="61"/>
      <c r="J50" s="57" t="str">
        <f t="shared" si="0"/>
        <v>◄</v>
      </c>
      <c r="K50" s="26">
        <v>1</v>
      </c>
      <c r="L50" s="6"/>
      <c r="M50" s="77">
        <f t="shared" si="1"/>
        <v>1</v>
      </c>
      <c r="N50" s="80">
        <f t="shared" si="6"/>
        <v>0</v>
      </c>
      <c r="O50" s="77">
        <f t="shared" si="3"/>
        <v>0</v>
      </c>
    </row>
    <row r="51" spans="2:15">
      <c r="B51" s="27" t="s">
        <v>133</v>
      </c>
      <c r="C51" s="18" t="s">
        <v>81</v>
      </c>
      <c r="D51" s="12" t="s">
        <v>69</v>
      </c>
      <c r="E51" s="5"/>
      <c r="F51" s="5"/>
      <c r="G51" s="5"/>
      <c r="H51" s="5"/>
      <c r="I51" s="5"/>
      <c r="J51" s="57" t="str">
        <f t="shared" si="0"/>
        <v>◄</v>
      </c>
      <c r="K51" s="26">
        <v>1</v>
      </c>
      <c r="L51" s="37">
        <f>SUM(N51:N52)</f>
        <v>0</v>
      </c>
      <c r="M51" s="77">
        <f t="shared" si="1"/>
        <v>1</v>
      </c>
      <c r="N51" s="80">
        <f t="shared" si="6"/>
        <v>0</v>
      </c>
      <c r="O51" s="77">
        <f t="shared" si="3"/>
        <v>0</v>
      </c>
    </row>
    <row r="52" spans="2:15">
      <c r="B52" s="28"/>
      <c r="C52" s="18"/>
      <c r="D52" s="13" t="s">
        <v>70</v>
      </c>
      <c r="E52" s="61"/>
      <c r="F52" s="61"/>
      <c r="G52" s="61"/>
      <c r="H52" s="61"/>
      <c r="I52" s="61"/>
      <c r="J52" s="57" t="str">
        <f t="shared" si="0"/>
        <v>◄</v>
      </c>
      <c r="K52" s="26">
        <v>1</v>
      </c>
      <c r="L52" s="6"/>
      <c r="M52" s="77">
        <f t="shared" si="1"/>
        <v>1</v>
      </c>
      <c r="N52" s="80">
        <f t="shared" si="6"/>
        <v>0</v>
      </c>
      <c r="O52" s="77">
        <f t="shared" si="3"/>
        <v>0</v>
      </c>
    </row>
    <row r="53" spans="2:15" ht="30" customHeight="1">
      <c r="B53" s="27" t="s">
        <v>134</v>
      </c>
      <c r="C53" s="18" t="s">
        <v>84</v>
      </c>
      <c r="D53" s="12" t="s">
        <v>71</v>
      </c>
      <c r="E53" s="5"/>
      <c r="F53" s="5"/>
      <c r="G53" s="5"/>
      <c r="H53" s="5"/>
      <c r="I53" s="5"/>
      <c r="J53" s="57" t="str">
        <f t="shared" si="0"/>
        <v>◄</v>
      </c>
      <c r="K53" s="26">
        <v>1</v>
      </c>
      <c r="L53" s="37">
        <f>SUM(N53:N55)</f>
        <v>0</v>
      </c>
      <c r="M53" s="77">
        <f t="shared" si="1"/>
        <v>1</v>
      </c>
      <c r="N53" s="80">
        <f t="shared" si="6"/>
        <v>0</v>
      </c>
      <c r="O53" s="77">
        <f t="shared" si="3"/>
        <v>0</v>
      </c>
    </row>
    <row r="54" spans="2:15">
      <c r="B54" s="28"/>
      <c r="C54" s="18"/>
      <c r="D54" s="13" t="s">
        <v>72</v>
      </c>
      <c r="E54" s="61"/>
      <c r="F54" s="61"/>
      <c r="G54" s="61"/>
      <c r="H54" s="61"/>
      <c r="I54" s="61"/>
      <c r="J54" s="57" t="str">
        <f t="shared" si="0"/>
        <v>◄</v>
      </c>
      <c r="K54" s="26">
        <v>1</v>
      </c>
      <c r="L54" s="6"/>
      <c r="M54" s="77">
        <f t="shared" si="1"/>
        <v>1</v>
      </c>
      <c r="N54" s="80">
        <f t="shared" si="6"/>
        <v>0</v>
      </c>
      <c r="O54" s="77">
        <f t="shared" si="3"/>
        <v>0</v>
      </c>
    </row>
    <row r="55" spans="2:15">
      <c r="B55" s="26" t="s">
        <v>135</v>
      </c>
      <c r="C55" s="19" t="s">
        <v>82</v>
      </c>
      <c r="D55" s="12" t="s">
        <v>73</v>
      </c>
      <c r="E55" s="5"/>
      <c r="F55" s="5"/>
      <c r="G55" s="5"/>
      <c r="H55" s="5"/>
      <c r="I55" s="5"/>
      <c r="J55" s="57" t="str">
        <f t="shared" si="0"/>
        <v>◄</v>
      </c>
      <c r="K55" s="26">
        <v>1</v>
      </c>
      <c r="L55" s="31">
        <f>N55</f>
        <v>0</v>
      </c>
      <c r="M55" s="77">
        <f t="shared" si="1"/>
        <v>1</v>
      </c>
      <c r="N55" s="80">
        <f t="shared" si="6"/>
        <v>0</v>
      </c>
      <c r="O55" s="77">
        <f t="shared" si="3"/>
        <v>0</v>
      </c>
    </row>
    <row r="56" spans="2:15">
      <c r="B56" s="26" t="s">
        <v>136</v>
      </c>
      <c r="C56" s="19" t="s">
        <v>83</v>
      </c>
      <c r="D56" s="13" t="s">
        <v>74</v>
      </c>
      <c r="E56" s="61"/>
      <c r="F56" s="61"/>
      <c r="G56" s="61"/>
      <c r="H56" s="61"/>
      <c r="I56" s="61"/>
      <c r="J56" s="57" t="str">
        <f t="shared" si="0"/>
        <v>◄</v>
      </c>
      <c r="K56" s="26">
        <v>1</v>
      </c>
      <c r="L56" s="31">
        <f>N56</f>
        <v>0</v>
      </c>
      <c r="M56" s="77">
        <f t="shared" si="1"/>
        <v>1</v>
      </c>
      <c r="N56" s="80">
        <f t="shared" si="6"/>
        <v>0</v>
      </c>
      <c r="O56" s="77">
        <f t="shared" si="3"/>
        <v>0</v>
      </c>
    </row>
    <row r="57" spans="2:15" ht="23" customHeight="1">
      <c r="B57" s="27" t="s">
        <v>137</v>
      </c>
      <c r="C57" s="14" t="s">
        <v>85</v>
      </c>
      <c r="D57" s="12" t="s">
        <v>75</v>
      </c>
      <c r="E57" s="5"/>
      <c r="F57" s="5"/>
      <c r="G57" s="5"/>
      <c r="H57" s="5"/>
      <c r="I57" s="5"/>
      <c r="J57" s="57" t="str">
        <f t="shared" si="0"/>
        <v>◄</v>
      </c>
      <c r="K57" s="26">
        <v>1</v>
      </c>
      <c r="L57" s="37">
        <f>SUM(N57:N58)</f>
        <v>0</v>
      </c>
      <c r="M57" s="77">
        <f t="shared" si="1"/>
        <v>1</v>
      </c>
      <c r="N57" s="80">
        <f t="shared" si="6"/>
        <v>0</v>
      </c>
      <c r="O57" s="77">
        <f t="shared" si="3"/>
        <v>0</v>
      </c>
    </row>
    <row r="58" spans="2:15" ht="27" customHeight="1">
      <c r="B58" s="28"/>
      <c r="C58" s="14"/>
      <c r="D58" s="13" t="s">
        <v>76</v>
      </c>
      <c r="E58" s="61"/>
      <c r="F58" s="61"/>
      <c r="G58" s="61"/>
      <c r="H58" s="61"/>
      <c r="I58" s="61"/>
      <c r="J58" s="57" t="str">
        <f t="shared" si="0"/>
        <v>◄</v>
      </c>
      <c r="K58" s="26">
        <v>1</v>
      </c>
      <c r="L58" s="6"/>
      <c r="M58" s="77">
        <f t="shared" si="1"/>
        <v>1</v>
      </c>
      <c r="N58" s="80">
        <f t="shared" si="6"/>
        <v>0</v>
      </c>
      <c r="O58" s="77">
        <f t="shared" si="3"/>
        <v>0</v>
      </c>
    </row>
    <row r="59" spans="2:15">
      <c r="B59" s="22" t="s">
        <v>4</v>
      </c>
      <c r="C59" s="23"/>
      <c r="D59" s="23"/>
      <c r="E59" s="23"/>
      <c r="F59" s="23"/>
      <c r="G59" s="23"/>
      <c r="H59" s="23"/>
      <c r="I59" s="24"/>
      <c r="J59" s="57"/>
      <c r="K59" s="65">
        <v>0.25</v>
      </c>
      <c r="L59" s="33">
        <f>SUM(L60:L76)</f>
        <v>0</v>
      </c>
      <c r="M59" s="77">
        <f>SUM(M60:M76)</f>
        <v>17</v>
      </c>
    </row>
    <row r="60" spans="2:15" ht="28">
      <c r="B60" s="26" t="s">
        <v>138</v>
      </c>
      <c r="C60" s="19" t="s">
        <v>101</v>
      </c>
      <c r="D60" s="12" t="s">
        <v>86</v>
      </c>
      <c r="E60" s="5"/>
      <c r="F60" s="5"/>
      <c r="G60" s="5"/>
      <c r="H60" s="5"/>
      <c r="I60" s="5"/>
      <c r="J60" s="57" t="str">
        <f t="shared" si="0"/>
        <v>◄</v>
      </c>
      <c r="K60" s="26">
        <v>1</v>
      </c>
      <c r="L60" s="31">
        <f>SUM(N60)</f>
        <v>0</v>
      </c>
      <c r="M60" s="77">
        <f t="shared" si="1"/>
        <v>1</v>
      </c>
      <c r="N60" s="80">
        <f>(IF(G60&lt;&gt;"",1/3,0)+IF(H60&lt;&gt;"",2/3,0)+IF(I60&lt;&gt;"",1,0))*K$59*20*M60/SUM(M$60:M$76)</f>
        <v>0</v>
      </c>
      <c r="O60" s="77">
        <f t="shared" si="3"/>
        <v>0</v>
      </c>
    </row>
    <row r="61" spans="2:15">
      <c r="B61" s="27" t="s">
        <v>139</v>
      </c>
      <c r="C61" s="18" t="s">
        <v>102</v>
      </c>
      <c r="D61" s="13" t="s">
        <v>87</v>
      </c>
      <c r="E61" s="61"/>
      <c r="F61" s="61"/>
      <c r="G61" s="61"/>
      <c r="H61" s="61"/>
      <c r="I61" s="61"/>
      <c r="J61" s="57" t="str">
        <f t="shared" si="0"/>
        <v>◄</v>
      </c>
      <c r="K61" s="26">
        <v>1</v>
      </c>
      <c r="L61" s="37">
        <f>SUM(N61:N62)</f>
        <v>0</v>
      </c>
      <c r="M61" s="77">
        <f t="shared" si="1"/>
        <v>1</v>
      </c>
      <c r="N61" s="80">
        <f t="shared" ref="N61:N76" si="7">(IF(G61&lt;&gt;"",1/3,0)+IF(H61&lt;&gt;"",2/3,0)+IF(I61&lt;&gt;"",1,0))*K$59*20*M61/SUM(M$60:M$76)</f>
        <v>0</v>
      </c>
      <c r="O61" s="77">
        <f t="shared" si="3"/>
        <v>0</v>
      </c>
    </row>
    <row r="62" spans="2:15">
      <c r="B62" s="28"/>
      <c r="C62" s="18"/>
      <c r="D62" s="12" t="s">
        <v>88</v>
      </c>
      <c r="E62" s="5"/>
      <c r="F62" s="5"/>
      <c r="G62" s="5"/>
      <c r="H62" s="5"/>
      <c r="I62" s="5"/>
      <c r="J62" s="57" t="str">
        <f t="shared" si="0"/>
        <v>◄</v>
      </c>
      <c r="K62" s="26">
        <v>1</v>
      </c>
      <c r="L62" s="6"/>
      <c r="M62" s="77">
        <f t="shared" si="1"/>
        <v>1</v>
      </c>
      <c r="N62" s="80">
        <f t="shared" si="7"/>
        <v>0</v>
      </c>
      <c r="O62" s="77">
        <f t="shared" si="3"/>
        <v>0</v>
      </c>
    </row>
    <row r="63" spans="2:15" ht="24">
      <c r="B63" s="26" t="s">
        <v>140</v>
      </c>
      <c r="C63" s="17" t="s">
        <v>103</v>
      </c>
      <c r="D63" s="13" t="s">
        <v>89</v>
      </c>
      <c r="E63" s="61"/>
      <c r="F63" s="61"/>
      <c r="G63" s="61"/>
      <c r="H63" s="61"/>
      <c r="I63" s="61"/>
      <c r="J63" s="57" t="str">
        <f t="shared" si="0"/>
        <v>◄</v>
      </c>
      <c r="K63" s="26">
        <v>1</v>
      </c>
      <c r="L63" s="31">
        <f>N63</f>
        <v>0</v>
      </c>
      <c r="M63" s="77">
        <f t="shared" si="1"/>
        <v>1</v>
      </c>
      <c r="N63" s="80">
        <f t="shared" si="7"/>
        <v>0</v>
      </c>
      <c r="O63" s="77">
        <f t="shared" si="3"/>
        <v>0</v>
      </c>
    </row>
    <row r="64" spans="2:15">
      <c r="B64" s="27" t="s">
        <v>141</v>
      </c>
      <c r="C64" s="14" t="s">
        <v>104</v>
      </c>
      <c r="D64" s="12" t="s">
        <v>90</v>
      </c>
      <c r="E64" s="5"/>
      <c r="F64" s="5"/>
      <c r="G64" s="5"/>
      <c r="H64" s="5"/>
      <c r="I64" s="5"/>
      <c r="J64" s="57" t="str">
        <f t="shared" si="0"/>
        <v>◄</v>
      </c>
      <c r="K64" s="26">
        <v>1</v>
      </c>
      <c r="L64" s="37">
        <f>SUM(N64:N65)</f>
        <v>0</v>
      </c>
      <c r="M64" s="77">
        <f t="shared" si="1"/>
        <v>1</v>
      </c>
      <c r="N64" s="80">
        <f t="shared" si="7"/>
        <v>0</v>
      </c>
      <c r="O64" s="77">
        <f t="shared" si="3"/>
        <v>0</v>
      </c>
    </row>
    <row r="65" spans="1:15">
      <c r="B65" s="28"/>
      <c r="C65" s="14"/>
      <c r="D65" s="13" t="s">
        <v>91</v>
      </c>
      <c r="E65" s="61"/>
      <c r="F65" s="61"/>
      <c r="G65" s="61"/>
      <c r="H65" s="61"/>
      <c r="I65" s="61"/>
      <c r="J65" s="57" t="str">
        <f t="shared" si="0"/>
        <v>◄</v>
      </c>
      <c r="K65" s="26">
        <v>1</v>
      </c>
      <c r="L65" s="6"/>
      <c r="M65" s="77">
        <f t="shared" si="1"/>
        <v>1</v>
      </c>
      <c r="N65" s="80">
        <f t="shared" si="7"/>
        <v>0</v>
      </c>
      <c r="O65" s="77">
        <f t="shared" si="3"/>
        <v>0</v>
      </c>
    </row>
    <row r="66" spans="1:15" ht="24">
      <c r="B66" s="27" t="s">
        <v>142</v>
      </c>
      <c r="C66" s="14" t="s">
        <v>105</v>
      </c>
      <c r="D66" s="12" t="s">
        <v>92</v>
      </c>
      <c r="E66" s="5"/>
      <c r="F66" s="5"/>
      <c r="G66" s="5"/>
      <c r="H66" s="5"/>
      <c r="I66" s="5"/>
      <c r="J66" s="57" t="str">
        <f t="shared" si="0"/>
        <v>◄</v>
      </c>
      <c r="K66" s="26">
        <v>1</v>
      </c>
      <c r="L66" s="37">
        <f>SUM(N66:N68)</f>
        <v>0</v>
      </c>
      <c r="M66" s="77">
        <f t="shared" si="1"/>
        <v>1</v>
      </c>
      <c r="N66" s="80">
        <f t="shared" si="7"/>
        <v>0</v>
      </c>
      <c r="O66" s="77">
        <f t="shared" si="3"/>
        <v>0</v>
      </c>
    </row>
    <row r="67" spans="1:15">
      <c r="B67" s="35"/>
      <c r="C67" s="14"/>
      <c r="D67" s="13" t="s">
        <v>93</v>
      </c>
      <c r="E67" s="61"/>
      <c r="F67" s="61"/>
      <c r="G67" s="61"/>
      <c r="H67" s="61"/>
      <c r="I67" s="61"/>
      <c r="J67" s="57" t="str">
        <f t="shared" si="0"/>
        <v>◄</v>
      </c>
      <c r="K67" s="26">
        <v>1</v>
      </c>
      <c r="L67" s="6"/>
      <c r="M67" s="77">
        <f t="shared" si="1"/>
        <v>1</v>
      </c>
      <c r="N67" s="80">
        <f t="shared" si="7"/>
        <v>0</v>
      </c>
      <c r="O67" s="77">
        <f t="shared" si="3"/>
        <v>0</v>
      </c>
    </row>
    <row r="68" spans="1:15">
      <c r="B68" s="28"/>
      <c r="C68" s="14"/>
      <c r="D68" s="12" t="s">
        <v>94</v>
      </c>
      <c r="E68" s="5"/>
      <c r="F68" s="5"/>
      <c r="G68" s="5"/>
      <c r="H68" s="5"/>
      <c r="I68" s="5"/>
      <c r="J68" s="57" t="str">
        <f t="shared" si="0"/>
        <v>◄</v>
      </c>
      <c r="K68" s="26">
        <v>1</v>
      </c>
      <c r="L68" s="6"/>
      <c r="M68" s="77">
        <f t="shared" si="1"/>
        <v>1</v>
      </c>
      <c r="N68" s="80">
        <f t="shared" si="7"/>
        <v>0</v>
      </c>
      <c r="O68" s="77">
        <f t="shared" si="3"/>
        <v>0</v>
      </c>
    </row>
    <row r="69" spans="1:15" ht="24">
      <c r="B69" s="27" t="s">
        <v>143</v>
      </c>
      <c r="C69" s="14" t="s">
        <v>106</v>
      </c>
      <c r="D69" s="13" t="s">
        <v>92</v>
      </c>
      <c r="E69" s="61"/>
      <c r="F69" s="61"/>
      <c r="G69" s="61"/>
      <c r="H69" s="61"/>
      <c r="I69" s="61"/>
      <c r="J69" s="57" t="str">
        <f t="shared" si="0"/>
        <v>◄</v>
      </c>
      <c r="K69" s="26">
        <v>1</v>
      </c>
      <c r="L69" s="37">
        <f>SUM(N69:N71)</f>
        <v>0</v>
      </c>
      <c r="M69" s="77">
        <f t="shared" si="1"/>
        <v>1</v>
      </c>
      <c r="N69" s="80">
        <f t="shared" si="7"/>
        <v>0</v>
      </c>
      <c r="O69" s="77">
        <f t="shared" si="3"/>
        <v>0</v>
      </c>
    </row>
    <row r="70" spans="1:15">
      <c r="B70" s="35"/>
      <c r="C70" s="14"/>
      <c r="D70" s="12" t="s">
        <v>95</v>
      </c>
      <c r="E70" s="5"/>
      <c r="F70" s="5"/>
      <c r="G70" s="5"/>
      <c r="H70" s="5"/>
      <c r="I70" s="5"/>
      <c r="J70" s="57" t="str">
        <f t="shared" si="0"/>
        <v>◄</v>
      </c>
      <c r="K70" s="26">
        <v>1</v>
      </c>
      <c r="L70" s="6"/>
      <c r="M70" s="77">
        <f t="shared" si="1"/>
        <v>1</v>
      </c>
      <c r="N70" s="80">
        <f t="shared" si="7"/>
        <v>0</v>
      </c>
      <c r="O70" s="77">
        <f t="shared" si="3"/>
        <v>0</v>
      </c>
    </row>
    <row r="71" spans="1:15">
      <c r="B71" s="28"/>
      <c r="C71" s="14"/>
      <c r="D71" s="13" t="s">
        <v>94</v>
      </c>
      <c r="E71" s="61"/>
      <c r="F71" s="61"/>
      <c r="G71" s="61"/>
      <c r="H71" s="61"/>
      <c r="I71" s="61"/>
      <c r="J71" s="57" t="str">
        <f t="shared" ref="J71:J77" si="8">(IF(O71&lt;&gt;1,"◄",""))</f>
        <v>◄</v>
      </c>
      <c r="K71" s="26">
        <v>1</v>
      </c>
      <c r="L71" s="6"/>
      <c r="M71" s="77">
        <f t="shared" ref="M71:M76" si="9">IF(E71&lt;&gt;"",0,K71)</f>
        <v>1</v>
      </c>
      <c r="N71" s="80">
        <f t="shared" si="7"/>
        <v>0</v>
      </c>
      <c r="O71" s="77">
        <f t="shared" ref="O71:O76" si="10">COUNTA(E71:I71)</f>
        <v>0</v>
      </c>
    </row>
    <row r="72" spans="1:15">
      <c r="A72" t="s">
        <v>116</v>
      </c>
      <c r="B72" s="26" t="s">
        <v>144</v>
      </c>
      <c r="C72" s="17" t="s">
        <v>107</v>
      </c>
      <c r="D72" s="12" t="s">
        <v>96</v>
      </c>
      <c r="E72" s="5"/>
      <c r="F72" s="5"/>
      <c r="G72" s="5"/>
      <c r="H72" s="5"/>
      <c r="I72" s="5"/>
      <c r="J72" s="57" t="str">
        <f t="shared" si="8"/>
        <v>◄</v>
      </c>
      <c r="K72" s="26">
        <v>1</v>
      </c>
      <c r="L72" s="31">
        <f>N72</f>
        <v>0</v>
      </c>
      <c r="M72" s="77">
        <f t="shared" si="9"/>
        <v>1</v>
      </c>
      <c r="N72" s="80">
        <f t="shared" si="7"/>
        <v>0</v>
      </c>
      <c r="O72" s="77">
        <f t="shared" si="10"/>
        <v>0</v>
      </c>
    </row>
    <row r="73" spans="1:15" ht="24">
      <c r="B73" s="27" t="s">
        <v>145</v>
      </c>
      <c r="C73" s="14" t="s">
        <v>108</v>
      </c>
      <c r="D73" s="13" t="s">
        <v>97</v>
      </c>
      <c r="E73" s="61"/>
      <c r="F73" s="61"/>
      <c r="G73" s="61"/>
      <c r="H73" s="61"/>
      <c r="I73" s="61"/>
      <c r="J73" s="57" t="str">
        <f t="shared" si="8"/>
        <v>◄</v>
      </c>
      <c r="K73" s="26">
        <v>1</v>
      </c>
      <c r="L73" s="37">
        <f>SUM(N73:N74)</f>
        <v>0</v>
      </c>
      <c r="M73" s="77">
        <f t="shared" si="9"/>
        <v>1</v>
      </c>
      <c r="N73" s="80">
        <f t="shared" si="7"/>
        <v>0</v>
      </c>
      <c r="O73" s="77">
        <f t="shared" si="10"/>
        <v>0</v>
      </c>
    </row>
    <row r="74" spans="1:15">
      <c r="B74" s="28"/>
      <c r="C74" s="14"/>
      <c r="D74" s="12" t="s">
        <v>98</v>
      </c>
      <c r="E74" s="5"/>
      <c r="F74" s="5"/>
      <c r="G74" s="5"/>
      <c r="H74" s="5"/>
      <c r="I74" s="5"/>
      <c r="J74" s="57" t="str">
        <f t="shared" si="8"/>
        <v>◄</v>
      </c>
      <c r="K74" s="26">
        <v>1</v>
      </c>
      <c r="L74" s="6"/>
      <c r="M74" s="77">
        <f t="shared" si="9"/>
        <v>1</v>
      </c>
      <c r="N74" s="80">
        <f t="shared" si="7"/>
        <v>0</v>
      </c>
      <c r="O74" s="77">
        <f t="shared" si="10"/>
        <v>0</v>
      </c>
    </row>
    <row r="75" spans="1:15">
      <c r="B75" s="27" t="s">
        <v>146</v>
      </c>
      <c r="C75" s="14" t="s">
        <v>109</v>
      </c>
      <c r="D75" s="13" t="s">
        <v>99</v>
      </c>
      <c r="E75" s="61"/>
      <c r="F75" s="61"/>
      <c r="G75" s="61"/>
      <c r="H75" s="61"/>
      <c r="I75" s="61"/>
      <c r="J75" s="57" t="str">
        <f t="shared" si="8"/>
        <v>◄</v>
      </c>
      <c r="K75" s="26">
        <v>1</v>
      </c>
      <c r="L75" s="37">
        <f>SUM(N75:N76)</f>
        <v>0</v>
      </c>
      <c r="M75" s="77">
        <f t="shared" si="9"/>
        <v>1</v>
      </c>
      <c r="N75" s="80">
        <f t="shared" si="7"/>
        <v>0</v>
      </c>
      <c r="O75" s="77">
        <f t="shared" si="10"/>
        <v>0</v>
      </c>
    </row>
    <row r="76" spans="1:15">
      <c r="B76" s="28"/>
      <c r="C76" s="14"/>
      <c r="D76" s="12" t="s">
        <v>100</v>
      </c>
      <c r="E76" s="5"/>
      <c r="F76" s="5"/>
      <c r="G76" s="5"/>
      <c r="H76" s="5"/>
      <c r="I76" s="5"/>
      <c r="J76" s="57" t="str">
        <f t="shared" si="8"/>
        <v>◄</v>
      </c>
      <c r="K76" s="26">
        <v>1</v>
      </c>
      <c r="L76" s="6"/>
      <c r="M76" s="77">
        <f t="shared" si="9"/>
        <v>1</v>
      </c>
      <c r="N76" s="80">
        <f t="shared" si="7"/>
        <v>0</v>
      </c>
      <c r="O76" s="77">
        <f t="shared" si="10"/>
        <v>0</v>
      </c>
    </row>
    <row r="77" spans="1:15">
      <c r="K77" s="66">
        <f>SUM(K5+K10+K19+K42+K59)</f>
        <v>1</v>
      </c>
      <c r="O77" s="77">
        <f>SUM(O6:O76)</f>
        <v>0</v>
      </c>
    </row>
    <row r="78" spans="1:15">
      <c r="D78" s="39" t="s">
        <v>119</v>
      </c>
      <c r="E78" s="40"/>
      <c r="F78" s="41">
        <f>M5/SUM(K6:K9)</f>
        <v>1</v>
      </c>
      <c r="G78" s="41"/>
      <c r="H78" s="41"/>
      <c r="I78" s="41"/>
    </row>
    <row r="79" spans="1:15">
      <c r="D79" s="39" t="s">
        <v>120</v>
      </c>
      <c r="E79" s="40"/>
      <c r="F79" s="41">
        <f>M10/SUM(K11:K18)</f>
        <v>1</v>
      </c>
      <c r="G79" s="41"/>
      <c r="H79" s="41"/>
      <c r="I79" s="41"/>
    </row>
    <row r="80" spans="1:15">
      <c r="D80" s="39" t="s">
        <v>121</v>
      </c>
      <c r="E80" s="40"/>
      <c r="F80" s="41">
        <f>M19/SUM(K20:K41)</f>
        <v>1</v>
      </c>
      <c r="G80" s="41"/>
      <c r="H80" s="41"/>
      <c r="I80" s="41"/>
    </row>
    <row r="81" spans="2:9">
      <c r="D81" s="39" t="s">
        <v>122</v>
      </c>
      <c r="E81" s="40"/>
      <c r="F81" s="41">
        <f>M42/SUM(K43:K58)</f>
        <v>1</v>
      </c>
      <c r="G81" s="41"/>
      <c r="H81" s="41"/>
      <c r="I81" s="41"/>
    </row>
    <row r="82" spans="2:9">
      <c r="D82" s="39" t="s">
        <v>123</v>
      </c>
      <c r="E82" s="40"/>
      <c r="F82" s="41">
        <f>M59/SUM(K60:K76)</f>
        <v>1</v>
      </c>
      <c r="G82" s="41"/>
      <c r="H82" s="41"/>
      <c r="I82" s="41"/>
    </row>
    <row r="83" spans="2:9" ht="28" customHeight="1" thickBot="1">
      <c r="D83" s="42" t="s">
        <v>124</v>
      </c>
      <c r="F83" s="62" t="str">
        <f>IF(OR(F78&lt;0.5,F79&lt;0.5,F80&lt;0.5,F81&lt;0.5,F82&lt;0.5),"Tx&lt;50",IF(O41&lt;&gt;67,"Erreur",(L5+L10+L19+L42+L59)))</f>
        <v>Erreur</v>
      </c>
      <c r="G83" s="62"/>
      <c r="H83" s="63" t="s">
        <v>126</v>
      </c>
      <c r="I83" s="64"/>
    </row>
    <row r="84" spans="2:9" ht="24" customHeight="1" thickBot="1">
      <c r="B84" s="43"/>
      <c r="C84" s="44"/>
      <c r="D84" s="45" t="s">
        <v>125</v>
      </c>
      <c r="E84" s="46"/>
      <c r="F84" s="47"/>
      <c r="G84" s="47"/>
      <c r="H84" s="48" t="s">
        <v>126</v>
      </c>
      <c r="I84" s="48"/>
    </row>
    <row r="85" spans="2:9" ht="24" customHeight="1" thickBot="1">
      <c r="B85" s="43"/>
      <c r="C85" s="44"/>
      <c r="D85" s="49" t="s">
        <v>127</v>
      </c>
      <c r="E85" s="40"/>
      <c r="F85" s="50">
        <f>F84*4</f>
        <v>0</v>
      </c>
      <c r="G85" s="50"/>
      <c r="H85" s="51" t="s">
        <v>151</v>
      </c>
      <c r="I85" s="51"/>
    </row>
    <row r="86" spans="2:9">
      <c r="B86" s="52" t="s">
        <v>128</v>
      </c>
      <c r="C86" s="52"/>
      <c r="D86" s="52"/>
      <c r="E86" s="52"/>
      <c r="F86" s="52"/>
      <c r="G86" s="52"/>
      <c r="H86" s="52"/>
      <c r="I86" s="52"/>
    </row>
  </sheetData>
  <mergeCells count="83">
    <mergeCell ref="B86:I86"/>
    <mergeCell ref="H83:I83"/>
    <mergeCell ref="E1:L1"/>
    <mergeCell ref="E2:L2"/>
    <mergeCell ref="H85:I85"/>
    <mergeCell ref="F84:G84"/>
    <mergeCell ref="F85:G85"/>
    <mergeCell ref="F78:I78"/>
    <mergeCell ref="F79:I79"/>
    <mergeCell ref="F80:I80"/>
    <mergeCell ref="F81:I81"/>
    <mergeCell ref="F82:I82"/>
    <mergeCell ref="F83:G83"/>
    <mergeCell ref="L61:L62"/>
    <mergeCell ref="L64:L65"/>
    <mergeCell ref="L66:L68"/>
    <mergeCell ref="L69:L71"/>
    <mergeCell ref="L73:L74"/>
    <mergeCell ref="L75:L76"/>
    <mergeCell ref="B61:B62"/>
    <mergeCell ref="B64:B65"/>
    <mergeCell ref="B66:B68"/>
    <mergeCell ref="B69:B71"/>
    <mergeCell ref="B73:B74"/>
    <mergeCell ref="B75:B76"/>
    <mergeCell ref="B53:B54"/>
    <mergeCell ref="B57:B58"/>
    <mergeCell ref="L46:L48"/>
    <mergeCell ref="L49:L50"/>
    <mergeCell ref="L51:L52"/>
    <mergeCell ref="L53:L54"/>
    <mergeCell ref="L57:L58"/>
    <mergeCell ref="L37:L38"/>
    <mergeCell ref="L39:L41"/>
    <mergeCell ref="L44:L45"/>
    <mergeCell ref="B44:B45"/>
    <mergeCell ref="B46:B48"/>
    <mergeCell ref="B49:B50"/>
    <mergeCell ref="B42:I42"/>
    <mergeCell ref="C73:C74"/>
    <mergeCell ref="C75:C76"/>
    <mergeCell ref="B4:C4"/>
    <mergeCell ref="L6:L7"/>
    <mergeCell ref="L11:L13"/>
    <mergeCell ref="L14:L15"/>
    <mergeCell ref="L16:L18"/>
    <mergeCell ref="L20:L28"/>
    <mergeCell ref="L29:L33"/>
    <mergeCell ref="L34:L36"/>
    <mergeCell ref="C53:C54"/>
    <mergeCell ref="C57:C58"/>
    <mergeCell ref="C61:C62"/>
    <mergeCell ref="C64:C65"/>
    <mergeCell ref="C66:C68"/>
    <mergeCell ref="C69:C71"/>
    <mergeCell ref="B59:I59"/>
    <mergeCell ref="B39:B41"/>
    <mergeCell ref="B37:B38"/>
    <mergeCell ref="C44:C45"/>
    <mergeCell ref="C46:C48"/>
    <mergeCell ref="H84:I84"/>
    <mergeCell ref="C20:C28"/>
    <mergeCell ref="B20:B28"/>
    <mergeCell ref="C29:C33"/>
    <mergeCell ref="B29:B33"/>
    <mergeCell ref="C34:C36"/>
    <mergeCell ref="C37:C38"/>
    <mergeCell ref="C39:C41"/>
    <mergeCell ref="B34:B36"/>
    <mergeCell ref="B16:B18"/>
    <mergeCell ref="C16:C18"/>
    <mergeCell ref="C49:C50"/>
    <mergeCell ref="C51:C52"/>
    <mergeCell ref="B51:B52"/>
    <mergeCell ref="B10:I10"/>
    <mergeCell ref="B19:I19"/>
    <mergeCell ref="C6:C7"/>
    <mergeCell ref="B6:B7"/>
    <mergeCell ref="C11:C13"/>
    <mergeCell ref="B11:B13"/>
    <mergeCell ref="C14:C15"/>
    <mergeCell ref="B14:B15"/>
    <mergeCell ref="B5:I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selection activeCell="D49" sqref="D49"/>
    </sheetView>
  </sheetViews>
  <sheetFormatPr baseColWidth="10" defaultRowHeight="15" x14ac:dyDescent="0"/>
  <cols>
    <col min="1" max="1" width="3" customWidth="1"/>
    <col min="2" max="2" width="6.5" customWidth="1"/>
    <col min="3" max="3" width="40.5" style="20" customWidth="1"/>
    <col min="4" max="4" width="94" customWidth="1"/>
    <col min="5" max="5" width="5.1640625" customWidth="1"/>
    <col min="6" max="6" width="5" customWidth="1"/>
    <col min="7" max="7" width="5.83203125" customWidth="1"/>
    <col min="8" max="8" width="5.6640625" customWidth="1"/>
    <col min="9" max="9" width="5.5" customWidth="1"/>
    <col min="10" max="10" width="6.1640625" style="38" customWidth="1"/>
    <col min="11" max="12" width="10.83203125" style="32"/>
    <col min="13" max="13" width="7.6640625" style="77" customWidth="1"/>
    <col min="14" max="14" width="8.5" style="80" customWidth="1"/>
    <col min="15" max="15" width="6" style="77" customWidth="1"/>
  </cols>
  <sheetData>
    <row r="1" spans="2:15" s="34" customFormat="1" ht="33" customHeight="1">
      <c r="B1" s="55" t="s">
        <v>152</v>
      </c>
      <c r="C1" s="56"/>
      <c r="E1" s="59" t="s">
        <v>149</v>
      </c>
      <c r="F1" s="59"/>
      <c r="G1" s="59"/>
      <c r="H1" s="59"/>
      <c r="I1" s="59"/>
      <c r="J1" s="59"/>
      <c r="K1" s="59"/>
      <c r="L1" s="59"/>
      <c r="M1" s="77"/>
      <c r="N1" s="78"/>
      <c r="O1" s="77"/>
    </row>
    <row r="2" spans="2:15" s="53" customFormat="1" ht="18">
      <c r="B2" s="53" t="s">
        <v>147</v>
      </c>
      <c r="E2" s="58" t="s">
        <v>153</v>
      </c>
      <c r="F2" s="58"/>
      <c r="G2" s="58"/>
      <c r="H2" s="58"/>
      <c r="I2" s="58"/>
      <c r="J2" s="58"/>
      <c r="K2" s="58"/>
      <c r="L2" s="58"/>
      <c r="M2" s="54"/>
      <c r="N2" s="79"/>
      <c r="O2" s="54"/>
    </row>
    <row r="4" spans="2:15">
      <c r="B4" s="1" t="s">
        <v>115</v>
      </c>
      <c r="C4" s="1"/>
      <c r="D4" s="2" t="s">
        <v>114</v>
      </c>
      <c r="E4" s="3" t="s">
        <v>110</v>
      </c>
      <c r="F4" s="4">
        <v>0</v>
      </c>
      <c r="G4" s="4" t="s">
        <v>111</v>
      </c>
      <c r="H4" s="4" t="s">
        <v>112</v>
      </c>
      <c r="I4" s="4" t="s">
        <v>113</v>
      </c>
      <c r="K4" s="21" t="s">
        <v>117</v>
      </c>
      <c r="L4" s="21" t="s">
        <v>118</v>
      </c>
    </row>
    <row r="5" spans="2:15">
      <c r="B5" s="75" t="s">
        <v>154</v>
      </c>
      <c r="C5" s="69"/>
      <c r="D5" s="69"/>
      <c r="E5" s="69"/>
      <c r="F5" s="69"/>
      <c r="G5" s="69"/>
      <c r="H5" s="69"/>
      <c r="I5" s="74"/>
      <c r="K5" s="65">
        <v>0.4</v>
      </c>
      <c r="L5" s="33">
        <f>SUM(L6:L14)</f>
        <v>0</v>
      </c>
      <c r="M5" s="77">
        <f>SUM(M6:M14)</f>
        <v>9</v>
      </c>
    </row>
    <row r="6" spans="2:15" ht="24">
      <c r="B6" s="26" t="s">
        <v>193</v>
      </c>
      <c r="C6" s="16" t="s">
        <v>182</v>
      </c>
      <c r="D6" s="12" t="s">
        <v>155</v>
      </c>
      <c r="E6" s="26"/>
      <c r="F6" s="26"/>
      <c r="G6" s="26"/>
      <c r="H6" s="26"/>
      <c r="I6" s="26"/>
      <c r="J6" s="57" t="str">
        <f>(IF(O6&lt;&gt;1,"◄",""))</f>
        <v>◄</v>
      </c>
      <c r="K6" s="26">
        <v>1</v>
      </c>
      <c r="L6" s="31">
        <f>N6</f>
        <v>0</v>
      </c>
      <c r="M6" s="77">
        <f>IF(E6&lt;&gt;"",0,K6)</f>
        <v>1</v>
      </c>
      <c r="N6" s="80">
        <f>(IF(G6&lt;&gt;"",1/3,0)+IF(H6&lt;&gt;"",2/3,0)+IF(I6&lt;&gt;"",1,0))*K$5*20*M6/SUM(M$6:M$14)</f>
        <v>0</v>
      </c>
      <c r="O6" s="77">
        <f>COUNTA(E6:I6)</f>
        <v>0</v>
      </c>
    </row>
    <row r="7" spans="2:15">
      <c r="B7" s="6" t="s">
        <v>194</v>
      </c>
      <c r="C7" s="7" t="s">
        <v>183</v>
      </c>
      <c r="D7" s="13" t="s">
        <v>156</v>
      </c>
      <c r="E7" s="60"/>
      <c r="F7" s="60"/>
      <c r="G7" s="60"/>
      <c r="H7" s="60"/>
      <c r="I7" s="60"/>
      <c r="J7" s="57" t="str">
        <f t="shared" ref="J7:J29" si="0">(IF(O7&lt;&gt;1,"◄",""))</f>
        <v>◄</v>
      </c>
      <c r="K7" s="26">
        <v>1</v>
      </c>
      <c r="L7" s="37">
        <f>SUM(N7:N8)</f>
        <v>0</v>
      </c>
      <c r="M7" s="77">
        <f t="shared" ref="M7:M29" si="1">IF(E7&lt;&gt;"",0,K7)</f>
        <v>1</v>
      </c>
      <c r="N7" s="80">
        <f>(IF(G7&lt;&gt;"",1/3,0)+IF(H7&lt;&gt;"",2/3,0)+IF(I7&lt;&gt;"",1,0))*K$5*20*M7/SUM(M$6:M$14)</f>
        <v>0</v>
      </c>
      <c r="O7" s="77">
        <f t="shared" ref="O7:O29" si="2">COUNTA(E7:I7)</f>
        <v>0</v>
      </c>
    </row>
    <row r="8" spans="2:15">
      <c r="B8" s="6"/>
      <c r="C8" s="7"/>
      <c r="D8" s="12" t="s">
        <v>157</v>
      </c>
      <c r="E8" s="68"/>
      <c r="F8" s="68"/>
      <c r="G8" s="68"/>
      <c r="H8" s="68"/>
      <c r="I8" s="68"/>
      <c r="J8" s="57" t="str">
        <f t="shared" si="0"/>
        <v>◄</v>
      </c>
      <c r="K8" s="26">
        <v>1</v>
      </c>
      <c r="L8" s="37"/>
      <c r="M8" s="77">
        <f t="shared" si="1"/>
        <v>1</v>
      </c>
      <c r="N8" s="80">
        <f t="shared" ref="N8:N12" si="3">(IF(G8&lt;&gt;"",1/3,0)+IF(H8&lt;&gt;"",2/3,0)+IF(I8&lt;&gt;"",1,0))*K$5*20*M8/SUM(M$6:M$14)</f>
        <v>0</v>
      </c>
      <c r="O8" s="77">
        <f t="shared" si="2"/>
        <v>0</v>
      </c>
    </row>
    <row r="9" spans="2:15">
      <c r="B9" s="26" t="s">
        <v>195</v>
      </c>
      <c r="C9" s="67" t="s">
        <v>184</v>
      </c>
      <c r="D9" s="13" t="s">
        <v>158</v>
      </c>
      <c r="E9" s="60"/>
      <c r="F9" s="60"/>
      <c r="G9" s="60"/>
      <c r="H9" s="60"/>
      <c r="I9" s="60"/>
      <c r="J9" s="57" t="str">
        <f t="shared" si="0"/>
        <v>◄</v>
      </c>
      <c r="K9" s="26">
        <v>1</v>
      </c>
      <c r="L9" s="31">
        <f>N9</f>
        <v>0</v>
      </c>
      <c r="M9" s="77">
        <f t="shared" si="1"/>
        <v>1</v>
      </c>
      <c r="N9" s="80">
        <f t="shared" si="3"/>
        <v>0</v>
      </c>
      <c r="O9" s="77">
        <f t="shared" si="2"/>
        <v>0</v>
      </c>
    </row>
    <row r="10" spans="2:15">
      <c r="B10" s="6" t="s">
        <v>196</v>
      </c>
      <c r="C10" s="7" t="s">
        <v>185</v>
      </c>
      <c r="D10" s="12" t="s">
        <v>159</v>
      </c>
      <c r="E10" s="68"/>
      <c r="F10" s="68"/>
      <c r="G10" s="68"/>
      <c r="H10" s="68"/>
      <c r="I10" s="68"/>
      <c r="J10" s="57" t="str">
        <f t="shared" si="0"/>
        <v>◄</v>
      </c>
      <c r="K10" s="26">
        <v>1</v>
      </c>
      <c r="L10" s="37">
        <f>SUM(N10:N12)</f>
        <v>0</v>
      </c>
      <c r="M10" s="77">
        <f t="shared" si="1"/>
        <v>1</v>
      </c>
      <c r="N10" s="80">
        <f t="shared" si="3"/>
        <v>0</v>
      </c>
      <c r="O10" s="77">
        <f t="shared" si="2"/>
        <v>0</v>
      </c>
    </row>
    <row r="11" spans="2:15" ht="15" customHeight="1">
      <c r="B11" s="6"/>
      <c r="C11" s="7"/>
      <c r="D11" s="13" t="s">
        <v>160</v>
      </c>
      <c r="E11" s="60"/>
      <c r="F11" s="60"/>
      <c r="G11" s="60"/>
      <c r="H11" s="60"/>
      <c r="I11" s="60"/>
      <c r="J11" s="57" t="str">
        <f t="shared" si="0"/>
        <v>◄</v>
      </c>
      <c r="K11" s="26">
        <v>1</v>
      </c>
      <c r="L11" s="37"/>
      <c r="M11" s="77">
        <f t="shared" si="1"/>
        <v>1</v>
      </c>
      <c r="N11" s="80">
        <f t="shared" si="3"/>
        <v>0</v>
      </c>
      <c r="O11" s="77">
        <f t="shared" si="2"/>
        <v>0</v>
      </c>
    </row>
    <row r="12" spans="2:15">
      <c r="B12" s="6"/>
      <c r="C12" s="7"/>
      <c r="D12" s="12" t="s">
        <v>161</v>
      </c>
      <c r="E12" s="68"/>
      <c r="F12" s="68"/>
      <c r="G12" s="68"/>
      <c r="H12" s="68"/>
      <c r="I12" s="68"/>
      <c r="J12" s="57" t="str">
        <f t="shared" si="0"/>
        <v>◄</v>
      </c>
      <c r="K12" s="26">
        <v>1</v>
      </c>
      <c r="L12" s="37"/>
      <c r="M12" s="77">
        <f t="shared" si="1"/>
        <v>1</v>
      </c>
      <c r="N12" s="80">
        <f t="shared" si="3"/>
        <v>0</v>
      </c>
      <c r="O12" s="77">
        <f t="shared" si="2"/>
        <v>0</v>
      </c>
    </row>
    <row r="13" spans="2:15">
      <c r="B13" s="6" t="s">
        <v>197</v>
      </c>
      <c r="C13" s="7" t="s">
        <v>186</v>
      </c>
      <c r="D13" s="13" t="s">
        <v>162</v>
      </c>
      <c r="E13" s="60"/>
      <c r="F13" s="60"/>
      <c r="G13" s="60"/>
      <c r="H13" s="60"/>
      <c r="I13" s="60"/>
      <c r="J13" s="57" t="str">
        <f t="shared" si="0"/>
        <v>◄</v>
      </c>
      <c r="K13" s="26">
        <v>1</v>
      </c>
      <c r="L13" s="37">
        <f>SUM(N13:N14)</f>
        <v>0</v>
      </c>
      <c r="M13" s="77">
        <f t="shared" si="1"/>
        <v>1</v>
      </c>
      <c r="N13" s="80">
        <f>(IF(G13&lt;&gt;"",1/3,0)+IF(H13&lt;&gt;"",2/3,0)+IF(I13&lt;&gt;"",1,0))*K$5*20*M13/SUM(M$6:M$14)</f>
        <v>0</v>
      </c>
      <c r="O13" s="77">
        <f t="shared" si="2"/>
        <v>0</v>
      </c>
    </row>
    <row r="14" spans="2:15">
      <c r="B14" s="6"/>
      <c r="C14" s="7"/>
      <c r="D14" s="12" t="s">
        <v>163</v>
      </c>
      <c r="E14" s="68"/>
      <c r="F14" s="68"/>
      <c r="G14" s="68"/>
      <c r="H14" s="68"/>
      <c r="I14" s="68"/>
      <c r="J14" s="57" t="str">
        <f t="shared" si="0"/>
        <v>◄</v>
      </c>
      <c r="K14" s="26">
        <v>1</v>
      </c>
      <c r="L14" s="37"/>
      <c r="M14" s="77">
        <f t="shared" si="1"/>
        <v>1</v>
      </c>
      <c r="N14" s="80">
        <f>(IF(G14&lt;&gt;"",1/3,0)+IF(H14&lt;&gt;"",2/3,0)+IF(I14&lt;&gt;"",1,0))*K$5*20*M14/SUM(M$6:M$14)</f>
        <v>0</v>
      </c>
      <c r="O14" s="77">
        <f t="shared" si="2"/>
        <v>0</v>
      </c>
    </row>
    <row r="15" spans="2:15">
      <c r="B15" s="76" t="s">
        <v>164</v>
      </c>
      <c r="C15" s="76"/>
      <c r="D15" s="76"/>
      <c r="E15" s="76"/>
      <c r="F15" s="76"/>
      <c r="G15" s="76"/>
      <c r="H15" s="76"/>
      <c r="I15" s="76"/>
      <c r="J15" s="57"/>
      <c r="K15" s="65">
        <v>0.3</v>
      </c>
      <c r="L15" s="33">
        <f>SUM(L16:L22)</f>
        <v>0</v>
      </c>
      <c r="M15" s="77">
        <f>SUM(M16:M22)</f>
        <v>7</v>
      </c>
    </row>
    <row r="16" spans="2:15">
      <c r="B16" s="6" t="s">
        <v>190</v>
      </c>
      <c r="C16" s="18" t="s">
        <v>187</v>
      </c>
      <c r="D16" s="13" t="s">
        <v>165</v>
      </c>
      <c r="E16" s="61"/>
      <c r="F16" s="61"/>
      <c r="G16" s="61"/>
      <c r="H16" s="61"/>
      <c r="I16" s="61"/>
      <c r="J16" s="57" t="str">
        <f t="shared" si="0"/>
        <v>◄</v>
      </c>
      <c r="K16" s="26">
        <v>1</v>
      </c>
      <c r="L16" s="37">
        <f>SUM(N16:N18)</f>
        <v>0</v>
      </c>
      <c r="M16" s="77">
        <f t="shared" si="1"/>
        <v>1</v>
      </c>
      <c r="N16" s="80">
        <f>(IF(G16&lt;&gt;"",1/3,0)+IF(H16&lt;&gt;"",2/3,0)+IF(I16&lt;&gt;"",1,0))*K$15*20*M16/SUM(M$16:M$22)</f>
        <v>0</v>
      </c>
      <c r="O16" s="77">
        <f t="shared" si="2"/>
        <v>0</v>
      </c>
    </row>
    <row r="17" spans="2:15">
      <c r="B17" s="6"/>
      <c r="C17" s="18"/>
      <c r="D17" s="12" t="s">
        <v>166</v>
      </c>
      <c r="E17" s="72"/>
      <c r="F17" s="72"/>
      <c r="G17" s="72"/>
      <c r="H17" s="72"/>
      <c r="I17" s="72"/>
      <c r="J17" s="57" t="str">
        <f t="shared" si="0"/>
        <v>◄</v>
      </c>
      <c r="K17" s="26">
        <v>1</v>
      </c>
      <c r="L17" s="6"/>
      <c r="M17" s="77">
        <f t="shared" si="1"/>
        <v>1</v>
      </c>
      <c r="N17" s="80">
        <f t="shared" ref="N17:N22" si="4">(IF(G17&lt;&gt;"",1/3,0)+IF(H17&lt;&gt;"",2/3,0)+IF(I17&lt;&gt;"",1,0))*K$15*20*M17/SUM(M$16:M$22)</f>
        <v>0</v>
      </c>
      <c r="O17" s="77">
        <f t="shared" si="2"/>
        <v>0</v>
      </c>
    </row>
    <row r="18" spans="2:15">
      <c r="B18" s="6"/>
      <c r="C18" s="18"/>
      <c r="D18" s="13" t="s">
        <v>167</v>
      </c>
      <c r="E18" s="61"/>
      <c r="F18" s="61"/>
      <c r="G18" s="61"/>
      <c r="H18" s="61"/>
      <c r="I18" s="61"/>
      <c r="J18" s="57" t="str">
        <f t="shared" si="0"/>
        <v>◄</v>
      </c>
      <c r="K18" s="26">
        <v>1</v>
      </c>
      <c r="L18" s="6"/>
      <c r="M18" s="77">
        <f t="shared" si="1"/>
        <v>1</v>
      </c>
      <c r="N18" s="80">
        <f t="shared" si="4"/>
        <v>0</v>
      </c>
      <c r="O18" s="77">
        <f t="shared" si="2"/>
        <v>0</v>
      </c>
    </row>
    <row r="19" spans="2:15">
      <c r="B19" s="6" t="s">
        <v>191</v>
      </c>
      <c r="C19" s="18" t="s">
        <v>188</v>
      </c>
      <c r="D19" s="12" t="s">
        <v>168</v>
      </c>
      <c r="E19" s="72"/>
      <c r="F19" s="72"/>
      <c r="G19" s="72"/>
      <c r="H19" s="72"/>
      <c r="I19" s="72"/>
      <c r="J19" s="57" t="str">
        <f t="shared" si="0"/>
        <v>◄</v>
      </c>
      <c r="K19" s="26">
        <v>1</v>
      </c>
      <c r="L19" s="36">
        <f>SUM(N19:N20)</f>
        <v>0</v>
      </c>
      <c r="M19" s="77">
        <f t="shared" si="1"/>
        <v>1</v>
      </c>
      <c r="N19" s="80">
        <f t="shared" si="4"/>
        <v>0</v>
      </c>
      <c r="O19" s="77">
        <f t="shared" si="2"/>
        <v>0</v>
      </c>
    </row>
    <row r="20" spans="2:15">
      <c r="B20" s="6"/>
      <c r="C20" s="18"/>
      <c r="D20" s="13" t="s">
        <v>169</v>
      </c>
      <c r="E20" s="61"/>
      <c r="F20" s="61"/>
      <c r="G20" s="61"/>
      <c r="H20" s="61"/>
      <c r="I20" s="61"/>
      <c r="J20" s="57" t="str">
        <f t="shared" si="0"/>
        <v>◄</v>
      </c>
      <c r="K20" s="26">
        <v>1</v>
      </c>
      <c r="L20" s="6"/>
      <c r="M20" s="77">
        <f t="shared" si="1"/>
        <v>1</v>
      </c>
      <c r="N20" s="80">
        <f t="shared" si="4"/>
        <v>0</v>
      </c>
      <c r="O20" s="77">
        <f t="shared" si="2"/>
        <v>0</v>
      </c>
    </row>
    <row r="21" spans="2:15">
      <c r="B21" s="6" t="s">
        <v>192</v>
      </c>
      <c r="C21" s="18" t="s">
        <v>189</v>
      </c>
      <c r="D21" s="12" t="s">
        <v>170</v>
      </c>
      <c r="E21" s="72"/>
      <c r="F21" s="72"/>
      <c r="G21" s="72"/>
      <c r="H21" s="72"/>
      <c r="I21" s="72"/>
      <c r="J21" s="57" t="str">
        <f t="shared" si="0"/>
        <v>◄</v>
      </c>
      <c r="K21" s="26">
        <v>1</v>
      </c>
      <c r="L21" s="37">
        <f>SUM(N21:N22)</f>
        <v>0</v>
      </c>
      <c r="M21" s="77">
        <f t="shared" si="1"/>
        <v>1</v>
      </c>
      <c r="N21" s="80">
        <f t="shared" si="4"/>
        <v>0</v>
      </c>
      <c r="O21" s="77">
        <f t="shared" si="2"/>
        <v>0</v>
      </c>
    </row>
    <row r="22" spans="2:15">
      <c r="B22" s="6"/>
      <c r="C22" s="18"/>
      <c r="D22" s="13" t="s">
        <v>171</v>
      </c>
      <c r="E22" s="61"/>
      <c r="F22" s="61"/>
      <c r="G22" s="61"/>
      <c r="H22" s="61"/>
      <c r="I22" s="61"/>
      <c r="J22" s="57" t="str">
        <f t="shared" si="0"/>
        <v>◄</v>
      </c>
      <c r="K22" s="26">
        <v>1</v>
      </c>
      <c r="L22" s="6"/>
      <c r="M22" s="77">
        <f t="shared" si="1"/>
        <v>1</v>
      </c>
      <c r="N22" s="80">
        <f t="shared" si="4"/>
        <v>0</v>
      </c>
      <c r="O22" s="77">
        <f t="shared" si="2"/>
        <v>0</v>
      </c>
    </row>
    <row r="23" spans="2:15">
      <c r="B23" s="76" t="s">
        <v>178</v>
      </c>
      <c r="C23" s="76"/>
      <c r="D23" s="76"/>
      <c r="E23" s="76"/>
      <c r="F23" s="76"/>
      <c r="G23" s="76"/>
      <c r="H23" s="76"/>
      <c r="I23" s="76"/>
      <c r="J23" s="57"/>
      <c r="K23" s="65">
        <v>0.3</v>
      </c>
      <c r="L23" s="33">
        <f>SUM(L24:L29)</f>
        <v>0</v>
      </c>
      <c r="M23" s="77">
        <f>SUM(M24:M29)</f>
        <v>6</v>
      </c>
    </row>
    <row r="24" spans="2:15" ht="24">
      <c r="B24" s="25" t="s">
        <v>198</v>
      </c>
      <c r="C24" s="16" t="s">
        <v>179</v>
      </c>
      <c r="D24" s="73" t="s">
        <v>172</v>
      </c>
      <c r="E24" s="72"/>
      <c r="F24" s="72"/>
      <c r="G24" s="72"/>
      <c r="H24" s="72"/>
      <c r="I24" s="72"/>
      <c r="J24" s="57" t="str">
        <f t="shared" si="0"/>
        <v>◄</v>
      </c>
      <c r="K24" s="26">
        <v>1</v>
      </c>
      <c r="L24" s="31">
        <f>N24</f>
        <v>0</v>
      </c>
      <c r="M24" s="77">
        <f t="shared" si="1"/>
        <v>1</v>
      </c>
      <c r="N24" s="80">
        <f>(IF(G24&lt;&gt;"",1/3,0)+IF(H24&lt;&gt;"",2/3,0)+IF(I24&lt;&gt;"",1,0))*K$23*20*M24/SUM(M$24:M$29)</f>
        <v>0</v>
      </c>
      <c r="O24" s="77">
        <f t="shared" si="2"/>
        <v>0</v>
      </c>
    </row>
    <row r="25" spans="2:15">
      <c r="B25" s="25" t="s">
        <v>199</v>
      </c>
      <c r="C25" s="7" t="s">
        <v>180</v>
      </c>
      <c r="D25" s="13" t="s">
        <v>173</v>
      </c>
      <c r="E25" s="61"/>
      <c r="F25" s="61"/>
      <c r="G25" s="61"/>
      <c r="H25" s="61"/>
      <c r="I25" s="61"/>
      <c r="J25" s="57" t="str">
        <f t="shared" si="0"/>
        <v>◄</v>
      </c>
      <c r="K25" s="26">
        <v>1</v>
      </c>
      <c r="L25" s="37">
        <f>SUM(N25:N26)</f>
        <v>0</v>
      </c>
      <c r="M25" s="77">
        <f t="shared" si="1"/>
        <v>1</v>
      </c>
      <c r="N25" s="80">
        <f t="shared" ref="N25:N29" si="5">(IF(G25&lt;&gt;"",1/3,0)+IF(H25&lt;&gt;"",2/3,0)+IF(I25&lt;&gt;"",1,0))*K$23*20*M25/SUM(M$24:M$29)</f>
        <v>0</v>
      </c>
      <c r="O25" s="77">
        <f t="shared" si="2"/>
        <v>0</v>
      </c>
    </row>
    <row r="26" spans="2:15">
      <c r="B26" s="25" t="s">
        <v>200</v>
      </c>
      <c r="C26" s="7"/>
      <c r="D26" s="73" t="s">
        <v>174</v>
      </c>
      <c r="E26" s="72"/>
      <c r="F26" s="72"/>
      <c r="G26" s="72"/>
      <c r="H26" s="72"/>
      <c r="I26" s="72"/>
      <c r="J26" s="57" t="str">
        <f t="shared" si="0"/>
        <v>◄</v>
      </c>
      <c r="K26" s="26">
        <v>1</v>
      </c>
      <c r="L26" s="6"/>
      <c r="M26" s="77">
        <f t="shared" si="1"/>
        <v>1</v>
      </c>
      <c r="N26" s="80">
        <f t="shared" si="5"/>
        <v>0</v>
      </c>
      <c r="O26" s="77">
        <f t="shared" si="2"/>
        <v>0</v>
      </c>
    </row>
    <row r="27" spans="2:15">
      <c r="B27" s="6" t="s">
        <v>201</v>
      </c>
      <c r="C27" s="7" t="s">
        <v>181</v>
      </c>
      <c r="D27" s="13" t="s">
        <v>175</v>
      </c>
      <c r="E27" s="61"/>
      <c r="F27" s="61"/>
      <c r="G27" s="61"/>
      <c r="H27" s="61"/>
      <c r="I27" s="61"/>
      <c r="J27" s="57" t="str">
        <f t="shared" si="0"/>
        <v>◄</v>
      </c>
      <c r="K27" s="26">
        <v>1</v>
      </c>
      <c r="L27" s="37">
        <f>SUM(N27:N29)</f>
        <v>0</v>
      </c>
      <c r="M27" s="77">
        <f t="shared" si="1"/>
        <v>1</v>
      </c>
      <c r="N27" s="80">
        <f t="shared" si="5"/>
        <v>0</v>
      </c>
      <c r="O27" s="77">
        <f t="shared" si="2"/>
        <v>0</v>
      </c>
    </row>
    <row r="28" spans="2:15">
      <c r="B28" s="6"/>
      <c r="C28" s="7"/>
      <c r="D28" s="73" t="s">
        <v>176</v>
      </c>
      <c r="E28" s="72"/>
      <c r="F28" s="72"/>
      <c r="G28" s="72"/>
      <c r="H28" s="72"/>
      <c r="I28" s="72"/>
      <c r="J28" s="57" t="str">
        <f t="shared" si="0"/>
        <v>◄</v>
      </c>
      <c r="K28" s="26">
        <v>1</v>
      </c>
      <c r="L28" s="37"/>
      <c r="M28" s="77">
        <f t="shared" si="1"/>
        <v>1</v>
      </c>
      <c r="N28" s="80">
        <f t="shared" si="5"/>
        <v>0</v>
      </c>
      <c r="O28" s="77">
        <f t="shared" si="2"/>
        <v>0</v>
      </c>
    </row>
    <row r="29" spans="2:15">
      <c r="B29" s="6"/>
      <c r="C29" s="7"/>
      <c r="D29" s="13" t="s">
        <v>177</v>
      </c>
      <c r="E29" s="61"/>
      <c r="F29" s="61"/>
      <c r="G29" s="61"/>
      <c r="H29" s="61"/>
      <c r="I29" s="61"/>
      <c r="J29" s="57" t="str">
        <f t="shared" si="0"/>
        <v>◄</v>
      </c>
      <c r="K29" s="26">
        <v>1</v>
      </c>
      <c r="L29" s="37"/>
      <c r="M29" s="77">
        <f t="shared" si="1"/>
        <v>1</v>
      </c>
      <c r="N29" s="80">
        <f t="shared" si="5"/>
        <v>0</v>
      </c>
      <c r="O29" s="77">
        <f t="shared" si="2"/>
        <v>0</v>
      </c>
    </row>
    <row r="30" spans="2:15">
      <c r="K30" s="66">
        <f>SUM(K5+K15+K23)</f>
        <v>1</v>
      </c>
      <c r="O30" s="77">
        <f>SUM(O6:O29)</f>
        <v>0</v>
      </c>
    </row>
    <row r="31" spans="2:15">
      <c r="D31" s="39" t="s">
        <v>119</v>
      </c>
      <c r="E31" s="40"/>
      <c r="F31" s="41">
        <f>M5/SUM(K6:K14)</f>
        <v>1</v>
      </c>
      <c r="G31" s="41"/>
      <c r="H31" s="41"/>
      <c r="I31" s="41"/>
    </row>
    <row r="32" spans="2:15">
      <c r="D32" s="39" t="s">
        <v>120</v>
      </c>
      <c r="E32" s="40"/>
      <c r="F32" s="41">
        <f>M15/SUM(K16:K22)</f>
        <v>1</v>
      </c>
      <c r="G32" s="41"/>
      <c r="H32" s="41"/>
      <c r="I32" s="41"/>
    </row>
    <row r="33" spans="1:15">
      <c r="D33" s="39" t="s">
        <v>121</v>
      </c>
      <c r="E33" s="40"/>
      <c r="F33" s="41">
        <f>M23/SUM(K24:K29)</f>
        <v>1</v>
      </c>
      <c r="G33" s="41"/>
      <c r="H33" s="41"/>
      <c r="I33" s="41"/>
    </row>
    <row r="34" spans="1:15" s="38" customFormat="1" ht="28" customHeight="1" thickBot="1">
      <c r="A34"/>
      <c r="B34"/>
      <c r="C34" s="20"/>
      <c r="D34" s="42" t="s">
        <v>124</v>
      </c>
      <c r="E34"/>
      <c r="F34" s="62" t="str">
        <f>IF(OR(F31&lt;0.5,F32&lt;0.5,F33&lt;0.5),"Tx&lt;50",IF(O30&lt;&gt;22,"Erreur",(L5+L15+L23)))</f>
        <v>Erreur</v>
      </c>
      <c r="G34" s="62"/>
      <c r="H34" s="63" t="s">
        <v>126</v>
      </c>
      <c r="I34" s="64"/>
      <c r="K34" s="32"/>
      <c r="L34" s="32"/>
      <c r="M34" s="77"/>
      <c r="N34" s="80"/>
      <c r="O34" s="77"/>
    </row>
    <row r="35" spans="1:15" s="38" customFormat="1" ht="24" customHeight="1" thickBot="1">
      <c r="A35"/>
      <c r="B35" s="43"/>
      <c r="C35" s="44"/>
      <c r="D35" s="45" t="s">
        <v>125</v>
      </c>
      <c r="E35" s="46"/>
      <c r="F35" s="47"/>
      <c r="G35" s="47"/>
      <c r="H35" s="48" t="s">
        <v>126</v>
      </c>
      <c r="I35" s="48"/>
      <c r="K35" s="32"/>
      <c r="L35" s="32"/>
      <c r="M35" s="77"/>
      <c r="N35" s="80"/>
      <c r="O35" s="77"/>
    </row>
    <row r="36" spans="1:15" s="38" customFormat="1" ht="24" customHeight="1" thickBot="1">
      <c r="A36"/>
      <c r="B36" s="43"/>
      <c r="C36" s="44"/>
      <c r="D36" s="49" t="s">
        <v>127</v>
      </c>
      <c r="E36" s="40"/>
      <c r="F36" s="50">
        <f>F35*4</f>
        <v>0</v>
      </c>
      <c r="G36" s="50"/>
      <c r="H36" s="51" t="s">
        <v>151</v>
      </c>
      <c r="I36" s="51"/>
      <c r="K36" s="32"/>
      <c r="L36" s="32"/>
      <c r="M36" s="77"/>
      <c r="N36" s="80"/>
      <c r="O36" s="77"/>
    </row>
    <row r="37" spans="1:15" s="38" customFormat="1">
      <c r="A37"/>
      <c r="B37" s="52" t="s">
        <v>128</v>
      </c>
      <c r="C37" s="52"/>
      <c r="D37" s="52"/>
      <c r="E37" s="52"/>
      <c r="F37" s="52"/>
      <c r="G37" s="52"/>
      <c r="H37" s="52"/>
      <c r="I37" s="52"/>
      <c r="K37" s="32"/>
      <c r="L37" s="32"/>
      <c r="M37" s="77"/>
      <c r="N37" s="80"/>
      <c r="O37" s="77"/>
    </row>
  </sheetData>
  <mergeCells count="39">
    <mergeCell ref="C7:C8"/>
    <mergeCell ref="C10:C12"/>
    <mergeCell ref="C13:C14"/>
    <mergeCell ref="B7:B8"/>
    <mergeCell ref="B10:B12"/>
    <mergeCell ref="B13:B14"/>
    <mergeCell ref="F35:G35"/>
    <mergeCell ref="H35:I35"/>
    <mergeCell ref="F36:G36"/>
    <mergeCell ref="H36:I36"/>
    <mergeCell ref="B37:I37"/>
    <mergeCell ref="C25:C26"/>
    <mergeCell ref="C27:C29"/>
    <mergeCell ref="B27:B29"/>
    <mergeCell ref="F31:I31"/>
    <mergeCell ref="F32:I32"/>
    <mergeCell ref="F33:I33"/>
    <mergeCell ref="F34:G34"/>
    <mergeCell ref="H34:I34"/>
    <mergeCell ref="L7:L8"/>
    <mergeCell ref="L10:L12"/>
    <mergeCell ref="L13:L14"/>
    <mergeCell ref="L25:L26"/>
    <mergeCell ref="L27:L29"/>
    <mergeCell ref="B21:B22"/>
    <mergeCell ref="C21:C22"/>
    <mergeCell ref="L21:L22"/>
    <mergeCell ref="B23:I23"/>
    <mergeCell ref="B15:I15"/>
    <mergeCell ref="B16:B18"/>
    <mergeCell ref="C16:C18"/>
    <mergeCell ref="L16:L18"/>
    <mergeCell ref="B19:B20"/>
    <mergeCell ref="C19:C20"/>
    <mergeCell ref="L19:L20"/>
    <mergeCell ref="E1:L1"/>
    <mergeCell ref="E2:L2"/>
    <mergeCell ref="B4:C4"/>
    <mergeCell ref="B5:I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L42" sqref="L42"/>
    </sheetView>
  </sheetViews>
  <sheetFormatPr baseColWidth="10" defaultRowHeight="15" x14ac:dyDescent="0"/>
  <cols>
    <col min="1" max="1" width="3" customWidth="1"/>
    <col min="2" max="2" width="6.5" customWidth="1"/>
    <col min="3" max="3" width="40.5" style="20" customWidth="1"/>
    <col min="4" max="4" width="94" customWidth="1"/>
    <col min="5" max="5" width="5.1640625" customWidth="1"/>
    <col min="6" max="6" width="5" customWidth="1"/>
    <col min="7" max="7" width="5.83203125" customWidth="1"/>
    <col min="8" max="8" width="5.6640625" customWidth="1"/>
    <col min="9" max="9" width="5.5" customWidth="1"/>
    <col min="10" max="10" width="6.1640625" style="38" customWidth="1"/>
    <col min="11" max="12" width="10.83203125" style="32"/>
    <col min="13" max="13" width="7.6640625" style="77" customWidth="1"/>
    <col min="14" max="14" width="8.5" style="80" customWidth="1"/>
    <col min="15" max="15" width="6" style="77" customWidth="1"/>
  </cols>
  <sheetData>
    <row r="1" spans="2:15" s="34" customFormat="1" ht="33" customHeight="1">
      <c r="B1" s="55" t="s">
        <v>202</v>
      </c>
      <c r="C1" s="56"/>
      <c r="E1" s="59" t="s">
        <v>149</v>
      </c>
      <c r="F1" s="59"/>
      <c r="G1" s="59"/>
      <c r="H1" s="59"/>
      <c r="I1" s="59"/>
      <c r="J1" s="59"/>
      <c r="K1" s="59"/>
      <c r="L1" s="59"/>
      <c r="M1" s="77"/>
      <c r="N1" s="78"/>
      <c r="O1" s="77"/>
    </row>
    <row r="2" spans="2:15" s="53" customFormat="1" ht="18">
      <c r="B2" s="53" t="s">
        <v>147</v>
      </c>
      <c r="E2" s="58" t="s">
        <v>153</v>
      </c>
      <c r="F2" s="58"/>
      <c r="G2" s="58"/>
      <c r="H2" s="58"/>
      <c r="I2" s="58"/>
      <c r="J2" s="58"/>
      <c r="K2" s="58"/>
      <c r="L2" s="58"/>
      <c r="M2" s="54"/>
      <c r="N2" s="79"/>
      <c r="O2" s="54"/>
    </row>
    <row r="4" spans="2:15">
      <c r="B4" s="1" t="s">
        <v>115</v>
      </c>
      <c r="C4" s="1"/>
      <c r="D4" s="2" t="s">
        <v>114</v>
      </c>
      <c r="E4" s="3" t="s">
        <v>110</v>
      </c>
      <c r="F4" s="4">
        <v>0</v>
      </c>
      <c r="G4" s="4" t="s">
        <v>111</v>
      </c>
      <c r="H4" s="4" t="s">
        <v>112</v>
      </c>
      <c r="I4" s="4" t="s">
        <v>113</v>
      </c>
      <c r="K4" s="21" t="s">
        <v>117</v>
      </c>
      <c r="L4" s="21" t="s">
        <v>118</v>
      </c>
    </row>
    <row r="5" spans="2:15">
      <c r="B5" s="75" t="s">
        <v>154</v>
      </c>
      <c r="C5" s="69"/>
      <c r="D5" s="69"/>
      <c r="E5" s="69"/>
      <c r="F5" s="69"/>
      <c r="G5" s="69"/>
      <c r="H5" s="69"/>
      <c r="I5" s="74"/>
      <c r="K5" s="65">
        <v>0.4</v>
      </c>
      <c r="L5" s="33">
        <f>SUM(L6:L14)</f>
        <v>0</v>
      </c>
      <c r="M5" s="77">
        <f>SUM(M6:M14)</f>
        <v>9</v>
      </c>
    </row>
    <row r="6" spans="2:15" ht="24">
      <c r="B6" s="26" t="s">
        <v>193</v>
      </c>
      <c r="C6" s="16" t="s">
        <v>182</v>
      </c>
      <c r="D6" s="12" t="s">
        <v>155</v>
      </c>
      <c r="E6" s="26"/>
      <c r="F6" s="26"/>
      <c r="G6" s="26"/>
      <c r="H6" s="26"/>
      <c r="I6" s="26"/>
      <c r="J6" s="57" t="str">
        <f>(IF(O6&lt;&gt;1,"◄",""))</f>
        <v>◄</v>
      </c>
      <c r="K6" s="26">
        <v>1</v>
      </c>
      <c r="L6" s="31">
        <f>N6</f>
        <v>0</v>
      </c>
      <c r="M6" s="77">
        <f>IF(E6&lt;&gt;"",0,K6)</f>
        <v>1</v>
      </c>
      <c r="N6" s="80">
        <f>(IF(G6&lt;&gt;"",1/3,0)+IF(H6&lt;&gt;"",2/3,0)+IF(I6&lt;&gt;"",1,0))*K$5*20*M6/SUM(M$6:M$14)</f>
        <v>0</v>
      </c>
      <c r="O6" s="77">
        <f>COUNTA(E6:I6)</f>
        <v>0</v>
      </c>
    </row>
    <row r="7" spans="2:15">
      <c r="B7" s="6" t="s">
        <v>194</v>
      </c>
      <c r="C7" s="7" t="s">
        <v>183</v>
      </c>
      <c r="D7" s="13" t="s">
        <v>156</v>
      </c>
      <c r="E7" s="60"/>
      <c r="F7" s="60"/>
      <c r="G7" s="60"/>
      <c r="H7" s="60"/>
      <c r="I7" s="60"/>
      <c r="J7" s="57" t="str">
        <f t="shared" ref="J7:J28" si="0">(IF(O7&lt;&gt;1,"◄",""))</f>
        <v>◄</v>
      </c>
      <c r="K7" s="26">
        <v>1</v>
      </c>
      <c r="L7" s="37">
        <f>SUM(N7:N8)</f>
        <v>0</v>
      </c>
      <c r="M7" s="77">
        <f t="shared" ref="M7:M28" si="1">IF(E7&lt;&gt;"",0,K7)</f>
        <v>1</v>
      </c>
      <c r="N7" s="80">
        <f>(IF(G7&lt;&gt;"",1/3,0)+IF(H7&lt;&gt;"",2/3,0)+IF(I7&lt;&gt;"",1,0))*K$5*20*M7/SUM(M$6:M$14)</f>
        <v>0</v>
      </c>
      <c r="O7" s="77">
        <f t="shared" ref="O7:O28" si="2">COUNTA(E7:I7)</f>
        <v>0</v>
      </c>
    </row>
    <row r="8" spans="2:15">
      <c r="B8" s="6"/>
      <c r="C8" s="7"/>
      <c r="D8" s="12" t="s">
        <v>157</v>
      </c>
      <c r="E8" s="68"/>
      <c r="F8" s="68"/>
      <c r="G8" s="68"/>
      <c r="H8" s="68"/>
      <c r="I8" s="68"/>
      <c r="J8" s="57" t="str">
        <f t="shared" si="0"/>
        <v>◄</v>
      </c>
      <c r="K8" s="26">
        <v>1</v>
      </c>
      <c r="L8" s="37"/>
      <c r="M8" s="77">
        <f t="shared" si="1"/>
        <v>1</v>
      </c>
      <c r="N8" s="80">
        <f t="shared" ref="N8:N12" si="3">(IF(G8&lt;&gt;"",1/3,0)+IF(H8&lt;&gt;"",2/3,0)+IF(I8&lt;&gt;"",1,0))*K$5*20*M8/SUM(M$6:M$14)</f>
        <v>0</v>
      </c>
      <c r="O8" s="77">
        <f t="shared" si="2"/>
        <v>0</v>
      </c>
    </row>
    <row r="9" spans="2:15">
      <c r="B9" s="26" t="s">
        <v>195</v>
      </c>
      <c r="C9" s="67" t="s">
        <v>184</v>
      </c>
      <c r="D9" s="13" t="s">
        <v>158</v>
      </c>
      <c r="E9" s="60"/>
      <c r="F9" s="60"/>
      <c r="G9" s="60"/>
      <c r="H9" s="60"/>
      <c r="I9" s="60"/>
      <c r="J9" s="57" t="str">
        <f t="shared" si="0"/>
        <v>◄</v>
      </c>
      <c r="K9" s="26">
        <v>1</v>
      </c>
      <c r="L9" s="31">
        <f>N9</f>
        <v>0</v>
      </c>
      <c r="M9" s="77">
        <f t="shared" si="1"/>
        <v>1</v>
      </c>
      <c r="N9" s="80">
        <f t="shared" si="3"/>
        <v>0</v>
      </c>
      <c r="O9" s="77">
        <f t="shared" si="2"/>
        <v>0</v>
      </c>
    </row>
    <row r="10" spans="2:15">
      <c r="B10" s="6" t="s">
        <v>196</v>
      </c>
      <c r="C10" s="7" t="s">
        <v>185</v>
      </c>
      <c r="D10" s="12" t="s">
        <v>159</v>
      </c>
      <c r="E10" s="68"/>
      <c r="F10" s="68"/>
      <c r="G10" s="68"/>
      <c r="H10" s="68"/>
      <c r="I10" s="68"/>
      <c r="J10" s="57" t="str">
        <f t="shared" si="0"/>
        <v>◄</v>
      </c>
      <c r="K10" s="26">
        <v>1</v>
      </c>
      <c r="L10" s="37">
        <f>SUM(N10:N12)</f>
        <v>0</v>
      </c>
      <c r="M10" s="77">
        <f t="shared" si="1"/>
        <v>1</v>
      </c>
      <c r="N10" s="80">
        <f t="shared" si="3"/>
        <v>0</v>
      </c>
      <c r="O10" s="77">
        <f t="shared" si="2"/>
        <v>0</v>
      </c>
    </row>
    <row r="11" spans="2:15" ht="15" customHeight="1">
      <c r="B11" s="6"/>
      <c r="C11" s="7"/>
      <c r="D11" s="13" t="s">
        <v>160</v>
      </c>
      <c r="E11" s="60"/>
      <c r="F11" s="60"/>
      <c r="G11" s="60"/>
      <c r="H11" s="60"/>
      <c r="I11" s="60"/>
      <c r="J11" s="57" t="str">
        <f t="shared" si="0"/>
        <v>◄</v>
      </c>
      <c r="K11" s="26">
        <v>1</v>
      </c>
      <c r="L11" s="37"/>
      <c r="M11" s="77">
        <f t="shared" si="1"/>
        <v>1</v>
      </c>
      <c r="N11" s="80">
        <f t="shared" si="3"/>
        <v>0</v>
      </c>
      <c r="O11" s="77">
        <f t="shared" si="2"/>
        <v>0</v>
      </c>
    </row>
    <row r="12" spans="2:15">
      <c r="B12" s="6"/>
      <c r="C12" s="7"/>
      <c r="D12" s="12" t="s">
        <v>161</v>
      </c>
      <c r="E12" s="68"/>
      <c r="F12" s="68"/>
      <c r="G12" s="68"/>
      <c r="H12" s="68"/>
      <c r="I12" s="68"/>
      <c r="J12" s="57" t="str">
        <f t="shared" si="0"/>
        <v>◄</v>
      </c>
      <c r="K12" s="26">
        <v>1</v>
      </c>
      <c r="L12" s="37"/>
      <c r="M12" s="77">
        <f t="shared" si="1"/>
        <v>1</v>
      </c>
      <c r="N12" s="80">
        <f t="shared" si="3"/>
        <v>0</v>
      </c>
      <c r="O12" s="77">
        <f t="shared" si="2"/>
        <v>0</v>
      </c>
    </row>
    <row r="13" spans="2:15">
      <c r="B13" s="6" t="s">
        <v>197</v>
      </c>
      <c r="C13" s="7" t="s">
        <v>186</v>
      </c>
      <c r="D13" s="13" t="s">
        <v>162</v>
      </c>
      <c r="E13" s="60"/>
      <c r="F13" s="60"/>
      <c r="G13" s="60"/>
      <c r="H13" s="60"/>
      <c r="I13" s="60"/>
      <c r="J13" s="57" t="str">
        <f t="shared" si="0"/>
        <v>◄</v>
      </c>
      <c r="K13" s="26">
        <v>1</v>
      </c>
      <c r="L13" s="37">
        <f>SUM(N13:N14)</f>
        <v>0</v>
      </c>
      <c r="M13" s="77">
        <f t="shared" si="1"/>
        <v>1</v>
      </c>
      <c r="N13" s="80">
        <f>(IF(G13&lt;&gt;"",1/3,0)+IF(H13&lt;&gt;"",2/3,0)+IF(I13&lt;&gt;"",1,0))*K$5*20*M13/SUM(M$6:M$14)</f>
        <v>0</v>
      </c>
      <c r="O13" s="77">
        <f t="shared" si="2"/>
        <v>0</v>
      </c>
    </row>
    <row r="14" spans="2:15">
      <c r="B14" s="6"/>
      <c r="C14" s="7"/>
      <c r="D14" s="12" t="s">
        <v>163</v>
      </c>
      <c r="E14" s="68"/>
      <c r="F14" s="68"/>
      <c r="G14" s="68"/>
      <c r="H14" s="68"/>
      <c r="I14" s="68"/>
      <c r="J14" s="57" t="str">
        <f t="shared" si="0"/>
        <v>◄</v>
      </c>
      <c r="K14" s="26">
        <v>1</v>
      </c>
      <c r="L14" s="37"/>
      <c r="M14" s="77">
        <f t="shared" si="1"/>
        <v>1</v>
      </c>
      <c r="N14" s="80">
        <f>(IF(G14&lt;&gt;"",1/3,0)+IF(H14&lt;&gt;"",2/3,0)+IF(I14&lt;&gt;"",1,0))*K$5*20*M14/SUM(M$6:M$14)</f>
        <v>0</v>
      </c>
      <c r="O14" s="77">
        <f t="shared" si="2"/>
        <v>0</v>
      </c>
    </row>
    <row r="15" spans="2:15">
      <c r="B15" s="76" t="s">
        <v>164</v>
      </c>
      <c r="C15" s="76"/>
      <c r="D15" s="76"/>
      <c r="E15" s="76"/>
      <c r="F15" s="76"/>
      <c r="G15" s="76"/>
      <c r="H15" s="76"/>
      <c r="I15" s="76"/>
      <c r="J15" s="57"/>
      <c r="K15" s="65">
        <v>0.3</v>
      </c>
      <c r="L15" s="33">
        <f>SUM(L16:L22)</f>
        <v>0</v>
      </c>
      <c r="M15" s="77">
        <f>SUM(M16:M22)</f>
        <v>7</v>
      </c>
    </row>
    <row r="16" spans="2:15">
      <c r="B16" s="6" t="s">
        <v>190</v>
      </c>
      <c r="C16" s="18" t="s">
        <v>187</v>
      </c>
      <c r="D16" s="13" t="s">
        <v>165</v>
      </c>
      <c r="E16" s="61"/>
      <c r="F16" s="61"/>
      <c r="G16" s="61"/>
      <c r="H16" s="61"/>
      <c r="I16" s="61"/>
      <c r="J16" s="57" t="str">
        <f t="shared" si="0"/>
        <v>◄</v>
      </c>
      <c r="K16" s="26">
        <v>1</v>
      </c>
      <c r="L16" s="37">
        <f>SUM(N16:N18)</f>
        <v>0</v>
      </c>
      <c r="M16" s="77">
        <f t="shared" si="1"/>
        <v>1</v>
      </c>
      <c r="N16" s="80">
        <f>(IF(G16&lt;&gt;"",1/3,0)+IF(H16&lt;&gt;"",2/3,0)+IF(I16&lt;&gt;"",1,0))*K$15*20*M16/SUM(M$16:M$22)</f>
        <v>0</v>
      </c>
      <c r="O16" s="77">
        <f t="shared" si="2"/>
        <v>0</v>
      </c>
    </row>
    <row r="17" spans="2:15">
      <c r="B17" s="6"/>
      <c r="C17" s="18"/>
      <c r="D17" s="12" t="s">
        <v>166</v>
      </c>
      <c r="E17" s="72"/>
      <c r="F17" s="72"/>
      <c r="G17" s="72"/>
      <c r="H17" s="72"/>
      <c r="I17" s="72"/>
      <c r="J17" s="57" t="str">
        <f t="shared" si="0"/>
        <v>◄</v>
      </c>
      <c r="K17" s="26">
        <v>1</v>
      </c>
      <c r="L17" s="6"/>
      <c r="M17" s="77">
        <f t="shared" si="1"/>
        <v>1</v>
      </c>
      <c r="N17" s="80">
        <f t="shared" ref="N17:N22" si="4">(IF(G17&lt;&gt;"",1/3,0)+IF(H17&lt;&gt;"",2/3,0)+IF(I17&lt;&gt;"",1,0))*K$15*20*M17/SUM(M$16:M$22)</f>
        <v>0</v>
      </c>
      <c r="O17" s="77">
        <f t="shared" si="2"/>
        <v>0</v>
      </c>
    </row>
    <row r="18" spans="2:15">
      <c r="B18" s="6"/>
      <c r="C18" s="18"/>
      <c r="D18" s="13" t="s">
        <v>167</v>
      </c>
      <c r="E18" s="61"/>
      <c r="F18" s="61"/>
      <c r="G18" s="61"/>
      <c r="H18" s="61"/>
      <c r="I18" s="61"/>
      <c r="J18" s="57" t="str">
        <f t="shared" si="0"/>
        <v>◄</v>
      </c>
      <c r="K18" s="26">
        <v>1</v>
      </c>
      <c r="L18" s="6"/>
      <c r="M18" s="77">
        <f t="shared" si="1"/>
        <v>1</v>
      </c>
      <c r="N18" s="80">
        <f t="shared" si="4"/>
        <v>0</v>
      </c>
      <c r="O18" s="77">
        <f t="shared" si="2"/>
        <v>0</v>
      </c>
    </row>
    <row r="19" spans="2:15">
      <c r="B19" s="6" t="s">
        <v>191</v>
      </c>
      <c r="C19" s="18" t="s">
        <v>188</v>
      </c>
      <c r="D19" s="12" t="s">
        <v>168</v>
      </c>
      <c r="E19" s="72"/>
      <c r="F19" s="72"/>
      <c r="G19" s="72"/>
      <c r="H19" s="72"/>
      <c r="I19" s="72"/>
      <c r="J19" s="57" t="str">
        <f t="shared" si="0"/>
        <v>◄</v>
      </c>
      <c r="K19" s="26">
        <v>1</v>
      </c>
      <c r="L19" s="36">
        <f>SUM(N19:N20)</f>
        <v>0</v>
      </c>
      <c r="M19" s="77">
        <f t="shared" si="1"/>
        <v>1</v>
      </c>
      <c r="N19" s="80">
        <f t="shared" si="4"/>
        <v>0</v>
      </c>
      <c r="O19" s="77">
        <f t="shared" si="2"/>
        <v>0</v>
      </c>
    </row>
    <row r="20" spans="2:15">
      <c r="B20" s="6"/>
      <c r="C20" s="18"/>
      <c r="D20" s="13" t="s">
        <v>169</v>
      </c>
      <c r="E20" s="61"/>
      <c r="F20" s="61"/>
      <c r="G20" s="61"/>
      <c r="H20" s="61"/>
      <c r="I20" s="61"/>
      <c r="J20" s="57" t="str">
        <f t="shared" si="0"/>
        <v>◄</v>
      </c>
      <c r="K20" s="26">
        <v>1</v>
      </c>
      <c r="L20" s="6"/>
      <c r="M20" s="77">
        <f t="shared" si="1"/>
        <v>1</v>
      </c>
      <c r="N20" s="80">
        <f t="shared" si="4"/>
        <v>0</v>
      </c>
      <c r="O20" s="77">
        <f t="shared" si="2"/>
        <v>0</v>
      </c>
    </row>
    <row r="21" spans="2:15">
      <c r="B21" s="6" t="s">
        <v>192</v>
      </c>
      <c r="C21" s="18" t="s">
        <v>189</v>
      </c>
      <c r="D21" s="12" t="s">
        <v>170</v>
      </c>
      <c r="E21" s="72"/>
      <c r="F21" s="72"/>
      <c r="G21" s="72"/>
      <c r="H21" s="72"/>
      <c r="I21" s="72"/>
      <c r="J21" s="57" t="str">
        <f t="shared" si="0"/>
        <v>◄</v>
      </c>
      <c r="K21" s="26">
        <v>1</v>
      </c>
      <c r="L21" s="37">
        <f>SUM(N21:N22)</f>
        <v>0</v>
      </c>
      <c r="M21" s="77">
        <f t="shared" si="1"/>
        <v>1</v>
      </c>
      <c r="N21" s="80">
        <f t="shared" si="4"/>
        <v>0</v>
      </c>
      <c r="O21" s="77">
        <f t="shared" si="2"/>
        <v>0</v>
      </c>
    </row>
    <row r="22" spans="2:15">
      <c r="B22" s="6"/>
      <c r="C22" s="18"/>
      <c r="D22" s="13" t="s">
        <v>171</v>
      </c>
      <c r="E22" s="61"/>
      <c r="F22" s="61"/>
      <c r="G22" s="61"/>
      <c r="H22" s="61"/>
      <c r="I22" s="61"/>
      <c r="J22" s="57" t="str">
        <f t="shared" si="0"/>
        <v>◄</v>
      </c>
      <c r="K22" s="26">
        <v>1</v>
      </c>
      <c r="L22" s="6"/>
      <c r="M22" s="77">
        <f t="shared" si="1"/>
        <v>1</v>
      </c>
      <c r="N22" s="80">
        <f t="shared" si="4"/>
        <v>0</v>
      </c>
      <c r="O22" s="77">
        <f t="shared" si="2"/>
        <v>0</v>
      </c>
    </row>
    <row r="23" spans="2:15">
      <c r="B23" s="76" t="s">
        <v>204</v>
      </c>
      <c r="C23" s="76"/>
      <c r="D23" s="82"/>
      <c r="E23" s="76"/>
      <c r="F23" s="76"/>
      <c r="G23" s="76"/>
      <c r="H23" s="76"/>
      <c r="I23" s="76"/>
      <c r="J23" s="57"/>
      <c r="K23" s="65">
        <v>0.3</v>
      </c>
      <c r="L23" s="33">
        <f>SUM(L24:L28)</f>
        <v>0</v>
      </c>
      <c r="M23" s="77">
        <f>SUM(M24:M28)</f>
        <v>5</v>
      </c>
    </row>
    <row r="24" spans="2:15">
      <c r="B24" s="25" t="s">
        <v>205</v>
      </c>
      <c r="C24" s="81" t="s">
        <v>180</v>
      </c>
      <c r="D24" s="13" t="s">
        <v>173</v>
      </c>
      <c r="E24" s="70"/>
      <c r="F24" s="61"/>
      <c r="G24" s="61"/>
      <c r="H24" s="61"/>
      <c r="I24" s="61"/>
      <c r="J24" s="57" t="str">
        <f t="shared" si="0"/>
        <v>◄</v>
      </c>
      <c r="K24" s="26">
        <v>1</v>
      </c>
      <c r="L24" s="37">
        <f>SUM(N24:N25)</f>
        <v>0</v>
      </c>
      <c r="M24" s="77">
        <f t="shared" si="1"/>
        <v>1</v>
      </c>
      <c r="N24" s="80">
        <f>(IF(G24&lt;&gt;"",1/3,0)+IF(H24&lt;&gt;"",2/3,0)+IF(I24&lt;&gt;"",1,0))*K$23*20*M24/SUM(M$24:M$28)</f>
        <v>0</v>
      </c>
      <c r="O24" s="77">
        <f t="shared" si="2"/>
        <v>0</v>
      </c>
    </row>
    <row r="25" spans="2:15">
      <c r="B25" s="25" t="s">
        <v>206</v>
      </c>
      <c r="C25" s="81"/>
      <c r="D25" s="12" t="s">
        <v>174</v>
      </c>
      <c r="E25" s="71"/>
      <c r="F25" s="72"/>
      <c r="G25" s="72"/>
      <c r="H25" s="72"/>
      <c r="I25" s="72"/>
      <c r="J25" s="57" t="str">
        <f t="shared" si="0"/>
        <v>◄</v>
      </c>
      <c r="K25" s="26">
        <v>1</v>
      </c>
      <c r="L25" s="6"/>
      <c r="M25" s="77">
        <f t="shared" si="1"/>
        <v>1</v>
      </c>
      <c r="N25" s="80">
        <f>(IF(G25&lt;&gt;"",1/3,0)+IF(H25&lt;&gt;"",2/3,0)+IF(I25&lt;&gt;"",1,0))*K$23*20*M25/SUM(M$24:M$28)</f>
        <v>0</v>
      </c>
      <c r="O25" s="77">
        <f t="shared" si="2"/>
        <v>0</v>
      </c>
    </row>
    <row r="26" spans="2:15">
      <c r="B26" s="6" t="s">
        <v>207</v>
      </c>
      <c r="C26" s="81" t="s">
        <v>208</v>
      </c>
      <c r="D26" s="13" t="s">
        <v>203</v>
      </c>
      <c r="E26" s="70"/>
      <c r="F26" s="61"/>
      <c r="G26" s="61"/>
      <c r="H26" s="61"/>
      <c r="I26" s="61"/>
      <c r="J26" s="57" t="str">
        <f t="shared" si="0"/>
        <v>◄</v>
      </c>
      <c r="K26" s="26">
        <v>1</v>
      </c>
      <c r="L26" s="37">
        <f>SUM(N26:N28)</f>
        <v>0</v>
      </c>
      <c r="M26" s="77">
        <f t="shared" si="1"/>
        <v>1</v>
      </c>
      <c r="N26" s="80">
        <f>(IF(G26&lt;&gt;"",1/3,0)+IF(H26&lt;&gt;"",2/3,0)+IF(I26&lt;&gt;"",1,0))*K$23*20*M26/SUM(M$24:M$28)</f>
        <v>0</v>
      </c>
      <c r="O26" s="77">
        <f t="shared" si="2"/>
        <v>0</v>
      </c>
    </row>
    <row r="27" spans="2:15">
      <c r="B27" s="6"/>
      <c r="C27" s="81"/>
      <c r="D27" s="12" t="s">
        <v>176</v>
      </c>
      <c r="E27" s="71"/>
      <c r="F27" s="72"/>
      <c r="G27" s="72"/>
      <c r="H27" s="72"/>
      <c r="I27" s="72"/>
      <c r="J27" s="57" t="str">
        <f t="shared" si="0"/>
        <v>◄</v>
      </c>
      <c r="K27" s="26">
        <v>1</v>
      </c>
      <c r="L27" s="37"/>
      <c r="M27" s="77">
        <f t="shared" si="1"/>
        <v>1</v>
      </c>
      <c r="N27" s="80">
        <f>(IF(G27&lt;&gt;"",1/3,0)+IF(H27&lt;&gt;"",2/3,0)+IF(I27&lt;&gt;"",1,0))*K$23*20*M27/SUM(M$24:M$28)</f>
        <v>0</v>
      </c>
      <c r="O27" s="77">
        <f t="shared" si="2"/>
        <v>0</v>
      </c>
    </row>
    <row r="28" spans="2:15">
      <c r="B28" s="6"/>
      <c r="C28" s="81"/>
      <c r="D28" s="13" t="s">
        <v>177</v>
      </c>
      <c r="E28" s="70"/>
      <c r="F28" s="61"/>
      <c r="G28" s="61"/>
      <c r="H28" s="61"/>
      <c r="I28" s="61"/>
      <c r="J28" s="57" t="str">
        <f t="shared" si="0"/>
        <v>◄</v>
      </c>
      <c r="K28" s="26">
        <v>1</v>
      </c>
      <c r="L28" s="37"/>
      <c r="M28" s="77">
        <f t="shared" si="1"/>
        <v>1</v>
      </c>
      <c r="N28" s="80">
        <f>(IF(G28&lt;&gt;"",1/3,0)+IF(H28&lt;&gt;"",2/3,0)+IF(I28&lt;&gt;"",1,0))*K$23*20*M28/SUM(M$24:M$28)</f>
        <v>0</v>
      </c>
      <c r="O28" s="77">
        <f t="shared" si="2"/>
        <v>0</v>
      </c>
    </row>
    <row r="29" spans="2:15">
      <c r="K29" s="66">
        <f>SUM(K5+K15+K23)</f>
        <v>1</v>
      </c>
      <c r="O29" s="77">
        <f>SUM(O6:O28)</f>
        <v>0</v>
      </c>
    </row>
    <row r="30" spans="2:15">
      <c r="D30" s="39" t="s">
        <v>119</v>
      </c>
      <c r="E30" s="40"/>
      <c r="F30" s="41">
        <f>M5/SUM(K6:K14)</f>
        <v>1</v>
      </c>
      <c r="G30" s="41"/>
      <c r="H30" s="41"/>
      <c r="I30" s="41"/>
    </row>
    <row r="31" spans="2:15">
      <c r="D31" s="39" t="s">
        <v>120</v>
      </c>
      <c r="E31" s="40"/>
      <c r="F31" s="41">
        <f>M15/SUM(K16:K22)</f>
        <v>1</v>
      </c>
      <c r="G31" s="41"/>
      <c r="H31" s="41"/>
      <c r="I31" s="41"/>
    </row>
    <row r="32" spans="2:15">
      <c r="D32" s="39" t="s">
        <v>121</v>
      </c>
      <c r="E32" s="40"/>
      <c r="F32" s="41">
        <f>M23/SUM(K24:K28)</f>
        <v>1</v>
      </c>
      <c r="G32" s="41"/>
      <c r="H32" s="41"/>
      <c r="I32" s="41"/>
    </row>
    <row r="33" spans="1:15" s="38" customFormat="1" ht="28" customHeight="1" thickBot="1">
      <c r="A33"/>
      <c r="B33"/>
      <c r="C33" s="20"/>
      <c r="D33" s="42" t="s">
        <v>124</v>
      </c>
      <c r="E33"/>
      <c r="F33" s="62" t="str">
        <f>IF(OR(F30&lt;0.5,F31&lt;0.5,F32&lt;0.5),"Tx&lt;50",IF(O29&lt;&gt;22,"Erreur",(L5+L15+L23)))</f>
        <v>Erreur</v>
      </c>
      <c r="G33" s="62"/>
      <c r="H33" s="63" t="s">
        <v>126</v>
      </c>
      <c r="I33" s="64"/>
      <c r="K33" s="32"/>
      <c r="L33" s="32"/>
      <c r="M33" s="77"/>
      <c r="N33" s="80"/>
      <c r="O33" s="77"/>
    </row>
    <row r="34" spans="1:15" s="38" customFormat="1" ht="24" customHeight="1" thickBot="1">
      <c r="A34"/>
      <c r="B34" s="43"/>
      <c r="C34" s="44"/>
      <c r="D34" s="45" t="s">
        <v>125</v>
      </c>
      <c r="E34" s="46"/>
      <c r="F34" s="47"/>
      <c r="G34" s="47"/>
      <c r="H34" s="48" t="s">
        <v>126</v>
      </c>
      <c r="I34" s="48"/>
      <c r="K34" s="32"/>
      <c r="L34" s="32"/>
      <c r="M34" s="77"/>
      <c r="N34" s="80"/>
      <c r="O34" s="77"/>
    </row>
    <row r="35" spans="1:15" s="38" customFormat="1" ht="24" customHeight="1" thickBot="1">
      <c r="A35"/>
      <c r="B35" s="43"/>
      <c r="C35" s="44"/>
      <c r="D35" s="49" t="s">
        <v>127</v>
      </c>
      <c r="E35" s="40"/>
      <c r="F35" s="50">
        <f>F34*4</f>
        <v>0</v>
      </c>
      <c r="G35" s="50"/>
      <c r="H35" s="51" t="s">
        <v>151</v>
      </c>
      <c r="I35" s="51"/>
      <c r="K35" s="32"/>
      <c r="L35" s="32"/>
      <c r="M35" s="77"/>
      <c r="N35" s="80"/>
      <c r="O35" s="77"/>
    </row>
    <row r="36" spans="1:15" s="38" customFormat="1">
      <c r="A36"/>
      <c r="B36" s="52" t="s">
        <v>128</v>
      </c>
      <c r="C36" s="52"/>
      <c r="D36" s="52"/>
      <c r="E36" s="52"/>
      <c r="F36" s="52"/>
      <c r="G36" s="52"/>
      <c r="H36" s="52"/>
      <c r="I36" s="52"/>
      <c r="K36" s="32"/>
      <c r="L36" s="32"/>
      <c r="M36" s="77"/>
      <c r="N36" s="80"/>
      <c r="O36" s="77"/>
    </row>
  </sheetData>
  <mergeCells count="39">
    <mergeCell ref="B36:I36"/>
    <mergeCell ref="F33:G33"/>
    <mergeCell ref="H33:I33"/>
    <mergeCell ref="F34:G34"/>
    <mergeCell ref="H34:I34"/>
    <mergeCell ref="F35:G35"/>
    <mergeCell ref="H35:I35"/>
    <mergeCell ref="B26:B28"/>
    <mergeCell ref="C26:C28"/>
    <mergeCell ref="L26:L28"/>
    <mergeCell ref="F30:I30"/>
    <mergeCell ref="F31:I31"/>
    <mergeCell ref="F32:I32"/>
    <mergeCell ref="B21:B22"/>
    <mergeCell ref="C21:C22"/>
    <mergeCell ref="L21:L22"/>
    <mergeCell ref="B23:I23"/>
    <mergeCell ref="C24:C25"/>
    <mergeCell ref="L24:L25"/>
    <mergeCell ref="B15:I15"/>
    <mergeCell ref="B16:B18"/>
    <mergeCell ref="C16:C18"/>
    <mergeCell ref="L16:L18"/>
    <mergeCell ref="B19:B20"/>
    <mergeCell ref="C19:C20"/>
    <mergeCell ref="L19:L20"/>
    <mergeCell ref="B10:B12"/>
    <mergeCell ref="C10:C12"/>
    <mergeCell ref="L10:L12"/>
    <mergeCell ref="B13:B14"/>
    <mergeCell ref="C13:C14"/>
    <mergeCell ref="L13:L14"/>
    <mergeCell ref="E1:L1"/>
    <mergeCell ref="E2:L2"/>
    <mergeCell ref="B4:C4"/>
    <mergeCell ref="B5:I5"/>
    <mergeCell ref="B7:B8"/>
    <mergeCell ref="C7:C8"/>
    <mergeCell ref="L7:L8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Conduite de projet</vt:lpstr>
      <vt:lpstr>Soutenance option b</vt:lpstr>
      <vt:lpstr>Soutenance option a </vt:lpstr>
    </vt:vector>
  </TitlesOfParts>
  <Company>IGEN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Michel Rage</cp:lastModifiedBy>
  <dcterms:created xsi:type="dcterms:W3CDTF">2015-11-24T16:36:06Z</dcterms:created>
  <dcterms:modified xsi:type="dcterms:W3CDTF">2015-11-25T10:53:28Z</dcterms:modified>
</cp:coreProperties>
</file>