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dramstein\Desktop\ac-strasbourg\Energétique\MFER\MFER 2025\"/>
    </mc:Choice>
  </mc:AlternateContent>
  <xr:revisionPtr revIDLastSave="0" documentId="8_{DF650865-32EA-469A-90EA-4A639F6400DD}" xr6:coauthVersionLast="47" xr6:coauthVersionMax="47" xr10:uidLastSave="{00000000-0000-0000-0000-000000000000}"/>
  <bookViews>
    <workbookView xWindow="-110" yWindow="-110" windowWidth="19420" windowHeight="10420" firstSheet="2" activeTab="4" xr2:uid="{00000000-000D-0000-FFFF-FFFF00000000}"/>
  </bookViews>
  <sheets>
    <sheet name="Mode d'emploi" sheetId="1" r:id="rId1"/>
    <sheet name="1. Présentation générale" sheetId="2" r:id="rId2"/>
    <sheet name="2. Problématisation E32a" sheetId="3" r:id="rId3"/>
    <sheet name="3. Scénario E32a" sheetId="4" r:id="rId4"/>
    <sheet name="4. Barème E32a" sheetId="5" r:id="rId5"/>
    <sheet name="5. Transfert vers grille E32a" sheetId="10" r:id="rId6"/>
    <sheet name="Tâches" sheetId="7" state="hidden" r:id="rId7"/>
    <sheet name="Données générales" sheetId="6" state="hidden" r:id="rId8"/>
    <sheet name="Compétences" sheetId="8" state="hidden" r:id="rId9"/>
    <sheet name="Savoirs" sheetId="9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4" l="1"/>
  <c r="M6" i="4"/>
  <c r="M21" i="4"/>
  <c r="M22" i="4"/>
  <c r="M42" i="4"/>
  <c r="M44" i="4"/>
  <c r="G14" i="10"/>
  <c r="F14" i="10"/>
  <c r="E14" i="10"/>
  <c r="D14" i="10"/>
  <c r="C14" i="10"/>
  <c r="D8" i="10"/>
  <c r="BL31" i="5" l="1"/>
  <c r="BJ31" i="5"/>
  <c r="BH31" i="5"/>
  <c r="BF31" i="5"/>
  <c r="BD31" i="5"/>
  <c r="BB31" i="5"/>
  <c r="AZ31" i="5"/>
  <c r="AX31" i="5"/>
  <c r="AV31" i="5"/>
  <c r="AT31" i="5"/>
  <c r="AR31" i="5"/>
  <c r="AP31" i="5"/>
  <c r="AN31" i="5"/>
  <c r="AL31" i="5"/>
  <c r="AJ31" i="5"/>
  <c r="AH31" i="5"/>
  <c r="AF31" i="5"/>
  <c r="AD31" i="5"/>
  <c r="AB31" i="5"/>
  <c r="Z31" i="5"/>
  <c r="X31" i="5"/>
  <c r="V31" i="5"/>
  <c r="T31" i="5"/>
  <c r="R31" i="5"/>
  <c r="P31" i="5"/>
  <c r="K28" i="5" l="1"/>
  <c r="K29" i="5"/>
  <c r="L28" i="5"/>
  <c r="L29" i="5"/>
  <c r="M28" i="5"/>
  <c r="M29" i="5"/>
  <c r="D18" i="5"/>
  <c r="D19" i="5"/>
  <c r="D20" i="5"/>
  <c r="D21" i="5"/>
  <c r="D22" i="5"/>
  <c r="D23" i="5"/>
  <c r="D24" i="5"/>
  <c r="D25" i="5"/>
  <c r="D26" i="5"/>
  <c r="D27" i="5"/>
  <c r="D28" i="5"/>
  <c r="D29" i="5"/>
  <c r="D5" i="5"/>
  <c r="D6" i="5"/>
  <c r="D7" i="5"/>
  <c r="D8" i="5"/>
  <c r="D9" i="5"/>
  <c r="D10" i="5"/>
  <c r="D11" i="5"/>
  <c r="D12" i="5"/>
  <c r="D13" i="5"/>
  <c r="D14" i="5"/>
  <c r="D15" i="5"/>
  <c r="D16" i="5"/>
  <c r="L80" i="4"/>
  <c r="F29" i="5" s="1"/>
  <c r="AB29" i="5" s="1"/>
  <c r="AC29" i="5" s="1"/>
  <c r="L79" i="4"/>
  <c r="F28" i="5" s="1"/>
  <c r="AB28" i="5" s="1"/>
  <c r="AC28" i="5" s="1"/>
  <c r="L78" i="4"/>
  <c r="F27" i="5" s="1"/>
  <c r="AB27" i="5" s="1"/>
  <c r="AC27" i="5" s="1"/>
  <c r="L77" i="4"/>
  <c r="F26" i="5" s="1"/>
  <c r="AB26" i="5" s="1"/>
  <c r="AC26" i="5" s="1"/>
  <c r="L76" i="4"/>
  <c r="F25" i="5" s="1"/>
  <c r="AB25" i="5" s="1"/>
  <c r="AC25" i="5" s="1"/>
  <c r="L75" i="4"/>
  <c r="F24" i="5" s="1"/>
  <c r="AB24" i="5" s="1"/>
  <c r="AC24" i="5" s="1"/>
  <c r="L74" i="4"/>
  <c r="F23" i="5" s="1"/>
  <c r="AB23" i="5" s="1"/>
  <c r="AC23" i="5" s="1"/>
  <c r="L73" i="4"/>
  <c r="F22" i="5" s="1"/>
  <c r="AB22" i="5" s="1"/>
  <c r="AC22" i="5" s="1"/>
  <c r="L72" i="4"/>
  <c r="F21" i="5" s="1"/>
  <c r="AB21" i="5" s="1"/>
  <c r="AC21" i="5" s="1"/>
  <c r="L71" i="4"/>
  <c r="F20" i="5" s="1"/>
  <c r="AB20" i="5" s="1"/>
  <c r="AC20" i="5" s="1"/>
  <c r="L70" i="4"/>
  <c r="F19" i="5" s="1"/>
  <c r="AB19" i="5" s="1"/>
  <c r="AC19" i="5" s="1"/>
  <c r="L69" i="4"/>
  <c r="F18" i="5" s="1"/>
  <c r="AB18" i="5" s="1"/>
  <c r="AC18" i="5" s="1"/>
  <c r="L68" i="4"/>
  <c r="K80" i="4"/>
  <c r="E29" i="5" s="1"/>
  <c r="K79" i="4"/>
  <c r="E28" i="5" s="1"/>
  <c r="K78" i="4"/>
  <c r="E27" i="5" s="1"/>
  <c r="K77" i="4"/>
  <c r="E26" i="5" s="1"/>
  <c r="K76" i="4"/>
  <c r="E25" i="5" s="1"/>
  <c r="K75" i="4"/>
  <c r="E24" i="5" s="1"/>
  <c r="K74" i="4"/>
  <c r="E23" i="5" s="1"/>
  <c r="K73" i="4"/>
  <c r="E22" i="5" s="1"/>
  <c r="K72" i="4"/>
  <c r="E21" i="5" s="1"/>
  <c r="K71" i="4"/>
  <c r="E20" i="5" s="1"/>
  <c r="K70" i="4"/>
  <c r="E19" i="5" s="1"/>
  <c r="K69" i="4"/>
  <c r="E18" i="5" s="1"/>
  <c r="K68" i="4"/>
  <c r="I80" i="4"/>
  <c r="M80" i="4" s="1"/>
  <c r="P80" i="4" s="1"/>
  <c r="I79" i="4"/>
  <c r="M79" i="4" s="1"/>
  <c r="P79" i="4" s="1"/>
  <c r="I78" i="4"/>
  <c r="M78" i="4" s="1"/>
  <c r="P78" i="4" s="1"/>
  <c r="I77" i="4"/>
  <c r="M77" i="4" s="1"/>
  <c r="P77" i="4" s="1"/>
  <c r="I76" i="4"/>
  <c r="M76" i="4" s="1"/>
  <c r="P76" i="4" s="1"/>
  <c r="I75" i="4"/>
  <c r="M75" i="4" s="1"/>
  <c r="P75" i="4" s="1"/>
  <c r="I74" i="4"/>
  <c r="M74" i="4" s="1"/>
  <c r="P74" i="4" s="1"/>
  <c r="I73" i="4"/>
  <c r="M73" i="4" s="1"/>
  <c r="P73" i="4" s="1"/>
  <c r="I72" i="4"/>
  <c r="M72" i="4" s="1"/>
  <c r="P72" i="4" s="1"/>
  <c r="I71" i="4"/>
  <c r="M71" i="4" s="1"/>
  <c r="P71" i="4" s="1"/>
  <c r="I70" i="4"/>
  <c r="M70" i="4" s="1"/>
  <c r="P70" i="4" s="1"/>
  <c r="I69" i="4"/>
  <c r="M69" i="4" s="1"/>
  <c r="P69" i="4" s="1"/>
  <c r="I68" i="4"/>
  <c r="M68" i="4" s="1"/>
  <c r="P68" i="4" s="1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I62" i="4"/>
  <c r="I61" i="4"/>
  <c r="I60" i="4"/>
  <c r="I59" i="4"/>
  <c r="I58" i="4"/>
  <c r="I57" i="4"/>
  <c r="I56" i="4"/>
  <c r="I55" i="4"/>
  <c r="I53" i="4"/>
  <c r="I54" i="4"/>
  <c r="I52" i="4"/>
  <c r="I51" i="4"/>
  <c r="I50" i="4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G17" i="3"/>
  <c r="G16" i="3"/>
  <c r="G15" i="3"/>
  <c r="G14" i="3"/>
  <c r="G13" i="3"/>
  <c r="G12" i="3"/>
  <c r="G11" i="3"/>
  <c r="G10" i="3"/>
  <c r="G9" i="3"/>
  <c r="G7" i="3"/>
  <c r="G8" i="3"/>
  <c r="G6" i="3"/>
  <c r="G5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G3" i="9"/>
  <c r="F3" i="9"/>
  <c r="Q42" i="4" s="1"/>
  <c r="O42" i="4"/>
  <c r="O44" i="4"/>
  <c r="N6" i="4"/>
  <c r="N21" i="4"/>
  <c r="N22" i="4"/>
  <c r="N42" i="4"/>
  <c r="N44" i="4"/>
  <c r="Q44" i="4" l="1"/>
  <c r="Z28" i="5"/>
  <c r="AA28" i="5" s="1"/>
  <c r="T28" i="5"/>
  <c r="U28" i="5" s="1"/>
  <c r="AH28" i="5"/>
  <c r="AI28" i="5" s="1"/>
  <c r="V28" i="5"/>
  <c r="W28" i="5" s="1"/>
  <c r="R28" i="5"/>
  <c r="S28" i="5" s="1"/>
  <c r="AD28" i="5"/>
  <c r="AE28" i="5" s="1"/>
  <c r="X28" i="5"/>
  <c r="Y28" i="5" s="1"/>
  <c r="P28" i="5"/>
  <c r="Q28" i="5" s="1"/>
  <c r="Q5" i="4"/>
  <c r="Q6" i="4"/>
  <c r="Q21" i="4"/>
  <c r="Q22" i="4"/>
  <c r="AD29" i="5"/>
  <c r="AE29" i="5" s="1"/>
  <c r="AH29" i="5"/>
  <c r="AI29" i="5" s="1"/>
  <c r="V29" i="5"/>
  <c r="W29" i="5" s="1"/>
  <c r="R29" i="5"/>
  <c r="S29" i="5" s="1"/>
  <c r="P29" i="5"/>
  <c r="Q29" i="5" s="1"/>
  <c r="Z29" i="5"/>
  <c r="AA29" i="5" s="1"/>
  <c r="X29" i="5"/>
  <c r="Y29" i="5" s="1"/>
  <c r="T29" i="5"/>
  <c r="U29" i="5" s="1"/>
  <c r="AZ29" i="5"/>
  <c r="BA29" i="5" s="1"/>
  <c r="AF29" i="5"/>
  <c r="AG29" i="5" s="1"/>
  <c r="AN29" i="5"/>
  <c r="AO29" i="5" s="1"/>
  <c r="BD28" i="5"/>
  <c r="BE28" i="5" s="1"/>
  <c r="AX28" i="5"/>
  <c r="AY28" i="5" s="1"/>
  <c r="AJ28" i="5"/>
  <c r="AK28" i="5" s="1"/>
  <c r="BH29" i="5"/>
  <c r="BI29" i="5" s="1"/>
  <c r="AV29" i="5"/>
  <c r="AW29" i="5" s="1"/>
  <c r="AL29" i="5"/>
  <c r="AM29" i="5" s="1"/>
  <c r="BF29" i="5"/>
  <c r="BG29" i="5" s="1"/>
  <c r="AX29" i="5"/>
  <c r="AY29" i="5" s="1"/>
  <c r="BL28" i="5"/>
  <c r="BM28" i="5" s="1"/>
  <c r="BB28" i="5"/>
  <c r="BC28" i="5" s="1"/>
  <c r="AT28" i="5"/>
  <c r="AU28" i="5" s="1"/>
  <c r="BD29" i="5"/>
  <c r="BE29" i="5" s="1"/>
  <c r="AJ29" i="5"/>
  <c r="AK29" i="5" s="1"/>
  <c r="BJ28" i="5"/>
  <c r="BK28" i="5" s="1"/>
  <c r="AR28" i="5"/>
  <c r="AS28" i="5" s="1"/>
  <c r="BB29" i="5"/>
  <c r="BC29" i="5" s="1"/>
  <c r="AT29" i="5"/>
  <c r="AU29" i="5" s="1"/>
  <c r="AP28" i="5"/>
  <c r="AQ28" i="5" s="1"/>
  <c r="BL29" i="5"/>
  <c r="BM29" i="5" s="1"/>
  <c r="AZ28" i="5"/>
  <c r="BA28" i="5" s="1"/>
  <c r="AF28" i="5"/>
  <c r="AG28" i="5" s="1"/>
  <c r="BJ29" i="5"/>
  <c r="BK29" i="5" s="1"/>
  <c r="AR29" i="5"/>
  <c r="AS29" i="5" s="1"/>
  <c r="BH28" i="5"/>
  <c r="BI28" i="5" s="1"/>
  <c r="AV28" i="5"/>
  <c r="AW28" i="5" s="1"/>
  <c r="AN28" i="5"/>
  <c r="AO28" i="5" s="1"/>
  <c r="AP29" i="5"/>
  <c r="AQ29" i="5" s="1"/>
  <c r="BF28" i="5"/>
  <c r="BG28" i="5" s="1"/>
  <c r="AL28" i="5"/>
  <c r="AM28" i="5" s="1"/>
  <c r="O29" i="5"/>
  <c r="N28" i="5"/>
  <c r="N29" i="5"/>
  <c r="O28" i="5"/>
  <c r="O83" i="4"/>
  <c r="O84" i="4" s="1"/>
  <c r="N82" i="4"/>
  <c r="N84" i="4" s="1"/>
  <c r="O5" i="4" l="1"/>
  <c r="N5" i="4"/>
  <c r="O22" i="4"/>
  <c r="O21" i="4"/>
  <c r="O6" i="4"/>
  <c r="L27" i="5" l="1"/>
  <c r="L26" i="5"/>
  <c r="L25" i="5"/>
  <c r="L24" i="5"/>
  <c r="L23" i="5"/>
  <c r="AP15" i="5" l="1"/>
  <c r="AX15" i="5"/>
  <c r="BF15" i="5"/>
  <c r="AN15" i="5"/>
  <c r="BB15" i="5"/>
  <c r="AL15" i="5"/>
  <c r="BL15" i="5"/>
  <c r="BJ15" i="5"/>
  <c r="AT15" i="5"/>
  <c r="AJ15" i="5"/>
  <c r="AK15" i="5" s="1"/>
  <c r="AR15" i="5"/>
  <c r="AV15" i="5"/>
  <c r="BD15" i="5"/>
  <c r="AZ15" i="5"/>
  <c r="BH15" i="5"/>
  <c r="K27" i="5" l="1"/>
  <c r="K26" i="5"/>
  <c r="K25" i="5"/>
  <c r="K24" i="5"/>
  <c r="K23" i="5"/>
  <c r="K18" i="5"/>
  <c r="L18" i="5"/>
  <c r="K19" i="5"/>
  <c r="L19" i="5"/>
  <c r="K20" i="5"/>
  <c r="L20" i="5"/>
  <c r="K21" i="5"/>
  <c r="L21" i="5"/>
  <c r="K22" i="5"/>
  <c r="L22" i="5"/>
  <c r="K17" i="5"/>
  <c r="L17" i="5"/>
  <c r="K5" i="5"/>
  <c r="L5" i="5"/>
  <c r="K6" i="5"/>
  <c r="L6" i="5"/>
  <c r="K7" i="5"/>
  <c r="V7" i="5" s="1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4" i="5"/>
  <c r="L4" i="5"/>
  <c r="AF19" i="5"/>
  <c r="AG19" i="5" s="1"/>
  <c r="AF27" i="5"/>
  <c r="D17" i="5"/>
  <c r="AF7" i="5"/>
  <c r="AF8" i="5"/>
  <c r="D4" i="5"/>
  <c r="E5" i="5"/>
  <c r="E6" i="5"/>
  <c r="E7" i="5"/>
  <c r="E8" i="5"/>
  <c r="E9" i="5"/>
  <c r="E10" i="5"/>
  <c r="E11" i="5"/>
  <c r="E12" i="5"/>
  <c r="E13" i="5"/>
  <c r="E14" i="5"/>
  <c r="E15" i="5"/>
  <c r="E16" i="5"/>
  <c r="E4" i="5"/>
  <c r="F5" i="5"/>
  <c r="AB5" i="5" s="1"/>
  <c r="AC5" i="5" s="1"/>
  <c r="F6" i="5"/>
  <c r="AB6" i="5" s="1"/>
  <c r="AC6" i="5" s="1"/>
  <c r="F7" i="5"/>
  <c r="AB7" i="5" s="1"/>
  <c r="AC7" i="5" s="1"/>
  <c r="F8" i="5"/>
  <c r="AB8" i="5" s="1"/>
  <c r="AC8" i="5" s="1"/>
  <c r="F9" i="5"/>
  <c r="AB9" i="5" s="1"/>
  <c r="AC9" i="5" s="1"/>
  <c r="F10" i="5"/>
  <c r="AB10" i="5" s="1"/>
  <c r="AC10" i="5" s="1"/>
  <c r="F11" i="5"/>
  <c r="AB11" i="5" s="1"/>
  <c r="AC11" i="5" s="1"/>
  <c r="F12" i="5"/>
  <c r="AB12" i="5" s="1"/>
  <c r="AC12" i="5" s="1"/>
  <c r="F13" i="5"/>
  <c r="AB13" i="5" s="1"/>
  <c r="AC13" i="5" s="1"/>
  <c r="F14" i="5"/>
  <c r="AB14" i="5" s="1"/>
  <c r="AC14" i="5" s="1"/>
  <c r="F15" i="5"/>
  <c r="AB15" i="5" s="1"/>
  <c r="AC15" i="5" s="1"/>
  <c r="F16" i="5"/>
  <c r="AB16" i="5" s="1"/>
  <c r="AC16" i="5" s="1"/>
  <c r="F4" i="5"/>
  <c r="AB4" i="5" s="1"/>
  <c r="C9" i="5"/>
  <c r="C6" i="5"/>
  <c r="F17" i="5"/>
  <c r="AB17" i="5" s="1"/>
  <c r="AC17" i="5" s="1"/>
  <c r="E17" i="5"/>
  <c r="AC4" i="5" l="1"/>
  <c r="AC30" i="5" s="1"/>
  <c r="AB30" i="5"/>
  <c r="AF4" i="5"/>
  <c r="K30" i="5"/>
  <c r="L30" i="5"/>
  <c r="AF13" i="5"/>
  <c r="BH6" i="5"/>
  <c r="AZ6" i="5"/>
  <c r="BF6" i="5"/>
  <c r="AN6" i="5"/>
  <c r="BD6" i="5"/>
  <c r="AX6" i="5"/>
  <c r="BB6" i="5"/>
  <c r="AL6" i="5"/>
  <c r="BL6" i="5"/>
  <c r="BJ6" i="5"/>
  <c r="AV6" i="5"/>
  <c r="AT6" i="5"/>
  <c r="AJ6" i="5"/>
  <c r="AK6" i="5" s="1"/>
  <c r="AR6" i="5"/>
  <c r="AP6" i="5"/>
  <c r="AF21" i="5"/>
  <c r="BL21" i="5"/>
  <c r="BJ21" i="5"/>
  <c r="BH21" i="5"/>
  <c r="AZ21" i="5"/>
  <c r="AP21" i="5"/>
  <c r="BF21" i="5"/>
  <c r="AV21" i="5"/>
  <c r="AN21" i="5"/>
  <c r="BD21" i="5"/>
  <c r="AX21" i="5"/>
  <c r="AR21" i="5"/>
  <c r="BB21" i="5"/>
  <c r="AL21" i="5"/>
  <c r="AJ21" i="5"/>
  <c r="AK21" i="5" s="1"/>
  <c r="AT21" i="5"/>
  <c r="BH5" i="5"/>
  <c r="AZ5" i="5"/>
  <c r="AP5" i="5"/>
  <c r="BD5" i="5"/>
  <c r="AX5" i="5"/>
  <c r="BB5" i="5"/>
  <c r="AL5" i="5"/>
  <c r="BL5" i="5"/>
  <c r="BJ5" i="5"/>
  <c r="AT5" i="5"/>
  <c r="AJ5" i="5"/>
  <c r="AV5" i="5"/>
  <c r="AR5" i="5"/>
  <c r="BF5" i="5"/>
  <c r="AN5" i="5"/>
  <c r="BH4" i="5"/>
  <c r="AZ4" i="5"/>
  <c r="BF4" i="5"/>
  <c r="AN4" i="5"/>
  <c r="BD4" i="5"/>
  <c r="AX4" i="5"/>
  <c r="BL4" i="5"/>
  <c r="BB4" i="5"/>
  <c r="AL4" i="5"/>
  <c r="BJ4" i="5"/>
  <c r="AV4" i="5"/>
  <c r="AT4" i="5"/>
  <c r="AJ4" i="5"/>
  <c r="AR4" i="5"/>
  <c r="AP4" i="5"/>
  <c r="BH17" i="5"/>
  <c r="AZ17" i="5"/>
  <c r="AP17" i="5"/>
  <c r="BD17" i="5"/>
  <c r="AX17" i="5"/>
  <c r="BB17" i="5"/>
  <c r="AL17" i="5"/>
  <c r="BL17" i="5"/>
  <c r="BJ17" i="5"/>
  <c r="AT17" i="5"/>
  <c r="AJ17" i="5"/>
  <c r="AN17" i="5"/>
  <c r="BF17" i="5"/>
  <c r="AV17" i="5"/>
  <c r="AR17" i="5"/>
  <c r="BH18" i="5"/>
  <c r="AZ18" i="5"/>
  <c r="BF18" i="5"/>
  <c r="AN18" i="5"/>
  <c r="BD18" i="5"/>
  <c r="AX18" i="5"/>
  <c r="BB18" i="5"/>
  <c r="AL18" i="5"/>
  <c r="BL18" i="5"/>
  <c r="BJ18" i="5"/>
  <c r="AP18" i="5"/>
  <c r="AJ18" i="5"/>
  <c r="AK18" i="5" s="1"/>
  <c r="AR18" i="5"/>
  <c r="AV18" i="5"/>
  <c r="AT18" i="5"/>
  <c r="AF5" i="5"/>
  <c r="BH16" i="5"/>
  <c r="BF16" i="5"/>
  <c r="AV16" i="5"/>
  <c r="BD16" i="5"/>
  <c r="AX16" i="5"/>
  <c r="BB16" i="5"/>
  <c r="AL16" i="5"/>
  <c r="BL16" i="5"/>
  <c r="BJ16" i="5"/>
  <c r="AT16" i="5"/>
  <c r="AJ16" i="5"/>
  <c r="AK16" i="5" s="1"/>
  <c r="AN16" i="5"/>
  <c r="AZ16" i="5"/>
  <c r="AR16" i="5"/>
  <c r="AP16" i="5"/>
  <c r="BD14" i="5"/>
  <c r="AX14" i="5"/>
  <c r="BB14" i="5"/>
  <c r="BL14" i="5"/>
  <c r="BJ14" i="5"/>
  <c r="AT14" i="5"/>
  <c r="AJ14" i="5"/>
  <c r="AK14" i="5" s="1"/>
  <c r="AR14" i="5"/>
  <c r="BH14" i="5"/>
  <c r="AZ14" i="5"/>
  <c r="AL14" i="5"/>
  <c r="AV14" i="5"/>
  <c r="BF14" i="5"/>
  <c r="AP14" i="5"/>
  <c r="AN14" i="5"/>
  <c r="BF27" i="5"/>
  <c r="AN27" i="5"/>
  <c r="BB27" i="5"/>
  <c r="AL27" i="5"/>
  <c r="BL27" i="5"/>
  <c r="BJ27" i="5"/>
  <c r="AT27" i="5"/>
  <c r="AJ27" i="5"/>
  <c r="AK27" i="5" s="1"/>
  <c r="AR27" i="5"/>
  <c r="BH27" i="5"/>
  <c r="AP27" i="5"/>
  <c r="AZ27" i="5"/>
  <c r="BD27" i="5"/>
  <c r="AX27" i="5"/>
  <c r="AV27" i="5"/>
  <c r="AF18" i="5"/>
  <c r="AF16" i="5"/>
  <c r="AF20" i="5"/>
  <c r="BJ20" i="5"/>
  <c r="AR20" i="5"/>
  <c r="BH20" i="5"/>
  <c r="AZ20" i="5"/>
  <c r="AP20" i="5"/>
  <c r="BF20" i="5"/>
  <c r="AV20" i="5"/>
  <c r="AN20" i="5"/>
  <c r="BD20" i="5"/>
  <c r="AX20" i="5"/>
  <c r="BB20" i="5"/>
  <c r="AT20" i="5"/>
  <c r="BL20" i="5"/>
  <c r="AL20" i="5"/>
  <c r="AJ20" i="5"/>
  <c r="AK20" i="5" s="1"/>
  <c r="BB12" i="5"/>
  <c r="AL12" i="5"/>
  <c r="BJ12" i="5"/>
  <c r="AR12" i="5"/>
  <c r="BH12" i="5"/>
  <c r="AZ12" i="5"/>
  <c r="AP12" i="5"/>
  <c r="BF12" i="5"/>
  <c r="BL12" i="5"/>
  <c r="AJ12" i="5"/>
  <c r="AK12" i="5" s="1"/>
  <c r="BD12" i="5"/>
  <c r="AV12" i="5"/>
  <c r="AX12" i="5"/>
  <c r="AT12" i="5"/>
  <c r="AN12" i="5"/>
  <c r="AF25" i="5"/>
  <c r="BD25" i="5"/>
  <c r="AX25" i="5"/>
  <c r="BL25" i="5"/>
  <c r="BJ25" i="5"/>
  <c r="AT25" i="5"/>
  <c r="AJ25" i="5"/>
  <c r="AK25" i="5" s="1"/>
  <c r="AR25" i="5"/>
  <c r="BH25" i="5"/>
  <c r="AZ25" i="5"/>
  <c r="AP25" i="5"/>
  <c r="BB25" i="5"/>
  <c r="AN25" i="5"/>
  <c r="AL25" i="5"/>
  <c r="BF25" i="5"/>
  <c r="AV25" i="5"/>
  <c r="AF14" i="5"/>
  <c r="AF6" i="5"/>
  <c r="BB11" i="5"/>
  <c r="BL11" i="5"/>
  <c r="AR11" i="5"/>
  <c r="BH11" i="5"/>
  <c r="AZ11" i="5"/>
  <c r="AP11" i="5"/>
  <c r="BF11" i="5"/>
  <c r="AV11" i="5"/>
  <c r="AJ11" i="5"/>
  <c r="AK11" i="5" s="1"/>
  <c r="BD11" i="5"/>
  <c r="BJ11" i="5"/>
  <c r="AX11" i="5"/>
  <c r="AN11" i="5"/>
  <c r="AT11" i="5"/>
  <c r="AL11" i="5"/>
  <c r="AF24" i="5"/>
  <c r="BB24" i="5"/>
  <c r="AL24" i="5"/>
  <c r="BJ24" i="5"/>
  <c r="AR24" i="5"/>
  <c r="BH24" i="5"/>
  <c r="AZ24" i="5"/>
  <c r="AP24" i="5"/>
  <c r="BF24" i="5"/>
  <c r="AT24" i="5"/>
  <c r="BL24" i="5"/>
  <c r="AN24" i="5"/>
  <c r="AX24" i="5"/>
  <c r="AV24" i="5"/>
  <c r="BD24" i="5"/>
  <c r="AJ24" i="5"/>
  <c r="BD13" i="5"/>
  <c r="AX13" i="5"/>
  <c r="BL13" i="5"/>
  <c r="BJ13" i="5"/>
  <c r="AT13" i="5"/>
  <c r="AJ13" i="5"/>
  <c r="AK13" i="5" s="1"/>
  <c r="AR13" i="5"/>
  <c r="BH13" i="5"/>
  <c r="AZ13" i="5"/>
  <c r="AL13" i="5"/>
  <c r="AP13" i="5"/>
  <c r="AV13" i="5"/>
  <c r="BF13" i="5"/>
  <c r="AN13" i="5"/>
  <c r="BB13" i="5"/>
  <c r="BL10" i="5"/>
  <c r="BJ10" i="5"/>
  <c r="AT10" i="5"/>
  <c r="AJ10" i="5"/>
  <c r="AK10" i="5" s="1"/>
  <c r="BH10" i="5"/>
  <c r="AZ10" i="5"/>
  <c r="AP10" i="5"/>
  <c r="BF10" i="5"/>
  <c r="AV10" i="5"/>
  <c r="AN10" i="5"/>
  <c r="BD10" i="5"/>
  <c r="BB10" i="5"/>
  <c r="AX10" i="5"/>
  <c r="AL10" i="5"/>
  <c r="AR10" i="5"/>
  <c r="AF23" i="5"/>
  <c r="BB23" i="5"/>
  <c r="BL23" i="5"/>
  <c r="AR23" i="5"/>
  <c r="BH23" i="5"/>
  <c r="AZ23" i="5"/>
  <c r="AP23" i="5"/>
  <c r="BF23" i="5"/>
  <c r="AV23" i="5"/>
  <c r="AT23" i="5"/>
  <c r="AN23" i="5"/>
  <c r="BD23" i="5"/>
  <c r="AL23" i="5"/>
  <c r="BJ23" i="5"/>
  <c r="AJ23" i="5"/>
  <c r="AK23" i="5" s="1"/>
  <c r="AX23" i="5"/>
  <c r="AF12" i="5"/>
  <c r="BL9" i="5"/>
  <c r="BJ9" i="5"/>
  <c r="BH9" i="5"/>
  <c r="AZ9" i="5"/>
  <c r="AP9" i="5"/>
  <c r="BF9" i="5"/>
  <c r="AV9" i="5"/>
  <c r="AN9" i="5"/>
  <c r="BD9" i="5"/>
  <c r="AX9" i="5"/>
  <c r="AT9" i="5"/>
  <c r="AR9" i="5"/>
  <c r="BB9" i="5"/>
  <c r="AL9" i="5"/>
  <c r="AJ9" i="5"/>
  <c r="AK9" i="5" s="1"/>
  <c r="AF11" i="5"/>
  <c r="BF19" i="5"/>
  <c r="BG19" i="5" s="1"/>
  <c r="AV19" i="5"/>
  <c r="AW19" i="5" s="1"/>
  <c r="AN19" i="5"/>
  <c r="BD19" i="5"/>
  <c r="BE19" i="5" s="1"/>
  <c r="AX19" i="5"/>
  <c r="AY19" i="5" s="1"/>
  <c r="BB19" i="5"/>
  <c r="BC19" i="5" s="1"/>
  <c r="AL19" i="5"/>
  <c r="AM19" i="5" s="1"/>
  <c r="BL19" i="5"/>
  <c r="AP19" i="5"/>
  <c r="BH19" i="5"/>
  <c r="BI19" i="5" s="1"/>
  <c r="AZ19" i="5"/>
  <c r="BA19" i="5" s="1"/>
  <c r="AJ19" i="5"/>
  <c r="AK19" i="5" s="1"/>
  <c r="BJ19" i="5"/>
  <c r="BK19" i="5" s="1"/>
  <c r="AT19" i="5"/>
  <c r="AU19" i="5" s="1"/>
  <c r="AR19" i="5"/>
  <c r="AS19" i="5" s="1"/>
  <c r="AF26" i="5"/>
  <c r="BD26" i="5"/>
  <c r="AX26" i="5"/>
  <c r="BB26" i="5"/>
  <c r="BL26" i="5"/>
  <c r="BJ26" i="5"/>
  <c r="AT26" i="5"/>
  <c r="AJ26" i="5"/>
  <c r="AK26" i="5" s="1"/>
  <c r="AR26" i="5"/>
  <c r="BH26" i="5"/>
  <c r="AP26" i="5"/>
  <c r="AZ26" i="5"/>
  <c r="AN26" i="5"/>
  <c r="BF26" i="5"/>
  <c r="AL26" i="5"/>
  <c r="AV26" i="5"/>
  <c r="BJ8" i="5"/>
  <c r="AR8" i="5"/>
  <c r="BH8" i="5"/>
  <c r="AZ8" i="5"/>
  <c r="AP8" i="5"/>
  <c r="BF8" i="5"/>
  <c r="AV8" i="5"/>
  <c r="AN8" i="5"/>
  <c r="BD8" i="5"/>
  <c r="AX8" i="5"/>
  <c r="AJ8" i="5"/>
  <c r="AK8" i="5" s="1"/>
  <c r="BB8" i="5"/>
  <c r="AT8" i="5"/>
  <c r="AL8" i="5"/>
  <c r="BL8" i="5"/>
  <c r="AF10" i="5"/>
  <c r="BF7" i="5"/>
  <c r="AV7" i="5"/>
  <c r="AN7" i="5"/>
  <c r="BD7" i="5"/>
  <c r="AX7" i="5"/>
  <c r="BB7" i="5"/>
  <c r="AL7" i="5"/>
  <c r="BL7" i="5"/>
  <c r="BH7" i="5"/>
  <c r="BJ7" i="5"/>
  <c r="AT7" i="5"/>
  <c r="AR7" i="5"/>
  <c r="AP7" i="5"/>
  <c r="AJ7" i="5"/>
  <c r="AK7" i="5" s="1"/>
  <c r="AZ7" i="5"/>
  <c r="AF22" i="5"/>
  <c r="BL22" i="5"/>
  <c r="BJ22" i="5"/>
  <c r="AT22" i="5"/>
  <c r="AJ22" i="5"/>
  <c r="AK22" i="5" s="1"/>
  <c r="BH22" i="5"/>
  <c r="AZ22" i="5"/>
  <c r="AP22" i="5"/>
  <c r="BF22" i="5"/>
  <c r="AV22" i="5"/>
  <c r="AN22" i="5"/>
  <c r="AX22" i="5"/>
  <c r="AR22" i="5"/>
  <c r="BB22" i="5"/>
  <c r="BD22" i="5"/>
  <c r="AL22" i="5"/>
  <c r="AF9" i="5"/>
  <c r="AF17" i="5"/>
  <c r="AF15" i="5"/>
  <c r="BJ30" i="5" l="1"/>
  <c r="BH30" i="5"/>
  <c r="BL30" i="5"/>
  <c r="AT30" i="5"/>
  <c r="AZ30" i="5"/>
  <c r="AN30" i="5"/>
  <c r="BF30" i="5"/>
  <c r="BB30" i="5"/>
  <c r="AF30" i="5"/>
  <c r="AR30" i="5"/>
  <c r="AV30" i="5"/>
  <c r="BD30" i="5"/>
  <c r="AL30" i="5"/>
  <c r="AX30" i="5"/>
  <c r="AK5" i="5"/>
  <c r="AJ30" i="5"/>
  <c r="AP30" i="5"/>
  <c r="Q69" i="4"/>
  <c r="Q70" i="4"/>
  <c r="Q71" i="4"/>
  <c r="Q72" i="4"/>
  <c r="Q73" i="4"/>
  <c r="Q74" i="4"/>
  <c r="Q75" i="4"/>
  <c r="Q76" i="4"/>
  <c r="Q77" i="4"/>
  <c r="Q78" i="4"/>
  <c r="Q79" i="4"/>
  <c r="Q80" i="4"/>
  <c r="Q68" i="4"/>
  <c r="Q51" i="4"/>
  <c r="Q52" i="4"/>
  <c r="Q53" i="4"/>
  <c r="Q54" i="4"/>
  <c r="Q55" i="4"/>
  <c r="Q56" i="4"/>
  <c r="Q57" i="4"/>
  <c r="Q58" i="4"/>
  <c r="Q59" i="4"/>
  <c r="Q60" i="4"/>
  <c r="Q61" i="4"/>
  <c r="Q62" i="4"/>
  <c r="Q50" i="4"/>
  <c r="C18" i="5"/>
  <c r="C19" i="5"/>
  <c r="C20" i="5"/>
  <c r="C21" i="5"/>
  <c r="C22" i="5"/>
  <c r="C23" i="5"/>
  <c r="C24" i="5"/>
  <c r="C25" i="5"/>
  <c r="C26" i="5"/>
  <c r="C27" i="5"/>
  <c r="C17" i="5"/>
  <c r="C5" i="5"/>
  <c r="Q84" i="4" l="1"/>
  <c r="Q82" i="4"/>
  <c r="Q85" i="4"/>
  <c r="Q83" i="4"/>
  <c r="Q86" i="4"/>
  <c r="C4" i="5"/>
  <c r="BM27" i="5"/>
  <c r="BK27" i="5"/>
  <c r="BI27" i="5"/>
  <c r="BG27" i="5"/>
  <c r="BE27" i="5"/>
  <c r="BC27" i="5"/>
  <c r="BA27" i="5"/>
  <c r="AY27" i="5"/>
  <c r="AW27" i="5"/>
  <c r="AU27" i="5"/>
  <c r="AS27" i="5"/>
  <c r="AQ27" i="5"/>
  <c r="AO27" i="5"/>
  <c r="AM27" i="5"/>
  <c r="AH27" i="5"/>
  <c r="AI27" i="5" s="1"/>
  <c r="AG27" i="5"/>
  <c r="AD27" i="5"/>
  <c r="AE27" i="5" s="1"/>
  <c r="Z27" i="5"/>
  <c r="AA27" i="5" s="1"/>
  <c r="X27" i="5"/>
  <c r="Y27" i="5" s="1"/>
  <c r="V27" i="5"/>
  <c r="T27" i="5"/>
  <c r="U27" i="5" s="1"/>
  <c r="R27" i="5"/>
  <c r="S27" i="5" s="1"/>
  <c r="P27" i="5"/>
  <c r="Q27" i="5" s="1"/>
  <c r="M27" i="5"/>
  <c r="O27" i="5" s="1"/>
  <c r="BM26" i="5"/>
  <c r="BK26" i="5"/>
  <c r="BI26" i="5"/>
  <c r="BG26" i="5"/>
  <c r="BE26" i="5"/>
  <c r="BC26" i="5"/>
  <c r="BA26" i="5"/>
  <c r="AY26" i="5"/>
  <c r="AW26" i="5"/>
  <c r="AU26" i="5"/>
  <c r="AS26" i="5"/>
  <c r="AQ26" i="5"/>
  <c r="AO26" i="5"/>
  <c r="AM26" i="5"/>
  <c r="AH26" i="5"/>
  <c r="AI26" i="5" s="1"/>
  <c r="AG26" i="5"/>
  <c r="AD26" i="5"/>
  <c r="AE26" i="5" s="1"/>
  <c r="Z26" i="5"/>
  <c r="AA26" i="5" s="1"/>
  <c r="X26" i="5"/>
  <c r="Y26" i="5" s="1"/>
  <c r="V26" i="5"/>
  <c r="W26" i="5" s="1"/>
  <c r="T26" i="5"/>
  <c r="U26" i="5" s="1"/>
  <c r="R26" i="5"/>
  <c r="S26" i="5" s="1"/>
  <c r="P26" i="5"/>
  <c r="Q26" i="5" s="1"/>
  <c r="M26" i="5"/>
  <c r="O26" i="5" s="1"/>
  <c r="BM25" i="5"/>
  <c r="BK25" i="5"/>
  <c r="BI25" i="5"/>
  <c r="BG25" i="5"/>
  <c r="BE25" i="5"/>
  <c r="BC25" i="5"/>
  <c r="BA25" i="5"/>
  <c r="AY25" i="5"/>
  <c r="AW25" i="5"/>
  <c r="AU25" i="5"/>
  <c r="AS25" i="5"/>
  <c r="AQ25" i="5"/>
  <c r="AO25" i="5"/>
  <c r="AM25" i="5"/>
  <c r="AH25" i="5"/>
  <c r="AI25" i="5" s="1"/>
  <c r="AG25" i="5"/>
  <c r="AD25" i="5"/>
  <c r="AE25" i="5" s="1"/>
  <c r="Z25" i="5"/>
  <c r="AA25" i="5" s="1"/>
  <c r="X25" i="5"/>
  <c r="Y25" i="5" s="1"/>
  <c r="V25" i="5"/>
  <c r="W25" i="5" s="1"/>
  <c r="T25" i="5"/>
  <c r="U25" i="5" s="1"/>
  <c r="R25" i="5"/>
  <c r="S25" i="5" s="1"/>
  <c r="P25" i="5"/>
  <c r="Q25" i="5" s="1"/>
  <c r="M25" i="5"/>
  <c r="O25" i="5" s="1"/>
  <c r="BM24" i="5"/>
  <c r="BK24" i="5"/>
  <c r="BI24" i="5"/>
  <c r="BG24" i="5"/>
  <c r="BE24" i="5"/>
  <c r="BC24" i="5"/>
  <c r="BA24" i="5"/>
  <c r="AY24" i="5"/>
  <c r="AW24" i="5"/>
  <c r="AU24" i="5"/>
  <c r="AS24" i="5"/>
  <c r="AQ24" i="5"/>
  <c r="AO24" i="5"/>
  <c r="AM24" i="5"/>
  <c r="AH24" i="5"/>
  <c r="AI24" i="5" s="1"/>
  <c r="AG24" i="5"/>
  <c r="AD24" i="5"/>
  <c r="AE24" i="5" s="1"/>
  <c r="Z24" i="5"/>
  <c r="AA24" i="5" s="1"/>
  <c r="X24" i="5"/>
  <c r="Y24" i="5" s="1"/>
  <c r="V24" i="5"/>
  <c r="W24" i="5" s="1"/>
  <c r="T24" i="5"/>
  <c r="U24" i="5" s="1"/>
  <c r="R24" i="5"/>
  <c r="S24" i="5" s="1"/>
  <c r="P24" i="5"/>
  <c r="Q24" i="5" s="1"/>
  <c r="M24" i="5"/>
  <c r="O24" i="5" s="1"/>
  <c r="BM23" i="5"/>
  <c r="BK23" i="5"/>
  <c r="BI23" i="5"/>
  <c r="BG23" i="5"/>
  <c r="BE23" i="5"/>
  <c r="BA23" i="5"/>
  <c r="AY23" i="5"/>
  <c r="AW23" i="5"/>
  <c r="AU23" i="5"/>
  <c r="AS23" i="5"/>
  <c r="AQ23" i="5"/>
  <c r="AO23" i="5"/>
  <c r="AM23" i="5"/>
  <c r="AH23" i="5"/>
  <c r="AI23" i="5" s="1"/>
  <c r="AG23" i="5"/>
  <c r="AD23" i="5"/>
  <c r="AE23" i="5" s="1"/>
  <c r="Z23" i="5"/>
  <c r="AA23" i="5" s="1"/>
  <c r="X23" i="5"/>
  <c r="Y23" i="5" s="1"/>
  <c r="V23" i="5"/>
  <c r="W23" i="5" s="1"/>
  <c r="T23" i="5"/>
  <c r="U23" i="5" s="1"/>
  <c r="R23" i="5"/>
  <c r="S23" i="5" s="1"/>
  <c r="P23" i="5"/>
  <c r="Q23" i="5" s="1"/>
  <c r="M23" i="5"/>
  <c r="O23" i="5" s="1"/>
  <c r="BM22" i="5"/>
  <c r="BK22" i="5"/>
  <c r="BI22" i="5"/>
  <c r="BE22" i="5"/>
  <c r="BC22" i="5"/>
  <c r="AY22" i="5"/>
  <c r="AW22" i="5"/>
  <c r="AU22" i="5"/>
  <c r="AS22" i="5"/>
  <c r="AM22" i="5"/>
  <c r="AH22" i="5"/>
  <c r="AI22" i="5" s="1"/>
  <c r="AG22" i="5"/>
  <c r="AD22" i="5"/>
  <c r="AE22" i="5" s="1"/>
  <c r="Z22" i="5"/>
  <c r="AA22" i="5" s="1"/>
  <c r="X22" i="5"/>
  <c r="Y22" i="5" s="1"/>
  <c r="V22" i="5"/>
  <c r="W22" i="5" s="1"/>
  <c r="T22" i="5"/>
  <c r="U22" i="5" s="1"/>
  <c r="R22" i="5"/>
  <c r="S22" i="5" s="1"/>
  <c r="P22" i="5"/>
  <c r="Q22" i="5" s="1"/>
  <c r="M22" i="5"/>
  <c r="BK21" i="5"/>
  <c r="BI21" i="5"/>
  <c r="BG21" i="5"/>
  <c r="BE21" i="5"/>
  <c r="BC21" i="5"/>
  <c r="BA21" i="5"/>
  <c r="AW21" i="5"/>
  <c r="AU21" i="5"/>
  <c r="AQ21" i="5"/>
  <c r="AO21" i="5"/>
  <c r="AH21" i="5"/>
  <c r="AI21" i="5" s="1"/>
  <c r="AG21" i="5"/>
  <c r="AD21" i="5"/>
  <c r="AE21" i="5" s="1"/>
  <c r="Z21" i="5"/>
  <c r="AA21" i="5" s="1"/>
  <c r="X21" i="5"/>
  <c r="Y21" i="5" s="1"/>
  <c r="V21" i="5"/>
  <c r="W21" i="5" s="1"/>
  <c r="T21" i="5"/>
  <c r="U21" i="5" s="1"/>
  <c r="R21" i="5"/>
  <c r="S21" i="5" s="1"/>
  <c r="P21" i="5"/>
  <c r="Q21" i="5" s="1"/>
  <c r="M21" i="5"/>
  <c r="BM21" i="5" s="1"/>
  <c r="BM20" i="5"/>
  <c r="BK20" i="5"/>
  <c r="BI20" i="5"/>
  <c r="BG20" i="5"/>
  <c r="BE20" i="5"/>
  <c r="BC20" i="5"/>
  <c r="BA20" i="5"/>
  <c r="AY20" i="5"/>
  <c r="AW20" i="5"/>
  <c r="AU20" i="5"/>
  <c r="AS20" i="5"/>
  <c r="AO20" i="5"/>
  <c r="AH20" i="5"/>
  <c r="AI20" i="5" s="1"/>
  <c r="AG20" i="5"/>
  <c r="AD20" i="5"/>
  <c r="AE20" i="5" s="1"/>
  <c r="Z20" i="5"/>
  <c r="AA20" i="5" s="1"/>
  <c r="X20" i="5"/>
  <c r="Y20" i="5" s="1"/>
  <c r="V20" i="5"/>
  <c r="W20" i="5" s="1"/>
  <c r="T20" i="5"/>
  <c r="U20" i="5" s="1"/>
  <c r="R20" i="5"/>
  <c r="S20" i="5" s="1"/>
  <c r="M20" i="5"/>
  <c r="BM19" i="5"/>
  <c r="AH19" i="5"/>
  <c r="AI19" i="5" s="1"/>
  <c r="AD19" i="5"/>
  <c r="AE19" i="5" s="1"/>
  <c r="Z19" i="5"/>
  <c r="AA19" i="5" s="1"/>
  <c r="X19" i="5"/>
  <c r="Y19" i="5" s="1"/>
  <c r="V19" i="5"/>
  <c r="W19" i="5" s="1"/>
  <c r="T19" i="5"/>
  <c r="U19" i="5" s="1"/>
  <c r="P19" i="5"/>
  <c r="Q19" i="5" s="1"/>
  <c r="M19" i="5"/>
  <c r="AQ19" i="5" s="1"/>
  <c r="BM18" i="5"/>
  <c r="BK18" i="5"/>
  <c r="BG18" i="5"/>
  <c r="BE18" i="5"/>
  <c r="BC18" i="5"/>
  <c r="BA18" i="5"/>
  <c r="AY18" i="5"/>
  <c r="AW18" i="5"/>
  <c r="AU18" i="5"/>
  <c r="AS18" i="5"/>
  <c r="AO18" i="5"/>
  <c r="AH18" i="5"/>
  <c r="AI18" i="5" s="1"/>
  <c r="AG18" i="5"/>
  <c r="AD18" i="5"/>
  <c r="AE18" i="5" s="1"/>
  <c r="X18" i="5"/>
  <c r="Y18" i="5" s="1"/>
  <c r="V18" i="5"/>
  <c r="W18" i="5" s="1"/>
  <c r="T18" i="5"/>
  <c r="U18" i="5" s="1"/>
  <c r="R18" i="5"/>
  <c r="S18" i="5" s="1"/>
  <c r="P18" i="5"/>
  <c r="Q18" i="5" s="1"/>
  <c r="M17" i="5"/>
  <c r="BM17" i="5" s="1"/>
  <c r="BK17" i="5"/>
  <c r="BI17" i="5"/>
  <c r="BG17" i="5"/>
  <c r="BE17" i="5"/>
  <c r="BC17" i="5"/>
  <c r="BA17" i="5"/>
  <c r="AY17" i="5"/>
  <c r="AW17" i="5"/>
  <c r="AU17" i="5"/>
  <c r="AS17" i="5"/>
  <c r="AO17" i="5"/>
  <c r="AM17" i="5"/>
  <c r="AG17" i="5"/>
  <c r="AD17" i="5"/>
  <c r="AE17" i="5" s="1"/>
  <c r="Z17" i="5"/>
  <c r="AA17" i="5" s="1"/>
  <c r="X17" i="5"/>
  <c r="Y17" i="5" s="1"/>
  <c r="V17" i="5"/>
  <c r="W17" i="5" s="1"/>
  <c r="R17" i="5"/>
  <c r="S17" i="5" s="1"/>
  <c r="P17" i="5"/>
  <c r="Q17" i="5" s="1"/>
  <c r="M14" i="5"/>
  <c r="AH16" i="5"/>
  <c r="AG16" i="5"/>
  <c r="AD16" i="5"/>
  <c r="Z16" i="5"/>
  <c r="V16" i="5"/>
  <c r="T16" i="5"/>
  <c r="R16" i="5"/>
  <c r="P16" i="5"/>
  <c r="M13" i="5"/>
  <c r="BI15" i="5"/>
  <c r="AD15" i="5"/>
  <c r="Z15" i="5"/>
  <c r="X15" i="5"/>
  <c r="T15" i="5"/>
  <c r="R15" i="5"/>
  <c r="P15" i="5"/>
  <c r="M11" i="5"/>
  <c r="AH15" i="5"/>
  <c r="BM14" i="5"/>
  <c r="BK14" i="5"/>
  <c r="BI14" i="5"/>
  <c r="BG14" i="5"/>
  <c r="BE14" i="5"/>
  <c r="BC14" i="5"/>
  <c r="BA14" i="5"/>
  <c r="AY14" i="5"/>
  <c r="AW14" i="5"/>
  <c r="AU14" i="5"/>
  <c r="AS14" i="5"/>
  <c r="AO14" i="5"/>
  <c r="AM14" i="5"/>
  <c r="AH14" i="5"/>
  <c r="AG14" i="5"/>
  <c r="Z14" i="5"/>
  <c r="AA14" i="5" s="1"/>
  <c r="V14" i="5"/>
  <c r="W14" i="5" s="1"/>
  <c r="T14" i="5"/>
  <c r="U14" i="5" s="1"/>
  <c r="R14" i="5"/>
  <c r="S14" i="5" s="1"/>
  <c r="P14" i="5"/>
  <c r="Q14" i="5" s="1"/>
  <c r="M9" i="5"/>
  <c r="BM13" i="5"/>
  <c r="BK13" i="5"/>
  <c r="BI13" i="5"/>
  <c r="BG13" i="5"/>
  <c r="BE13" i="5"/>
  <c r="BC13" i="5"/>
  <c r="BA13" i="5"/>
  <c r="AY13" i="5"/>
  <c r="AW13" i="5"/>
  <c r="AU13" i="5"/>
  <c r="AS13" i="5"/>
  <c r="AQ13" i="5"/>
  <c r="AO13" i="5"/>
  <c r="AM13" i="5"/>
  <c r="AH13" i="5"/>
  <c r="AI13" i="5" s="1"/>
  <c r="AD13" i="5"/>
  <c r="AE13" i="5" s="1"/>
  <c r="X13" i="5"/>
  <c r="Y13" i="5" s="1"/>
  <c r="V13" i="5"/>
  <c r="T13" i="5"/>
  <c r="U13" i="5" s="1"/>
  <c r="R13" i="5"/>
  <c r="S13" i="5" s="1"/>
  <c r="P13" i="5"/>
  <c r="Q13" i="5" s="1"/>
  <c r="M7" i="5"/>
  <c r="BM12" i="5"/>
  <c r="BK12" i="5"/>
  <c r="BI12" i="5"/>
  <c r="BG12" i="5"/>
  <c r="BE12" i="5"/>
  <c r="BC12" i="5"/>
  <c r="BA12" i="5"/>
  <c r="AY12" i="5"/>
  <c r="AW12" i="5"/>
  <c r="AU12" i="5"/>
  <c r="AS12" i="5"/>
  <c r="AQ12" i="5"/>
  <c r="AO12" i="5"/>
  <c r="AM12" i="5"/>
  <c r="AH12" i="5"/>
  <c r="AI12" i="5" s="1"/>
  <c r="AG12" i="5"/>
  <c r="Z12" i="5"/>
  <c r="AA12" i="5" s="1"/>
  <c r="V12" i="5"/>
  <c r="W12" i="5" s="1"/>
  <c r="T12" i="5"/>
  <c r="U12" i="5" s="1"/>
  <c r="R12" i="5"/>
  <c r="S12" i="5" s="1"/>
  <c r="P12" i="5"/>
  <c r="Q12" i="5" s="1"/>
  <c r="M5" i="5"/>
  <c r="AD14" i="5"/>
  <c r="BM11" i="5"/>
  <c r="BK11" i="5"/>
  <c r="BI11" i="5"/>
  <c r="BG11" i="5"/>
  <c r="BE11" i="5"/>
  <c r="BC11" i="5"/>
  <c r="BA11" i="5"/>
  <c r="AY11" i="5"/>
  <c r="AW11" i="5"/>
  <c r="AU11" i="5"/>
  <c r="AS11" i="5"/>
  <c r="AQ11" i="5"/>
  <c r="AO11" i="5"/>
  <c r="AM11" i="5"/>
  <c r="AH11" i="5"/>
  <c r="AD11" i="5"/>
  <c r="AE11" i="5" s="1"/>
  <c r="X11" i="5"/>
  <c r="Y11" i="5" s="1"/>
  <c r="T11" i="5"/>
  <c r="U11" i="5" s="1"/>
  <c r="R11" i="5"/>
  <c r="S11" i="5" s="1"/>
  <c r="P11" i="5"/>
  <c r="Q11" i="5" s="1"/>
  <c r="M18" i="5"/>
  <c r="Z11" i="5"/>
  <c r="BM10" i="5"/>
  <c r="BK10" i="5"/>
  <c r="BI10" i="5"/>
  <c r="BG10" i="5"/>
  <c r="BE10" i="5"/>
  <c r="BC10" i="5"/>
  <c r="BA10" i="5"/>
  <c r="AY10" i="5"/>
  <c r="AW10" i="5"/>
  <c r="AU10" i="5"/>
  <c r="AS10" i="5"/>
  <c r="AQ10" i="5"/>
  <c r="AO10" i="5"/>
  <c r="AM10" i="5"/>
  <c r="AH10" i="5"/>
  <c r="AI10" i="5" s="1"/>
  <c r="AG10" i="5"/>
  <c r="AD10" i="5"/>
  <c r="AE10" i="5" s="1"/>
  <c r="Z10" i="5"/>
  <c r="AA10" i="5" s="1"/>
  <c r="X10" i="5"/>
  <c r="V10" i="5"/>
  <c r="W10" i="5" s="1"/>
  <c r="T10" i="5"/>
  <c r="R10" i="5"/>
  <c r="S10" i="5" s="1"/>
  <c r="P10" i="5"/>
  <c r="Q10" i="5" s="1"/>
  <c r="M16" i="5"/>
  <c r="X14" i="5"/>
  <c r="BM9" i="5"/>
  <c r="BK9" i="5"/>
  <c r="BI9" i="5"/>
  <c r="BG9" i="5"/>
  <c r="BE9" i="5"/>
  <c r="BC9" i="5"/>
  <c r="BA9" i="5"/>
  <c r="AY9" i="5"/>
  <c r="AW9" i="5"/>
  <c r="AU9" i="5"/>
  <c r="AS9" i="5"/>
  <c r="AQ9" i="5"/>
  <c r="AO9" i="5"/>
  <c r="AM9" i="5"/>
  <c r="AH9" i="5"/>
  <c r="AD9" i="5"/>
  <c r="AE9" i="5" s="1"/>
  <c r="Z9" i="5"/>
  <c r="AA9" i="5" s="1"/>
  <c r="X9" i="5"/>
  <c r="Y9" i="5" s="1"/>
  <c r="R9" i="5"/>
  <c r="S9" i="5" s="1"/>
  <c r="P9" i="5"/>
  <c r="Q9" i="5" s="1"/>
  <c r="M15" i="5"/>
  <c r="V11" i="5"/>
  <c r="BM8" i="5"/>
  <c r="BK8" i="5"/>
  <c r="BI8" i="5"/>
  <c r="BG8" i="5"/>
  <c r="BE8" i="5"/>
  <c r="BC8" i="5"/>
  <c r="BA8" i="5"/>
  <c r="AY8" i="5"/>
  <c r="AW8" i="5"/>
  <c r="AU8" i="5"/>
  <c r="AS8" i="5"/>
  <c r="AQ8" i="5"/>
  <c r="AO8" i="5"/>
  <c r="AM8" i="5"/>
  <c r="AH8" i="5"/>
  <c r="AI8" i="5" s="1"/>
  <c r="AG8" i="5"/>
  <c r="AD8" i="5"/>
  <c r="AE8" i="5" s="1"/>
  <c r="Z8" i="5"/>
  <c r="AA8" i="5" s="1"/>
  <c r="X8" i="5"/>
  <c r="Y8" i="5" s="1"/>
  <c r="V8" i="5"/>
  <c r="W8" i="5" s="1"/>
  <c r="R8" i="5"/>
  <c r="S8" i="5" s="1"/>
  <c r="P8" i="5"/>
  <c r="Q8" i="5" s="1"/>
  <c r="M12" i="5"/>
  <c r="BM7" i="5"/>
  <c r="BK7" i="5"/>
  <c r="BI7" i="5"/>
  <c r="BG7" i="5"/>
  <c r="BE7" i="5"/>
  <c r="BC7" i="5"/>
  <c r="BA7" i="5"/>
  <c r="AY7" i="5"/>
  <c r="AW7" i="5"/>
  <c r="AU7" i="5"/>
  <c r="AS7" i="5"/>
  <c r="AQ7" i="5"/>
  <c r="AO7" i="5"/>
  <c r="AM7" i="5"/>
  <c r="AH7" i="5"/>
  <c r="AI7" i="5" s="1"/>
  <c r="AG7" i="5"/>
  <c r="AD7" i="5"/>
  <c r="AE7" i="5" s="1"/>
  <c r="Z7" i="5"/>
  <c r="AA7" i="5" s="1"/>
  <c r="X7" i="5"/>
  <c r="Y7" i="5" s="1"/>
  <c r="T7" i="5"/>
  <c r="P7" i="5"/>
  <c r="M10" i="5"/>
  <c r="BM6" i="5"/>
  <c r="BK6" i="5"/>
  <c r="BI6" i="5"/>
  <c r="BG6" i="5"/>
  <c r="BE6" i="5"/>
  <c r="BC6" i="5"/>
  <c r="BA6" i="5"/>
  <c r="AY6" i="5"/>
  <c r="AW6" i="5"/>
  <c r="AU6" i="5"/>
  <c r="AS6" i="5"/>
  <c r="AQ6" i="5"/>
  <c r="AO6" i="5"/>
  <c r="AM6" i="5"/>
  <c r="AH6" i="5"/>
  <c r="AI6" i="5" s="1"/>
  <c r="AG6" i="5"/>
  <c r="AD6" i="5"/>
  <c r="AE6" i="5" s="1"/>
  <c r="Z6" i="5"/>
  <c r="AA6" i="5" s="1"/>
  <c r="X6" i="5"/>
  <c r="Y6" i="5" s="1"/>
  <c r="V6" i="5"/>
  <c r="W6" i="5" s="1"/>
  <c r="R6" i="5"/>
  <c r="S6" i="5" s="1"/>
  <c r="M8" i="5"/>
  <c r="T9" i="5"/>
  <c r="BM5" i="5"/>
  <c r="BK5" i="5"/>
  <c r="BI5" i="5"/>
  <c r="BG5" i="5"/>
  <c r="BE5" i="5"/>
  <c r="BC5" i="5"/>
  <c r="BA5" i="5"/>
  <c r="AY5" i="5"/>
  <c r="AW5" i="5"/>
  <c r="AU5" i="5"/>
  <c r="AQ5" i="5"/>
  <c r="AO5" i="5"/>
  <c r="AH5" i="5"/>
  <c r="AG5" i="5"/>
  <c r="Z5" i="5"/>
  <c r="X5" i="5"/>
  <c r="V5" i="5"/>
  <c r="T5" i="5"/>
  <c r="R5" i="5"/>
  <c r="P5" i="5"/>
  <c r="M6" i="5"/>
  <c r="BI4" i="5"/>
  <c r="BC4" i="5"/>
  <c r="AY4" i="5"/>
  <c r="AH4" i="5"/>
  <c r="AI4" i="5" s="1"/>
  <c r="AD4" i="5"/>
  <c r="Z4" i="5"/>
  <c r="AA4" i="5" s="1"/>
  <c r="X4" i="5"/>
  <c r="Y4" i="5" s="1"/>
  <c r="V4" i="5"/>
  <c r="T4" i="5"/>
  <c r="U4" i="5" s="1"/>
  <c r="P4" i="5"/>
  <c r="M4" i="5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D68" i="4"/>
  <c r="C68" i="4"/>
  <c r="E62" i="4"/>
  <c r="E61" i="4"/>
  <c r="E60" i="4"/>
  <c r="C13" i="5"/>
  <c r="E59" i="4"/>
  <c r="E58" i="4"/>
  <c r="E57" i="4"/>
  <c r="E56" i="4"/>
  <c r="M55" i="4"/>
  <c r="P55" i="4" s="1"/>
  <c r="E55" i="4"/>
  <c r="E54" i="4"/>
  <c r="I83" i="4"/>
  <c r="E53" i="4"/>
  <c r="M52" i="4"/>
  <c r="P52" i="4" s="1"/>
  <c r="E52" i="4"/>
  <c r="M51" i="4"/>
  <c r="P51" i="4" s="1"/>
  <c r="E51" i="4"/>
  <c r="M50" i="4"/>
  <c r="P50" i="4" s="1"/>
  <c r="E50" i="4"/>
  <c r="D50" i="4"/>
  <c r="C50" i="4"/>
  <c r="G79" i="4"/>
  <c r="H79" i="4" s="1"/>
  <c r="F79" i="4"/>
  <c r="G78" i="4"/>
  <c r="H78" i="4" s="1"/>
  <c r="F78" i="4"/>
  <c r="G77" i="4"/>
  <c r="H77" i="4" s="1"/>
  <c r="F77" i="4"/>
  <c r="G76" i="4"/>
  <c r="H76" i="4" s="1"/>
  <c r="F76" i="4"/>
  <c r="G75" i="4"/>
  <c r="H75" i="4" s="1"/>
  <c r="F75" i="4"/>
  <c r="G74" i="4"/>
  <c r="H74" i="4" s="1"/>
  <c r="F74" i="4"/>
  <c r="G73" i="4"/>
  <c r="H73" i="4" s="1"/>
  <c r="F73" i="4"/>
  <c r="G72" i="4"/>
  <c r="H72" i="4" s="1"/>
  <c r="F72" i="4"/>
  <c r="G71" i="4"/>
  <c r="H71" i="4" s="1"/>
  <c r="F71" i="4"/>
  <c r="G70" i="4"/>
  <c r="H70" i="4" s="1"/>
  <c r="F70" i="4"/>
  <c r="G69" i="4"/>
  <c r="H69" i="4" s="1"/>
  <c r="F69" i="4"/>
  <c r="G68" i="4"/>
  <c r="H68" i="4" s="1"/>
  <c r="F68" i="4"/>
  <c r="G62" i="4"/>
  <c r="H62" i="4" s="1"/>
  <c r="F62" i="4"/>
  <c r="G61" i="4"/>
  <c r="H61" i="4" s="1"/>
  <c r="F61" i="4"/>
  <c r="G60" i="4"/>
  <c r="H60" i="4" s="1"/>
  <c r="F60" i="4"/>
  <c r="G59" i="4"/>
  <c r="H59" i="4" s="1"/>
  <c r="F59" i="4"/>
  <c r="G58" i="4"/>
  <c r="H58" i="4" s="1"/>
  <c r="F58" i="4"/>
  <c r="G57" i="4"/>
  <c r="H57" i="4" s="1"/>
  <c r="F57" i="4"/>
  <c r="G56" i="4"/>
  <c r="H56" i="4" s="1"/>
  <c r="F56" i="4"/>
  <c r="G55" i="4"/>
  <c r="H55" i="4" s="1"/>
  <c r="F55" i="4"/>
  <c r="G54" i="4"/>
  <c r="H54" i="4" s="1"/>
  <c r="F54" i="4"/>
  <c r="G53" i="4"/>
  <c r="H53" i="4" s="1"/>
  <c r="F53" i="4"/>
  <c r="G52" i="4"/>
  <c r="H52" i="4" s="1"/>
  <c r="F52" i="4"/>
  <c r="G51" i="4"/>
  <c r="H51" i="4" s="1"/>
  <c r="F51" i="4"/>
  <c r="G50" i="4"/>
  <c r="H50" i="4" s="1"/>
  <c r="F50" i="4"/>
  <c r="U5" i="5" l="1"/>
  <c r="W5" i="5"/>
  <c r="AA5" i="5"/>
  <c r="AI5" i="5"/>
  <c r="Y5" i="5"/>
  <c r="I82" i="4"/>
  <c r="AE15" i="5"/>
  <c r="BK15" i="5"/>
  <c r="BM15" i="5"/>
  <c r="AM15" i="5"/>
  <c r="AY15" i="5"/>
  <c r="AO15" i="5"/>
  <c r="Q15" i="5"/>
  <c r="AQ15" i="5"/>
  <c r="BA15" i="5"/>
  <c r="S15" i="5"/>
  <c r="AS15" i="5"/>
  <c r="AU15" i="5"/>
  <c r="U15" i="5"/>
  <c r="BC15" i="5"/>
  <c r="BE15" i="5"/>
  <c r="Y15" i="5"/>
  <c r="AW15" i="5"/>
  <c r="BG15" i="5"/>
  <c r="AA15" i="5"/>
  <c r="BI18" i="5"/>
  <c r="M62" i="4"/>
  <c r="P62" i="4" s="1"/>
  <c r="C16" i="5"/>
  <c r="M61" i="4"/>
  <c r="P61" i="4" s="1"/>
  <c r="C15" i="5"/>
  <c r="M60" i="4"/>
  <c r="P60" i="4" s="1"/>
  <c r="C14" i="5"/>
  <c r="M58" i="4"/>
  <c r="P58" i="4" s="1"/>
  <c r="C12" i="5"/>
  <c r="M57" i="4"/>
  <c r="P57" i="4" s="1"/>
  <c r="C11" i="5"/>
  <c r="M56" i="4"/>
  <c r="P56" i="4" s="1"/>
  <c r="C10" i="5"/>
  <c r="M54" i="4"/>
  <c r="P54" i="4" s="1"/>
  <c r="C8" i="5"/>
  <c r="C7" i="5"/>
  <c r="L31" i="5"/>
  <c r="R7" i="5"/>
  <c r="BK16" i="5"/>
  <c r="BM16" i="5"/>
  <c r="Q16" i="5"/>
  <c r="AM16" i="5"/>
  <c r="AY16" i="5"/>
  <c r="S16" i="5"/>
  <c r="AO16" i="5"/>
  <c r="AQ16" i="5"/>
  <c r="BA16" i="5"/>
  <c r="U16" i="5"/>
  <c r="AS16" i="5"/>
  <c r="W16" i="5"/>
  <c r="AU16" i="5"/>
  <c r="AA16" i="5"/>
  <c r="BC16" i="5"/>
  <c r="AE16" i="5"/>
  <c r="BE16" i="5"/>
  <c r="AW16" i="5"/>
  <c r="BG16" i="5"/>
  <c r="AI16" i="5"/>
  <c r="BI16" i="5"/>
  <c r="BI30" i="5" s="1"/>
  <c r="O5" i="5"/>
  <c r="O6" i="5"/>
  <c r="M53" i="4"/>
  <c r="P53" i="4" s="1"/>
  <c r="S73" i="4"/>
  <c r="S74" i="4"/>
  <c r="S77" i="4"/>
  <c r="S78" i="4"/>
  <c r="S68" i="4"/>
  <c r="S79" i="4"/>
  <c r="S80" i="4"/>
  <c r="S69" i="4"/>
  <c r="S70" i="4"/>
  <c r="S76" i="4"/>
  <c r="S71" i="4"/>
  <c r="S72" i="4"/>
  <c r="S75" i="4"/>
  <c r="S58" i="4"/>
  <c r="S59" i="4"/>
  <c r="S60" i="4"/>
  <c r="S61" i="4"/>
  <c r="S62" i="4"/>
  <c r="S51" i="4"/>
  <c r="S50" i="4"/>
  <c r="S52" i="4"/>
  <c r="S55" i="4"/>
  <c r="S56" i="4"/>
  <c r="S53" i="4"/>
  <c r="S54" i="4"/>
  <c r="S57" i="4"/>
  <c r="M59" i="4"/>
  <c r="P59" i="4" s="1"/>
  <c r="AD5" i="5"/>
  <c r="R4" i="5"/>
  <c r="X16" i="5"/>
  <c r="Z18" i="5"/>
  <c r="T8" i="5"/>
  <c r="X12" i="5"/>
  <c r="AH17" i="5"/>
  <c r="AH30" i="5" s="1"/>
  <c r="N14" i="5"/>
  <c r="Y14" i="5"/>
  <c r="Z13" i="5"/>
  <c r="Z30" i="5" s="1"/>
  <c r="V15" i="5"/>
  <c r="T17" i="5"/>
  <c r="N6" i="5"/>
  <c r="R19" i="5"/>
  <c r="S19" i="5" s="1"/>
  <c r="P20" i="5"/>
  <c r="N18" i="5"/>
  <c r="N23" i="5"/>
  <c r="O21" i="5"/>
  <c r="N27" i="5"/>
  <c r="O22" i="5"/>
  <c r="O8" i="5"/>
  <c r="O4" i="5"/>
  <c r="P6" i="5"/>
  <c r="P30" i="5" s="1"/>
  <c r="O20" i="5"/>
  <c r="O13" i="5"/>
  <c r="N26" i="5"/>
  <c r="N21" i="5"/>
  <c r="N9" i="5"/>
  <c r="O9" i="5"/>
  <c r="N8" i="5"/>
  <c r="N20" i="5"/>
  <c r="O15" i="5"/>
  <c r="N16" i="5"/>
  <c r="N19" i="5"/>
  <c r="O16" i="5"/>
  <c r="BA4" i="5"/>
  <c r="N11" i="5"/>
  <c r="N17" i="5"/>
  <c r="N25" i="5"/>
  <c r="N7" i="5"/>
  <c r="O7" i="5"/>
  <c r="O17" i="5"/>
  <c r="N12" i="5"/>
  <c r="V9" i="5"/>
  <c r="N15" i="5"/>
  <c r="AK4" i="5"/>
  <c r="N10" i="5"/>
  <c r="AG4" i="5"/>
  <c r="BK4" i="5"/>
  <c r="K31" i="5"/>
  <c r="W4" i="5"/>
  <c r="AM4" i="5"/>
  <c r="BE4" i="5"/>
  <c r="BM4" i="5"/>
  <c r="T6" i="5"/>
  <c r="BG4" i="5"/>
  <c r="O12" i="5"/>
  <c r="AU4" i="5"/>
  <c r="O10" i="5"/>
  <c r="F80" i="4"/>
  <c r="AQ4" i="5"/>
  <c r="O14" i="5"/>
  <c r="G80" i="4"/>
  <c r="H80" i="4" s="1"/>
  <c r="N4" i="5"/>
  <c r="N5" i="5"/>
  <c r="AD12" i="5"/>
  <c r="AS4" i="5"/>
  <c r="AE4" i="5"/>
  <c r="AW4" i="5"/>
  <c r="O19" i="5"/>
  <c r="O18" i="5"/>
  <c r="N24" i="5"/>
  <c r="AO22" i="5"/>
  <c r="O11" i="5"/>
  <c r="N13" i="5"/>
  <c r="N22" i="5"/>
  <c r="X30" i="5" l="1"/>
  <c r="AD30" i="5"/>
  <c r="T30" i="5"/>
  <c r="R30" i="5"/>
  <c r="V30" i="5"/>
  <c r="W7" i="5" s="1"/>
  <c r="AU30" i="5"/>
  <c r="AU31" i="5" s="1"/>
  <c r="AU32" i="5" s="1"/>
  <c r="N30" i="5"/>
  <c r="BE30" i="5"/>
  <c r="BE31" i="5" s="1"/>
  <c r="BE32" i="5" s="1"/>
  <c r="AW30" i="5"/>
  <c r="AW31" i="5" s="1"/>
  <c r="AW32" i="5" s="1"/>
  <c r="BM30" i="5"/>
  <c r="BM31" i="5" s="1"/>
  <c r="BM32" i="5" s="1"/>
  <c r="BL35" i="5" s="1"/>
  <c r="BM35" i="5" s="1"/>
  <c r="BK30" i="5"/>
  <c r="BK31" i="5" s="1"/>
  <c r="BK32" i="5" s="1"/>
  <c r="BJ35" i="5" s="1"/>
  <c r="BK35" i="5" s="1"/>
  <c r="O30" i="5"/>
  <c r="G82" i="4"/>
  <c r="G83" i="4"/>
  <c r="G84" i="4"/>
  <c r="G85" i="4"/>
  <c r="U17" i="5"/>
  <c r="Q4" i="5"/>
  <c r="AA11" i="5"/>
  <c r="AI14" i="5"/>
  <c r="AM18" i="5"/>
  <c r="BG22" i="5"/>
  <c r="BG30" i="5" s="1"/>
  <c r="BC23" i="5"/>
  <c r="BA22" i="5"/>
  <c r="BA30" i="5" s="1"/>
  <c r="AY21" i="5"/>
  <c r="AY30" i="5" s="1"/>
  <c r="AY31" i="5" s="1"/>
  <c r="AY32" i="5" s="1"/>
  <c r="AX34" i="5" s="1"/>
  <c r="AY34" i="5" s="1"/>
  <c r="AO19" i="5"/>
  <c r="AK24" i="5"/>
  <c r="BI31" i="5"/>
  <c r="BI32" i="5" s="1"/>
  <c r="BH35" i="5" s="1"/>
  <c r="BI35" i="5" s="1"/>
  <c r="AE14" i="5"/>
  <c r="AA18" i="5"/>
  <c r="AI15" i="5"/>
  <c r="AI11" i="5"/>
  <c r="AQ14" i="5"/>
  <c r="AE5" i="5"/>
  <c r="Y16" i="5"/>
  <c r="AM20" i="5"/>
  <c r="Q20" i="5"/>
  <c r="AG9" i="5"/>
  <c r="W15" i="5"/>
  <c r="AI9" i="5"/>
  <c r="AO4" i="5"/>
  <c r="AQ22" i="5"/>
  <c r="AG11" i="5"/>
  <c r="AA13" i="5"/>
  <c r="AI17" i="5"/>
  <c r="U6" i="5"/>
  <c r="AQ17" i="5"/>
  <c r="G19" i="10" l="1"/>
  <c r="D19" i="10"/>
  <c r="F19" i="10"/>
  <c r="E19" i="10"/>
  <c r="F20" i="10"/>
  <c r="G20" i="10"/>
  <c r="C20" i="10"/>
  <c r="D20" i="10"/>
  <c r="E20" i="10"/>
  <c r="AO30" i="5"/>
  <c r="C17" i="10"/>
  <c r="G17" i="10"/>
  <c r="F17" i="10"/>
  <c r="E17" i="10"/>
  <c r="D17" i="10"/>
  <c r="AA30" i="5"/>
  <c r="AA31" i="5" s="1"/>
  <c r="AA32" i="5" s="1"/>
  <c r="AV35" i="5"/>
  <c r="AW35" i="5" s="1"/>
  <c r="F13" i="10" s="1"/>
  <c r="BA31" i="5"/>
  <c r="BA32" i="5" s="1"/>
  <c r="BG31" i="5"/>
  <c r="BG32" i="5" s="1"/>
  <c r="AI30" i="5"/>
  <c r="AI31" i="5" s="1"/>
  <c r="AI32" i="5" s="1"/>
  <c r="AH35" i="5" s="1"/>
  <c r="AI35" i="5" s="1"/>
  <c r="BC30" i="5"/>
  <c r="BC31" i="5" s="1"/>
  <c r="BC32" i="5" s="1"/>
  <c r="O31" i="5"/>
  <c r="AC31" i="5"/>
  <c r="AC32" i="5" s="1"/>
  <c r="W9" i="5"/>
  <c r="W27" i="5"/>
  <c r="BJ34" i="5"/>
  <c r="BK34" i="5" s="1"/>
  <c r="AQ20" i="5"/>
  <c r="AQ18" i="5"/>
  <c r="AQ30" i="5" s="1"/>
  <c r="AV34" i="5"/>
  <c r="AW34" i="5" s="1"/>
  <c r="BH34" i="5"/>
  <c r="BI34" i="5" s="1"/>
  <c r="AK17" i="5"/>
  <c r="AK30" i="5" s="1"/>
  <c r="Y10" i="5"/>
  <c r="AO31" i="5"/>
  <c r="AO32" i="5" s="1"/>
  <c r="AE12" i="5"/>
  <c r="AE30" i="5" s="1"/>
  <c r="Y12" i="5"/>
  <c r="U10" i="5"/>
  <c r="U7" i="5"/>
  <c r="S4" i="5"/>
  <c r="S5" i="5"/>
  <c r="W11" i="5"/>
  <c r="W13" i="5"/>
  <c r="AG15" i="5"/>
  <c r="AG13" i="5"/>
  <c r="Q5" i="5"/>
  <c r="Q7" i="5"/>
  <c r="U8" i="5"/>
  <c r="Q6" i="5"/>
  <c r="U9" i="5"/>
  <c r="S7" i="5"/>
  <c r="AM5" i="5"/>
  <c r="AM21" i="5"/>
  <c r="AS21" i="5"/>
  <c r="AS5" i="5"/>
  <c r="Y30" i="5" l="1"/>
  <c r="Y31" i="5" s="1"/>
  <c r="Y32" i="5" s="1"/>
  <c r="W30" i="5"/>
  <c r="AG30" i="5"/>
  <c r="AG31" i="5" s="1"/>
  <c r="AG32" i="5" s="1"/>
  <c r="D13" i="10"/>
  <c r="S30" i="5"/>
  <c r="S31" i="5" s="1"/>
  <c r="S32" i="5" s="1"/>
  <c r="G13" i="10"/>
  <c r="AS30" i="5"/>
  <c r="AS31" i="5" s="1"/>
  <c r="AS32" i="5" s="1"/>
  <c r="U30" i="5"/>
  <c r="U31" i="5" s="1"/>
  <c r="U32" i="5" s="1"/>
  <c r="T35" i="5" s="1"/>
  <c r="U35" i="5" s="1"/>
  <c r="E13" i="10"/>
  <c r="C13" i="10"/>
  <c r="Q30" i="5"/>
  <c r="Q31" i="5" s="1"/>
  <c r="Q32" i="5" s="1"/>
  <c r="BB35" i="5"/>
  <c r="BC35" i="5" s="1"/>
  <c r="D10" i="10"/>
  <c r="E10" i="10"/>
  <c r="C10" i="10"/>
  <c r="G10" i="10"/>
  <c r="F10" i="10"/>
  <c r="AM30" i="5"/>
  <c r="AM31" i="5" s="1"/>
  <c r="AM32" i="5" s="1"/>
  <c r="AZ34" i="5"/>
  <c r="BA34" i="5" s="1"/>
  <c r="AZ35" i="5"/>
  <c r="BA35" i="5" s="1"/>
  <c r="BB34" i="5"/>
  <c r="BC34" i="5" s="1"/>
  <c r="AQ31" i="5"/>
  <c r="AQ32" i="5" s="1"/>
  <c r="AH34" i="5"/>
  <c r="AI34" i="5" s="1"/>
  <c r="W31" i="5"/>
  <c r="W32" i="5" s="1"/>
  <c r="AK31" i="5"/>
  <c r="AK32" i="5" s="1"/>
  <c r="AE31" i="5"/>
  <c r="AE32" i="5" s="1"/>
  <c r="AD35" i="5" s="1"/>
  <c r="AE35" i="5" s="1"/>
  <c r="V35" i="5" l="1"/>
  <c r="W35" i="5" s="1"/>
  <c r="G6" i="10" s="1"/>
  <c r="AF34" i="5"/>
  <c r="AG34" i="5" s="1"/>
  <c r="AF35" i="5"/>
  <c r="AG35" i="5" s="1"/>
  <c r="P35" i="5"/>
  <c r="Q35" i="5" s="1"/>
  <c r="G5" i="10"/>
  <c r="F5" i="10"/>
  <c r="D5" i="10"/>
  <c r="E5" i="10"/>
  <c r="C5" i="10"/>
  <c r="E7" i="10"/>
  <c r="D7" i="10"/>
  <c r="F7" i="10"/>
  <c r="C7" i="10"/>
  <c r="G7" i="10"/>
  <c r="F16" i="10"/>
  <c r="E16" i="10"/>
  <c r="C16" i="10"/>
  <c r="D16" i="10"/>
  <c r="G16" i="10"/>
  <c r="F15" i="10"/>
  <c r="G15" i="10"/>
  <c r="E15" i="10"/>
  <c r="C15" i="10"/>
  <c r="D15" i="10"/>
  <c r="AJ35" i="5"/>
  <c r="AK35" i="5" s="1"/>
  <c r="AN35" i="5"/>
  <c r="AO35" i="5" s="1"/>
  <c r="E12" i="10" s="1"/>
  <c r="T34" i="5"/>
  <c r="U34" i="5" s="1"/>
  <c r="AN34" i="5"/>
  <c r="AO34" i="5" s="1"/>
  <c r="AD34" i="5"/>
  <c r="AE34" i="5" s="1"/>
  <c r="AJ34" i="5"/>
  <c r="AK34" i="5" s="1"/>
  <c r="V34" i="5"/>
  <c r="W34" i="5" s="1"/>
  <c r="P34" i="5"/>
  <c r="Q34" i="5" s="1"/>
  <c r="E6" i="10" l="1"/>
  <c r="C6" i="10"/>
  <c r="D6" i="10"/>
  <c r="F6" i="10"/>
  <c r="F4" i="10"/>
  <c r="G4" i="10"/>
  <c r="D4" i="10"/>
  <c r="E4" i="10"/>
  <c r="C4" i="10"/>
  <c r="F8" i="10"/>
  <c r="G8" i="10"/>
  <c r="E8" i="10"/>
  <c r="G11" i="10"/>
  <c r="F11" i="10"/>
  <c r="E11" i="10"/>
  <c r="D11" i="10"/>
  <c r="C11" i="10"/>
  <c r="D12" i="10"/>
  <c r="F12" i="10"/>
  <c r="G12" i="10"/>
  <c r="N31" i="5"/>
</calcChain>
</file>

<file path=xl/sharedStrings.xml><?xml version="1.0" encoding="utf-8"?>
<sst xmlns="http://schemas.openxmlformats.org/spreadsheetml/2006/main" count="4452" uniqueCount="977">
  <si>
    <t>Scénarisation d'un sujet E32a</t>
  </si>
  <si>
    <t>Etape 1</t>
  </si>
  <si>
    <t>Choix du support</t>
  </si>
  <si>
    <t>1.1</t>
  </si>
  <si>
    <t>Ouvrir l'onglet 1. Présentation générale</t>
  </si>
  <si>
    <t>1.2</t>
  </si>
  <si>
    <t>Compléter toutes les cases en jaune clair, écriture rouge</t>
  </si>
  <si>
    <t xml:space="preserve">Pour les cases à sélections, cliquer sur la case jaune clair, puis faites votre choix en cliquant sur l'ascenceur (flèches grises à droite) qui vous dévoile les choix possibles. </t>
  </si>
  <si>
    <t xml:space="preserve">1.3 </t>
  </si>
  <si>
    <t>Décrire le contexte en lien avec votre support</t>
  </si>
  <si>
    <t>Etape 2</t>
  </si>
  <si>
    <t>Problématisation</t>
  </si>
  <si>
    <t>2.1</t>
  </si>
  <si>
    <t>Ouvrir l'onglet 2. Problématisation</t>
  </si>
  <si>
    <t>2.2</t>
  </si>
  <si>
    <t>2.3</t>
  </si>
  <si>
    <t>2.4</t>
  </si>
  <si>
    <t>Compléter les ressources nécessaires pour traiter votre sujet</t>
  </si>
  <si>
    <t>Etape 3</t>
  </si>
  <si>
    <t xml:space="preserve">Scénario </t>
  </si>
  <si>
    <t>3.1</t>
  </si>
  <si>
    <t>Ouvrir l'onglet 3. Scénario</t>
  </si>
  <si>
    <t>3.2</t>
  </si>
  <si>
    <t xml:space="preserve">Choisir la compétence détaillée que vous souhaitez traiter au regard de chaque Tâche choisie </t>
  </si>
  <si>
    <t xml:space="preserve">3.3 </t>
  </si>
  <si>
    <t>Choisir le poids de chaque question au regard de la l'ensemble des questions dans la compétence visée</t>
  </si>
  <si>
    <t>Il s'agit de répartir le poids de chaque question au sein d'une même compétence pour arriver à un total de 100% par compétence</t>
  </si>
  <si>
    <t>Le poids est en lien avec la compétence choisie</t>
  </si>
  <si>
    <t xml:space="preserve">3.4 </t>
  </si>
  <si>
    <t>Choisir les savoirs associés au regard des compétences choisies</t>
  </si>
  <si>
    <t>Le savoir associé doit correspondre aux savoirs possibles à traiter au sein de chaque compétence</t>
  </si>
  <si>
    <t>On veillera à l'équilibre des champs de savoirs</t>
  </si>
  <si>
    <t xml:space="preserve">Vérification des barèmes </t>
  </si>
  <si>
    <t>Ouvrir l'onglet 4. Barème</t>
  </si>
  <si>
    <t>Cet onglet vous permet de simuler votre bârème au regard des poids données aux questions</t>
  </si>
  <si>
    <t>La simulation vous permet de vérifier les résultats par action au sein de chaque compétence, pour plusieurs scénarios possibles</t>
  </si>
  <si>
    <t>Clic sur la case</t>
  </si>
  <si>
    <t xml:space="preserve">Session : </t>
  </si>
  <si>
    <t xml:space="preserve">? </t>
  </si>
  <si>
    <t>Ce dossier est à compléter et sera joint au dossier technique au format numérique et à la maquette au format IFC</t>
  </si>
  <si>
    <t xml:space="preserve">Présence du dossier ressources : </t>
  </si>
  <si>
    <t>?</t>
  </si>
  <si>
    <t>Présence de la maquette IFC</t>
  </si>
  <si>
    <t xml:space="preserve">ACADEMIE : </t>
  </si>
  <si>
    <t>LYCEE :</t>
  </si>
  <si>
    <t>à compléter</t>
  </si>
  <si>
    <t>ADRESSE DU LYCEE :</t>
  </si>
  <si>
    <t>N° et rue</t>
  </si>
  <si>
    <t>Code postal</t>
  </si>
  <si>
    <t>Ville</t>
  </si>
  <si>
    <t xml:space="preserve">Coordonnées du professeur coordinateur du sujet : </t>
  </si>
  <si>
    <t xml:space="preserve">Nom : </t>
  </si>
  <si>
    <t>Prénom</t>
  </si>
  <si>
    <t xml:space="preserve">N° portable </t>
  </si>
  <si>
    <t xml:space="preserve">Coordonnées du DDFPT : </t>
  </si>
  <si>
    <t>Noms, prénoms des autres concepteurs :</t>
  </si>
  <si>
    <t>Mail de tous les concepteurs : adresse académique</t>
  </si>
  <si>
    <t>Description du Contexte : (commune à l'ensemble des parties du sujet)</t>
  </si>
  <si>
    <t>Exple : Session 2016</t>
  </si>
  <si>
    <t>Le bâtiment ALTIR est un ouvrage neuf, dédié à l’hémodialyse. Le bâtiment crée comporte 47 lits, et une éventuelle extension de 66 lits est possible. Il comporte au rez de jardin 2 appartements.</t>
  </si>
  <si>
    <t>La production de chaleur est assurée par deux chaudières gaz à condensation.</t>
  </si>
  <si>
    <t>La production de froid est réalisée par un groupe de production d’eau glacée monobloc à condensation par air.</t>
  </si>
  <si>
    <t>Le chauffage des pièces est assuré par des planchers chauffants.</t>
  </si>
  <si>
    <t>Les locaux au rez de jardin sont chauffés par radiateurs.</t>
  </si>
  <si>
    <t>Le rafraîchissement des pièces pour les malades est assuré par des ventilo-convecteurs plafonniers et cassettes.</t>
  </si>
  <si>
    <t>La ventilation est de type double flux pour l’ensemble des locaux, à l’exception des box isolés, qui sont en dépression.</t>
  </si>
  <si>
    <t xml:space="preserve">La production d’eau chaude sanitaire est réalisée de manière centralisée. </t>
  </si>
  <si>
    <t>E32.a</t>
  </si>
  <si>
    <t>4h00</t>
  </si>
  <si>
    <t>Maintenance corrective</t>
  </si>
  <si>
    <t xml:space="preserve">Pour le choix : </t>
  </si>
  <si>
    <t>Choix des ressources</t>
  </si>
  <si>
    <t>Se référer à la feuille Tâches</t>
  </si>
  <si>
    <t xml:space="preserve">Compléter les cases </t>
  </si>
  <si>
    <t>Partie Pratique</t>
  </si>
  <si>
    <t>Recherche de panne</t>
  </si>
  <si>
    <t xml:space="preserve">Choix des tâches : </t>
  </si>
  <si>
    <t>Partie théorique (1h00) - Partie pratique (4h00)</t>
  </si>
  <si>
    <t>Rappel Tâches</t>
  </si>
  <si>
    <t>Logiciels</t>
  </si>
  <si>
    <t xml:space="preserve">Type </t>
  </si>
  <si>
    <t>Dossier Technique</t>
  </si>
  <si>
    <t>Supports d'enregistrement</t>
  </si>
  <si>
    <t>Dossier QHSE et ICPE</t>
  </si>
  <si>
    <t>Système</t>
  </si>
  <si>
    <t>Equipements</t>
  </si>
  <si>
    <t>Sur poste / En ligne</t>
  </si>
  <si>
    <t>A compléter</t>
  </si>
  <si>
    <t>A3T25</t>
  </si>
  <si>
    <t>A3T23</t>
  </si>
  <si>
    <t>Après expertise et validation hiérarchique</t>
  </si>
  <si>
    <t>A3T24</t>
  </si>
  <si>
    <t>A3T26</t>
  </si>
  <si>
    <t>A3T27</t>
  </si>
  <si>
    <t>A3T30</t>
  </si>
  <si>
    <t>A3T29</t>
  </si>
  <si>
    <t>A4T34</t>
  </si>
  <si>
    <t>Poids des questions</t>
  </si>
  <si>
    <t>Se référer à la feuille Compétences</t>
  </si>
  <si>
    <t>% de répartition dans la compétence</t>
  </si>
  <si>
    <t>Se référer à la feuille Savoirs</t>
  </si>
  <si>
    <t xml:space="preserve">Compétences possibles </t>
  </si>
  <si>
    <t>Compétence choisie</t>
  </si>
  <si>
    <t>Compléter les cases concernées C1 ou Ci</t>
  </si>
  <si>
    <t>E32.a : 1h00 ( 4h00 Pratique) Recherche de panne</t>
  </si>
  <si>
    <t>Parties</t>
  </si>
  <si>
    <t>Tâches</t>
  </si>
  <si>
    <t xml:space="preserve">Choix des actions </t>
  </si>
  <si>
    <t>Actions</t>
  </si>
  <si>
    <t>Indicateurs</t>
  </si>
  <si>
    <t>Compétence</t>
  </si>
  <si>
    <t>C11</t>
  </si>
  <si>
    <t>C12</t>
  </si>
  <si>
    <t>Savoirs possibles</t>
  </si>
  <si>
    <t>Savoirs choisis</t>
  </si>
  <si>
    <t>Savoirs Associés</t>
  </si>
  <si>
    <t>Critères</t>
  </si>
  <si>
    <t>AC1121</t>
  </si>
  <si>
    <t>S42</t>
  </si>
  <si>
    <t>S21</t>
  </si>
  <si>
    <t>S51</t>
  </si>
  <si>
    <t>S13</t>
  </si>
  <si>
    <t>E32.a : 3h00 ( 4h00 Pratique) Après expertise et validation</t>
  </si>
  <si>
    <t>S53</t>
  </si>
  <si>
    <t>S82</t>
  </si>
  <si>
    <t>S28</t>
  </si>
  <si>
    <t>Total C11</t>
  </si>
  <si>
    <t>Total S1</t>
  </si>
  <si>
    <t>Total S2</t>
  </si>
  <si>
    <t>Total S4</t>
  </si>
  <si>
    <t>Total S5</t>
  </si>
  <si>
    <t>Total S8</t>
  </si>
  <si>
    <t>Simulation évaluation (x dans la case)</t>
  </si>
  <si>
    <t>Calcul Niveau</t>
  </si>
  <si>
    <t>Question</t>
  </si>
  <si>
    <t>Colonne1</t>
  </si>
  <si>
    <t>Action</t>
  </si>
  <si>
    <t>Désignation de l'action</t>
  </si>
  <si>
    <t>Critères / attendus</t>
  </si>
  <si>
    <t>1</t>
  </si>
  <si>
    <t>2</t>
  </si>
  <si>
    <t>3</t>
  </si>
  <si>
    <t>4</t>
  </si>
  <si>
    <t xml:space="preserve">Niveau </t>
  </si>
  <si>
    <t>C112</t>
  </si>
  <si>
    <t>Calcul</t>
  </si>
  <si>
    <t>AC232</t>
  </si>
  <si>
    <t>AC241</t>
  </si>
  <si>
    <t>AC251</t>
  </si>
  <si>
    <t>AC252</t>
  </si>
  <si>
    <t>AC261</t>
  </si>
  <si>
    <t>AC271</t>
  </si>
  <si>
    <t>AC272</t>
  </si>
  <si>
    <t>AC311</t>
  </si>
  <si>
    <t>AC312</t>
  </si>
  <si>
    <t>AC321</t>
  </si>
  <si>
    <t>AC331</t>
  </si>
  <si>
    <t>AC332</t>
  </si>
  <si>
    <t>AC333</t>
  </si>
  <si>
    <t>AC334</t>
  </si>
  <si>
    <t>AC411</t>
  </si>
  <si>
    <t>AC412</t>
  </si>
  <si>
    <t>AC413</t>
  </si>
  <si>
    <t>AC414</t>
  </si>
  <si>
    <t>x</t>
  </si>
  <si>
    <t>Total</t>
  </si>
  <si>
    <t>Attention, un seule croix par ligne</t>
  </si>
  <si>
    <t>En cas d'erreur, modifier dans le scénario</t>
  </si>
  <si>
    <t>Niveau proposé par compétence  -&gt;</t>
  </si>
  <si>
    <t>Données</t>
  </si>
  <si>
    <t xml:space="preserve">Réponses : </t>
  </si>
  <si>
    <t xml:space="preserve">Académie : </t>
  </si>
  <si>
    <t>Oui</t>
  </si>
  <si>
    <t>Aix-Marseille</t>
  </si>
  <si>
    <t>Non</t>
  </si>
  <si>
    <t>Amiens</t>
  </si>
  <si>
    <t>Besançon</t>
  </si>
  <si>
    <t>Bordeaux</t>
  </si>
  <si>
    <t xml:space="preserve">Problématiques : préparation à </t>
  </si>
  <si>
    <t>Clermont-Ferrand</t>
  </si>
  <si>
    <t>Corse</t>
  </si>
  <si>
    <t>Maintenance préventive</t>
  </si>
  <si>
    <t>Créteil</t>
  </si>
  <si>
    <t>Dijon</t>
  </si>
  <si>
    <t>Exploitation et Mise en service</t>
  </si>
  <si>
    <t>Grenoble</t>
  </si>
  <si>
    <t>Modification</t>
  </si>
  <si>
    <t>Guadeloupe</t>
  </si>
  <si>
    <t>Guyane</t>
  </si>
  <si>
    <t>La Réunion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</si>
  <si>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</si>
  <si>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</si>
  <si>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</si>
  <si>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</si>
  <si>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</si>
  <si>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</si>
  <si>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</si>
  <si>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</si>
  <si>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</si>
  <si>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</si>
  <si>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Nouvelle-Calédonie</t>
  </si>
  <si>
    <t>Orléans-Tours</t>
  </si>
  <si>
    <t>Paris</t>
  </si>
  <si>
    <t>Poitiers</t>
  </si>
  <si>
    <t>Polynésie Française</t>
  </si>
  <si>
    <t>Reims</t>
  </si>
  <si>
    <t>Rennes</t>
  </si>
  <si>
    <t>Strasbourg</t>
  </si>
  <si>
    <t>Toulouse</t>
  </si>
  <si>
    <t>Versailles</t>
  </si>
  <si>
    <t>Wallis et Futuna</t>
  </si>
  <si>
    <t>Activités</t>
  </si>
  <si>
    <t>N° Tâches</t>
  </si>
  <si>
    <t>Situations de travail</t>
  </si>
  <si>
    <t>Compétences visées</t>
  </si>
  <si>
    <t>Savoirs associés</t>
  </si>
  <si>
    <t xml:space="preserve">S1 : Environnement de travail </t>
  </si>
  <si>
    <t xml:space="preserve">S2 : Enjeux énergétiques et environnementaux </t>
  </si>
  <si>
    <t xml:space="preserve">S3 : Analyse et exploitation technique </t>
  </si>
  <si>
    <t xml:space="preserve">S4 : Principes scientifiques et techniques </t>
  </si>
  <si>
    <t xml:space="preserve">S5 : Méthodes et procédures des modifications </t>
  </si>
  <si>
    <t xml:space="preserve">S6 : Méthodes et procédures d’intervention </t>
  </si>
  <si>
    <t>S7 : Qualité - sécurité</t>
  </si>
  <si>
    <t>S8 : Communication</t>
  </si>
  <si>
    <t>Rappel</t>
  </si>
  <si>
    <t xml:space="preserve">A1 </t>
  </si>
  <si>
    <t>PRÉPARATION DES OPÉRATIONS Ȧ RÉALISER</t>
  </si>
  <si>
    <t>A1T11</t>
  </si>
  <si>
    <t>T1</t>
  </si>
  <si>
    <t>A1T1 : Prendre connaissance des dossiers relatifs aux opérations à réaliser</t>
  </si>
  <si>
    <t>C1</t>
  </si>
  <si>
    <t>A1T12</t>
  </si>
  <si>
    <t>A1T13</t>
  </si>
  <si>
    <t xml:space="preserve">Recenser, rassembler les documents liés aux opérations </t>
  </si>
  <si>
    <t>C2</t>
  </si>
  <si>
    <t xml:space="preserve">Modification </t>
  </si>
  <si>
    <t>A1T14</t>
  </si>
  <si>
    <t>C3</t>
  </si>
  <si>
    <t>A1T15</t>
  </si>
  <si>
    <t>Contrôler la faisabilité de l’opération et les difficultés techniques</t>
  </si>
  <si>
    <t>C4</t>
  </si>
  <si>
    <t>A1T21</t>
  </si>
  <si>
    <t>T2</t>
  </si>
  <si>
    <t>A1T2 : Analyser et exploiter les données techniques d’une installation</t>
  </si>
  <si>
    <t>Identifier les fonctions principales sur les schémas de principe</t>
  </si>
  <si>
    <t>A1T22</t>
  </si>
  <si>
    <t>Associer les fonctions principales aux composants</t>
  </si>
  <si>
    <t>A1T23</t>
  </si>
  <si>
    <t>A1T24</t>
  </si>
  <si>
    <t>A1T31</t>
  </si>
  <si>
    <t>T3</t>
  </si>
  <si>
    <t>A1T3 : Analyser les risques relatifs aux opérations à réaliser</t>
  </si>
  <si>
    <t xml:space="preserve">Recenser les contraintes environnementales </t>
  </si>
  <si>
    <t>A1T32</t>
  </si>
  <si>
    <t>Identifier les risques professionnels et prévoir les mesures de prévention adaptées</t>
  </si>
  <si>
    <t>A1T33</t>
  </si>
  <si>
    <t>A1T34</t>
  </si>
  <si>
    <t>Prendre connaissance et analyser le dossier des opérations dans leur environnement</t>
  </si>
  <si>
    <t>A1T35</t>
  </si>
  <si>
    <t>A1T41</t>
  </si>
  <si>
    <t>T4</t>
  </si>
  <si>
    <t>A1T4 : Choisir les matériels, équipements et outillages nécessaires aux opérations à réaliser</t>
  </si>
  <si>
    <t>Identifier les contraintes liées aux opérations, aux conditions d’exécution et autres intervenants</t>
  </si>
  <si>
    <t>A1T42</t>
  </si>
  <si>
    <t>Recenser les matériels, équipements de protection et outillages nécessaires</t>
  </si>
  <si>
    <t>A1T43</t>
  </si>
  <si>
    <t xml:space="preserve">Vérifier la concordance entre les matériels, équipements et outillages prévus et nécessaires aux opérations et ceux à disposition </t>
  </si>
  <si>
    <t>A1T44</t>
  </si>
  <si>
    <t>Établir un bon d’approvisionnement ou un bon de commande pour les matériels, équipements et outillages complémentaires nécessaires</t>
  </si>
  <si>
    <t>A1T51</t>
  </si>
  <si>
    <t>T5</t>
  </si>
  <si>
    <t>A1T5 : Prendre connaissance des tâches en fonction des habilitations, des certifications des équipiers et du planning des autres intervenants</t>
  </si>
  <si>
    <t>Prendre connaissance du planning d’exécution de l’ensemble des intervenants</t>
  </si>
  <si>
    <t>A1T52</t>
  </si>
  <si>
    <t>A1T53</t>
  </si>
  <si>
    <t>Positionner, adapter son ou ses intervention(s) sur le planning</t>
  </si>
  <si>
    <t>A1T54</t>
  </si>
  <si>
    <t xml:space="preserve">Organiser les tâches en fonction des habilitations et des certifications des professionnels affectés  </t>
  </si>
  <si>
    <t>E31.a.1 : modification fluidique d’une installation</t>
  </si>
  <si>
    <t>A2</t>
  </si>
  <si>
    <t>EXPLOITATION ET MISE EN SERVICE</t>
  </si>
  <si>
    <t>A2T11</t>
  </si>
  <si>
    <t>A2T1 : Réceptionner et vérifier les matériels</t>
  </si>
  <si>
    <t>Vérifier la conformité d’une livraison en comparant le matériel commandé et le matériel livré</t>
  </si>
  <si>
    <t>C5</t>
  </si>
  <si>
    <t>E31.a.2 : modification électrique d’une installation</t>
  </si>
  <si>
    <t>A2T12</t>
  </si>
  <si>
    <t>Vérifier l’état des fournitures</t>
  </si>
  <si>
    <t>A2T13</t>
  </si>
  <si>
    <t>Vérifier l’outillage nécessaire à la réalisation des opérations</t>
  </si>
  <si>
    <t>C6</t>
  </si>
  <si>
    <t>A2T21</t>
  </si>
  <si>
    <t>A2T2 : Implanter les appareils et les accessoires</t>
  </si>
  <si>
    <t>Situer l’installation dans son environnement</t>
  </si>
  <si>
    <t>A2T22</t>
  </si>
  <si>
    <t>Repérer l’implantation des appareils</t>
  </si>
  <si>
    <t>A2T23</t>
  </si>
  <si>
    <t>Implanter les matériels et les accessoires</t>
  </si>
  <si>
    <t>A2T24</t>
  </si>
  <si>
    <t>Effectuer les contrôles associés</t>
  </si>
  <si>
    <t>A2T31</t>
  </si>
  <si>
    <t>Réaliser le façonnage des réseaux fluidiques</t>
  </si>
  <si>
    <t>A2T32</t>
  </si>
  <si>
    <t>A2T33</t>
  </si>
  <si>
    <t>Réaliser le raccordement fluidique des appareils</t>
  </si>
  <si>
    <t>A2T34</t>
  </si>
  <si>
    <t>A2T41</t>
  </si>
  <si>
    <t>A2T4 : Câbler, raccorder les équipements électriques</t>
  </si>
  <si>
    <t>Repérer les contraintes de câblage et de raccordement</t>
  </si>
  <si>
    <t>A2T42</t>
  </si>
  <si>
    <t>Câbler et raccorder les matériels électriques</t>
  </si>
  <si>
    <t>A2T43</t>
  </si>
  <si>
    <t>Adapter, si nécessaire, le câblage et le raccordement</t>
  </si>
  <si>
    <t>A2T44</t>
  </si>
  <si>
    <t>A2T51</t>
  </si>
  <si>
    <t>A2T5 : Agir de manière éco-responsable</t>
  </si>
  <si>
    <t>A2T52</t>
  </si>
  <si>
    <t>Trier et évacuer les déchets générés par son activité</t>
  </si>
  <si>
    <t>A2T53</t>
  </si>
  <si>
    <t>Éviter le gaspillage des matières premières et des énergies</t>
  </si>
  <si>
    <t>E31.b : mise en service et exploitation de l’installation</t>
  </si>
  <si>
    <t>A2T61</t>
  </si>
  <si>
    <t>C7</t>
  </si>
  <si>
    <t>A2T62</t>
  </si>
  <si>
    <t>Analyser les risques professionnels</t>
  </si>
  <si>
    <t>A2T63</t>
  </si>
  <si>
    <t>C8</t>
  </si>
  <si>
    <t>A2T64</t>
  </si>
  <si>
    <t>Prérégler les appareils de régulation et de sécurité</t>
  </si>
  <si>
    <t>C9</t>
  </si>
  <si>
    <t>A2T65</t>
  </si>
  <si>
    <t>A2T71</t>
  </si>
  <si>
    <t>Respecter les règles de sécurité</t>
  </si>
  <si>
    <t>A2T72</t>
  </si>
  <si>
    <t>Mettre en service l’installation</t>
  </si>
  <si>
    <t>A2T73</t>
  </si>
  <si>
    <t>Compléter la charge du réseau fluidique</t>
  </si>
  <si>
    <t>A2T74</t>
  </si>
  <si>
    <t>Ajuster les réglages des systèmes de régulation et de sécurité</t>
  </si>
  <si>
    <t>A2T75</t>
  </si>
  <si>
    <t>Réaliser les mesures nécessaires pour valider le fonctionnement de l’installation</t>
  </si>
  <si>
    <t>A2T76</t>
  </si>
  <si>
    <t>Optimiser le fonctionnement de l’installation</t>
  </si>
  <si>
    <t>A2T77</t>
  </si>
  <si>
    <t>Compléter la fiche d’intervention/bordereau de suivi de déchet dangereux</t>
  </si>
  <si>
    <t>A2T78</t>
  </si>
  <si>
    <t>Rédiger un rapport de mise en service, un bon de travail</t>
  </si>
  <si>
    <t>A2T81</t>
  </si>
  <si>
    <t>A2T82</t>
  </si>
  <si>
    <t>A2T83</t>
  </si>
  <si>
    <t>A2T84</t>
  </si>
  <si>
    <t>A2T85</t>
  </si>
  <si>
    <t>A2T91</t>
  </si>
  <si>
    <t>E32.b : maintenance préventive</t>
  </si>
  <si>
    <t>A3</t>
  </si>
  <si>
    <t>MAINTENANCE</t>
  </si>
  <si>
    <t>A3T11</t>
  </si>
  <si>
    <t>Identifier les opérations prédéfinies liées au contrat de maintenance</t>
  </si>
  <si>
    <t>C10</t>
  </si>
  <si>
    <t>A3T12</t>
  </si>
  <si>
    <t>C13</t>
  </si>
  <si>
    <t>A3T13</t>
  </si>
  <si>
    <t>Analyser les risques liés à l’intervention</t>
  </si>
  <si>
    <t>A3T14</t>
  </si>
  <si>
    <t>Approvisionner en matériels, équipements et outillages</t>
  </si>
  <si>
    <t>A3T15</t>
  </si>
  <si>
    <t>A3T16</t>
  </si>
  <si>
    <t>A3T17</t>
  </si>
  <si>
    <t>A3T18</t>
  </si>
  <si>
    <t>A3T19</t>
  </si>
  <si>
    <t>A3T20</t>
  </si>
  <si>
    <t>A4</t>
  </si>
  <si>
    <t>COMMUNICATION</t>
  </si>
  <si>
    <t>A4T11</t>
  </si>
  <si>
    <t>A4T31</t>
  </si>
  <si>
    <t>Recenser les informations à connaître sur le déroulement des opérations (préparation, difficultés, contraintes dues aux autres intervenants …)</t>
  </si>
  <si>
    <t xml:space="preserve">C10 </t>
  </si>
  <si>
    <t>A4T12</t>
  </si>
  <si>
    <t>A4T32</t>
  </si>
  <si>
    <t>A4T13</t>
  </si>
  <si>
    <t>A4T33</t>
  </si>
  <si>
    <t>Collecter les informations nécessaires : écouter et questionner le client sur son besoin, ses usages ; interpréter la demande</t>
  </si>
  <si>
    <t>Conseiller le client</t>
  </si>
  <si>
    <t>Proposer une solution technique</t>
  </si>
  <si>
    <t>Transmettre les informations à la hiérarchie</t>
  </si>
  <si>
    <t>E32.a.1 : maintenance corrective partie écrite</t>
  </si>
  <si>
    <t>A3T21</t>
  </si>
  <si>
    <t>S’informer auprès du client sur la nature du dysfonctionnement</t>
  </si>
  <si>
    <t>A3T22</t>
  </si>
  <si>
    <t>Analyser l’environnement de travail et les conditions de la maintenance</t>
  </si>
  <si>
    <t>Réparer l’installation en effectuant, si nécessaire, le transfert de fluides frigorigènes</t>
  </si>
  <si>
    <t>Remettre en service et contrôler le fonctionnement</t>
  </si>
  <si>
    <t>A3T28</t>
  </si>
  <si>
    <t>A4T21</t>
  </si>
  <si>
    <t>Consulter le registre de l’installation et consigner les informations</t>
  </si>
  <si>
    <t>A4T22</t>
  </si>
  <si>
    <t>Compléter les fiches CERFA réglementaires</t>
  </si>
  <si>
    <t>A4T23</t>
  </si>
  <si>
    <t>Compléter et apposer les vignettes de contrôle d’étanchéité</t>
  </si>
  <si>
    <t>A4T24</t>
  </si>
  <si>
    <t>Étiqueter les installations conformément à la réglementation</t>
  </si>
  <si>
    <t>A4T25</t>
  </si>
  <si>
    <t>Renseigner un rapport d’intervention</t>
  </si>
  <si>
    <t>A4T26</t>
  </si>
  <si>
    <t>E32.a.2 : maintenance corrective partie pratique</t>
  </si>
  <si>
    <t>Après Expertise et validation hiérarchique</t>
  </si>
  <si>
    <t>Préparation d'une intervention</t>
  </si>
  <si>
    <t>Code Actions</t>
  </si>
  <si>
    <t>Indicateurs de performance</t>
  </si>
  <si>
    <t>Compétences évaluées</t>
  </si>
  <si>
    <t>N°</t>
  </si>
  <si>
    <t>AC111</t>
  </si>
  <si>
    <t>Collecter les données nécessaires à l’intervention</t>
  </si>
  <si>
    <t xml:space="preserve">Les données techniques nécessaires à son intervention sont identifiées </t>
  </si>
  <si>
    <t>A1T1</t>
  </si>
  <si>
    <t>A1T3</t>
  </si>
  <si>
    <t>A1T5</t>
  </si>
  <si>
    <t>A1 : Préparation des opérations à réaliser</t>
  </si>
  <si>
    <t>AC112</t>
  </si>
  <si>
    <t>La collecte des informations nécessaires à l’intervention est complète et exploitable</t>
  </si>
  <si>
    <t>AC121</t>
  </si>
  <si>
    <t>Ordonner les données nécessaires à l’intervention</t>
  </si>
  <si>
    <t>Le classement des données est exploitable et respecte les règles d'intervention</t>
  </si>
  <si>
    <t>AC131</t>
  </si>
  <si>
    <t>Repérer les contraintes techniques liées à l’intervention</t>
  </si>
  <si>
    <t>AC141</t>
  </si>
  <si>
    <t>AC142</t>
  </si>
  <si>
    <t>AC151</t>
  </si>
  <si>
    <t>Les interactions avec les autres intervenants sont repérées</t>
  </si>
  <si>
    <t>AC211</t>
  </si>
  <si>
    <t>A1T2</t>
  </si>
  <si>
    <t>AC212</t>
  </si>
  <si>
    <t>Les fonctions principales de chaque élément sont identifiées</t>
  </si>
  <si>
    <t>AC213</t>
  </si>
  <si>
    <t>AC221</t>
  </si>
  <si>
    <t xml:space="preserve">Déterminer les  caractéristiques des différents éléments de l’installation </t>
  </si>
  <si>
    <t>AC231</t>
  </si>
  <si>
    <t>Identifier les grandeurs physiques nominales associées à l’installation (températures, pression, puissances, intensités, tensions, …)</t>
  </si>
  <si>
    <t xml:space="preserve">Représenter tout ou partie d’une installation, manuellement ou avec un outil numérique </t>
  </si>
  <si>
    <t>Les schémas fluidiques et électriques et/ou les croquis sont exploitables</t>
  </si>
  <si>
    <t>Les conventions de représentation sont respectées</t>
  </si>
  <si>
    <t>La modification est approuvée et portée au dossier technique</t>
  </si>
  <si>
    <t>La solution technique proposée intègre les enjeux d’efficacité énergétique</t>
  </si>
  <si>
    <t>C3 : Choisir les matériels, les équipements et les outillages</t>
  </si>
  <si>
    <t>A1T4</t>
  </si>
  <si>
    <t xml:space="preserve">Déterminer les équipements spécifiques (engin de manutention, échafaudage …) nécessaires à l’intervention </t>
  </si>
  <si>
    <t>Les équipements nécessaires à l’intervention sont listés</t>
  </si>
  <si>
    <t>Les habilitations et certifications nécessaires sont identifiées</t>
  </si>
  <si>
    <t>A31.a</t>
  </si>
  <si>
    <t>AC511</t>
  </si>
  <si>
    <t>Les caractéristiques techniques sont vérifiées</t>
  </si>
  <si>
    <t>A2T1</t>
  </si>
  <si>
    <t>AC512</t>
  </si>
  <si>
    <t>Les quantités sont contrôlées</t>
  </si>
  <si>
    <t>AC513</t>
  </si>
  <si>
    <t>Les éventuelles anomalies sont consignées</t>
  </si>
  <si>
    <t>AC514</t>
  </si>
  <si>
    <t>AC521</t>
  </si>
  <si>
    <t>Les accès et les circulations sont préservés</t>
  </si>
  <si>
    <t>AC522</t>
  </si>
  <si>
    <t>Les conditions de stockage données sont respectées</t>
  </si>
  <si>
    <t>AC523</t>
  </si>
  <si>
    <t>Les principes de la prévention des risques liés à l’activité physique (PRAP) sont appliqués</t>
  </si>
  <si>
    <t>AC524</t>
  </si>
  <si>
    <t>AC611</t>
  </si>
  <si>
    <t>Implanter les matériels et les supports</t>
  </si>
  <si>
    <t>L’implantation des appareils et supports est conforme aux consignes de la hiérarchie, aux prescriptions techniques, réglementaires et aux normes en vigueur</t>
  </si>
  <si>
    <t>A2T2</t>
  </si>
  <si>
    <t>A2T3</t>
  </si>
  <si>
    <t>A2T4</t>
  </si>
  <si>
    <t>A2T5</t>
  </si>
  <si>
    <t>AC612</t>
  </si>
  <si>
    <t>Les fixations sont adaptées à la nature de la paroi, aux charges et aux prescriptions du fabricant</t>
  </si>
  <si>
    <t>AC621</t>
  </si>
  <si>
    <t>Les réseaux sont façonnés, posés et raccordés conformément aux consignes de la hiérarchie, aux prescriptions techniques, réglementaires et aux normes en vigueur</t>
  </si>
  <si>
    <t>AC622</t>
  </si>
  <si>
    <t>Le matériel électrique est câblé et raccordé conformément aux consignes de la hiérarchie, et aux prescriptions techniques, réglementaires et aux normes en vigueur</t>
  </si>
  <si>
    <t>AC623</t>
  </si>
  <si>
    <t>Le travail est soigné, le niveau de qualité attendu est atteint</t>
  </si>
  <si>
    <t>AC624</t>
  </si>
  <si>
    <t>AC631</t>
  </si>
  <si>
    <t>Les déchets sont triés et évacués de manière sélective conformément à la réglementation et aux normes en vigueur</t>
  </si>
  <si>
    <t>AC632</t>
  </si>
  <si>
    <t>Les consommables sont utilisés sans gaspillage</t>
  </si>
  <si>
    <t>AC633</t>
  </si>
  <si>
    <t>A31.b</t>
  </si>
  <si>
    <t>AC711</t>
  </si>
  <si>
    <t>Contrôler la conformité des réalisations sur les réseaux fluidiques et les installations électriques</t>
  </si>
  <si>
    <t>AC712</t>
  </si>
  <si>
    <t>Les contrôles des réalisations sont effectués et conformes aux normes en vigueur</t>
  </si>
  <si>
    <t>AC721</t>
  </si>
  <si>
    <t>AC731</t>
  </si>
  <si>
    <t>Les modes opératoires sont réalisés et conformes aux règles en vigueur</t>
  </si>
  <si>
    <t>AC741</t>
  </si>
  <si>
    <t>Les préréglages sont réalisés dans le respect des normes et la réglementation en vigueur</t>
  </si>
  <si>
    <t>AC742</t>
  </si>
  <si>
    <t>Les préréglages permettent une mise en service de toute ou partie de l’installation</t>
  </si>
  <si>
    <t>AC751</t>
  </si>
  <si>
    <t xml:space="preserve">Effectuer la précharge du réseau fluidique du système </t>
  </si>
  <si>
    <t>La précharge est réalisée suivant les normes en vigueur</t>
  </si>
  <si>
    <t>AC752</t>
  </si>
  <si>
    <t>La précharge permet la mise en service de l’installation</t>
  </si>
  <si>
    <t>AC761</t>
  </si>
  <si>
    <t>AC811</t>
  </si>
  <si>
    <t>AC812</t>
  </si>
  <si>
    <t>AC821</t>
  </si>
  <si>
    <t>AC822</t>
  </si>
  <si>
    <t>AC831</t>
  </si>
  <si>
    <t>AC832</t>
  </si>
  <si>
    <t>AC841</t>
  </si>
  <si>
    <t>AC842</t>
  </si>
  <si>
    <t>AC843</t>
  </si>
  <si>
    <t>AC851</t>
  </si>
  <si>
    <t>AC921</t>
  </si>
  <si>
    <t>AC931</t>
  </si>
  <si>
    <t>AC941</t>
  </si>
  <si>
    <t>A32.b</t>
  </si>
  <si>
    <t>Maintenance préventive d’une installation</t>
  </si>
  <si>
    <t>AC1011</t>
  </si>
  <si>
    <t>A3T1</t>
  </si>
  <si>
    <t>AC1012</t>
  </si>
  <si>
    <t>AC1013</t>
  </si>
  <si>
    <t>AC1021</t>
  </si>
  <si>
    <t>Réaliser les opérations de maintenance préventive d’ordre technique et réglementaire</t>
  </si>
  <si>
    <t>Le contrôle périodique d’étanchéité est réalisé</t>
  </si>
  <si>
    <t>Les fluides frigorigènes et caloporteurs sont manipulés conformément aux règles en vigueur</t>
  </si>
  <si>
    <t>Le système est dans les conditions normales de fonctionnement</t>
  </si>
  <si>
    <t>Les déchets sont évacués de façon écoresponsable et conformément aux règles en vigueur</t>
  </si>
  <si>
    <t>AC1311</t>
  </si>
  <si>
    <t>Les besoins de l’exploitant sont identifiés et interprétés</t>
  </si>
  <si>
    <t>A4T1</t>
  </si>
  <si>
    <t>A4T2</t>
  </si>
  <si>
    <t>AC1321</t>
  </si>
  <si>
    <t>Expliquer le fonctionnement et l’utilisation de l’installation au client et/ou à l’exploitant</t>
  </si>
  <si>
    <t>AC1331</t>
  </si>
  <si>
    <t>Informer oralement des consignes de sécurité</t>
  </si>
  <si>
    <t>Les consignes de sécurité sont présentées et détaillées</t>
  </si>
  <si>
    <t>AC1341</t>
  </si>
  <si>
    <t>La solution technique proposée est correcte</t>
  </si>
  <si>
    <t>A32.a</t>
  </si>
  <si>
    <t>Maintenance corrective d’une installation - Partie écrite</t>
  </si>
  <si>
    <t>AC1111</t>
  </si>
  <si>
    <t>Toutes les hypothèses émises sont pertinentes</t>
  </si>
  <si>
    <t>Effectuer la dépose du composant défectueux</t>
  </si>
  <si>
    <t>Le composant défectueux est déposé et prêt à être recyclé</t>
  </si>
  <si>
    <t>AC1211</t>
  </si>
  <si>
    <t>Les événements avant panne sont collectés</t>
  </si>
  <si>
    <t>AC1212</t>
  </si>
  <si>
    <t>Les constats sont pris en compte</t>
  </si>
  <si>
    <t>AC1221</t>
  </si>
  <si>
    <t>Expliquer l’état d’avancement des opérations, leurs contraintes et leurs difficultés</t>
  </si>
  <si>
    <t>L’état d’avancement des opérations est clairement décrit</t>
  </si>
  <si>
    <t>AC1222</t>
  </si>
  <si>
    <t>Les contraintes et les difficultés sont identifiées</t>
  </si>
  <si>
    <t>AC1231</t>
  </si>
  <si>
    <t>Maintenance corrective d’une installation - Partie pratique - Recherche de panne</t>
  </si>
  <si>
    <t>Maintenance corrective d’une installation - Partie pratique - Après expertise et validation hiérarchique</t>
  </si>
  <si>
    <t>S1</t>
  </si>
  <si>
    <t>ENVIRONNEMENT DE TRAVAIL</t>
  </si>
  <si>
    <t>S11</t>
  </si>
  <si>
    <t>L’entreprise</t>
  </si>
  <si>
    <t>Déterminer les conditions de l’opération dans son contexte</t>
  </si>
  <si>
    <t>S12</t>
  </si>
  <si>
    <t>Les intervenants</t>
  </si>
  <si>
    <t>Les étapes d’une intervention</t>
  </si>
  <si>
    <t>S14</t>
  </si>
  <si>
    <t>Les procédures administratives</t>
  </si>
  <si>
    <t>S15</t>
  </si>
  <si>
    <t>Les qualifications, garanties et responsabilités</t>
  </si>
  <si>
    <t>S2</t>
  </si>
  <si>
    <t>ENJEUX ÉNERGÉTIQUES ET ENVIRONNEMENTAUX</t>
  </si>
  <si>
    <t>La réglementation énergétique et environnementale</t>
  </si>
  <si>
    <t>S22</t>
  </si>
  <si>
    <t>L’impact environnemental d’une activité</t>
  </si>
  <si>
    <t>Analyser les données techniques de l’installation</t>
  </si>
  <si>
    <t>S23</t>
  </si>
  <si>
    <t>La démarche éco-responsable en entreprise</t>
  </si>
  <si>
    <t>S24</t>
  </si>
  <si>
    <t>Les énergies utilisées</t>
  </si>
  <si>
    <t>S4 : Principes scientifiques et techniques</t>
  </si>
  <si>
    <t>S25</t>
  </si>
  <si>
    <t>Le fonctionnement thermique du bâti</t>
  </si>
  <si>
    <t>S6 : Méthodes et procédures d’intervention</t>
  </si>
  <si>
    <t>S26</t>
  </si>
  <si>
    <t>La réglementation thermique</t>
  </si>
  <si>
    <t>S27</t>
  </si>
  <si>
    <t>L’impact sur la production du bâti neuf</t>
  </si>
  <si>
    <t>Choisir les matériels, les équipements et les outillages</t>
  </si>
  <si>
    <t>L’impact sur les bâtiments existants</t>
  </si>
  <si>
    <t>S29</t>
  </si>
  <si>
    <t>La gestion de l’environnement du site et des déchets produits</t>
  </si>
  <si>
    <t>Organiser son intervention en toute sécurité</t>
  </si>
  <si>
    <t>S4</t>
  </si>
  <si>
    <t>PRINCIPES SCIENTIFIQUE ET TECHNIQUE</t>
  </si>
  <si>
    <t>S41</t>
  </si>
  <si>
    <t>Le confort de l’habitat</t>
  </si>
  <si>
    <t>Les circuits thermodynamiques</t>
  </si>
  <si>
    <t>S43</t>
  </si>
  <si>
    <t>Les installations et équipements électriques</t>
  </si>
  <si>
    <t>S44</t>
  </si>
  <si>
    <t>Les réseaux hydrauliques</t>
  </si>
  <si>
    <t>Gérer les approvisionnements</t>
  </si>
  <si>
    <t>S45</t>
  </si>
  <si>
    <t>Les réseaux aérauliques</t>
  </si>
  <si>
    <t>S46</t>
  </si>
  <si>
    <t>Les systèmes de traitement de l’air</t>
  </si>
  <si>
    <t>S5</t>
  </si>
  <si>
    <t>MÉTHODES ET PROCÉDURES DES MODIFICATIONS</t>
  </si>
  <si>
    <t>Les raccordements fluidiques</t>
  </si>
  <si>
    <t>S52</t>
  </si>
  <si>
    <t>Les essais d’étanchéité</t>
  </si>
  <si>
    <t>Réaliser une modification de manière éco-responsable</t>
  </si>
  <si>
    <t>Les raccordements électriques</t>
  </si>
  <si>
    <t>Réaliser les opérations de mise en service et d’arrêt de l’installation</t>
  </si>
  <si>
    <t xml:space="preserve">S8 </t>
  </si>
  <si>
    <t xml:space="preserve">COMMUNICATION </t>
  </si>
  <si>
    <t>S81</t>
  </si>
  <si>
    <t>S8</t>
  </si>
  <si>
    <t>La communication orale</t>
  </si>
  <si>
    <t>Les outils de la communication écrite et numérique</t>
  </si>
  <si>
    <t>S83</t>
  </si>
  <si>
    <t>La communication technique en langue anglaise</t>
  </si>
  <si>
    <t>Contrôler les grandeurs caractéristiques de l’installation</t>
  </si>
  <si>
    <t>Effectuer les réglages adaptés</t>
  </si>
  <si>
    <t>Réaliser des opérations de maintenance préventive</t>
  </si>
  <si>
    <t xml:space="preserve">S7 : Qualité - sécurité </t>
  </si>
  <si>
    <t>Réaliser des opérations de maintenance corrective</t>
  </si>
  <si>
    <t>Informer de son intervention à l’écrit et/ou à l’oral</t>
  </si>
  <si>
    <t>Formuler les informations nécessaires pour le client et/ou l’exploitant du système</t>
  </si>
  <si>
    <t>Identifier le composant défectueux et/ou la cause de la défaillance</t>
  </si>
  <si>
    <t>QCM</t>
  </si>
  <si>
    <t>E32.a : 1h00 QCM</t>
  </si>
  <si>
    <t>E32a : Maintenance corrective d'une installation</t>
  </si>
  <si>
    <t>Non évaluée</t>
  </si>
  <si>
    <t>Niveaux de maîtrise</t>
  </si>
  <si>
    <t>Non maitrisées</t>
  </si>
  <si>
    <t>Insuffisament maîtrisées</t>
  </si>
  <si>
    <t>Maitrisées</t>
  </si>
  <si>
    <t>Bien maitrisées</t>
  </si>
  <si>
    <t>NE</t>
  </si>
  <si>
    <t>A3T2</t>
  </si>
  <si>
    <t>Total A4T1 :</t>
  </si>
  <si>
    <t>Total A4T2 :</t>
  </si>
  <si>
    <t>Contrôle</t>
  </si>
  <si>
    <t>Description de la maintenance corrective après validation de la hiérarchie présente sur l'E32a</t>
  </si>
  <si>
    <t>Description de la recherche de panne présente sur l'E32a</t>
  </si>
  <si>
    <t>Etape 4</t>
  </si>
  <si>
    <t>4.1</t>
  </si>
  <si>
    <t>Etape 5</t>
  </si>
  <si>
    <t>5.1</t>
  </si>
  <si>
    <t>Ouvrir l'onglet 5. Transfert vers grille nationale</t>
  </si>
  <si>
    <t>5.2</t>
  </si>
  <si>
    <t>Simuler les résultats d'un candidat</t>
  </si>
  <si>
    <t>5.3</t>
  </si>
  <si>
    <t xml:space="preserve">Télécharger puis ouvrir la grille nationale : "Grilles examen MEE " </t>
  </si>
  <si>
    <t>5.4</t>
  </si>
  <si>
    <t>Le transfert vous permet de vérifier que le taux de couverture des compétences soit bien supérieur à 60%</t>
  </si>
  <si>
    <t>et qu'une note "brute" soit proposée automatiquement par le calcul.</t>
  </si>
  <si>
    <t>Transfert vers grille nationale E32a</t>
  </si>
  <si>
    <t>Reprendre la maintenance corrective en lien avec l'épreuve E2</t>
  </si>
  <si>
    <t xml:space="preserve">Une compétence peut intervenir plusieurs fois, mais on veillera à l'équilibre du sujet. Toutes les compétences générales (C10, C11) doivent être abordées et 60% des Actions. </t>
  </si>
  <si>
    <t>https://eduscol.education.fr/sti/textes/grilles-pour-le-baccalaureat-mfer</t>
  </si>
  <si>
    <t>Transferer la simulation  de l'onglet 5 (par un copier/coller) dans la "grille examen MFER " de l'E32a</t>
  </si>
  <si>
    <t>Fiche de proposition de scénario de sujet E32a Bac Pro MFER</t>
  </si>
  <si>
    <t>C10 Réaliser des opérations de maintenance corrective RECHERCHE DE PANNES</t>
  </si>
  <si>
    <t>C10 Réaliser des opérations de maintenance corrective APRES EXPERTISE &amp; VALIDATION HIERARCHIE</t>
  </si>
  <si>
    <t>C11 Consigner et transmettre les informations</t>
  </si>
  <si>
    <t>Rédiger un rapport de mise en service, un bon d’intervention</t>
  </si>
  <si>
    <t>AC1061</t>
  </si>
  <si>
    <t xml:space="preserve">Consigner le système </t>
  </si>
  <si>
    <t>AC1071</t>
  </si>
  <si>
    <t>AC106</t>
  </si>
  <si>
    <t>AC107</t>
  </si>
  <si>
    <t>AC108</t>
  </si>
  <si>
    <t>Installer et régler le composant de remplacement</t>
  </si>
  <si>
    <t>AC109</t>
  </si>
  <si>
    <r>
      <t xml:space="preserve">Compléter la fiche d’intervention/bordereau de suivi de déchet dangereux  </t>
    </r>
    <r>
      <rPr>
        <b/>
        <sz val="11"/>
        <color rgb="FFFF0000"/>
        <rFont val="Calibri"/>
        <family val="2"/>
        <scheme val="minor"/>
      </rPr>
      <t xml:space="preserve">ACTION OBLIGATOIRENT EVALUEE  </t>
    </r>
  </si>
  <si>
    <t>AC1010</t>
  </si>
  <si>
    <t>Réaliser les réglalges et/ou les paramétrages à l'origine de la défaillance</t>
  </si>
  <si>
    <t>Déconsigner le système</t>
  </si>
  <si>
    <t>Mettre en service le système</t>
  </si>
  <si>
    <t>Evacuer les déchets</t>
  </si>
  <si>
    <r>
      <t xml:space="preserve">Effectuer la dépose du composant défectueux </t>
    </r>
    <r>
      <rPr>
        <b/>
        <sz val="11"/>
        <color rgb="FFFF0000"/>
        <rFont val="Calibri"/>
        <family val="2"/>
        <scheme val="minor"/>
      </rPr>
      <t xml:space="preserve">ACTION OBLIGATOIRENT EVALUEE  </t>
    </r>
  </si>
  <si>
    <t>AC101</t>
  </si>
  <si>
    <t>AC102</t>
  </si>
  <si>
    <t>AC103</t>
  </si>
  <si>
    <t>AC104</t>
  </si>
  <si>
    <t>AC105</t>
  </si>
  <si>
    <t>Etablir le constat de défaillance</t>
  </si>
  <si>
    <t>Emettre les hypothèses de panne et/ou de dysfonctionnement</t>
  </si>
  <si>
    <r>
      <t xml:space="preserve">Vérifier la disponibilité des pièces de rechange, des consommables </t>
    </r>
    <r>
      <rPr>
        <b/>
        <sz val="11"/>
        <color rgb="FFFF0000"/>
        <rFont val="Calibri"/>
        <family val="2"/>
        <scheme val="minor"/>
      </rPr>
      <t xml:space="preserve">ACTION OBLIGATOIRENT EVALUEE </t>
    </r>
  </si>
  <si>
    <t>Effectuer des mesures, contrôles, des tests permettant de valider ou non les hypothèses en respectant les règles de sécurité</t>
  </si>
  <si>
    <t>AC1051</t>
  </si>
  <si>
    <t>Vérifier la disponibilité des pièces de rechange, des consommables</t>
  </si>
  <si>
    <t>AC1081</t>
  </si>
  <si>
    <t>AC1082</t>
  </si>
  <si>
    <t>Les consignes et procédures sont respectées</t>
  </si>
  <si>
    <t>AC1083</t>
  </si>
  <si>
    <t>Les moyens de manutention et l'outillage sont mis en en œuvre en toute sécurité</t>
  </si>
  <si>
    <t>AC1084</t>
  </si>
  <si>
    <t>Compléter la fiche d'intervention/bordereau de suivi de déchets dangereux</t>
  </si>
  <si>
    <t>La fiche d'intervention /bordereau de suivi de déchet dangereux est complété sans erreurs</t>
  </si>
  <si>
    <t>Total C10</t>
  </si>
  <si>
    <t>Total A5T1 :</t>
  </si>
  <si>
    <t>Total A5T2 :</t>
  </si>
  <si>
    <t>S5 : Méthodes et procédures d'installation</t>
  </si>
  <si>
    <t>E2 : Préparation d'une intervention</t>
  </si>
  <si>
    <t>Prendre connaissance et analyser le dossier de l’opération (réalisation, mise en service, maintenance)</t>
  </si>
  <si>
    <t>S1 ; S2 ; S3 ; S4 ; S5 ; S6 ; S7 ; S8</t>
  </si>
  <si>
    <t>Compléter le dossier de réalisation, de mise en service, de maintenance pour une opération simple</t>
  </si>
  <si>
    <t xml:space="preserve">S2 ; S3 ; S4 ; S6 </t>
  </si>
  <si>
    <t>Mise en service</t>
  </si>
  <si>
    <t>S3 ; S5 ; S6 ; S7 ; S8</t>
  </si>
  <si>
    <t>Réalisation</t>
  </si>
  <si>
    <t>Identifier les grandeurs physiques nominales associées à l’installation (températures, pressions, puissances, intensités, tensions, …)</t>
  </si>
  <si>
    <t>S2 ; S3 ; S4 ; S6</t>
  </si>
  <si>
    <t>C1; C3</t>
  </si>
  <si>
    <t>Identifier les habilitations et les certifications nécessaires</t>
  </si>
  <si>
    <t>C1 ; C2</t>
  </si>
  <si>
    <t>Prendre connaissance des interventions des autres corps de métiers</t>
  </si>
  <si>
    <t>C4 ; C5</t>
  </si>
  <si>
    <t>S1 ; S4 ; S5 ; S6 ; S7</t>
  </si>
  <si>
    <t>E31.a.1 : réalisation fluidique d’une installation</t>
  </si>
  <si>
    <t>REALISATION</t>
  </si>
  <si>
    <t>E31.a.2 : réalisation électrique d’une installation</t>
  </si>
  <si>
    <t>S1 ; S5 ; S6 ; S7</t>
  </si>
  <si>
    <t xml:space="preserve">S1 ; S2 ; S3 ; S5 ; S7 </t>
  </si>
  <si>
    <t>Tracer le cheminement des réseaux</t>
  </si>
  <si>
    <t>S1 ; S2 ; S3 ; S5 ; S7</t>
  </si>
  <si>
    <t>A2T25</t>
  </si>
  <si>
    <t>A2T3 : Réaliser les réseaux fluidiques</t>
  </si>
  <si>
    <t>Poser un réseau fluidique</t>
  </si>
  <si>
    <t xml:space="preserve">Effectuer les contrôles associés </t>
  </si>
  <si>
    <t>A3T1 : Réaliser les opérations préalables à la mise en service de l’installation</t>
  </si>
  <si>
    <t>Contrôler la conformité des réalisations sur les réseaux fluidiques et électriques</t>
  </si>
  <si>
    <t xml:space="preserve">C7 </t>
  </si>
  <si>
    <t>S1;S2;S3 ; S4 ; S6 ; S7</t>
  </si>
  <si>
    <t xml:space="preserve">Réaliser les modes opératoires concernant : les essais de résistance à la pression ; les essais d’étanchéité ; le tirage à vide </t>
  </si>
  <si>
    <t>Effectuer la pré-charge du réseau fluidique du système</t>
  </si>
  <si>
    <t>A3T2 : Réaliser la mise en service de l’installation</t>
  </si>
  <si>
    <t>C7 ; C8 ; C12</t>
  </si>
  <si>
    <t>S1 ; S2 ; S3 ; S4 ;S6 ; S7 ; S8</t>
  </si>
  <si>
    <t xml:space="preserve">E31.b : mise en service </t>
  </si>
  <si>
    <t>MISE EN SERVICE</t>
  </si>
  <si>
    <t>S1 ; S2 ; S3 ; S4 ; S6 ; S7</t>
  </si>
  <si>
    <t>S3 ; S4 ; S6 ; S7</t>
  </si>
  <si>
    <t>S1 ; S8</t>
  </si>
  <si>
    <t>A5T11</t>
  </si>
  <si>
    <t>A5T1 : Rendre compte oralement à l'interne et à l'externe du déroulement de l'intervention</t>
  </si>
  <si>
    <t>C7 ; C12</t>
  </si>
  <si>
    <t>A5T12</t>
  </si>
  <si>
    <t>Expliquer l'état d'avancement des opérations, leurs contraintes et leurs difficultés à la hiérarchie (réunion de chantier, opérations de mise en service, de maintenance …)</t>
  </si>
  <si>
    <t>A5T13</t>
  </si>
  <si>
    <t>Expliquer au client (ou à l'utilisateur) le fonctionnement, le bon usage et les contraintes techniques d'utilisation de l'installation</t>
  </si>
  <si>
    <t>A4T2 : Réaliser une opération de maintenance corrective</t>
  </si>
  <si>
    <t>S1 ; S2 ;S3 ; S4 ; S6 ; S7</t>
  </si>
  <si>
    <t>A5</t>
  </si>
  <si>
    <t>Réaliser le dépannage : analyser les informations, diagnostiquer le dysfonctionnement</t>
  </si>
  <si>
    <t xml:space="preserve">Approvisionner en matériels, équipements et outillages </t>
  </si>
  <si>
    <t>A4T27</t>
  </si>
  <si>
    <t>E32.a.1 : maintenance corrective d'un système - partie écrite</t>
  </si>
  <si>
    <t>A5T21</t>
  </si>
  <si>
    <t>A5T2 : Renseigner les documents techniques et réglementaires</t>
  </si>
  <si>
    <t xml:space="preserve">S1 ; S2 ; S8 </t>
  </si>
  <si>
    <t xml:space="preserve">S1 ; S2 ; S3 ; S4 ; S6 ; S7 </t>
  </si>
  <si>
    <t>A5T22</t>
  </si>
  <si>
    <t>S1 ; S2 ; S8</t>
  </si>
  <si>
    <t>A5T23</t>
  </si>
  <si>
    <t>A5T24</t>
  </si>
  <si>
    <t>A5T25</t>
  </si>
  <si>
    <t>S1 ; S2 ;S3 ; S4 ; S6 ; S7 ; S8</t>
  </si>
  <si>
    <t>A4T28</t>
  </si>
  <si>
    <t>A4T29</t>
  </si>
  <si>
    <t>Compléter les documents afférents à l’intervention (fiche d’intervention, registre et bon de travail)</t>
  </si>
  <si>
    <t>E32.a.2 : maintenance corrective d'un systéme - partie pratique</t>
  </si>
  <si>
    <t>A4T1 : Réaliser une opération de maintenance préventive</t>
  </si>
  <si>
    <t>C9 ; C13</t>
  </si>
  <si>
    <t xml:space="preserve">S1 ; S2 ; S3 ; S4 ; S6 ; S7 ; S8 </t>
  </si>
  <si>
    <t>S1 ; S2 ; S3 ; S4 ; S6 ; S7 ; S8</t>
  </si>
  <si>
    <t>A4T14</t>
  </si>
  <si>
    <t>A4T15</t>
  </si>
  <si>
    <t xml:space="preserve">Réaliser les opérations de maintenance préventive d’ordre technique et réglementaire : réaliser le contrôle périodique d’étanchéité,  manipuler des fluides frigorigènes et caloporteurs </t>
  </si>
  <si>
    <t>A4T16</t>
  </si>
  <si>
    <t>A4T17</t>
  </si>
  <si>
    <t>Compléter les documents afférents à l’intervention (fiche d’intervention, registre et bon de travail )</t>
  </si>
  <si>
    <t>E32.b : maintenance préventive d'un système</t>
  </si>
  <si>
    <t>A5T31</t>
  </si>
  <si>
    <t>A5T3 : Conseiller le client et/ou l’exploitant</t>
  </si>
  <si>
    <t xml:space="preserve">C9 ; C13 </t>
  </si>
  <si>
    <t>A5T32</t>
  </si>
  <si>
    <t>A5T33</t>
  </si>
  <si>
    <t>A5T34</t>
  </si>
  <si>
    <t>C1 : Analyser les conditions de l'opération et son contexte</t>
  </si>
  <si>
    <t>Les contraintes techniques et d'execution sont repérés</t>
  </si>
  <si>
    <t>AC132</t>
  </si>
  <si>
    <t>Les contraintes liées à l'efficacité énergétique sont repérées</t>
  </si>
  <si>
    <t>AC133</t>
  </si>
  <si>
    <t>Les risques professionnels sont évalués</t>
  </si>
  <si>
    <t>Repérer les contraintes d'environnement de travail liées à l’intervention</t>
  </si>
  <si>
    <t xml:space="preserve">Les contraintes d'environnement de travail sont recensées </t>
  </si>
  <si>
    <t>Les mesures de prévention de santé et sécurité au travail sont proposées</t>
  </si>
  <si>
    <t>S'assurer de la planification de l’intervention</t>
  </si>
  <si>
    <t>AC161</t>
  </si>
  <si>
    <t>Identifier les habilitations et les certifications nécessaires aux opérations</t>
  </si>
  <si>
    <t>AC171</t>
  </si>
  <si>
    <t>Informer à l'interne et à l'externe des contraintes liées à l'intervention</t>
  </si>
  <si>
    <t xml:space="preserve">Les contraintes sont prises en compte et donnent lieu à une solution </t>
  </si>
  <si>
    <t>Identifier les éléments d'un réseau fluidique et d'un réseau électrique</t>
  </si>
  <si>
    <t xml:space="preserve">L'identification des éléments permet de déterminer leurs caractéristiques </t>
  </si>
  <si>
    <t>C2 : Analyser et exploiter les données techniques de l'installation</t>
  </si>
  <si>
    <t xml:space="preserve">Les différents éléments sont repérés sur les différents schémas </t>
  </si>
  <si>
    <t>Les caractéristiques sont identifiées et conformes aux normes en vigueur</t>
  </si>
  <si>
    <t>Les grandeurs physiques utiles sont déterminées, interprétées et associées à des moyens de mesure, de capteurs et de protection</t>
  </si>
  <si>
    <t>Le dimensionnement des matériels est vérifié et justifié</t>
  </si>
  <si>
    <t>Identifier les consignes de régulation et de sécurité spécifiques à l’installation</t>
  </si>
  <si>
    <t>Les valeurs identifiées permettent de prévoir le réglage des appareils de l’installation</t>
  </si>
  <si>
    <t xml:space="preserve">Schématiser tout ou partie d’une installation, manuellement ou avec un outil numérique </t>
  </si>
  <si>
    <t xml:space="preserve">Repérer, identifier la connectique des schémas électriques d’une installation </t>
  </si>
  <si>
    <t>Les éléments à raccorder, le type et la section des conducteurs sont identifiés</t>
  </si>
  <si>
    <t>Proposer une modification technique en fonction des contraintes repérées</t>
  </si>
  <si>
    <t>Identifier les matériels, outillages nécessaires à la réalisation de son intervention</t>
  </si>
  <si>
    <t>Les matériels et les outillages choisis sont adaptés à l’intervention</t>
  </si>
  <si>
    <t>Les règles et limites d’utilisation des matériels et des outillages sont recensées</t>
  </si>
  <si>
    <t>Inventorier les EPC, les EPI adaptés à l’intervention</t>
  </si>
  <si>
    <t>L’inventaire des EPC et des EPI est complet et adapté à l’’intervention</t>
  </si>
  <si>
    <t>Les mesures de prévention de santé et sécurité au travail sont recensées</t>
  </si>
  <si>
    <t>AC341</t>
  </si>
  <si>
    <t>La liste des équipements spécifiques est communiquée à l'interne et à l'externe</t>
  </si>
  <si>
    <t>Réalisation d’une installation</t>
  </si>
  <si>
    <t xml:space="preserve">Organiser son poste de travail </t>
  </si>
  <si>
    <t>Les spécifités du chantier sont identifiés</t>
  </si>
  <si>
    <t>C4 : Organiser et sécuriser son intervention</t>
  </si>
  <si>
    <t>A2 : Réalisation</t>
  </si>
  <si>
    <t>A5T1</t>
  </si>
  <si>
    <t>Les anomalies techniques sont repérées et signalées</t>
  </si>
  <si>
    <t>A5 : Communication</t>
  </si>
  <si>
    <t>Le poste de travail est approvisionné en matériels et outillages et avec méthode</t>
  </si>
  <si>
    <t>Le lieux d'activités est restitué quotidiennenment conformément aux règles d'hygiène et de sécurité</t>
  </si>
  <si>
    <t>AC421</t>
  </si>
  <si>
    <t xml:space="preserve">Sécuriser le poste de travail </t>
  </si>
  <si>
    <t>Les principes généraux de prévention (PGP) sont appliqués dans le choix des mesures de prévention</t>
  </si>
  <si>
    <t>AC422</t>
  </si>
  <si>
    <t>Les contraintes propres au poste de travail y compris environnementales sont prises en compte</t>
  </si>
  <si>
    <t>AC423</t>
  </si>
  <si>
    <t>L'implantation des équipements spécifique est certifiée</t>
  </si>
  <si>
    <t>AC431</t>
  </si>
  <si>
    <t>Organiser l'intervention</t>
  </si>
  <si>
    <t>Les activités sont organisées de manière chronologique et méthodique</t>
  </si>
  <si>
    <t>AC432</t>
  </si>
  <si>
    <t>Les activités sont (ré)organisées en fonction des aléas (techniques, organisationnels…)</t>
  </si>
  <si>
    <t>Vérifier la conformité des matériels</t>
  </si>
  <si>
    <t>C5: Vérifier la conformité des matériels</t>
  </si>
  <si>
    <t>Les bons de livraison, bons de garantie et notices techniques sont recueillis</t>
  </si>
  <si>
    <t>Stocker les matériels</t>
  </si>
  <si>
    <t>C5: Stocker les matériels</t>
  </si>
  <si>
    <t>Les matériels de manutention sont utilisés le plus souvent possible</t>
  </si>
  <si>
    <t>C6: Réaliser une installation en adoptant une attitude éco-responsable</t>
  </si>
  <si>
    <t xml:space="preserve">Réaliser les réseaux fluidiques </t>
  </si>
  <si>
    <t>Les règles de sécurité sont respectées</t>
  </si>
  <si>
    <t xml:space="preserve">Réaliser les câblages électiques </t>
  </si>
  <si>
    <t>AC641</t>
  </si>
  <si>
    <t>Adapter une attitude écoresponsable</t>
  </si>
  <si>
    <t>AC642</t>
  </si>
  <si>
    <t>Mise en service de l’installation</t>
  </si>
  <si>
    <t>Les réseaux et les contrôles sont identifiés</t>
  </si>
  <si>
    <t>C7 : Mettre en service l’installation</t>
  </si>
  <si>
    <t>A3 : Mise en service</t>
  </si>
  <si>
    <t>Identifier les risques professionnels</t>
  </si>
  <si>
    <t>Les risques professionnels sont identifiés et permettent une intervention en sécurité</t>
  </si>
  <si>
    <t>Réaliser les modes opératoires concernant les essais de résistance à la pression, les essais d'étanchéité, le tirage au vide</t>
  </si>
  <si>
    <t>Mettre en service l'installation</t>
  </si>
  <si>
    <t>L'installation fonctionne</t>
  </si>
  <si>
    <t>La charge est réalisée suivant les normes en vigueur et dans le respect de la réglementation sur l'environnement</t>
  </si>
  <si>
    <t>C8 : Contrôler, régler et paramétrer l’installation</t>
  </si>
  <si>
    <t>La valeur du sous refroidissement est correcte suivant les valeurs définies par la norme</t>
  </si>
  <si>
    <t>Les réglages et leur précision permettent le bon fonctionnement du système frigorifique</t>
  </si>
  <si>
    <t>Le réglage des sécurités est réalisé justifié et précis</t>
  </si>
  <si>
    <t>Paramétrer le régulateur</t>
  </si>
  <si>
    <t>Les paramètres sont identifiés</t>
  </si>
  <si>
    <t>Le paramétrage assure la fiabilité du système et correspond aux besoins du client</t>
  </si>
  <si>
    <t>Réaliser les mesures nécessaires pour valider le fonctionnement de l'installation</t>
  </si>
  <si>
    <t>Les points de mesures sont repérés</t>
  </si>
  <si>
    <t>Les mesures permettent la validation du fonctionnement du système frigorifique</t>
  </si>
  <si>
    <t>Les mesures sont réalisées avec précision et méthode</t>
  </si>
  <si>
    <t>AC844</t>
  </si>
  <si>
    <t>Le fonctionnement de l'installation est optimisé</t>
  </si>
  <si>
    <t>Assurer la sécurité</t>
  </si>
  <si>
    <t>Toutes les mesures de prévention des risques pour la sécurité des biens et des personnes sont appliquées</t>
  </si>
  <si>
    <t>AC852</t>
  </si>
  <si>
    <t>Les règles, principes sur la manipulation des fluides, et les différentses prises de mesures sont respectées</t>
  </si>
  <si>
    <t>Echanger avec le client sur le dysfonctionnement de l’installation</t>
  </si>
  <si>
    <t>C12 : Communiquer, rendre compte de son intervention à l’écrit et/ou à l’oral</t>
  </si>
  <si>
    <t>Rédiger un compte rendu, un rapport d'activité</t>
  </si>
  <si>
    <t>Le compte rendu est complet et exploitatble</t>
  </si>
  <si>
    <t>AC911</t>
  </si>
  <si>
    <t>La collecte des informations nécessaires à l'intervention est complète et exploitable</t>
  </si>
  <si>
    <t>C9 : Réaliser des opérations de maintenance préventive</t>
  </si>
  <si>
    <t>A5T2</t>
  </si>
  <si>
    <t>A5T3</t>
  </si>
  <si>
    <t>A4 :Maintenance</t>
  </si>
  <si>
    <t>Analyser l'environnement de travail et les conditions de la maintenance</t>
  </si>
  <si>
    <t>L'organisation du travail est respectueuse de l'envirronnement, de la santé et sécurité au travail</t>
  </si>
  <si>
    <t>Analyser les risques liés à l'environnement</t>
  </si>
  <si>
    <t>Les risques sont pris en compte pour effectuer l'intervention</t>
  </si>
  <si>
    <t>Exploiter les données du dossier technique</t>
  </si>
  <si>
    <t>Les données du dossier technique sont identifiées et exploitées</t>
  </si>
  <si>
    <t>AC951</t>
  </si>
  <si>
    <t xml:space="preserve">Exploiter les données de télémaintenance et celles des applications numériques </t>
  </si>
  <si>
    <t>Les données de télémaintenance et celles des applications numériques sont identifiées et exploitées</t>
  </si>
  <si>
    <t>AC961</t>
  </si>
  <si>
    <t>Vérifier les données de contrôle (indicateurs, voyants…) et repérer les dérives par rapport aux attendus</t>
  </si>
  <si>
    <t>Les dérives et signes d'anomalies sont déctectées</t>
  </si>
  <si>
    <t>AC971</t>
  </si>
  <si>
    <t>AC972</t>
  </si>
  <si>
    <t>AC973</t>
  </si>
  <si>
    <t>Les opérations d'ordre technique sont réalisés avec méthode</t>
  </si>
  <si>
    <t>AC981</t>
  </si>
  <si>
    <t>Réaliser le contrôle visuel de l'état du système</t>
  </si>
  <si>
    <t>Les éventuels éléments défectueux sont identifiés et l'information est transmise à la hiérarchie</t>
  </si>
  <si>
    <t>AC982</t>
  </si>
  <si>
    <t>AC991</t>
  </si>
  <si>
    <t>Ecouter et questionner le client et/ou l'exploitant sur ses besoins</t>
  </si>
  <si>
    <t>C13 : Conseiller le client et/ou l’exploitant du système</t>
  </si>
  <si>
    <t>Les explications sont correctes et permettent l'utilisation de l'installation par l'exploitant</t>
  </si>
  <si>
    <t>Proposer une solution technique pour le client et/ou l’exploitant</t>
  </si>
  <si>
    <t>L'analyse du constat confirme que les informations délivrées par le système sont relevées</t>
  </si>
  <si>
    <t>C10 : Réaliser des opérations de maintenance corrective</t>
  </si>
  <si>
    <t>L'analyse du constat confirme que la configuration du système est analysée</t>
  </si>
  <si>
    <t>Emettre les hypothèse de panne et/ou de dysfonctionnement</t>
  </si>
  <si>
    <t>AC1031</t>
  </si>
  <si>
    <t>Effectuer des mesures, contrôles, des tests permettant de valider ou non les hypothèses en respectant lés règles de sécurité</t>
  </si>
  <si>
    <t>Les points de mesures, de contrôles, de tests sont correctement choisis et localisés</t>
  </si>
  <si>
    <t>AC1032</t>
  </si>
  <si>
    <t>Les appareils de mesure et de contrôle sont correctement mis en œuvre</t>
  </si>
  <si>
    <t>AC1033</t>
  </si>
  <si>
    <t>Les résultats sont correctement interprétés par rapport aux attendus</t>
  </si>
  <si>
    <t>AC1034</t>
  </si>
  <si>
    <t>La chronologie des tests est réalisée de façon méthodique</t>
  </si>
  <si>
    <t>AC1041</t>
  </si>
  <si>
    <t xml:space="preserve">Identifier le composant deffectueux et/ou la cause de la défaillance </t>
  </si>
  <si>
    <t>L'identification du composant et/ou la cause de la défaillance est correcte</t>
  </si>
  <si>
    <t>Les pièces de rechange et comsommables sortis du magasin ou commandés sont conformes</t>
  </si>
  <si>
    <t>Le poste de travail est approvisionné en matériels, équipements et outillages</t>
  </si>
  <si>
    <t>Consigner le système</t>
  </si>
  <si>
    <t>L'intervention peut se dérouler en toute sécurité</t>
  </si>
  <si>
    <t>AC1072</t>
  </si>
  <si>
    <t>Les EPI et EPC sont adaptés</t>
  </si>
  <si>
    <t>Effectuer la déposedu composant défectueux</t>
  </si>
  <si>
    <t>Les fluides frigorigènes et cloporteurs sont manipulés conformémément aux règles en vigueur</t>
  </si>
  <si>
    <t xml:space="preserve">Les consignes et procédures sont respectées </t>
  </si>
  <si>
    <t>Les moyens de manutention et l'outillage sont mis en œuvre et en toute sécurité</t>
  </si>
  <si>
    <t>Le composant déffectueux est déposé et prêt à être recyclé</t>
  </si>
  <si>
    <t>AC1091</t>
  </si>
  <si>
    <t>Le composant est remplacé sans risuqe pour les personnes et le système</t>
  </si>
  <si>
    <t>AC10101</t>
  </si>
  <si>
    <t>Réaliser les réglages et/ou les paramétrages à l'origine de la défaillance</t>
  </si>
  <si>
    <t>Les réglages et/ou paramétrages sont conformes au dossier technique</t>
  </si>
  <si>
    <t>AC10111</t>
  </si>
  <si>
    <t>Le système est prêt pour remise en service</t>
  </si>
  <si>
    <t>AC10121</t>
  </si>
  <si>
    <t>AC10122</t>
  </si>
  <si>
    <t>La mise en service est réalisée avec méthode</t>
  </si>
  <si>
    <t>AC10123</t>
  </si>
  <si>
    <t>Les performances du système sont conformes au dossier technique</t>
  </si>
  <si>
    <t>AC10131</t>
  </si>
  <si>
    <t>Les déchets sont évacués de façon ecoresponsable et conformémént aux règles en vigueur</t>
  </si>
  <si>
    <t>Compléter la fiche d'intervention : bordereau de suivi de déchets dangereux</t>
  </si>
  <si>
    <t>La fiche d'intervention / bordereau de suivi de déchet dangereux est complété sans erreurs</t>
  </si>
  <si>
    <t>C11: Consigner et transmettre le informations</t>
  </si>
  <si>
    <t>Rédiger un rapport de mise en service, un bon d'intervention</t>
  </si>
  <si>
    <t xml:space="preserve">Les rapports sont correctement renseignés et exploitables </t>
  </si>
  <si>
    <t xml:space="preserve">Identfier le composant deffectueux et/ou la cause de la défaillance </t>
  </si>
  <si>
    <t>Les pièces de rechange / consommables sortis du magasin ou commandés sont conformes</t>
  </si>
  <si>
    <t>C102</t>
  </si>
  <si>
    <t>Bac Pro MFER</t>
  </si>
  <si>
    <t xml:space="preserve">Toutes les tâches (A4T2,A5T2) doivent être traitées. On veillera à l'équilibre du sujet. </t>
  </si>
  <si>
    <t xml:space="preserve">En vous référent à la feuille Tâches ou votre référentiel, choisir les tâches que vous souhitez exploiter dans votre problématiques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</si>
</sst>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8"/>
      <color theme="1"/>
      <name val="Arial"/>
      <family val="2"/>
    </font>
    <font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C000"/>
        <bgColor rgb="FFFFC000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1"/>
        <bgColor theme="7" tint="0.79998168889431442"/>
      </patternFill>
    </fill>
    <fill>
      <patternFill patternType="solid">
        <fgColor theme="7" tint="0.59999389629810485"/>
        <bgColor theme="5" tint="0.79998168889431442"/>
      </patternFill>
    </fill>
    <fill>
      <patternFill patternType="solid">
        <fgColor theme="3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9" tint="0.59999389629810485"/>
        <bgColor theme="5" tint="0.79998168889431442"/>
      </patternFill>
    </fill>
    <fill>
      <patternFill patternType="solid">
        <fgColor theme="5" tint="0.79998168889431442"/>
        <bgColor theme="7" tint="0.79998168889431442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7" tint="0.59999389629810485"/>
        <bgColor theme="8" tint="0.79998168889431442"/>
      </patternFill>
    </fill>
    <fill>
      <patternFill patternType="solid">
        <fgColor rgb="FFFFFFCC"/>
        <bgColor indexed="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7" tint="0.79998168889431442"/>
        <bgColor theme="5" tint="0.79998168889431442"/>
      </patternFill>
    </fill>
    <fill>
      <patternFill patternType="solid">
        <fgColor theme="4" tint="0.79998168889431442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</fills>
  <borders count="7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4" fillId="0" borderId="0"/>
    <xf numFmtId="0" fontId="28" fillId="0" borderId="0" applyNumberFormat="0" applyFill="0" applyBorder="0" applyAlignment="0" applyProtection="0"/>
  </cellStyleXfs>
  <cellXfs count="591">
    <xf numFmtId="0" fontId="0" fillId="0" borderId="0" xfId="0"/>
    <xf numFmtId="0" fontId="5" fillId="0" borderId="0" xfId="0" applyFont="1"/>
    <xf numFmtId="0" fontId="6" fillId="2" borderId="0" xfId="0" applyFont="1" applyFill="1"/>
    <xf numFmtId="0" fontId="0" fillId="2" borderId="0" xfId="0" applyFill="1"/>
    <xf numFmtId="0" fontId="5" fillId="0" borderId="0" xfId="0" applyFont="1" applyAlignment="1">
      <alignment wrapText="1"/>
    </xf>
    <xf numFmtId="0" fontId="5" fillId="0" borderId="10" xfId="0" applyFont="1" applyBorder="1"/>
    <xf numFmtId="0" fontId="6" fillId="0" borderId="0" xfId="0" applyFont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6" fillId="0" borderId="0" xfId="0" applyFont="1" applyAlignment="1">
      <alignment wrapText="1"/>
    </xf>
    <xf numFmtId="0" fontId="0" fillId="0" borderId="0" xfId="0" applyAlignment="1">
      <alignment horizontal="center" textRotation="90"/>
    </xf>
    <xf numFmtId="0" fontId="0" fillId="2" borderId="32" xfId="0" applyFill="1" applyBorder="1" applyAlignment="1">
      <alignment horizontal="center" vertical="top" wrapText="1"/>
    </xf>
    <xf numFmtId="9" fontId="6" fillId="0" borderId="0" xfId="0" applyNumberFormat="1" applyFont="1" applyAlignment="1">
      <alignment wrapText="1"/>
    </xf>
    <xf numFmtId="0" fontId="0" fillId="2" borderId="35" xfId="0" applyFill="1" applyBorder="1" applyAlignment="1">
      <alignment horizontal="center" vertical="top" wrapText="1"/>
    </xf>
    <xf numFmtId="0" fontId="0" fillId="2" borderId="44" xfId="0" applyFill="1" applyBorder="1" applyAlignment="1">
      <alignment horizontal="center" vertical="top" wrapText="1"/>
    </xf>
    <xf numFmtId="0" fontId="0" fillId="6" borderId="32" xfId="0" applyFill="1" applyBorder="1" applyAlignment="1">
      <alignment horizontal="center" vertical="top" wrapText="1"/>
    </xf>
    <xf numFmtId="0" fontId="0" fillId="0" borderId="41" xfId="0" applyBorder="1" applyAlignment="1">
      <alignment vertical="top" wrapText="1"/>
    </xf>
    <xf numFmtId="0" fontId="0" fillId="6" borderId="35" xfId="0" applyFill="1" applyBorder="1" applyAlignment="1">
      <alignment horizontal="center" vertical="top" wrapText="1"/>
    </xf>
    <xf numFmtId="0" fontId="0" fillId="6" borderId="44" xfId="0" applyFill="1" applyBorder="1" applyAlignment="1">
      <alignment horizontal="center" vertical="top" wrapText="1"/>
    </xf>
    <xf numFmtId="0" fontId="0" fillId="8" borderId="32" xfId="0" applyFill="1" applyBorder="1" applyAlignment="1">
      <alignment horizontal="center" vertical="top" wrapText="1"/>
    </xf>
    <xf numFmtId="0" fontId="0" fillId="8" borderId="35" xfId="0" applyFill="1" applyBorder="1" applyAlignment="1">
      <alignment horizontal="center" vertical="top" wrapText="1"/>
    </xf>
    <xf numFmtId="0" fontId="0" fillId="8" borderId="44" xfId="0" applyFill="1" applyBorder="1" applyAlignment="1">
      <alignment horizontal="center" vertical="top" wrapText="1"/>
    </xf>
    <xf numFmtId="0" fontId="0" fillId="9" borderId="32" xfId="0" applyFill="1" applyBorder="1" applyAlignment="1">
      <alignment horizontal="center" vertical="top" wrapText="1"/>
    </xf>
    <xf numFmtId="0" fontId="0" fillId="9" borderId="35" xfId="0" applyFill="1" applyBorder="1" applyAlignment="1">
      <alignment horizontal="center" vertical="top" wrapText="1"/>
    </xf>
    <xf numFmtId="0" fontId="0" fillId="9" borderId="44" xfId="0" applyFill="1" applyBorder="1" applyAlignment="1">
      <alignment horizontal="center" vertical="top" wrapText="1"/>
    </xf>
    <xf numFmtId="0" fontId="0" fillId="12" borderId="32" xfId="0" applyFill="1" applyBorder="1" applyAlignment="1">
      <alignment horizontal="center" vertical="top" wrapText="1"/>
    </xf>
    <xf numFmtId="0" fontId="0" fillId="12" borderId="35" xfId="0" applyFill="1" applyBorder="1" applyAlignment="1">
      <alignment horizontal="center" vertical="top" wrapText="1"/>
    </xf>
    <xf numFmtId="0" fontId="0" fillId="12" borderId="44" xfId="0" applyFill="1" applyBorder="1" applyAlignment="1">
      <alignment horizontal="center" vertical="top" wrapText="1"/>
    </xf>
    <xf numFmtId="0" fontId="0" fillId="0" borderId="32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6" borderId="38" xfId="0" applyFill="1" applyBorder="1" applyAlignment="1">
      <alignment horizontal="center" vertical="top" wrapText="1"/>
    </xf>
    <xf numFmtId="0" fontId="0" fillId="6" borderId="58" xfId="0" applyFill="1" applyBorder="1" applyAlignment="1">
      <alignment horizontal="center" vertical="top" wrapText="1"/>
    </xf>
    <xf numFmtId="0" fontId="0" fillId="9" borderId="38" xfId="0" applyFill="1" applyBorder="1" applyAlignment="1">
      <alignment horizontal="center" vertical="top" wrapText="1"/>
    </xf>
    <xf numFmtId="0" fontId="0" fillId="9" borderId="58" xfId="0" applyFill="1" applyBorder="1" applyAlignment="1">
      <alignment horizontal="center" vertical="top" wrapText="1"/>
    </xf>
    <xf numFmtId="0" fontId="0" fillId="0" borderId="45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2" borderId="58" xfId="0" applyFill="1" applyBorder="1" applyAlignment="1">
      <alignment horizontal="center" vertical="top" wrapText="1"/>
    </xf>
    <xf numFmtId="0" fontId="0" fillId="7" borderId="38" xfId="0" applyFill="1" applyBorder="1" applyAlignment="1">
      <alignment horizontal="center" vertical="top" wrapText="1"/>
    </xf>
    <xf numFmtId="0" fontId="0" fillId="7" borderId="35" xfId="0" applyFill="1" applyBorder="1" applyAlignment="1">
      <alignment horizontal="center" vertical="top" wrapText="1"/>
    </xf>
    <xf numFmtId="0" fontId="0" fillId="7" borderId="58" xfId="0" applyFill="1" applyBorder="1" applyAlignment="1">
      <alignment horizontal="center" vertical="top" wrapText="1"/>
    </xf>
    <xf numFmtId="0" fontId="0" fillId="8" borderId="9" xfId="0" applyFill="1" applyBorder="1" applyAlignment="1">
      <alignment horizontal="center" vertical="top" wrapText="1"/>
    </xf>
    <xf numFmtId="0" fontId="5" fillId="0" borderId="3" xfId="0" applyFont="1" applyBorder="1"/>
    <xf numFmtId="0" fontId="5" fillId="0" borderId="33" xfId="0" applyFont="1" applyBorder="1"/>
    <xf numFmtId="0" fontId="5" fillId="0" borderId="11" xfId="0" applyFont="1" applyBorder="1"/>
    <xf numFmtId="0" fontId="5" fillId="0" borderId="29" xfId="0" applyFont="1" applyBorder="1"/>
    <xf numFmtId="0" fontId="0" fillId="11" borderId="0" xfId="0" applyFill="1"/>
    <xf numFmtId="0" fontId="6" fillId="0" borderId="0" xfId="0" applyFont="1" applyAlignment="1">
      <alignment textRotation="90" wrapText="1"/>
    </xf>
    <xf numFmtId="0" fontId="0" fillId="0" borderId="0" xfId="0" applyAlignment="1">
      <alignment textRotation="90"/>
    </xf>
    <xf numFmtId="0" fontId="2" fillId="2" borderId="38" xfId="0" applyFont="1" applyFill="1" applyBorder="1" applyAlignment="1">
      <alignment horizontal="center" vertical="top" wrapText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28" fillId="0" borderId="0" xfId="2" applyProtection="1">
      <protection hidden="1"/>
    </xf>
    <xf numFmtId="0" fontId="28" fillId="0" borderId="0" xfId="2" applyProtection="1">
      <protection locked="0" hidden="1"/>
    </xf>
    <xf numFmtId="0" fontId="7" fillId="0" borderId="0" xfId="0" applyFont="1" applyProtection="1">
      <protection hidden="1"/>
    </xf>
    <xf numFmtId="0" fontId="5" fillId="0" borderId="1" xfId="0" applyFont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5" fillId="0" borderId="10" xfId="0" applyFont="1" applyBorder="1" applyProtection="1">
      <protection hidden="1"/>
    </xf>
    <xf numFmtId="0" fontId="9" fillId="0" borderId="13" xfId="0" applyFont="1" applyBorder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9" fillId="0" borderId="16" xfId="0" applyFont="1" applyBorder="1" applyAlignment="1" applyProtection="1">
      <alignment horizontal="left"/>
      <protection hidden="1"/>
    </xf>
    <xf numFmtId="0" fontId="9" fillId="0" borderId="19" xfId="0" applyFont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0" fillId="0" borderId="17" xfId="0" applyBorder="1" applyProtection="1">
      <protection hidden="1"/>
    </xf>
    <xf numFmtId="0" fontId="6" fillId="2" borderId="2" xfId="0" applyFont="1" applyFill="1" applyBorder="1" applyAlignment="1" applyProtection="1">
      <alignment horizontal="center"/>
      <protection locked="0" hidden="1"/>
    </xf>
    <xf numFmtId="0" fontId="8" fillId="2" borderId="9" xfId="0" applyFont="1" applyFill="1" applyBorder="1" applyAlignment="1" applyProtection="1">
      <alignment horizontal="center"/>
      <protection locked="0" hidden="1"/>
    </xf>
    <xf numFmtId="0" fontId="6" fillId="2" borderId="10" xfId="0" applyFont="1" applyFill="1" applyBorder="1" applyAlignment="1" applyProtection="1">
      <alignment horizontal="center"/>
      <protection locked="0" hidden="1"/>
    </xf>
    <xf numFmtId="0" fontId="6" fillId="2" borderId="13" xfId="0" applyFont="1" applyFill="1" applyBorder="1" applyAlignment="1" applyProtection="1">
      <alignment horizontal="center"/>
      <protection locked="0" hidden="1"/>
    </xf>
    <xf numFmtId="0" fontId="6" fillId="2" borderId="14" xfId="0" applyFont="1" applyFill="1" applyBorder="1" applyAlignment="1" applyProtection="1">
      <alignment horizontal="center"/>
      <protection locked="0" hidden="1"/>
    </xf>
    <xf numFmtId="0" fontId="6" fillId="2" borderId="20" xfId="0" applyFont="1" applyFill="1" applyBorder="1" applyProtection="1">
      <protection locked="0" hidden="1"/>
    </xf>
    <xf numFmtId="0" fontId="5" fillId="4" borderId="0" xfId="0" applyFont="1" applyFill="1" applyAlignment="1" applyProtection="1">
      <alignment horizontal="left"/>
      <protection hidden="1"/>
    </xf>
    <xf numFmtId="0" fontId="5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0" fillId="0" borderId="0" xfId="0" applyFont="1" applyProtection="1">
      <protection hidden="1"/>
    </xf>
    <xf numFmtId="0" fontId="10" fillId="0" borderId="9" xfId="0" applyFont="1" applyBorder="1" applyProtection="1">
      <protection hidden="1"/>
    </xf>
    <xf numFmtId="0" fontId="0" fillId="0" borderId="0" xfId="0" applyAlignment="1" applyProtection="1">
      <alignment horizontal="center" wrapText="1"/>
      <protection hidden="1"/>
    </xf>
    <xf numFmtId="0" fontId="10" fillId="0" borderId="12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2" borderId="9" xfId="0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0" fillId="0" borderId="19" xfId="0" applyFont="1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 vertical="top" wrapText="1"/>
      <protection hidden="1"/>
    </xf>
    <xf numFmtId="0" fontId="9" fillId="2" borderId="9" xfId="0" applyFont="1" applyFill="1" applyBorder="1" applyAlignment="1" applyProtection="1">
      <alignment horizontal="center"/>
      <protection hidden="1"/>
    </xf>
    <xf numFmtId="0" fontId="6" fillId="2" borderId="12" xfId="0" applyFont="1" applyFill="1" applyBorder="1" applyProtection="1">
      <protection locked="0" hidden="1"/>
    </xf>
    <xf numFmtId="0" fontId="6" fillId="2" borderId="15" xfId="0" applyFont="1" applyFill="1" applyBorder="1" applyProtection="1">
      <protection locked="0" hidden="1"/>
    </xf>
    <xf numFmtId="0" fontId="6" fillId="2" borderId="12" xfId="0" applyFont="1" applyFill="1" applyBorder="1" applyAlignment="1" applyProtection="1">
      <alignment horizontal="center"/>
      <protection locked="0" hidden="1"/>
    </xf>
    <xf numFmtId="0" fontId="0" fillId="2" borderId="15" xfId="0" applyFill="1" applyBorder="1" applyProtection="1">
      <protection locked="0" hidden="1"/>
    </xf>
    <xf numFmtId="0" fontId="0" fillId="2" borderId="16" xfId="0" applyFill="1" applyBorder="1" applyProtection="1">
      <protection locked="0" hidden="1"/>
    </xf>
    <xf numFmtId="0" fontId="0" fillId="2" borderId="17" xfId="0" applyFill="1" applyBorder="1" applyProtection="1">
      <protection locked="0" hidden="1"/>
    </xf>
    <xf numFmtId="0" fontId="1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32" xfId="0" applyBorder="1" applyProtection="1">
      <protection hidden="1"/>
    </xf>
    <xf numFmtId="0" fontId="12" fillId="5" borderId="32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0" fillId="0" borderId="7" xfId="0" applyBorder="1" applyProtection="1">
      <protection hidden="1"/>
    </xf>
    <xf numFmtId="0" fontId="24" fillId="4" borderId="34" xfId="0" applyFont="1" applyFill="1" applyBorder="1" applyProtection="1">
      <protection hidden="1"/>
    </xf>
    <xf numFmtId="0" fontId="10" fillId="0" borderId="35" xfId="0" applyFont="1" applyBorder="1" applyProtection="1">
      <protection hidden="1"/>
    </xf>
    <xf numFmtId="0" fontId="12" fillId="5" borderId="35" xfId="0" applyFont="1" applyFill="1" applyBorder="1" applyProtection="1">
      <protection hidden="1"/>
    </xf>
    <xf numFmtId="0" fontId="5" fillId="0" borderId="4" xfId="0" applyFont="1" applyBorder="1" applyProtection="1">
      <protection hidden="1"/>
    </xf>
    <xf numFmtId="0" fontId="5" fillId="0" borderId="12" xfId="0" applyFont="1" applyBorder="1" applyProtection="1">
      <protection hidden="1"/>
    </xf>
    <xf numFmtId="0" fontId="5" fillId="0" borderId="13" xfId="0" applyFont="1" applyBorder="1" applyProtection="1">
      <protection hidden="1"/>
    </xf>
    <xf numFmtId="0" fontId="5" fillId="0" borderId="39" xfId="0" applyFont="1" applyBorder="1" applyProtection="1">
      <protection hidden="1"/>
    </xf>
    <xf numFmtId="0" fontId="10" fillId="0" borderId="10" xfId="0" applyFont="1" applyBorder="1" applyProtection="1">
      <protection hidden="1"/>
    </xf>
    <xf numFmtId="0" fontId="10" fillId="0" borderId="11" xfId="0" applyFont="1" applyBorder="1" applyProtection="1">
      <protection hidden="1"/>
    </xf>
    <xf numFmtId="0" fontId="13" fillId="5" borderId="4" xfId="0" applyFont="1" applyFill="1" applyBorder="1" applyAlignment="1" applyProtection="1">
      <alignment horizontal="center"/>
      <protection hidden="1"/>
    </xf>
    <xf numFmtId="0" fontId="5" fillId="0" borderId="14" xfId="0" applyFont="1" applyBorder="1" applyProtection="1">
      <protection hidden="1"/>
    </xf>
    <xf numFmtId="0" fontId="12" fillId="5" borderId="42" xfId="0" applyFont="1" applyFill="1" applyBorder="1" applyAlignment="1" applyProtection="1">
      <alignment horizontal="center"/>
      <protection hidden="1"/>
    </xf>
    <xf numFmtId="0" fontId="12" fillId="5" borderId="17" xfId="0" applyFont="1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42" xfId="0" applyBorder="1" applyProtection="1">
      <protection hidden="1"/>
    </xf>
    <xf numFmtId="0" fontId="0" fillId="0" borderId="21" xfId="0" applyBorder="1" applyAlignment="1" applyProtection="1">
      <alignment horizontal="center"/>
      <protection hidden="1"/>
    </xf>
    <xf numFmtId="10" fontId="6" fillId="13" borderId="32" xfId="0" applyNumberFormat="1" applyFont="1" applyFill="1" applyBorder="1" applyProtection="1">
      <protection hidden="1"/>
    </xf>
    <xf numFmtId="0" fontId="12" fillId="5" borderId="32" xfId="0" applyFont="1" applyFill="1" applyBorder="1" applyAlignment="1" applyProtection="1">
      <alignment horizontal="center"/>
      <protection hidden="1"/>
    </xf>
    <xf numFmtId="0" fontId="9" fillId="0" borderId="15" xfId="0" applyFont="1" applyBorder="1" applyAlignment="1" applyProtection="1">
      <alignment horizontal="center"/>
      <protection hidden="1"/>
    </xf>
    <xf numFmtId="0" fontId="6" fillId="2" borderId="21" xfId="0" applyFont="1" applyFill="1" applyBorder="1" applyProtection="1">
      <protection hidden="1"/>
    </xf>
    <xf numFmtId="10" fontId="6" fillId="13" borderId="35" xfId="0" applyNumberFormat="1" applyFont="1" applyFill="1" applyBorder="1" applyProtection="1">
      <protection hidden="1"/>
    </xf>
    <xf numFmtId="0" fontId="0" fillId="0" borderId="35" xfId="0" applyBorder="1" applyProtection="1">
      <protection hidden="1"/>
    </xf>
    <xf numFmtId="0" fontId="5" fillId="4" borderId="34" xfId="0" applyFont="1" applyFill="1" applyBorder="1" applyProtection="1">
      <protection hidden="1"/>
    </xf>
    <xf numFmtId="0" fontId="12" fillId="5" borderId="35" xfId="0" applyFont="1" applyFill="1" applyBorder="1" applyAlignment="1" applyProtection="1">
      <alignment horizontal="center"/>
      <protection hidden="1"/>
    </xf>
    <xf numFmtId="10" fontId="6" fillId="13" borderId="44" xfId="0" applyNumberFormat="1" applyFont="1" applyFill="1" applyBorder="1" applyProtection="1">
      <protection hidden="1"/>
    </xf>
    <xf numFmtId="0" fontId="0" fillId="0" borderId="44" xfId="0" applyBorder="1" applyProtection="1">
      <protection hidden="1"/>
    </xf>
    <xf numFmtId="0" fontId="10" fillId="0" borderId="62" xfId="0" applyFont="1" applyBorder="1" applyProtection="1">
      <protection hidden="1"/>
    </xf>
    <xf numFmtId="0" fontId="13" fillId="5" borderId="32" xfId="0" applyFont="1" applyFill="1" applyBorder="1" applyAlignment="1" applyProtection="1">
      <alignment horizontal="center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right"/>
      <protection hidden="1"/>
    </xf>
    <xf numFmtId="0" fontId="11" fillId="0" borderId="0" xfId="0" applyFont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10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6" fillId="2" borderId="5" xfId="0" applyFont="1" applyFill="1" applyBorder="1" applyProtection="1">
      <protection locked="0" hidden="1"/>
    </xf>
    <xf numFmtId="10" fontId="6" fillId="2" borderId="32" xfId="0" applyNumberFormat="1" applyFont="1" applyFill="1" applyBorder="1" applyProtection="1">
      <protection locked="0" hidden="1"/>
    </xf>
    <xf numFmtId="10" fontId="6" fillId="2" borderId="13" xfId="0" applyNumberFormat="1" applyFont="1" applyFill="1" applyBorder="1" applyProtection="1">
      <protection locked="0" hidden="1"/>
    </xf>
    <xf numFmtId="10" fontId="6" fillId="2" borderId="39" xfId="0" applyNumberFormat="1" applyFont="1" applyFill="1" applyBorder="1" applyProtection="1">
      <protection locked="0" hidden="1"/>
    </xf>
    <xf numFmtId="10" fontId="6" fillId="2" borderId="16" xfId="0" applyNumberFormat="1" applyFont="1" applyFill="1" applyBorder="1" applyProtection="1">
      <protection locked="0" hidden="1"/>
    </xf>
    <xf numFmtId="10" fontId="6" fillId="2" borderId="21" xfId="0" applyNumberFormat="1" applyFont="1" applyFill="1" applyBorder="1" applyProtection="1">
      <protection locked="0" hidden="1"/>
    </xf>
    <xf numFmtId="0" fontId="6" fillId="2" borderId="21" xfId="0" applyFont="1" applyFill="1" applyBorder="1" applyProtection="1">
      <protection locked="0" hidden="1"/>
    </xf>
    <xf numFmtId="0" fontId="0" fillId="0" borderId="0" xfId="0" applyProtection="1">
      <protection locked="0" hidden="1"/>
    </xf>
    <xf numFmtId="0" fontId="3" fillId="0" borderId="0" xfId="0" applyFont="1" applyProtection="1">
      <protection hidden="1"/>
    </xf>
    <xf numFmtId="0" fontId="13" fillId="5" borderId="46" xfId="0" applyFont="1" applyFill="1" applyBorder="1" applyProtection="1">
      <protection hidden="1"/>
    </xf>
    <xf numFmtId="0" fontId="13" fillId="5" borderId="47" xfId="0" applyFont="1" applyFill="1" applyBorder="1" applyProtection="1">
      <protection hidden="1"/>
    </xf>
    <xf numFmtId="0" fontId="13" fillId="5" borderId="48" xfId="0" applyFont="1" applyFill="1" applyBorder="1" applyProtection="1">
      <protection hidden="1"/>
    </xf>
    <xf numFmtId="10" fontId="13" fillId="5" borderId="49" xfId="0" applyNumberFormat="1" applyFont="1" applyFill="1" applyBorder="1" applyProtection="1">
      <protection hidden="1"/>
    </xf>
    <xf numFmtId="10" fontId="13" fillId="5" borderId="50" xfId="0" applyNumberFormat="1" applyFont="1" applyFill="1" applyBorder="1" applyProtection="1">
      <protection hidden="1"/>
    </xf>
    <xf numFmtId="10" fontId="5" fillId="0" borderId="7" xfId="0" applyNumberFormat="1" applyFont="1" applyBorder="1" applyProtection="1">
      <protection hidden="1"/>
    </xf>
    <xf numFmtId="10" fontId="5" fillId="0" borderId="49" xfId="0" applyNumberFormat="1" applyFont="1" applyBorder="1" applyProtection="1">
      <protection hidden="1"/>
    </xf>
    <xf numFmtId="10" fontId="5" fillId="0" borderId="50" xfId="0" applyNumberFormat="1" applyFont="1" applyBorder="1" applyProtection="1">
      <protection hidden="1"/>
    </xf>
    <xf numFmtId="0" fontId="5" fillId="6" borderId="53" xfId="0" applyFont="1" applyFill="1" applyBorder="1" applyProtection="1">
      <protection hidden="1"/>
    </xf>
    <xf numFmtId="0" fontId="5" fillId="14" borderId="53" xfId="0" applyFont="1" applyFill="1" applyBorder="1" applyProtection="1">
      <protection hidden="1"/>
    </xf>
    <xf numFmtId="0" fontId="5" fillId="15" borderId="53" xfId="0" applyFont="1" applyFill="1" applyBorder="1" applyProtection="1">
      <protection hidden="1"/>
    </xf>
    <xf numFmtId="0" fontId="5" fillId="16" borderId="53" xfId="0" applyFont="1" applyFill="1" applyBorder="1" applyProtection="1">
      <protection hidden="1"/>
    </xf>
    <xf numFmtId="0" fontId="5" fillId="17" borderId="53" xfId="0" applyFont="1" applyFill="1" applyBorder="1" applyProtection="1">
      <protection hidden="1"/>
    </xf>
    <xf numFmtId="0" fontId="5" fillId="18" borderId="53" xfId="0" applyFont="1" applyFill="1" applyBorder="1" applyProtection="1">
      <protection hidden="1"/>
    </xf>
    <xf numFmtId="0" fontId="5" fillId="2" borderId="53" xfId="0" applyFont="1" applyFill="1" applyBorder="1" applyProtection="1">
      <protection hidden="1"/>
    </xf>
    <xf numFmtId="0" fontId="5" fillId="19" borderId="53" xfId="0" applyFont="1" applyFill="1" applyBorder="1" applyProtection="1">
      <protection hidden="1"/>
    </xf>
    <xf numFmtId="0" fontId="5" fillId="20" borderId="53" xfId="0" applyFont="1" applyFill="1" applyBorder="1" applyProtection="1">
      <protection hidden="1"/>
    </xf>
    <xf numFmtId="0" fontId="5" fillId="7" borderId="53" xfId="0" applyFont="1" applyFill="1" applyBorder="1" applyProtection="1">
      <protection hidden="1"/>
    </xf>
    <xf numFmtId="0" fontId="5" fillId="21" borderId="53" xfId="0" applyFont="1" applyFill="1" applyBorder="1" applyProtection="1">
      <protection hidden="1"/>
    </xf>
    <xf numFmtId="0" fontId="12" fillId="5" borderId="42" xfId="0" applyFont="1" applyFill="1" applyBorder="1" applyProtection="1">
      <protection hidden="1"/>
    </xf>
    <xf numFmtId="0" fontId="12" fillId="5" borderId="16" xfId="0" applyFont="1" applyFill="1" applyBorder="1" applyProtection="1">
      <protection hidden="1"/>
    </xf>
    <xf numFmtId="10" fontId="12" fillId="5" borderId="15" xfId="0" applyNumberFormat="1" applyFont="1" applyFill="1" applyBorder="1" applyProtection="1">
      <protection hidden="1"/>
    </xf>
    <xf numFmtId="10" fontId="12" fillId="5" borderId="16" xfId="0" applyNumberFormat="1" applyFont="1" applyFill="1" applyBorder="1" applyProtection="1">
      <protection hidden="1"/>
    </xf>
    <xf numFmtId="0" fontId="16" fillId="0" borderId="47" xfId="0" applyFont="1" applyBorder="1" applyProtection="1">
      <protection hidden="1"/>
    </xf>
    <xf numFmtId="0" fontId="16" fillId="0" borderId="16" xfId="0" applyFont="1" applyBorder="1" applyProtection="1">
      <protection hidden="1"/>
    </xf>
    <xf numFmtId="10" fontId="12" fillId="5" borderId="57" xfId="0" applyNumberFormat="1" applyFont="1" applyFill="1" applyBorder="1" applyProtection="1">
      <protection hidden="1"/>
    </xf>
    <xf numFmtId="0" fontId="16" fillId="0" borderId="55" xfId="0" applyFont="1" applyBorder="1" applyProtection="1">
      <protection hidden="1"/>
    </xf>
    <xf numFmtId="0" fontId="12" fillId="5" borderId="64" xfId="0" applyFont="1" applyFill="1" applyBorder="1" applyProtection="1">
      <protection hidden="1"/>
    </xf>
    <xf numFmtId="0" fontId="12" fillId="5" borderId="65" xfId="0" applyFont="1" applyFill="1" applyBorder="1" applyProtection="1">
      <protection hidden="1"/>
    </xf>
    <xf numFmtId="10" fontId="12" fillId="5" borderId="67" xfId="0" applyNumberFormat="1" applyFont="1" applyFill="1" applyBorder="1" applyProtection="1">
      <protection hidden="1"/>
    </xf>
    <xf numFmtId="10" fontId="12" fillId="5" borderId="65" xfId="0" applyNumberFormat="1" applyFont="1" applyFill="1" applyBorder="1" applyProtection="1">
      <protection hidden="1"/>
    </xf>
    <xf numFmtId="0" fontId="16" fillId="0" borderId="65" xfId="0" applyFont="1" applyBorder="1" applyProtection="1">
      <protection hidden="1"/>
    </xf>
    <xf numFmtId="2" fontId="16" fillId="0" borderId="64" xfId="0" applyNumberFormat="1" applyFont="1" applyBorder="1" applyAlignment="1" applyProtection="1">
      <alignment horizontal="right"/>
      <protection hidden="1"/>
    </xf>
    <xf numFmtId="2" fontId="16" fillId="0" borderId="65" xfId="0" applyNumberFormat="1" applyFont="1" applyBorder="1" applyAlignment="1" applyProtection="1">
      <alignment horizontal="right"/>
      <protection hidden="1"/>
    </xf>
    <xf numFmtId="10" fontId="12" fillId="5" borderId="36" xfId="0" applyNumberFormat="1" applyFont="1" applyFill="1" applyBorder="1" applyProtection="1">
      <protection hidden="1"/>
    </xf>
    <xf numFmtId="10" fontId="12" fillId="5" borderId="47" xfId="0" applyNumberFormat="1" applyFont="1" applyFill="1" applyBorder="1" applyProtection="1">
      <protection hidden="1"/>
    </xf>
    <xf numFmtId="2" fontId="16" fillId="0" borderId="42" xfId="0" applyNumberFormat="1" applyFont="1" applyBorder="1" applyAlignment="1" applyProtection="1">
      <alignment horizontal="right"/>
      <protection hidden="1"/>
    </xf>
    <xf numFmtId="2" fontId="16" fillId="0" borderId="16" xfId="0" applyNumberFormat="1" applyFont="1" applyBorder="1" applyAlignment="1" applyProtection="1">
      <alignment horizontal="right"/>
      <protection hidden="1"/>
    </xf>
    <xf numFmtId="2" fontId="16" fillId="0" borderId="47" xfId="0" applyNumberFormat="1" applyFont="1" applyBorder="1" applyAlignment="1" applyProtection="1">
      <alignment horizontal="right"/>
      <protection hidden="1"/>
    </xf>
    <xf numFmtId="0" fontId="12" fillId="5" borderId="69" xfId="0" applyFont="1" applyFill="1" applyBorder="1" applyProtection="1">
      <protection hidden="1"/>
    </xf>
    <xf numFmtId="0" fontId="12" fillId="5" borderId="70" xfId="0" applyFont="1" applyFill="1" applyBorder="1" applyProtection="1">
      <protection hidden="1"/>
    </xf>
    <xf numFmtId="10" fontId="12" fillId="5" borderId="72" xfId="0" applyNumberFormat="1" applyFont="1" applyFill="1" applyBorder="1" applyProtection="1">
      <protection hidden="1"/>
    </xf>
    <xf numFmtId="10" fontId="12" fillId="5" borderId="73" xfId="0" applyNumberFormat="1" applyFont="1" applyFill="1" applyBorder="1" applyProtection="1">
      <protection hidden="1"/>
    </xf>
    <xf numFmtId="0" fontId="16" fillId="0" borderId="70" xfId="0" applyFont="1" applyBorder="1" applyProtection="1">
      <protection hidden="1"/>
    </xf>
    <xf numFmtId="2" fontId="16" fillId="0" borderId="69" xfId="0" applyNumberFormat="1" applyFont="1" applyBorder="1" applyAlignment="1" applyProtection="1">
      <alignment horizontal="right"/>
      <protection hidden="1"/>
    </xf>
    <xf numFmtId="2" fontId="16" fillId="0" borderId="70" xfId="0" applyNumberFormat="1" applyFont="1" applyBorder="1" applyAlignment="1" applyProtection="1">
      <alignment horizontal="right"/>
      <protection hidden="1"/>
    </xf>
    <xf numFmtId="2" fontId="16" fillId="0" borderId="73" xfId="0" applyNumberFormat="1" applyFont="1" applyBorder="1" applyAlignment="1" applyProtection="1">
      <alignment horizontal="right"/>
      <protection hidden="1"/>
    </xf>
    <xf numFmtId="0" fontId="12" fillId="5" borderId="46" xfId="0" applyFont="1" applyFill="1" applyBorder="1" applyProtection="1">
      <protection hidden="1"/>
    </xf>
    <xf numFmtId="0" fontId="12" fillId="5" borderId="47" xfId="0" applyFont="1" applyFill="1" applyBorder="1" applyProtection="1">
      <protection hidden="1"/>
    </xf>
    <xf numFmtId="2" fontId="16" fillId="0" borderId="46" xfId="0" applyNumberFormat="1" applyFont="1" applyBorder="1" applyAlignment="1" applyProtection="1">
      <alignment horizontal="right"/>
      <protection hidden="1"/>
    </xf>
    <xf numFmtId="10" fontId="17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6" borderId="5" xfId="0" applyFont="1" applyFill="1" applyBorder="1" applyAlignment="1" applyProtection="1">
      <alignment horizontal="right"/>
      <protection hidden="1"/>
    </xf>
    <xf numFmtId="0" fontId="18" fillId="18" borderId="5" xfId="0" applyFont="1" applyFill="1" applyBorder="1" applyAlignment="1" applyProtection="1">
      <alignment horizontal="right"/>
      <protection hidden="1"/>
    </xf>
    <xf numFmtId="0" fontId="18" fillId="2" borderId="5" xfId="0" applyFont="1" applyFill="1" applyBorder="1" applyAlignment="1" applyProtection="1">
      <alignment horizontal="right"/>
      <protection hidden="1"/>
    </xf>
    <xf numFmtId="0" fontId="18" fillId="9" borderId="5" xfId="0" applyFont="1" applyFill="1" applyBorder="1" applyAlignment="1" applyProtection="1">
      <alignment horizontal="right"/>
      <protection hidden="1"/>
    </xf>
    <xf numFmtId="0" fontId="5" fillId="6" borderId="8" xfId="0" applyFont="1" applyFill="1" applyBorder="1" applyAlignment="1" applyProtection="1">
      <alignment horizontal="right"/>
      <protection hidden="1"/>
    </xf>
    <xf numFmtId="0" fontId="5" fillId="18" borderId="8" xfId="0" applyFont="1" applyFill="1" applyBorder="1" applyAlignment="1" applyProtection="1">
      <alignment horizontal="right"/>
      <protection hidden="1"/>
    </xf>
    <xf numFmtId="0" fontId="5" fillId="2" borderId="8" xfId="0" applyFont="1" applyFill="1" applyBorder="1" applyAlignment="1" applyProtection="1">
      <alignment horizontal="right"/>
      <protection hidden="1"/>
    </xf>
    <xf numFmtId="0" fontId="5" fillId="9" borderId="8" xfId="0" applyFont="1" applyFill="1" applyBorder="1" applyAlignment="1" applyProtection="1">
      <alignment horizontal="right"/>
      <protection hidden="1"/>
    </xf>
    <xf numFmtId="2" fontId="0" fillId="0" borderId="0" xfId="0" applyNumberFormat="1" applyProtection="1">
      <protection hidden="1"/>
    </xf>
    <xf numFmtId="0" fontId="5" fillId="25" borderId="54" xfId="0" applyFont="1" applyFill="1" applyBorder="1" applyAlignment="1" applyProtection="1">
      <alignment textRotation="90"/>
      <protection hidden="1"/>
    </xf>
    <xf numFmtId="0" fontId="5" fillId="26" borderId="55" xfId="0" applyFont="1" applyFill="1" applyBorder="1" applyAlignment="1" applyProtection="1">
      <alignment textRotation="90"/>
      <protection hidden="1"/>
    </xf>
    <xf numFmtId="0" fontId="5" fillId="27" borderId="55" xfId="0" applyFont="1" applyFill="1" applyBorder="1" applyAlignment="1" applyProtection="1">
      <alignment textRotation="90"/>
      <protection hidden="1"/>
    </xf>
    <xf numFmtId="0" fontId="5" fillId="28" borderId="55" xfId="0" applyFont="1" applyFill="1" applyBorder="1" applyAlignment="1" applyProtection="1">
      <alignment textRotation="90"/>
      <protection hidden="1"/>
    </xf>
    <xf numFmtId="0" fontId="5" fillId="25" borderId="9" xfId="0" applyFont="1" applyFill="1" applyBorder="1" applyAlignment="1" applyProtection="1">
      <alignment horizontal="center" vertical="center"/>
      <protection hidden="1"/>
    </xf>
    <xf numFmtId="0" fontId="5" fillId="26" borderId="9" xfId="0" applyFont="1" applyFill="1" applyBorder="1" applyAlignment="1" applyProtection="1">
      <alignment horizontal="center" vertical="center"/>
      <protection hidden="1"/>
    </xf>
    <xf numFmtId="0" fontId="5" fillId="27" borderId="9" xfId="0" applyFont="1" applyFill="1" applyBorder="1" applyAlignment="1" applyProtection="1">
      <alignment horizontal="center" vertical="center"/>
      <protection hidden="1"/>
    </xf>
    <xf numFmtId="0" fontId="5" fillId="28" borderId="60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left" vertical="center"/>
      <protection hidden="1"/>
    </xf>
    <xf numFmtId="0" fontId="9" fillId="6" borderId="42" xfId="0" applyFont="1" applyFill="1" applyBorder="1" applyAlignment="1" applyProtection="1">
      <alignment horizontal="left" vertical="center"/>
      <protection hidden="1"/>
    </xf>
    <xf numFmtId="0" fontId="6" fillId="6" borderId="19" xfId="0" applyFont="1" applyFill="1" applyBorder="1" applyProtection="1">
      <protection hidden="1"/>
    </xf>
    <xf numFmtId="2" fontId="0" fillId="29" borderId="16" xfId="0" applyNumberFormat="1" applyFill="1" applyBorder="1" applyAlignment="1" applyProtection="1">
      <alignment horizontal="center"/>
      <protection hidden="1"/>
    </xf>
    <xf numFmtId="0" fontId="5" fillId="30" borderId="30" xfId="0" applyFont="1" applyFill="1" applyBorder="1" applyAlignment="1" applyProtection="1">
      <alignment horizontal="center"/>
      <protection hidden="1"/>
    </xf>
    <xf numFmtId="0" fontId="5" fillId="25" borderId="30" xfId="0" applyFont="1" applyFill="1" applyBorder="1" applyAlignment="1" applyProtection="1">
      <alignment horizontal="center" vertical="center"/>
      <protection hidden="1"/>
    </xf>
    <xf numFmtId="0" fontId="5" fillId="26" borderId="30" xfId="0" applyFont="1" applyFill="1" applyBorder="1" applyAlignment="1" applyProtection="1">
      <alignment horizontal="center" vertical="center"/>
      <protection hidden="1"/>
    </xf>
    <xf numFmtId="0" fontId="5" fillId="27" borderId="30" xfId="0" applyFont="1" applyFill="1" applyBorder="1" applyAlignment="1" applyProtection="1">
      <alignment horizontal="center" vertical="center"/>
      <protection hidden="1"/>
    </xf>
    <xf numFmtId="0" fontId="5" fillId="28" borderId="8" xfId="0" applyFont="1" applyFill="1" applyBorder="1" applyAlignment="1" applyProtection="1">
      <alignment horizontal="center" vertical="center"/>
      <protection hidden="1"/>
    </xf>
    <xf numFmtId="0" fontId="6" fillId="6" borderId="15" xfId="0" applyFont="1" applyFill="1" applyBorder="1" applyProtection="1">
      <protection hidden="1"/>
    </xf>
    <xf numFmtId="2" fontId="0" fillId="0" borderId="47" xfId="0" applyNumberFormat="1" applyBorder="1" applyAlignment="1" applyProtection="1">
      <alignment horizontal="center"/>
      <protection locked="0" hidden="1"/>
    </xf>
    <xf numFmtId="2" fontId="0" fillId="0" borderId="16" xfId="0" applyNumberFormat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0" xfId="0" applyFont="1" applyBorder="1" applyAlignment="1" applyProtection="1">
      <alignment horizontal="center" vertical="center"/>
      <protection hidden="1"/>
    </xf>
    <xf numFmtId="0" fontId="5" fillId="0" borderId="51" xfId="0" applyFont="1" applyBorder="1" applyAlignment="1" applyProtection="1">
      <alignment horizontal="center" vertical="center"/>
      <protection hidden="1"/>
    </xf>
    <xf numFmtId="0" fontId="6" fillId="2" borderId="42" xfId="0" applyFont="1" applyFill="1" applyBorder="1" applyAlignment="1" applyProtection="1">
      <alignment horizontal="center" vertical="center"/>
      <protection locked="0" hidden="1"/>
    </xf>
    <xf numFmtId="0" fontId="6" fillId="2" borderId="16" xfId="0" applyFont="1" applyFill="1" applyBorder="1" applyAlignment="1" applyProtection="1">
      <alignment horizontal="center" vertical="center"/>
      <protection locked="0" hidden="1"/>
    </xf>
    <xf numFmtId="0" fontId="23" fillId="2" borderId="21" xfId="0" applyFont="1" applyFill="1" applyBorder="1" applyAlignment="1" applyProtection="1">
      <alignment horizontal="center" vertical="center"/>
      <protection locked="0" hidden="1"/>
    </xf>
    <xf numFmtId="0" fontId="6" fillId="2" borderId="54" xfId="0" applyFont="1" applyFill="1" applyBorder="1" applyAlignment="1" applyProtection="1">
      <alignment horizontal="center" vertical="center"/>
      <protection locked="0" hidden="1"/>
    </xf>
    <xf numFmtId="0" fontId="6" fillId="2" borderId="64" xfId="0" applyFont="1" applyFill="1" applyBorder="1" applyAlignment="1" applyProtection="1">
      <alignment horizontal="center" vertical="center"/>
      <protection locked="0" hidden="1"/>
    </xf>
    <xf numFmtId="0" fontId="6" fillId="2" borderId="65" xfId="0" applyFont="1" applyFill="1" applyBorder="1" applyAlignment="1" applyProtection="1">
      <alignment horizontal="center" vertical="center"/>
      <protection locked="0" hidden="1"/>
    </xf>
    <xf numFmtId="0" fontId="6" fillId="2" borderId="66" xfId="0" applyFont="1" applyFill="1" applyBorder="1" applyAlignment="1" applyProtection="1">
      <alignment horizontal="center" vertical="center"/>
      <protection locked="0" hidden="1"/>
    </xf>
    <xf numFmtId="0" fontId="6" fillId="2" borderId="21" xfId="0" applyFont="1" applyFill="1" applyBorder="1" applyAlignment="1" applyProtection="1">
      <alignment horizontal="center" vertical="center"/>
      <protection locked="0" hidden="1"/>
    </xf>
    <xf numFmtId="0" fontId="23" fillId="2" borderId="16" xfId="0" applyFont="1" applyFill="1" applyBorder="1" applyAlignment="1" applyProtection="1">
      <alignment horizontal="center" vertical="center"/>
      <protection locked="0" hidden="1"/>
    </xf>
    <xf numFmtId="0" fontId="6" fillId="2" borderId="69" xfId="0" applyFont="1" applyFill="1" applyBorder="1" applyAlignment="1" applyProtection="1">
      <alignment horizontal="center" vertical="center"/>
      <protection locked="0" hidden="1"/>
    </xf>
    <xf numFmtId="0" fontId="6" fillId="2" borderId="70" xfId="0" applyFont="1" applyFill="1" applyBorder="1" applyAlignment="1" applyProtection="1">
      <alignment horizontal="center" vertical="center"/>
      <protection locked="0" hidden="1"/>
    </xf>
    <xf numFmtId="0" fontId="6" fillId="2" borderId="71" xfId="0" applyFont="1" applyFill="1" applyBorder="1" applyAlignment="1" applyProtection="1">
      <alignment horizontal="center" vertical="center"/>
      <protection locked="0" hidden="1"/>
    </xf>
    <xf numFmtId="0" fontId="6" fillId="2" borderId="46" xfId="0" applyFont="1" applyFill="1" applyBorder="1" applyAlignment="1" applyProtection="1">
      <alignment horizontal="center" vertical="center"/>
      <protection locked="0" hidden="1"/>
    </xf>
    <xf numFmtId="0" fontId="6" fillId="2" borderId="47" xfId="0" applyFont="1" applyFill="1" applyBorder="1" applyAlignment="1" applyProtection="1">
      <alignment horizontal="center" vertical="center"/>
      <protection locked="0" hidden="1"/>
    </xf>
    <xf numFmtId="0" fontId="6" fillId="2" borderId="48" xfId="0" applyFont="1" applyFill="1" applyBorder="1" applyAlignment="1" applyProtection="1">
      <alignment horizontal="center" vertical="center"/>
      <protection locked="0" hidden="1"/>
    </xf>
    <xf numFmtId="0" fontId="23" fillId="2" borderId="55" xfId="0" applyFont="1" applyFill="1" applyBorder="1" applyAlignment="1" applyProtection="1">
      <alignment horizontal="center" vertical="center"/>
      <protection locked="0" hidden="1"/>
    </xf>
    <xf numFmtId="0" fontId="6" fillId="2" borderId="56" xfId="0" applyFont="1" applyFill="1" applyBorder="1" applyAlignment="1" applyProtection="1">
      <alignment horizontal="center" vertical="center"/>
      <protection locked="0" hidden="1"/>
    </xf>
    <xf numFmtId="0" fontId="19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wrapText="1"/>
    </xf>
    <xf numFmtId="0" fontId="0" fillId="0" borderId="28" xfId="0" applyBorder="1" applyAlignment="1">
      <alignment horizontal="center" wrapText="1"/>
    </xf>
    <xf numFmtId="0" fontId="1" fillId="0" borderId="0" xfId="0" applyFont="1" applyProtection="1">
      <protection hidden="1"/>
    </xf>
    <xf numFmtId="0" fontId="1" fillId="9" borderId="15" xfId="0" applyFont="1" applyFill="1" applyBorder="1" applyProtection="1">
      <protection hidden="1"/>
    </xf>
    <xf numFmtId="0" fontId="1" fillId="6" borderId="15" xfId="0" applyFont="1" applyFill="1" applyBorder="1" applyProtection="1">
      <protection hidden="1"/>
    </xf>
    <xf numFmtId="0" fontId="29" fillId="9" borderId="15" xfId="0" applyFont="1" applyFill="1" applyBorder="1" applyProtection="1">
      <protection hidden="1"/>
    </xf>
    <xf numFmtId="0" fontId="9" fillId="29" borderId="45" xfId="0" applyFont="1" applyFill="1" applyBorder="1" applyAlignment="1">
      <alignment vertical="center" wrapText="1"/>
    </xf>
    <xf numFmtId="0" fontId="12" fillId="0" borderId="61" xfId="0" applyFont="1" applyFill="1" applyBorder="1" applyProtection="1">
      <protection hidden="1"/>
    </xf>
    <xf numFmtId="0" fontId="12" fillId="0" borderId="54" xfId="0" applyFont="1" applyFill="1" applyBorder="1" applyProtection="1">
      <protection hidden="1"/>
    </xf>
    <xf numFmtId="0" fontId="0" fillId="0" borderId="56" xfId="0" applyBorder="1" applyAlignment="1" applyProtection="1">
      <alignment horizontal="center"/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29" fillId="0" borderId="0" xfId="0" applyFont="1" applyAlignment="1">
      <alignment wrapText="1"/>
    </xf>
    <xf numFmtId="0" fontId="0" fillId="30" borderId="32" xfId="0" applyFill="1" applyBorder="1" applyAlignment="1">
      <alignment horizontal="center" vertical="top" wrapText="1"/>
    </xf>
    <xf numFmtId="0" fontId="0" fillId="30" borderId="43" xfId="0" applyFill="1" applyBorder="1"/>
    <xf numFmtId="0" fontId="0" fillId="30" borderId="32" xfId="0" applyFill="1" applyBorder="1" applyAlignment="1">
      <alignment horizontal="center"/>
    </xf>
    <xf numFmtId="0" fontId="0" fillId="30" borderId="0" xfId="0" applyFill="1" applyAlignment="1">
      <alignment horizontal="center"/>
    </xf>
    <xf numFmtId="9" fontId="29" fillId="0" borderId="0" xfId="0" applyNumberFormat="1" applyFont="1" applyAlignment="1">
      <alignment wrapText="1"/>
    </xf>
    <xf numFmtId="0" fontId="0" fillId="30" borderId="35" xfId="0" applyFill="1" applyBorder="1" applyAlignment="1">
      <alignment horizontal="center" vertical="top" wrapText="1"/>
    </xf>
    <xf numFmtId="0" fontId="0" fillId="30" borderId="23" xfId="0" applyFill="1" applyBorder="1"/>
    <xf numFmtId="0" fontId="0" fillId="30" borderId="35" xfId="0" applyFill="1" applyBorder="1" applyAlignment="1">
      <alignment horizontal="center"/>
    </xf>
    <xf numFmtId="0" fontId="0" fillId="30" borderId="12" xfId="0" applyFill="1" applyBorder="1" applyAlignment="1">
      <alignment horizontal="center"/>
    </xf>
    <xf numFmtId="0" fontId="0" fillId="30" borderId="14" xfId="0" applyFill="1" applyBorder="1" applyAlignment="1">
      <alignment horizontal="center"/>
    </xf>
    <xf numFmtId="0" fontId="0" fillId="24" borderId="15" xfId="0" applyFill="1" applyBorder="1" applyAlignment="1">
      <alignment horizontal="center"/>
    </xf>
    <xf numFmtId="0" fontId="0" fillId="24" borderId="17" xfId="0" applyFill="1" applyBorder="1" applyAlignment="1">
      <alignment horizontal="center"/>
    </xf>
    <xf numFmtId="0" fontId="0" fillId="30" borderId="44" xfId="0" applyFill="1" applyBorder="1" applyAlignment="1">
      <alignment horizontal="center" vertical="top" wrapText="1"/>
    </xf>
    <xf numFmtId="0" fontId="0" fillId="0" borderId="44" xfId="0" applyBorder="1" applyAlignment="1">
      <alignment vertical="top" wrapText="1"/>
    </xf>
    <xf numFmtId="0" fontId="0" fillId="30" borderId="26" xfId="0" applyFill="1" applyBorder="1"/>
    <xf numFmtId="0" fontId="0" fillId="30" borderId="44" xfId="0" applyFill="1" applyBorder="1" applyAlignment="1">
      <alignment horizontal="center"/>
    </xf>
    <xf numFmtId="0" fontId="0" fillId="29" borderId="18" xfId="0" applyFill="1" applyBorder="1" applyAlignment="1">
      <alignment horizontal="center"/>
    </xf>
    <xf numFmtId="0" fontId="0" fillId="29" borderId="20" xfId="0" applyFill="1" applyBorder="1" applyAlignment="1">
      <alignment horizontal="center"/>
    </xf>
    <xf numFmtId="0" fontId="0" fillId="24" borderId="32" xfId="0" applyFill="1" applyBorder="1" applyAlignment="1">
      <alignment horizontal="center" vertical="top" wrapText="1"/>
    </xf>
    <xf numFmtId="0" fontId="0" fillId="24" borderId="43" xfId="0" applyFill="1" applyBorder="1"/>
    <xf numFmtId="0" fontId="0" fillId="24" borderId="32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0" xfId="0" applyFill="1"/>
    <xf numFmtId="0" fontId="0" fillId="24" borderId="35" xfId="0" applyFill="1" applyBorder="1" applyAlignment="1">
      <alignment horizontal="center" vertical="top" wrapText="1"/>
    </xf>
    <xf numFmtId="0" fontId="0" fillId="24" borderId="23" xfId="0" applyFill="1" applyBorder="1"/>
    <xf numFmtId="0" fontId="0" fillId="24" borderId="35" xfId="0" applyFill="1" applyBorder="1" applyAlignment="1">
      <alignment horizontal="center"/>
    </xf>
    <xf numFmtId="0" fontId="0" fillId="24" borderId="44" xfId="0" applyFill="1" applyBorder="1" applyAlignment="1">
      <alignment horizontal="center"/>
    </xf>
    <xf numFmtId="0" fontId="0" fillId="31" borderId="32" xfId="0" applyFill="1" applyBorder="1" applyAlignment="1">
      <alignment horizontal="center" vertical="top" wrapText="1"/>
    </xf>
    <xf numFmtId="0" fontId="0" fillId="31" borderId="43" xfId="0" applyFill="1" applyBorder="1"/>
    <xf numFmtId="0" fontId="0" fillId="31" borderId="32" xfId="0" applyFill="1" applyBorder="1" applyAlignment="1">
      <alignment horizontal="center"/>
    </xf>
    <xf numFmtId="0" fontId="0" fillId="31" borderId="0" xfId="0" applyFill="1" applyAlignment="1">
      <alignment horizontal="center"/>
    </xf>
    <xf numFmtId="0" fontId="0" fillId="31" borderId="35" xfId="0" applyFill="1" applyBorder="1" applyAlignment="1">
      <alignment horizontal="center" vertical="top" wrapText="1"/>
    </xf>
    <xf numFmtId="0" fontId="0" fillId="31" borderId="23" xfId="0" applyFill="1" applyBorder="1"/>
    <xf numFmtId="0" fontId="0" fillId="31" borderId="35" xfId="0" applyFill="1" applyBorder="1" applyAlignment="1">
      <alignment horizontal="center"/>
    </xf>
    <xf numFmtId="0" fontId="0" fillId="31" borderId="44" xfId="0" applyFill="1" applyBorder="1" applyAlignment="1">
      <alignment horizontal="center" vertical="top" wrapText="1"/>
    </xf>
    <xf numFmtId="0" fontId="0" fillId="31" borderId="26" xfId="0" applyFill="1" applyBorder="1"/>
    <xf numFmtId="0" fontId="0" fillId="31" borderId="44" xfId="0" applyFill="1" applyBorder="1" applyAlignment="1">
      <alignment horizontal="center"/>
    </xf>
    <xf numFmtId="0" fontId="0" fillId="29" borderId="32" xfId="0" applyFill="1" applyBorder="1" applyAlignment="1">
      <alignment horizontal="center" vertical="top" wrapText="1"/>
    </xf>
    <xf numFmtId="0" fontId="0" fillId="29" borderId="43" xfId="0" applyFill="1" applyBorder="1" applyAlignment="1">
      <alignment vertical="center"/>
    </xf>
    <xf numFmtId="0" fontId="0" fillId="29" borderId="32" xfId="0" applyFill="1" applyBorder="1" applyAlignment="1">
      <alignment horizontal="center"/>
    </xf>
    <xf numFmtId="0" fontId="0" fillId="29" borderId="75" xfId="0" applyFill="1" applyBorder="1" applyAlignment="1">
      <alignment horizontal="center"/>
    </xf>
    <xf numFmtId="0" fontId="0" fillId="29" borderId="0" xfId="0" applyFill="1" applyAlignment="1">
      <alignment horizontal="center"/>
    </xf>
    <xf numFmtId="0" fontId="0" fillId="29" borderId="35" xfId="0" applyFill="1" applyBorder="1" applyAlignment="1">
      <alignment horizontal="center" vertical="top" wrapText="1"/>
    </xf>
    <xf numFmtId="0" fontId="0" fillId="29" borderId="23" xfId="0" applyFill="1" applyBorder="1" applyAlignment="1">
      <alignment vertical="center"/>
    </xf>
    <xf numFmtId="0" fontId="0" fillId="29" borderId="35" xfId="0" applyFill="1" applyBorder="1" applyAlignment="1">
      <alignment horizontal="center"/>
    </xf>
    <xf numFmtId="0" fontId="0" fillId="29" borderId="23" xfId="0" applyFill="1" applyBorder="1" applyAlignment="1">
      <alignment horizontal="center"/>
    </xf>
    <xf numFmtId="0" fontId="0" fillId="29" borderId="44" xfId="0" applyFill="1" applyBorder="1" applyAlignment="1">
      <alignment horizontal="center" vertical="top" wrapText="1"/>
    </xf>
    <xf numFmtId="0" fontId="0" fillId="29" borderId="26" xfId="0" applyFill="1" applyBorder="1"/>
    <xf numFmtId="0" fontId="0" fillId="29" borderId="44" xfId="0" applyFill="1" applyBorder="1" applyAlignment="1">
      <alignment horizontal="center"/>
    </xf>
    <xf numFmtId="0" fontId="0" fillId="32" borderId="32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6" xfId="0" applyBorder="1" applyAlignment="1">
      <alignment vertical="top" wrapText="1"/>
    </xf>
    <xf numFmtId="0" fontId="0" fillId="32" borderId="43" xfId="0" applyFill="1" applyBorder="1" applyAlignment="1">
      <alignment horizontal="left" vertical="center"/>
    </xf>
    <xf numFmtId="0" fontId="0" fillId="32" borderId="32" xfId="0" applyFill="1" applyBorder="1" applyAlignment="1">
      <alignment horizontal="center" vertical="top" wrapText="1"/>
    </xf>
    <xf numFmtId="0" fontId="0" fillId="32" borderId="32" xfId="0" applyFill="1" applyBorder="1" applyAlignment="1">
      <alignment horizontal="center" vertical="center"/>
    </xf>
    <xf numFmtId="0" fontId="0" fillId="33" borderId="32" xfId="0" applyFill="1" applyBorder="1" applyAlignment="1">
      <alignment horizontal="center" vertical="center"/>
    </xf>
    <xf numFmtId="0" fontId="0" fillId="32" borderId="0" xfId="0" applyFill="1" applyAlignment="1">
      <alignment horizontal="center" vertical="center"/>
    </xf>
    <xf numFmtId="0" fontId="0" fillId="32" borderId="35" xfId="0" applyFill="1" applyBorder="1" applyAlignment="1">
      <alignment horizontal="center" vertical="center" wrapText="1"/>
    </xf>
    <xf numFmtId="0" fontId="0" fillId="32" borderId="23" xfId="0" applyFill="1" applyBorder="1" applyAlignment="1">
      <alignment horizontal="left" vertical="center"/>
    </xf>
    <xf numFmtId="0" fontId="0" fillId="32" borderId="35" xfId="0" applyFill="1" applyBorder="1" applyAlignment="1">
      <alignment horizontal="center" vertical="top" wrapText="1"/>
    </xf>
    <xf numFmtId="0" fontId="0" fillId="32" borderId="35" xfId="0" applyFill="1" applyBorder="1" applyAlignment="1">
      <alignment horizontal="center" vertical="center"/>
    </xf>
    <xf numFmtId="0" fontId="0" fillId="33" borderId="35" xfId="0" applyFill="1" applyBorder="1" applyAlignment="1">
      <alignment horizontal="center" vertical="center"/>
    </xf>
    <xf numFmtId="0" fontId="0" fillId="32" borderId="44" xfId="0" applyFill="1" applyBorder="1" applyAlignment="1">
      <alignment horizontal="center" vertical="center" wrapText="1"/>
    </xf>
    <xf numFmtId="0" fontId="0" fillId="32" borderId="26" xfId="0" applyFill="1" applyBorder="1" applyAlignment="1">
      <alignment horizontal="left" vertical="center"/>
    </xf>
    <xf numFmtId="0" fontId="0" fillId="32" borderId="44" xfId="0" applyFill="1" applyBorder="1" applyAlignment="1">
      <alignment horizontal="center" vertical="top" wrapText="1"/>
    </xf>
    <xf numFmtId="0" fontId="0" fillId="32" borderId="44" xfId="0" applyFill="1" applyBorder="1" applyAlignment="1">
      <alignment horizontal="center" vertical="center"/>
    </xf>
    <xf numFmtId="0" fontId="0" fillId="33" borderId="44" xfId="0" applyFill="1" applyBorder="1" applyAlignment="1">
      <alignment horizontal="center" vertical="center"/>
    </xf>
    <xf numFmtId="0" fontId="0" fillId="30" borderId="0" xfId="0" applyFill="1"/>
    <xf numFmtId="0" fontId="0" fillId="0" borderId="28" xfId="0" applyBorder="1" applyAlignment="1">
      <alignment wrapText="1"/>
    </xf>
    <xf numFmtId="0" fontId="0" fillId="31" borderId="12" xfId="0" applyFill="1" applyBorder="1" applyAlignment="1">
      <alignment horizontal="center"/>
    </xf>
    <xf numFmtId="0" fontId="0" fillId="31" borderId="14" xfId="0" applyFill="1" applyBorder="1" applyAlignment="1">
      <alignment horizontal="center"/>
    </xf>
    <xf numFmtId="0" fontId="0" fillId="24" borderId="38" xfId="0" applyFill="1" applyBorder="1" applyAlignment="1">
      <alignment horizontal="center" vertical="top" wrapText="1"/>
    </xf>
    <xf numFmtId="0" fontId="0" fillId="24" borderId="18" xfId="0" applyFill="1" applyBorder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6" xfId="0" applyFill="1" applyBorder="1"/>
    <xf numFmtId="0" fontId="0" fillId="31" borderId="0" xfId="0" applyFill="1"/>
    <xf numFmtId="0" fontId="0" fillId="29" borderId="38" xfId="0" applyFill="1" applyBorder="1" applyAlignment="1">
      <alignment horizontal="center" vertical="top" wrapText="1"/>
    </xf>
    <xf numFmtId="0" fontId="0" fillId="29" borderId="0" xfId="0" applyFill="1"/>
    <xf numFmtId="0" fontId="0" fillId="29" borderId="58" xfId="0" applyFill="1" applyBorder="1" applyAlignment="1">
      <alignment horizontal="center" vertical="top" wrapText="1"/>
    </xf>
    <xf numFmtId="0" fontId="0" fillId="32" borderId="35" xfId="0" applyFill="1" applyBorder="1" applyAlignment="1">
      <alignment horizontal="center"/>
    </xf>
    <xf numFmtId="0" fontId="0" fillId="32" borderId="0" xfId="0" applyFill="1" applyAlignment="1">
      <alignment horizontal="center"/>
    </xf>
    <xf numFmtId="0" fontId="0" fillId="32" borderId="0" xfId="0" applyFill="1"/>
    <xf numFmtId="0" fontId="0" fillId="32" borderId="44" xfId="0" applyFill="1" applyBorder="1" applyAlignment="1">
      <alignment horizontal="center"/>
    </xf>
    <xf numFmtId="0" fontId="0" fillId="30" borderId="32" xfId="0" applyFill="1" applyBorder="1" applyAlignment="1">
      <alignment vertical="top" wrapText="1"/>
    </xf>
    <xf numFmtId="0" fontId="0" fillId="30" borderId="32" xfId="0" applyFill="1" applyBorder="1" applyAlignment="1">
      <alignment horizontal="left"/>
    </xf>
    <xf numFmtId="0" fontId="0" fillId="30" borderId="35" xfId="0" applyFill="1" applyBorder="1" applyAlignment="1">
      <alignment vertical="top" wrapText="1"/>
    </xf>
    <xf numFmtId="0" fontId="0" fillId="30" borderId="35" xfId="0" applyFill="1" applyBorder="1" applyAlignment="1">
      <alignment horizontal="left"/>
    </xf>
    <xf numFmtId="0" fontId="0" fillId="30" borderId="44" xfId="0" applyFill="1" applyBorder="1" applyAlignment="1">
      <alignment vertical="top" wrapText="1"/>
    </xf>
    <xf numFmtId="0" fontId="0" fillId="30" borderId="44" xfId="0" applyFill="1" applyBorder="1" applyAlignment="1">
      <alignment horizontal="left"/>
    </xf>
    <xf numFmtId="0" fontId="0" fillId="32" borderId="32" xfId="0" applyFill="1" applyBorder="1" applyAlignment="1">
      <alignment horizontal="left"/>
    </xf>
    <xf numFmtId="0" fontId="0" fillId="32" borderId="32" xfId="0" applyFill="1" applyBorder="1" applyAlignment="1">
      <alignment horizontal="center"/>
    </xf>
    <xf numFmtId="0" fontId="0" fillId="33" borderId="32" xfId="0" applyFill="1" applyBorder="1" applyAlignment="1">
      <alignment horizontal="center"/>
    </xf>
    <xf numFmtId="0" fontId="0" fillId="32" borderId="35" xfId="0" applyFill="1" applyBorder="1" applyAlignment="1">
      <alignment horizontal="left"/>
    </xf>
    <xf numFmtId="0" fontId="0" fillId="32" borderId="15" xfId="0" applyFill="1" applyBorder="1" applyAlignment="1">
      <alignment horizontal="center"/>
    </xf>
    <xf numFmtId="0" fontId="0" fillId="32" borderId="17" xfId="0" applyFill="1" applyBorder="1" applyAlignment="1">
      <alignment horizontal="center"/>
    </xf>
    <xf numFmtId="0" fontId="0" fillId="31" borderId="18" xfId="0" applyFill="1" applyBorder="1" applyAlignment="1">
      <alignment horizontal="center"/>
    </xf>
    <xf numFmtId="0" fontId="0" fillId="31" borderId="20" xfId="0" applyFill="1" applyBorder="1" applyAlignment="1">
      <alignment horizontal="center"/>
    </xf>
    <xf numFmtId="0" fontId="0" fillId="32" borderId="44" xfId="0" applyFill="1" applyBorder="1" applyAlignment="1">
      <alignment horizontal="left"/>
    </xf>
    <xf numFmtId="0" fontId="0" fillId="32" borderId="32" xfId="0" applyFill="1" applyBorder="1" applyAlignment="1">
      <alignment vertical="top" wrapText="1"/>
    </xf>
    <xf numFmtId="0" fontId="0" fillId="32" borderId="32" xfId="0" applyFill="1" applyBorder="1"/>
    <xf numFmtId="0" fontId="0" fillId="32" borderId="35" xfId="0" applyFill="1" applyBorder="1" applyAlignment="1">
      <alignment vertical="top" wrapText="1"/>
    </xf>
    <xf numFmtId="0" fontId="0" fillId="32" borderId="35" xfId="0" applyFill="1" applyBorder="1"/>
    <xf numFmtId="0" fontId="0" fillId="32" borderId="44" xfId="0" applyFill="1" applyBorder="1" applyAlignment="1">
      <alignment vertical="top" wrapText="1"/>
    </xf>
    <xf numFmtId="0" fontId="0" fillId="32" borderId="44" xfId="0" applyFill="1" applyBorder="1"/>
    <xf numFmtId="0" fontId="0" fillId="0" borderId="0" xfId="0" applyBorder="1" applyAlignment="1">
      <alignment horizontal="center" wrapText="1"/>
    </xf>
    <xf numFmtId="0" fontId="0" fillId="24" borderId="32" xfId="0" applyFill="1" applyBorder="1" applyAlignment="1">
      <alignment vertical="top" wrapText="1"/>
    </xf>
    <xf numFmtId="0" fontId="0" fillId="24" borderId="35" xfId="0" applyFill="1" applyBorder="1" applyAlignment="1">
      <alignment vertical="top" wrapText="1"/>
    </xf>
    <xf numFmtId="0" fontId="0" fillId="24" borderId="59" xfId="0" applyFill="1" applyBorder="1"/>
    <xf numFmtId="0" fontId="0" fillId="29" borderId="32" xfId="0" applyFill="1" applyBorder="1" applyAlignment="1">
      <alignment vertical="top" wrapText="1"/>
    </xf>
    <xf numFmtId="0" fontId="0" fillId="29" borderId="32" xfId="0" applyFill="1" applyBorder="1" applyAlignment="1">
      <alignment vertical="center"/>
    </xf>
    <xf numFmtId="0" fontId="0" fillId="34" borderId="12" xfId="0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0" fontId="0" fillId="29" borderId="38" xfId="0" applyFill="1" applyBorder="1" applyAlignment="1">
      <alignment vertical="top" wrapText="1"/>
    </xf>
    <xf numFmtId="0" fontId="0" fillId="29" borderId="35" xfId="0" applyFill="1" applyBorder="1" applyAlignment="1">
      <alignment vertical="center"/>
    </xf>
    <xf numFmtId="0" fontId="0" fillId="32" borderId="18" xfId="0" applyFill="1" applyBorder="1" applyAlignment="1">
      <alignment horizontal="center"/>
    </xf>
    <xf numFmtId="0" fontId="0" fillId="32" borderId="20" xfId="0" applyFill="1" applyBorder="1" applyAlignment="1">
      <alignment horizontal="center"/>
    </xf>
    <xf numFmtId="0" fontId="0" fillId="29" borderId="30" xfId="0" applyFill="1" applyBorder="1" applyAlignment="1">
      <alignment horizontal="center" vertical="top" wrapText="1"/>
    </xf>
    <xf numFmtId="0" fontId="0" fillId="29" borderId="30" xfId="0" applyFill="1" applyBorder="1" applyAlignment="1">
      <alignment vertical="top" wrapText="1"/>
    </xf>
    <xf numFmtId="0" fontId="0" fillId="29" borderId="44" xfId="0" applyFill="1" applyBorder="1" applyAlignment="1">
      <alignment vertical="center"/>
    </xf>
    <xf numFmtId="0" fontId="0" fillId="24" borderId="44" xfId="0" applyFill="1" applyBorder="1" applyAlignment="1">
      <alignment horizontal="center" vertical="top" wrapText="1"/>
    </xf>
    <xf numFmtId="0" fontId="0" fillId="24" borderId="44" xfId="0" applyFill="1" applyBorder="1" applyAlignment="1">
      <alignment vertical="top" wrapText="1"/>
    </xf>
    <xf numFmtId="0" fontId="0" fillId="30" borderId="40" xfId="0" applyFill="1" applyBorder="1"/>
    <xf numFmtId="0" fontId="0" fillId="30" borderId="22" xfId="0" applyFill="1" applyBorder="1"/>
    <xf numFmtId="0" fontId="0" fillId="32" borderId="40" xfId="0" applyFill="1" applyBorder="1"/>
    <xf numFmtId="0" fontId="0" fillId="32" borderId="22" xfId="0" applyFill="1" applyBorder="1"/>
    <xf numFmtId="0" fontId="0" fillId="33" borderId="35" xfId="0" applyFill="1" applyBorder="1" applyAlignment="1">
      <alignment horizontal="center"/>
    </xf>
    <xf numFmtId="0" fontId="0" fillId="32" borderId="25" xfId="0" applyFill="1" applyBorder="1"/>
    <xf numFmtId="0" fontId="0" fillId="33" borderId="4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4" borderId="15" xfId="0" applyFill="1" applyBorder="1"/>
    <xf numFmtId="0" fontId="9" fillId="24" borderId="16" xfId="0" applyFont="1" applyFill="1" applyBorder="1" applyAlignment="1">
      <alignment horizontal="left" vertical="center" wrapText="1"/>
    </xf>
    <xf numFmtId="0" fontId="0" fillId="24" borderId="16" xfId="0" applyFill="1" applyBorder="1"/>
    <xf numFmtId="0" fontId="0" fillId="24" borderId="17" xfId="0" applyFill="1" applyBorder="1"/>
    <xf numFmtId="0" fontId="0" fillId="30" borderId="15" xfId="0" applyFill="1" applyBorder="1"/>
    <xf numFmtId="0" fontId="9" fillId="30" borderId="16" xfId="0" applyFont="1" applyFill="1" applyBorder="1" applyAlignment="1">
      <alignment horizontal="left" vertical="center" wrapText="1"/>
    </xf>
    <xf numFmtId="0" fontId="0" fillId="30" borderId="16" xfId="0" applyFill="1" applyBorder="1"/>
    <xf numFmtId="9" fontId="9" fillId="30" borderId="16" xfId="0" applyNumberFormat="1" applyFont="1" applyFill="1" applyBorder="1" applyAlignment="1">
      <alignment vertical="center"/>
    </xf>
    <xf numFmtId="0" fontId="9" fillId="30" borderId="16" xfId="0" applyFont="1" applyFill="1" applyBorder="1" applyAlignment="1">
      <alignment horizontal="left" vertical="center"/>
    </xf>
    <xf numFmtId="0" fontId="9" fillId="30" borderId="17" xfId="0" applyFont="1" applyFill="1" applyBorder="1" applyAlignment="1">
      <alignment horizontal="left" vertical="center"/>
    </xf>
    <xf numFmtId="0" fontId="9" fillId="30" borderId="16" xfId="0" applyFont="1" applyFill="1" applyBorder="1" applyAlignment="1">
      <alignment vertical="center" wrapText="1"/>
    </xf>
    <xf numFmtId="0" fontId="0" fillId="34" borderId="15" xfId="0" applyFill="1" applyBorder="1"/>
    <xf numFmtId="0" fontId="9" fillId="34" borderId="16" xfId="0" applyFont="1" applyFill="1" applyBorder="1" applyAlignment="1">
      <alignment horizontal="left" vertical="center" wrapText="1"/>
    </xf>
    <xf numFmtId="0" fontId="0" fillId="34" borderId="16" xfId="0" applyFill="1" applyBorder="1"/>
    <xf numFmtId="0" fontId="0" fillId="34" borderId="17" xfId="0" applyFill="1" applyBorder="1"/>
    <xf numFmtId="0" fontId="0" fillId="34" borderId="0" xfId="0" applyFill="1"/>
    <xf numFmtId="0" fontId="0" fillId="31" borderId="15" xfId="0" applyFill="1" applyBorder="1"/>
    <xf numFmtId="0" fontId="9" fillId="31" borderId="16" xfId="0" applyFont="1" applyFill="1" applyBorder="1" applyAlignment="1">
      <alignment horizontal="left" vertical="center" wrapText="1"/>
    </xf>
    <xf numFmtId="0" fontId="0" fillId="31" borderId="16" xfId="0" applyFill="1" applyBorder="1"/>
    <xf numFmtId="0" fontId="0" fillId="31" borderId="17" xfId="0" applyFill="1" applyBorder="1"/>
    <xf numFmtId="0" fontId="0" fillId="31" borderId="55" xfId="0" applyFill="1" applyBorder="1"/>
    <xf numFmtId="0" fontId="0" fillId="31" borderId="77" xfId="0" applyFill="1" applyBorder="1"/>
    <xf numFmtId="0" fontId="0" fillId="31" borderId="57" xfId="0" applyFill="1" applyBorder="1"/>
    <xf numFmtId="0" fontId="0" fillId="31" borderId="19" xfId="0" applyFill="1" applyBorder="1"/>
    <xf numFmtId="0" fontId="0" fillId="31" borderId="20" xfId="0" applyFill="1" applyBorder="1"/>
    <xf numFmtId="0" fontId="9" fillId="24" borderId="16" xfId="0" applyFont="1" applyFill="1" applyBorder="1" applyAlignment="1" applyProtection="1">
      <alignment horizontal="left" vertical="center"/>
      <protection locked="0"/>
    </xf>
    <xf numFmtId="0" fontId="9" fillId="30" borderId="16" xfId="0" applyFont="1" applyFill="1" applyBorder="1" applyAlignment="1" applyProtection="1">
      <alignment horizontal="left" vertical="center"/>
      <protection locked="0"/>
    </xf>
    <xf numFmtId="0" fontId="0" fillId="30" borderId="17" xfId="0" applyFill="1" applyBorder="1"/>
    <xf numFmtId="0" fontId="0" fillId="35" borderId="15" xfId="0" applyFill="1" applyBorder="1"/>
    <xf numFmtId="0" fontId="9" fillId="35" borderId="16" xfId="0" applyFont="1" applyFill="1" applyBorder="1" applyAlignment="1" applyProtection="1">
      <alignment horizontal="left" vertical="center"/>
      <protection locked="0"/>
    </xf>
    <xf numFmtId="0" fontId="0" fillId="35" borderId="16" xfId="0" applyFill="1" applyBorder="1"/>
    <xf numFmtId="0" fontId="9" fillId="35" borderId="16" xfId="0" applyFont="1" applyFill="1" applyBorder="1" applyAlignment="1">
      <alignment horizontal="left" vertical="center" wrapText="1"/>
    </xf>
    <xf numFmtId="0" fontId="0" fillId="35" borderId="17" xfId="0" applyFill="1" applyBorder="1"/>
    <xf numFmtId="0" fontId="0" fillId="29" borderId="15" xfId="0" applyFill="1" applyBorder="1"/>
    <xf numFmtId="0" fontId="9" fillId="29" borderId="16" xfId="0" applyFont="1" applyFill="1" applyBorder="1" applyAlignment="1" applyProtection="1">
      <alignment horizontal="left" vertical="center"/>
      <protection locked="0"/>
    </xf>
    <xf numFmtId="0" fontId="0" fillId="29" borderId="16" xfId="0" applyFill="1" applyBorder="1"/>
    <xf numFmtId="0" fontId="0" fillId="29" borderId="17" xfId="0" applyFill="1" applyBorder="1"/>
    <xf numFmtId="0" fontId="9" fillId="24" borderId="0" xfId="0" applyFont="1" applyFill="1"/>
    <xf numFmtId="0" fontId="29" fillId="24" borderId="16" xfId="0" applyFont="1" applyFill="1" applyBorder="1" applyAlignment="1" applyProtection="1">
      <alignment horizontal="left" vertical="center"/>
      <protection locked="0"/>
    </xf>
    <xf numFmtId="0" fontId="29" fillId="24" borderId="16" xfId="0" applyFont="1" applyFill="1" applyBorder="1" applyAlignment="1">
      <alignment horizontal="left" vertical="center" wrapText="1"/>
    </xf>
    <xf numFmtId="0" fontId="9" fillId="24" borderId="15" xfId="0" applyFont="1" applyFill="1" applyBorder="1"/>
    <xf numFmtId="0" fontId="29" fillId="0" borderId="0" xfId="0" applyFont="1"/>
    <xf numFmtId="0" fontId="29" fillId="24" borderId="15" xfId="0" applyFont="1" applyFill="1" applyBorder="1"/>
    <xf numFmtId="0" fontId="29" fillId="29" borderId="15" xfId="0" applyFont="1" applyFill="1" applyBorder="1"/>
    <xf numFmtId="0" fontId="29" fillId="29" borderId="16" xfId="0" applyFont="1" applyFill="1" applyBorder="1" applyAlignment="1" applyProtection="1">
      <alignment horizontal="left" vertical="center"/>
      <protection locked="0"/>
    </xf>
    <xf numFmtId="0" fontId="29" fillId="29" borderId="16" xfId="0" applyFont="1" applyFill="1" applyBorder="1"/>
    <xf numFmtId="0" fontId="29" fillId="29" borderId="17" xfId="0" applyFont="1" applyFill="1" applyBorder="1"/>
    <xf numFmtId="0" fontId="29" fillId="29" borderId="0" xfId="0" applyFont="1" applyFill="1"/>
    <xf numFmtId="0" fontId="1" fillId="0" borderId="0" xfId="0" applyFont="1" applyAlignment="1">
      <alignment wrapText="1"/>
    </xf>
    <xf numFmtId="0" fontId="12" fillId="5" borderId="21" xfId="0" applyFont="1" applyFill="1" applyBorder="1" applyProtection="1">
      <protection hidden="1"/>
    </xf>
    <xf numFmtId="0" fontId="12" fillId="5" borderId="78" xfId="0" applyFont="1" applyFill="1" applyBorder="1" applyProtection="1">
      <protection hidden="1"/>
    </xf>
    <xf numFmtId="0" fontId="5" fillId="6" borderId="52" xfId="0" applyFont="1" applyFill="1" applyBorder="1" applyProtection="1">
      <protection hidden="1"/>
    </xf>
    <xf numFmtId="0" fontId="18" fillId="36" borderId="4" xfId="0" applyFont="1" applyFill="1" applyBorder="1" applyAlignment="1" applyProtection="1">
      <alignment horizontal="right"/>
      <protection hidden="1"/>
    </xf>
    <xf numFmtId="0" fontId="18" fillId="36" borderId="5" xfId="0" applyFont="1" applyFill="1" applyBorder="1" applyAlignment="1" applyProtection="1">
      <alignment horizontal="right"/>
      <protection hidden="1"/>
    </xf>
    <xf numFmtId="0" fontId="5" fillId="36" borderId="7" xfId="0" applyFont="1" applyFill="1" applyBorder="1" applyAlignment="1" applyProtection="1">
      <alignment horizontal="center"/>
      <protection hidden="1"/>
    </xf>
    <xf numFmtId="0" fontId="5" fillId="36" borderId="8" xfId="0" applyFont="1" applyFill="1" applyBorder="1" applyAlignment="1" applyProtection="1">
      <alignment horizontal="right"/>
      <protection hidden="1"/>
    </xf>
    <xf numFmtId="0" fontId="18" fillId="37" borderId="5" xfId="0" applyFont="1" applyFill="1" applyBorder="1" applyAlignment="1" applyProtection="1">
      <alignment horizontal="right"/>
      <protection hidden="1"/>
    </xf>
    <xf numFmtId="0" fontId="5" fillId="37" borderId="8" xfId="0" applyFont="1" applyFill="1" applyBorder="1" applyAlignment="1" applyProtection="1">
      <alignment horizontal="right"/>
      <protection hidden="1"/>
    </xf>
    <xf numFmtId="0" fontId="18" fillId="38" borderId="5" xfId="0" applyFont="1" applyFill="1" applyBorder="1" applyAlignment="1" applyProtection="1">
      <alignment horizontal="right"/>
      <protection hidden="1"/>
    </xf>
    <xf numFmtId="0" fontId="5" fillId="38" borderId="8" xfId="0" applyFont="1" applyFill="1" applyBorder="1" applyAlignment="1" applyProtection="1">
      <alignment horizontal="right"/>
      <protection hidden="1"/>
    </xf>
    <xf numFmtId="0" fontId="18" fillId="39" borderId="5" xfId="0" applyFont="1" applyFill="1" applyBorder="1" applyAlignment="1" applyProtection="1">
      <alignment horizontal="right"/>
      <protection hidden="1"/>
    </xf>
    <xf numFmtId="0" fontId="5" fillId="39" borderId="8" xfId="0" applyFont="1" applyFill="1" applyBorder="1" applyAlignment="1" applyProtection="1">
      <alignment horizontal="right"/>
      <protection hidden="1"/>
    </xf>
    <xf numFmtId="0" fontId="18" fillId="40" borderId="5" xfId="0" applyFont="1" applyFill="1" applyBorder="1" applyAlignment="1" applyProtection="1">
      <alignment horizontal="right"/>
      <protection hidden="1"/>
    </xf>
    <xf numFmtId="0" fontId="5" fillId="40" borderId="8" xfId="0" applyFont="1" applyFill="1" applyBorder="1" applyAlignment="1" applyProtection="1">
      <alignment horizontal="right"/>
      <protection hidden="1"/>
    </xf>
    <xf numFmtId="0" fontId="18" fillId="41" borderId="5" xfId="0" applyFont="1" applyFill="1" applyBorder="1" applyAlignment="1" applyProtection="1">
      <alignment horizontal="right"/>
      <protection hidden="1"/>
    </xf>
    <xf numFmtId="0" fontId="5" fillId="41" borderId="8" xfId="0" applyFont="1" applyFill="1" applyBorder="1" applyAlignment="1" applyProtection="1">
      <alignment horizontal="right"/>
      <protection hidden="1"/>
    </xf>
    <xf numFmtId="0" fontId="18" fillId="42" borderId="5" xfId="0" applyFont="1" applyFill="1" applyBorder="1" applyAlignment="1" applyProtection="1">
      <alignment horizontal="right"/>
      <protection hidden="1"/>
    </xf>
    <xf numFmtId="0" fontId="5" fillId="42" borderId="8" xfId="0" applyFont="1" applyFill="1" applyBorder="1" applyAlignment="1" applyProtection="1">
      <alignment horizontal="right"/>
      <protection hidden="1"/>
    </xf>
    <xf numFmtId="0" fontId="1" fillId="0" borderId="0" xfId="0" applyFont="1"/>
    <xf numFmtId="0" fontId="5" fillId="2" borderId="0" xfId="0" applyFont="1" applyFill="1" applyAlignment="1">
      <alignment horizontal="center" wrapText="1"/>
    </xf>
    <xf numFmtId="0" fontId="5" fillId="30" borderId="0" xfId="0" applyFont="1" applyFill="1" applyAlignment="1" applyProtection="1">
      <alignment horizontal="center" wrapText="1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/>
      <protection locked="0" hidden="1"/>
    </xf>
    <xf numFmtId="0" fontId="6" fillId="2" borderId="11" xfId="0" applyFont="1" applyFill="1" applyBorder="1" applyAlignment="1" applyProtection="1">
      <alignment horizont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6" fillId="2" borderId="13" xfId="0" applyFont="1" applyFill="1" applyBorder="1" applyAlignment="1" applyProtection="1">
      <alignment horizontal="center"/>
      <protection locked="0" hidden="1"/>
    </xf>
    <xf numFmtId="0" fontId="6" fillId="2" borderId="14" xfId="0" applyFont="1" applyFill="1" applyBorder="1" applyAlignment="1" applyProtection="1">
      <alignment horizontal="center"/>
      <protection locked="0" hidden="1"/>
    </xf>
    <xf numFmtId="0" fontId="6" fillId="2" borderId="16" xfId="0" applyFont="1" applyFill="1" applyBorder="1" applyAlignment="1" applyProtection="1">
      <alignment horizontal="center"/>
      <protection locked="0" hidden="1"/>
    </xf>
    <xf numFmtId="0" fontId="6" fillId="2" borderId="17" xfId="0" applyFont="1" applyFill="1" applyBorder="1" applyAlignment="1" applyProtection="1">
      <alignment horizontal="center"/>
      <protection locked="0" hidden="1"/>
    </xf>
    <xf numFmtId="0" fontId="6" fillId="2" borderId="19" xfId="0" applyFont="1" applyFill="1" applyBorder="1" applyAlignment="1" applyProtection="1">
      <alignment horizontal="center"/>
      <protection locked="0" hidden="1"/>
    </xf>
    <xf numFmtId="0" fontId="6" fillId="2" borderId="20" xfId="0" applyFont="1" applyFill="1" applyBorder="1" applyAlignment="1" applyProtection="1">
      <alignment horizontal="center"/>
      <protection locked="0" hidden="1"/>
    </xf>
    <xf numFmtId="0" fontId="5" fillId="0" borderId="12" xfId="0" applyFont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6" fillId="2" borderId="18" xfId="0" applyFont="1" applyFill="1" applyBorder="1" applyAlignment="1" applyProtection="1">
      <alignment horizontal="center"/>
      <protection locked="0"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16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6" fillId="2" borderId="15" xfId="0" applyFont="1" applyFill="1" applyBorder="1" applyAlignment="1" applyProtection="1">
      <alignment horizontal="center"/>
      <protection locked="0" hidden="1"/>
    </xf>
    <xf numFmtId="0" fontId="6" fillId="2" borderId="21" xfId="0" applyFont="1" applyFill="1" applyBorder="1" applyAlignment="1" applyProtection="1">
      <alignment horizontal="center"/>
      <protection locked="0" hidden="1"/>
    </xf>
    <xf numFmtId="0" fontId="6" fillId="2" borderId="22" xfId="0" applyFont="1" applyFill="1" applyBorder="1" applyAlignment="1" applyProtection="1">
      <alignment horizontal="center"/>
      <protection locked="0" hidden="1"/>
    </xf>
    <xf numFmtId="0" fontId="6" fillId="2" borderId="23" xfId="0" applyFont="1" applyFill="1" applyBorder="1" applyAlignment="1" applyProtection="1">
      <alignment horizontal="center"/>
      <protection locked="0" hidden="1"/>
    </xf>
    <xf numFmtId="0" fontId="6" fillId="2" borderId="24" xfId="0" applyFont="1" applyFill="1" applyBorder="1" applyAlignment="1" applyProtection="1">
      <alignment horizontal="center"/>
      <protection locked="0" hidden="1"/>
    </xf>
    <xf numFmtId="0" fontId="6" fillId="2" borderId="25" xfId="0" applyFont="1" applyFill="1" applyBorder="1" applyAlignment="1" applyProtection="1">
      <alignment horizontal="center"/>
      <protection locked="0" hidden="1"/>
    </xf>
    <xf numFmtId="0" fontId="6" fillId="2" borderId="26" xfId="0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center" vertical="top" wrapText="1"/>
      <protection locked="0" hidden="1"/>
    </xf>
    <xf numFmtId="0" fontId="0" fillId="2" borderId="4" xfId="0" applyFill="1" applyBorder="1" applyAlignment="1" applyProtection="1">
      <alignment horizontal="center" vertical="top" wrapText="1"/>
      <protection locked="0" hidden="1"/>
    </xf>
    <xf numFmtId="0" fontId="0" fillId="2" borderId="5" xfId="0" applyFill="1" applyBorder="1" applyAlignment="1" applyProtection="1">
      <alignment horizontal="center" vertical="top" wrapText="1"/>
      <protection locked="0" hidden="1"/>
    </xf>
    <xf numFmtId="0" fontId="0" fillId="2" borderId="27" xfId="0" applyFill="1" applyBorder="1" applyAlignment="1" applyProtection="1">
      <alignment horizontal="center" vertical="top" wrapText="1"/>
      <protection locked="0" hidden="1"/>
    </xf>
    <xf numFmtId="0" fontId="0" fillId="2" borderId="0" xfId="0" applyFill="1" applyAlignment="1" applyProtection="1">
      <alignment horizontal="center" vertical="top" wrapText="1"/>
      <protection locked="0" hidden="1"/>
    </xf>
    <xf numFmtId="0" fontId="0" fillId="2" borderId="28" xfId="0" applyFill="1" applyBorder="1" applyAlignment="1" applyProtection="1">
      <alignment horizontal="center" vertical="top" wrapText="1"/>
      <protection locked="0" hidden="1"/>
    </xf>
    <xf numFmtId="0" fontId="0" fillId="2" borderId="6" xfId="0" applyFill="1" applyBorder="1" applyAlignment="1" applyProtection="1">
      <alignment horizontal="center" vertical="top" wrapText="1"/>
      <protection locked="0" hidden="1"/>
    </xf>
    <xf numFmtId="0" fontId="0" fillId="2" borderId="7" xfId="0" applyFill="1" applyBorder="1" applyAlignment="1" applyProtection="1">
      <alignment horizontal="center" vertical="top" wrapText="1"/>
      <protection locked="0" hidden="1"/>
    </xf>
    <xf numFmtId="0" fontId="0" fillId="2" borderId="8" xfId="0" applyFill="1" applyBorder="1" applyAlignment="1" applyProtection="1">
      <alignment horizontal="center" vertical="top" wrapText="1"/>
      <protection locked="0" hidden="1"/>
    </xf>
    <xf numFmtId="0" fontId="10" fillId="4" borderId="0" xfId="0" applyFont="1" applyFill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 wrapText="1"/>
      <protection hidden="1"/>
    </xf>
    <xf numFmtId="0" fontId="0" fillId="0" borderId="30" xfId="0" applyBorder="1" applyAlignment="1" applyProtection="1">
      <alignment horizontal="center" wrapText="1"/>
      <protection hidden="1"/>
    </xf>
    <xf numFmtId="0" fontId="10" fillId="0" borderId="12" xfId="0" applyFont="1" applyBorder="1" applyAlignment="1" applyProtection="1">
      <alignment horizontal="center"/>
      <protection hidden="1"/>
    </xf>
    <xf numFmtId="0" fontId="10" fillId="0" borderId="18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19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center" wrapText="1"/>
      <protection hidden="1"/>
    </xf>
    <xf numFmtId="0" fontId="10" fillId="0" borderId="19" xfId="0" applyFont="1" applyBorder="1" applyAlignment="1" applyProtection="1">
      <alignment horizontal="center" wrapText="1"/>
      <protection hidden="1"/>
    </xf>
    <xf numFmtId="0" fontId="5" fillId="0" borderId="14" xfId="0" applyFont="1" applyBorder="1" applyAlignment="1" applyProtection="1">
      <alignment horizontal="center" wrapText="1"/>
      <protection hidden="1"/>
    </xf>
    <xf numFmtId="0" fontId="5" fillId="0" borderId="20" xfId="0" applyFont="1" applyBorder="1" applyAlignment="1" applyProtection="1">
      <alignment horizontal="center" wrapText="1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5" fillId="2" borderId="31" xfId="0" applyFont="1" applyFill="1" applyBorder="1" applyAlignment="1" applyProtection="1">
      <alignment horizontal="center" vertical="center"/>
      <protection hidden="1"/>
    </xf>
    <xf numFmtId="0" fontId="5" fillId="2" borderId="30" xfId="0" applyFont="1" applyFill="1" applyBorder="1" applyAlignment="1" applyProtection="1">
      <alignment horizontal="center" vertical="center"/>
      <protection hidden="1"/>
    </xf>
    <xf numFmtId="0" fontId="27" fillId="2" borderId="29" xfId="0" applyFont="1" applyFill="1" applyBorder="1" applyAlignment="1" applyProtection="1">
      <alignment horizontal="center" vertical="center" wrapText="1"/>
      <protection locked="0" hidden="1"/>
    </xf>
    <xf numFmtId="0" fontId="27" fillId="2" borderId="31" xfId="0" applyFont="1" applyFill="1" applyBorder="1" applyAlignment="1" applyProtection="1">
      <alignment horizontal="center" vertical="center" wrapText="1"/>
      <protection locked="0" hidden="1"/>
    </xf>
    <xf numFmtId="0" fontId="27" fillId="2" borderId="30" xfId="0" applyFont="1" applyFill="1" applyBorder="1" applyAlignment="1" applyProtection="1">
      <alignment horizontal="center" vertical="center" wrapText="1"/>
      <protection locked="0" hidden="1"/>
    </xf>
    <xf numFmtId="0" fontId="25" fillId="2" borderId="59" xfId="0" applyFont="1" applyFill="1" applyBorder="1" applyAlignment="1" applyProtection="1">
      <alignment horizontal="center" vertical="center" wrapText="1"/>
      <protection hidden="1"/>
    </xf>
    <xf numFmtId="0" fontId="14" fillId="2" borderId="2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5" borderId="33" xfId="0" applyFont="1" applyFill="1" applyBorder="1" applyAlignment="1" applyProtection="1">
      <alignment horizontal="center" vertical="center" wrapText="1"/>
      <protection hidden="1"/>
    </xf>
    <xf numFmtId="0" fontId="12" fillId="5" borderId="36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12" fillId="5" borderId="37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8" xfId="0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14" fillId="2" borderId="59" xfId="0" applyFont="1" applyFill="1" applyBorder="1" applyAlignment="1" applyProtection="1">
      <alignment horizontal="center" vertical="center" wrapText="1"/>
      <protection hidden="1"/>
    </xf>
    <xf numFmtId="0" fontId="24" fillId="4" borderId="0" xfId="0" applyFont="1" applyFill="1" applyAlignment="1" applyProtection="1">
      <alignment horizontal="center" vertical="center" textRotation="90" wrapText="1"/>
      <protection hidden="1"/>
    </xf>
    <xf numFmtId="0" fontId="24" fillId="22" borderId="63" xfId="0" applyFont="1" applyFill="1" applyBorder="1" applyAlignment="1" applyProtection="1">
      <alignment horizontal="center" vertical="center" textRotation="90" wrapText="1"/>
      <protection hidden="1"/>
    </xf>
    <xf numFmtId="0" fontId="24" fillId="22" borderId="0" xfId="0" applyFont="1" applyFill="1" applyAlignment="1" applyProtection="1">
      <alignment horizontal="center" vertical="center" textRotation="90" wrapText="1"/>
      <protection hidden="1"/>
    </xf>
    <xf numFmtId="0" fontId="24" fillId="22" borderId="68" xfId="0" applyFont="1" applyFill="1" applyBorder="1" applyAlignment="1" applyProtection="1">
      <alignment horizontal="center" vertical="center" textRotation="90" wrapText="1"/>
      <protection hidden="1"/>
    </xf>
    <xf numFmtId="0" fontId="5" fillId="36" borderId="3" xfId="0" applyFont="1" applyFill="1" applyBorder="1" applyAlignment="1" applyProtection="1">
      <alignment horizontal="center"/>
      <protection hidden="1"/>
    </xf>
    <xf numFmtId="0" fontId="5" fillId="36" borderId="6" xfId="0" applyFont="1" applyFill="1" applyBorder="1" applyAlignment="1" applyProtection="1">
      <alignment horizontal="center"/>
      <protection hidden="1"/>
    </xf>
    <xf numFmtId="0" fontId="5" fillId="10" borderId="0" xfId="0" applyFont="1" applyFill="1" applyAlignment="1" applyProtection="1">
      <alignment horizontal="center" vertical="center" wrapText="1"/>
      <protection hidden="1"/>
    </xf>
    <xf numFmtId="0" fontId="5" fillId="11" borderId="0" xfId="0" applyFont="1" applyFill="1" applyBorder="1" applyAlignment="1" applyProtection="1">
      <alignment horizontal="center"/>
      <protection hidden="1"/>
    </xf>
    <xf numFmtId="0" fontId="5" fillId="11" borderId="28" xfId="0" applyFont="1" applyFill="1" applyBorder="1" applyAlignment="1" applyProtection="1">
      <alignment horizontal="center"/>
      <protection hidden="1"/>
    </xf>
    <xf numFmtId="0" fontId="5" fillId="37" borderId="3" xfId="0" applyFont="1" applyFill="1" applyBorder="1" applyAlignment="1" applyProtection="1">
      <alignment horizontal="center"/>
      <protection hidden="1"/>
    </xf>
    <xf numFmtId="0" fontId="5" fillId="37" borderId="6" xfId="0" applyFont="1" applyFill="1" applyBorder="1" applyAlignment="1" applyProtection="1">
      <alignment horizontal="center"/>
      <protection hidden="1"/>
    </xf>
    <xf numFmtId="0" fontId="5" fillId="38" borderId="3" xfId="0" applyFont="1" applyFill="1" applyBorder="1" applyAlignment="1" applyProtection="1">
      <alignment horizontal="center"/>
      <protection hidden="1"/>
    </xf>
    <xf numFmtId="0" fontId="5" fillId="38" borderId="6" xfId="0" applyFont="1" applyFill="1" applyBorder="1" applyAlignment="1" applyProtection="1">
      <alignment horizontal="center"/>
      <protection hidden="1"/>
    </xf>
    <xf numFmtId="0" fontId="5" fillId="6" borderId="3" xfId="0" applyFont="1" applyFill="1" applyBorder="1" applyAlignment="1" applyProtection="1">
      <alignment horizontal="center"/>
      <protection hidden="1"/>
    </xf>
    <xf numFmtId="0" fontId="5" fillId="6" borderId="6" xfId="0" applyFont="1" applyFill="1" applyBorder="1" applyAlignment="1" applyProtection="1">
      <alignment horizontal="center"/>
      <protection hidden="1"/>
    </xf>
    <xf numFmtId="0" fontId="5" fillId="39" borderId="3" xfId="0" applyFont="1" applyFill="1" applyBorder="1" applyAlignment="1" applyProtection="1">
      <alignment horizontal="center"/>
      <protection hidden="1"/>
    </xf>
    <xf numFmtId="0" fontId="5" fillId="39" borderId="6" xfId="0" applyFont="1" applyFill="1" applyBorder="1" applyAlignment="1" applyProtection="1">
      <alignment horizontal="center"/>
      <protection hidden="1"/>
    </xf>
    <xf numFmtId="0" fontId="5" fillId="24" borderId="42" xfId="0" applyFont="1" applyFill="1" applyBorder="1" applyAlignment="1" applyProtection="1">
      <alignment horizontal="center" wrapText="1"/>
      <protection hidden="1"/>
    </xf>
    <xf numFmtId="0" fontId="5" fillId="24" borderId="16" xfId="0" applyFont="1" applyFill="1" applyBorder="1" applyAlignment="1" applyProtection="1">
      <alignment horizontal="center" wrapText="1"/>
      <protection hidden="1"/>
    </xf>
    <xf numFmtId="0" fontId="7" fillId="29" borderId="1" xfId="0" applyFont="1" applyFill="1" applyBorder="1" applyAlignment="1" applyProtection="1">
      <alignment horizontal="left"/>
      <protection hidden="1"/>
    </xf>
    <xf numFmtId="0" fontId="7" fillId="29" borderId="74" xfId="0" applyFont="1" applyFill="1" applyBorder="1" applyAlignment="1" applyProtection="1">
      <alignment horizontal="left"/>
      <protection hidden="1"/>
    </xf>
    <xf numFmtId="0" fontId="29" fillId="29" borderId="41" xfId="0" applyFont="1" applyFill="1" applyBorder="1" applyAlignment="1">
      <alignment horizontal="left" vertical="center" wrapText="1"/>
    </xf>
    <xf numFmtId="0" fontId="29" fillId="29" borderId="42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42" xfId="0" applyFont="1" applyFill="1" applyBorder="1" applyAlignment="1" applyProtection="1">
      <alignment horizontal="left" vertical="center"/>
      <protection hidden="1"/>
    </xf>
    <xf numFmtId="0" fontId="26" fillId="23" borderId="16" xfId="0" applyFont="1" applyFill="1" applyBorder="1" applyAlignment="1" applyProtection="1">
      <alignment horizontal="center" vertical="center" wrapText="1"/>
      <protection hidden="1"/>
    </xf>
    <xf numFmtId="0" fontId="26" fillId="23" borderId="21" xfId="0" applyFont="1" applyFill="1" applyBorder="1" applyAlignment="1" applyProtection="1">
      <alignment horizontal="center" vertical="center" wrapText="1"/>
      <protection hidden="1"/>
    </xf>
    <xf numFmtId="0" fontId="26" fillId="23" borderId="55" xfId="0" applyFont="1" applyFill="1" applyBorder="1" applyAlignment="1" applyProtection="1">
      <alignment horizontal="center" vertical="center" wrapText="1"/>
      <protection hidden="1"/>
    </xf>
    <xf numFmtId="0" fontId="26" fillId="23" borderId="56" xfId="0" applyFont="1" applyFill="1" applyBorder="1" applyAlignment="1" applyProtection="1">
      <alignment horizontal="center" vertical="center" wrapText="1"/>
      <protection hidden="1"/>
    </xf>
    <xf numFmtId="0" fontId="5" fillId="24" borderId="32" xfId="0" applyFont="1" applyFill="1" applyBorder="1" applyAlignment="1" applyProtection="1">
      <alignment horizontal="center" textRotation="90"/>
      <protection hidden="1"/>
    </xf>
    <xf numFmtId="0" fontId="5" fillId="24" borderId="35" xfId="0" applyFont="1" applyFill="1" applyBorder="1" applyAlignment="1" applyProtection="1">
      <alignment horizontal="center" textRotation="90"/>
      <protection hidden="1"/>
    </xf>
    <xf numFmtId="0" fontId="5" fillId="24" borderId="44" xfId="0" applyFont="1" applyFill="1" applyBorder="1" applyAlignment="1" applyProtection="1">
      <alignment horizontal="center" textRotation="90"/>
      <protection hidden="1"/>
    </xf>
    <xf numFmtId="0" fontId="0" fillId="0" borderId="28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8" xfId="0" applyBorder="1" applyAlignment="1">
      <alignment horizontal="center" wrapText="1"/>
    </xf>
    <xf numFmtId="0" fontId="0" fillId="0" borderId="38" xfId="0" applyBorder="1" applyProtection="1">
      <protection hidden="1"/>
    </xf>
    <xf numFmtId="0" fontId="14" fillId="2" borderId="0" xfId="0" applyFont="1" applyFill="1" applyBorder="1" applyAlignment="1" applyProtection="1">
      <alignment horizontal="center" vertical="center" wrapText="1"/>
      <protection hidden="1"/>
    </xf>
  </cellXfs>
  <cellStyles count="3">
    <cellStyle name="Lien hypertexte" xfId="2" builtinId="8"/>
    <cellStyle name="Normal" xfId="0" builtinId="0"/>
    <cellStyle name="Normal 2" xfId="1" xr:uid="{00000000-0005-0000-0000-000001000000}"/>
  </cellStyles>
  <dxfs count="17"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2" tint="-9.9978637043366805E-2"/>
        <name val="Calibri"/>
        <scheme val="minor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theme="6" tint="0.79998168889431442"/>
          <bgColor theme="6" tint="0.79998168889431442"/>
        </patternFill>
      </fill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vertical="center" textRotation="0" indent="0" justifyLastLine="0" shrinkToFit="0" readingOrder="0"/>
      <border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8</xdr:row>
      <xdr:rowOff>76200</xdr:rowOff>
    </xdr:from>
    <xdr:to>
      <xdr:col>6</xdr:col>
      <xdr:colOff>43950</xdr:colOff>
      <xdr:row>13</xdr:row>
      <xdr:rowOff>88783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15950" y="1549400"/>
          <a:ext cx="4000000" cy="9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423" displayName="Tableau423" ref="B3:O29" headerRowDxfId="16" dataDxfId="15" totalsRowDxfId="14">
  <autoFilter ref="B3:O29" xr:uid="{00000000-0009-0000-0100-000001000000}"/>
  <sortState xmlns:xlrd2="http://schemas.microsoft.com/office/spreadsheetml/2017/richdata2" ref="B4:O27">
    <sortCondition ref="B3:B27"/>
  </sortState>
  <tableColumns count="14">
    <tableColumn id="1" xr3:uid="{00000000-0010-0000-0000-000001000000}" name="Question" dataDxfId="13"/>
    <tableColumn id="2" xr3:uid="{00000000-0010-0000-0000-000002000000}" name="Colonne1" dataDxfId="12"/>
    <tableColumn id="3" xr3:uid="{00000000-0010-0000-0000-000003000000}" name="Action" dataDxfId="11"/>
    <tableColumn id="4" xr3:uid="{00000000-0010-0000-0000-000004000000}" name="Désignation de l'action" dataDxfId="10"/>
    <tableColumn id="5" xr3:uid="{00000000-0010-0000-0000-000005000000}" name="Critères / attendus" dataDxfId="9"/>
    <tableColumn id="6" xr3:uid="{00000000-0010-0000-0000-000006000000}" name="1" dataDxfId="8"/>
    <tableColumn id="7" xr3:uid="{00000000-0010-0000-0000-000007000000}" name="2" dataDxfId="7"/>
    <tableColumn id="8" xr3:uid="{00000000-0010-0000-0000-000008000000}" name="3" dataDxfId="6"/>
    <tableColumn id="9" xr3:uid="{00000000-0010-0000-0000-000009000000}" name="4" dataDxfId="5"/>
    <tableColumn id="10" xr3:uid="{00000000-0010-0000-0000-00000A000000}" name="C10" dataDxfId="4"/>
    <tableColumn id="11" xr3:uid="{00000000-0010-0000-0000-00000B000000}" name="C11" dataDxfId="3"/>
    <tableColumn id="12" xr3:uid="{00000000-0010-0000-0000-00000C000000}" name="Niveau " dataDxfId="2"/>
    <tableColumn id="13" xr3:uid="{00000000-0010-0000-0000-00000D000000}" name="C102" dataDxfId="1"/>
    <tableColumn id="14" xr3:uid="{00000000-0010-0000-0000-00000E000000}" name="C11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duscol.education.fr/sti/textes/grilles-pour-le-baccalaureat-mf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9"/>
  <sheetViews>
    <sheetView topLeftCell="A27" workbookViewId="0">
      <selection activeCell="O26" sqref="O26"/>
    </sheetView>
  </sheetViews>
  <sheetFormatPr baseColWidth="10" defaultRowHeight="14.5" x14ac:dyDescent="0.35"/>
  <sheetData>
    <row r="2" spans="1:6" x14ac:dyDescent="0.35">
      <c r="B2" s="1" t="s">
        <v>974</v>
      </c>
    </row>
    <row r="3" spans="1:6" x14ac:dyDescent="0.35">
      <c r="B3" s="1" t="s">
        <v>0</v>
      </c>
    </row>
    <row r="5" spans="1:6" x14ac:dyDescent="0.35">
      <c r="A5" s="1" t="s">
        <v>1</v>
      </c>
      <c r="B5" s="1" t="s">
        <v>2</v>
      </c>
    </row>
    <row r="6" spans="1:6" x14ac:dyDescent="0.35">
      <c r="A6" t="s">
        <v>3</v>
      </c>
      <c r="B6" t="s">
        <v>4</v>
      </c>
    </row>
    <row r="7" spans="1:6" x14ac:dyDescent="0.35">
      <c r="A7" t="s">
        <v>5</v>
      </c>
      <c r="B7" s="2" t="s">
        <v>6</v>
      </c>
      <c r="C7" s="3"/>
      <c r="D7" s="3"/>
      <c r="E7" s="3"/>
      <c r="F7" s="3"/>
    </row>
    <row r="8" spans="1:6" x14ac:dyDescent="0.35">
      <c r="B8" t="s">
        <v>7</v>
      </c>
    </row>
    <row r="15" spans="1:6" x14ac:dyDescent="0.35">
      <c r="A15" t="s">
        <v>8</v>
      </c>
      <c r="B15" t="s">
        <v>9</v>
      </c>
    </row>
    <row r="17" spans="1:14" x14ac:dyDescent="0.35">
      <c r="A17" s="1" t="s">
        <v>10</v>
      </c>
      <c r="B17" s="1" t="s">
        <v>11</v>
      </c>
    </row>
    <row r="18" spans="1:14" ht="14.75" customHeight="1" x14ac:dyDescent="0.35">
      <c r="A18" t="s">
        <v>12</v>
      </c>
      <c r="B18" t="s">
        <v>13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75" customHeight="1" x14ac:dyDescent="0.35">
      <c r="A19" t="s">
        <v>14</v>
      </c>
      <c r="B19" s="475" t="s">
        <v>659</v>
      </c>
      <c r="C19" s="475"/>
      <c r="D19" s="475"/>
      <c r="E19" s="475"/>
      <c r="F19" s="475"/>
      <c r="G19" s="475"/>
      <c r="H19" s="475"/>
      <c r="I19" s="475"/>
      <c r="J19" s="475"/>
      <c r="K19" s="475"/>
      <c r="L19" s="4"/>
      <c r="M19" s="4"/>
      <c r="N19" s="4"/>
    </row>
    <row r="20" spans="1:14" x14ac:dyDescent="0.35">
      <c r="B20" s="475"/>
      <c r="C20" s="475"/>
      <c r="D20" s="475"/>
      <c r="E20" s="475"/>
      <c r="F20" s="475"/>
      <c r="G20" s="475"/>
      <c r="H20" s="475"/>
      <c r="I20" s="475"/>
      <c r="J20" s="475"/>
      <c r="K20" s="475"/>
      <c r="L20" s="4"/>
      <c r="M20" s="4"/>
      <c r="N20" s="4"/>
    </row>
    <row r="21" spans="1:14" x14ac:dyDescent="0.35">
      <c r="A21" t="s">
        <v>15</v>
      </c>
      <c r="B21" s="474" t="s">
        <v>976</v>
      </c>
    </row>
    <row r="22" spans="1:14" ht="14.75" customHeight="1" x14ac:dyDescent="0.35">
      <c r="B22" s="475" t="s">
        <v>975</v>
      </c>
      <c r="C22" s="475"/>
      <c r="D22" s="475"/>
      <c r="E22" s="475"/>
      <c r="F22" s="475"/>
      <c r="G22" s="475"/>
      <c r="H22" s="475"/>
      <c r="I22" s="475"/>
      <c r="J22" s="475"/>
      <c r="K22" s="475"/>
    </row>
    <row r="23" spans="1:14" x14ac:dyDescent="0.35">
      <c r="A23" t="s">
        <v>16</v>
      </c>
      <c r="B23" t="s">
        <v>17</v>
      </c>
    </row>
    <row r="26" spans="1:14" x14ac:dyDescent="0.35">
      <c r="A26" s="1" t="s">
        <v>18</v>
      </c>
      <c r="B26" s="1" t="s">
        <v>19</v>
      </c>
    </row>
    <row r="27" spans="1:14" x14ac:dyDescent="0.35">
      <c r="A27" t="s">
        <v>20</v>
      </c>
      <c r="B27" t="s">
        <v>21</v>
      </c>
    </row>
    <row r="28" spans="1:14" x14ac:dyDescent="0.35">
      <c r="A28" t="s">
        <v>22</v>
      </c>
      <c r="B28" t="s">
        <v>23</v>
      </c>
    </row>
    <row r="29" spans="1:14" x14ac:dyDescent="0.35">
      <c r="B29" s="475" t="s">
        <v>660</v>
      </c>
      <c r="C29" s="475"/>
      <c r="D29" s="475"/>
      <c r="E29" s="475"/>
      <c r="F29" s="475"/>
      <c r="G29" s="475"/>
      <c r="H29" s="475"/>
      <c r="I29" s="475"/>
      <c r="J29" s="475"/>
      <c r="K29" s="475"/>
    </row>
    <row r="30" spans="1:14" x14ac:dyDescent="0.35">
      <c r="B30" s="475"/>
      <c r="C30" s="475"/>
      <c r="D30" s="475"/>
      <c r="E30" s="475"/>
      <c r="F30" s="475"/>
      <c r="G30" s="475"/>
      <c r="H30" s="475"/>
      <c r="I30" s="475"/>
      <c r="J30" s="475"/>
      <c r="K30" s="475"/>
    </row>
    <row r="31" spans="1:14" x14ac:dyDescent="0.35">
      <c r="A31" t="s">
        <v>24</v>
      </c>
      <c r="B31" t="s">
        <v>25</v>
      </c>
    </row>
    <row r="32" spans="1:14" x14ac:dyDescent="0.35">
      <c r="B32" s="475" t="s">
        <v>26</v>
      </c>
      <c r="C32" s="475"/>
      <c r="D32" s="475"/>
      <c r="E32" s="475"/>
      <c r="F32" s="475"/>
      <c r="G32" s="475"/>
      <c r="H32" s="475"/>
      <c r="I32" s="475"/>
      <c r="J32" s="475"/>
      <c r="K32" s="475"/>
    </row>
    <row r="33" spans="1:11" x14ac:dyDescent="0.35">
      <c r="B33" s="475" t="s">
        <v>27</v>
      </c>
      <c r="C33" s="475"/>
      <c r="D33" s="475"/>
      <c r="E33" s="475"/>
      <c r="F33" s="475"/>
      <c r="G33" s="475"/>
      <c r="H33" s="475"/>
      <c r="I33" s="475"/>
      <c r="J33" s="475"/>
      <c r="K33" s="475"/>
    </row>
    <row r="34" spans="1:11" x14ac:dyDescent="0.35">
      <c r="A34" t="s">
        <v>28</v>
      </c>
      <c r="B34" t="s">
        <v>29</v>
      </c>
    </row>
    <row r="35" spans="1:11" x14ac:dyDescent="0.35">
      <c r="B35" s="475" t="s">
        <v>30</v>
      </c>
      <c r="C35" s="475"/>
      <c r="D35" s="475"/>
      <c r="E35" s="475"/>
      <c r="F35" s="475"/>
      <c r="G35" s="475"/>
      <c r="H35" s="475"/>
      <c r="I35" s="475"/>
      <c r="J35" s="475"/>
      <c r="K35" s="475"/>
    </row>
    <row r="36" spans="1:11" x14ac:dyDescent="0.35">
      <c r="B36" s="475" t="s">
        <v>31</v>
      </c>
      <c r="C36" s="475"/>
      <c r="D36" s="475"/>
      <c r="E36" s="475"/>
      <c r="F36" s="475"/>
      <c r="G36" s="475"/>
      <c r="H36" s="475"/>
      <c r="I36" s="475"/>
      <c r="J36" s="475"/>
      <c r="K36" s="475"/>
    </row>
    <row r="38" spans="1:11" s="59" customFormat="1" x14ac:dyDescent="0.35">
      <c r="A38" s="58" t="s">
        <v>646</v>
      </c>
      <c r="B38" s="58" t="s">
        <v>32</v>
      </c>
    </row>
    <row r="39" spans="1:11" s="59" customFormat="1" x14ac:dyDescent="0.35">
      <c r="A39" s="59" t="s">
        <v>647</v>
      </c>
      <c r="B39" s="59" t="s">
        <v>33</v>
      </c>
    </row>
    <row r="40" spans="1:11" s="59" customFormat="1" x14ac:dyDescent="0.35">
      <c r="B40" s="59" t="s">
        <v>34</v>
      </c>
    </row>
    <row r="41" spans="1:11" s="59" customFormat="1" x14ac:dyDescent="0.35">
      <c r="B41" s="476" t="s">
        <v>35</v>
      </c>
      <c r="C41" s="476"/>
      <c r="D41" s="476"/>
      <c r="E41" s="476"/>
      <c r="F41" s="476"/>
      <c r="G41" s="476"/>
      <c r="H41" s="476"/>
      <c r="I41" s="476"/>
      <c r="J41" s="476"/>
      <c r="K41" s="476"/>
    </row>
    <row r="42" spans="1:11" s="59" customFormat="1" x14ac:dyDescent="0.35"/>
    <row r="43" spans="1:11" s="59" customFormat="1" x14ac:dyDescent="0.35">
      <c r="A43" s="58" t="s">
        <v>648</v>
      </c>
      <c r="B43" s="58" t="s">
        <v>658</v>
      </c>
    </row>
    <row r="44" spans="1:11" s="59" customFormat="1" x14ac:dyDescent="0.35">
      <c r="A44" s="59" t="s">
        <v>649</v>
      </c>
      <c r="B44" s="59" t="s">
        <v>650</v>
      </c>
    </row>
    <row r="45" spans="1:11" s="59" customFormat="1" x14ac:dyDescent="0.35">
      <c r="A45" s="59" t="s">
        <v>651</v>
      </c>
      <c r="B45" s="59" t="s">
        <v>652</v>
      </c>
    </row>
    <row r="46" spans="1:11" s="59" customFormat="1" x14ac:dyDescent="0.35">
      <c r="A46" s="59" t="s">
        <v>653</v>
      </c>
      <c r="B46" s="59" t="s">
        <v>654</v>
      </c>
      <c r="F46" s="60"/>
      <c r="G46" s="61" t="s">
        <v>661</v>
      </c>
    </row>
    <row r="47" spans="1:11" s="59" customFormat="1" x14ac:dyDescent="0.35">
      <c r="A47" s="59" t="s">
        <v>655</v>
      </c>
      <c r="B47" s="266" t="s">
        <v>662</v>
      </c>
    </row>
    <row r="48" spans="1:11" s="59" customFormat="1" x14ac:dyDescent="0.35">
      <c r="B48" s="476" t="s">
        <v>656</v>
      </c>
      <c r="C48" s="476"/>
      <c r="D48" s="476"/>
      <c r="E48" s="476"/>
      <c r="F48" s="476"/>
      <c r="G48" s="476"/>
      <c r="H48" s="476"/>
      <c r="I48" s="476"/>
      <c r="J48" s="476"/>
      <c r="K48" s="476"/>
    </row>
    <row r="49" spans="2:11" s="59" customFormat="1" x14ac:dyDescent="0.35">
      <c r="B49" s="476" t="s">
        <v>657</v>
      </c>
      <c r="C49" s="476"/>
      <c r="D49" s="476"/>
      <c r="E49" s="476"/>
      <c r="F49" s="476"/>
      <c r="G49" s="476"/>
      <c r="H49" s="476"/>
      <c r="I49" s="476"/>
      <c r="J49" s="476"/>
      <c r="K49" s="476"/>
    </row>
  </sheetData>
  <mergeCells count="10">
    <mergeCell ref="B48:K48"/>
    <mergeCell ref="B49:K49"/>
    <mergeCell ref="B35:K35"/>
    <mergeCell ref="B36:K36"/>
    <mergeCell ref="B41:K41"/>
    <mergeCell ref="B19:K20"/>
    <mergeCell ref="B22:K22"/>
    <mergeCell ref="B29:K30"/>
    <mergeCell ref="B32:K32"/>
    <mergeCell ref="B33:K33"/>
  </mergeCells>
  <hyperlinks>
    <hyperlink ref="G46" r:id="rId1" xr:uid="{140A94EA-0ECD-4396-9E22-FD76B5562CDF}"/>
  </hyperlinks>
  <pageMargins left="0.7" right="0.7" top="0.75" bottom="0.75" header="0.3" footer="0.3"/>
  <pageSetup paperSize="9" firstPageNumber="2147483648" orientation="portrait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Z56"/>
  <sheetViews>
    <sheetView workbookViewId="0">
      <selection sqref="A1:AQ1048576"/>
    </sheetView>
  </sheetViews>
  <sheetFormatPr baseColWidth="10" defaultRowHeight="14.5" x14ac:dyDescent="0.35"/>
  <cols>
    <col min="3" max="3" width="44.7265625" customWidth="1"/>
    <col min="5" max="5" width="5.7265625" customWidth="1"/>
    <col min="7" max="7" width="57.7265625" customWidth="1"/>
    <col min="8" max="8" width="6.453125" customWidth="1"/>
    <col min="9" max="9" width="6.54296875" customWidth="1"/>
    <col min="10" max="10" width="7" customWidth="1"/>
    <col min="11" max="11" width="5.7265625" customWidth="1"/>
    <col min="12" max="12" width="27" customWidth="1"/>
    <col min="13" max="13" width="7.26953125" customWidth="1"/>
    <col min="14" max="14" width="69.7265625" customWidth="1"/>
    <col min="19" max="19" width="3.54296875" customWidth="1"/>
    <col min="20" max="20" width="4" customWidth="1"/>
    <col min="21" max="22" width="3.7265625" customWidth="1"/>
    <col min="23" max="23" width="3.54296875" customWidth="1"/>
    <col min="24" max="25" width="4.26953125" customWidth="1"/>
    <col min="26" max="26" width="3.54296875" customWidth="1"/>
  </cols>
  <sheetData>
    <row r="2" spans="2:26" ht="218.15" customHeight="1" x14ac:dyDescent="0.35">
      <c r="H2" s="55" t="s">
        <v>181</v>
      </c>
      <c r="I2" s="55" t="s">
        <v>69</v>
      </c>
      <c r="J2" s="55" t="s">
        <v>184</v>
      </c>
      <c r="K2" s="55" t="s">
        <v>235</v>
      </c>
      <c r="S2" s="56" t="s">
        <v>216</v>
      </c>
      <c r="T2" s="56" t="s">
        <v>217</v>
      </c>
      <c r="U2" s="56" t="s">
        <v>218</v>
      </c>
      <c r="V2" s="56" t="s">
        <v>219</v>
      </c>
      <c r="W2" s="56" t="s">
        <v>220</v>
      </c>
      <c r="X2" s="56" t="s">
        <v>221</v>
      </c>
      <c r="Y2" s="56" t="s">
        <v>222</v>
      </c>
      <c r="Z2" s="56" t="s">
        <v>223</v>
      </c>
    </row>
    <row r="3" spans="2:26" x14ac:dyDescent="0.35">
      <c r="D3" t="s">
        <v>41</v>
      </c>
      <c r="E3" t="s">
        <v>41</v>
      </c>
      <c r="F3" t="str">
        <f t="shared" ref="F3:F29" si="0">D3</f>
        <v>?</v>
      </c>
      <c r="G3" t="str">
        <f>E3</f>
        <v>?</v>
      </c>
    </row>
    <row r="4" spans="2:26" x14ac:dyDescent="0.35">
      <c r="B4" t="s">
        <v>557</v>
      </c>
      <c r="C4" t="s">
        <v>558</v>
      </c>
      <c r="D4" t="s">
        <v>559</v>
      </c>
      <c r="E4" t="s">
        <v>557</v>
      </c>
      <c r="F4" t="str">
        <f t="shared" si="0"/>
        <v>S11</v>
      </c>
      <c r="G4" t="s">
        <v>560</v>
      </c>
      <c r="H4" t="s">
        <v>164</v>
      </c>
      <c r="I4" t="s">
        <v>164</v>
      </c>
      <c r="J4" t="s">
        <v>164</v>
      </c>
      <c r="K4" t="s">
        <v>164</v>
      </c>
      <c r="M4" t="s">
        <v>230</v>
      </c>
      <c r="N4" t="s">
        <v>561</v>
      </c>
      <c r="O4" t="s">
        <v>216</v>
      </c>
      <c r="S4" t="s">
        <v>164</v>
      </c>
      <c r="T4" t="s">
        <v>164</v>
      </c>
      <c r="U4" t="s">
        <v>164</v>
      </c>
      <c r="X4" t="s">
        <v>164</v>
      </c>
      <c r="Y4" t="s">
        <v>164</v>
      </c>
    </row>
    <row r="5" spans="2:26" x14ac:dyDescent="0.35">
      <c r="D5" t="s">
        <v>562</v>
      </c>
      <c r="E5" t="s">
        <v>557</v>
      </c>
      <c r="F5" t="str">
        <f t="shared" si="0"/>
        <v>S12</v>
      </c>
      <c r="G5" t="s">
        <v>563</v>
      </c>
      <c r="H5" t="s">
        <v>164</v>
      </c>
      <c r="I5" t="s">
        <v>164</v>
      </c>
      <c r="J5" t="s">
        <v>164</v>
      </c>
      <c r="K5" t="s">
        <v>164</v>
      </c>
      <c r="M5" t="s">
        <v>230</v>
      </c>
      <c r="N5" t="s">
        <v>561</v>
      </c>
      <c r="O5" t="s">
        <v>217</v>
      </c>
    </row>
    <row r="6" spans="2:26" x14ac:dyDescent="0.35">
      <c r="D6" t="s">
        <v>121</v>
      </c>
      <c r="E6" t="s">
        <v>557</v>
      </c>
      <c r="F6" t="str">
        <f t="shared" si="0"/>
        <v>S13</v>
      </c>
      <c r="G6" t="s">
        <v>564</v>
      </c>
      <c r="H6" t="s">
        <v>164</v>
      </c>
      <c r="I6" t="s">
        <v>164</v>
      </c>
      <c r="J6" t="s">
        <v>164</v>
      </c>
      <c r="K6" t="s">
        <v>164</v>
      </c>
      <c r="M6" t="s">
        <v>230</v>
      </c>
      <c r="N6" t="s">
        <v>561</v>
      </c>
      <c r="O6" t="s">
        <v>218</v>
      </c>
    </row>
    <row r="7" spans="2:26" x14ac:dyDescent="0.35">
      <c r="D7" t="s">
        <v>565</v>
      </c>
      <c r="E7" t="s">
        <v>557</v>
      </c>
      <c r="F7" t="str">
        <f t="shared" si="0"/>
        <v>S14</v>
      </c>
      <c r="G7" t="s">
        <v>566</v>
      </c>
      <c r="H7" t="s">
        <v>164</v>
      </c>
      <c r="I7" t="s">
        <v>164</v>
      </c>
      <c r="J7" t="s">
        <v>164</v>
      </c>
      <c r="K7" t="s">
        <v>164</v>
      </c>
      <c r="M7" t="s">
        <v>230</v>
      </c>
      <c r="N7" t="s">
        <v>561</v>
      </c>
      <c r="O7" t="s">
        <v>221</v>
      </c>
    </row>
    <row r="8" spans="2:26" x14ac:dyDescent="0.35">
      <c r="D8" t="s">
        <v>567</v>
      </c>
      <c r="E8" t="s">
        <v>557</v>
      </c>
      <c r="F8" t="str">
        <f t="shared" si="0"/>
        <v>S15</v>
      </c>
      <c r="G8" t="s">
        <v>568</v>
      </c>
      <c r="H8" t="s">
        <v>164</v>
      </c>
      <c r="I8" t="s">
        <v>164</v>
      </c>
      <c r="J8" t="s">
        <v>164</v>
      </c>
      <c r="K8" t="s">
        <v>164</v>
      </c>
      <c r="M8" t="s">
        <v>230</v>
      </c>
      <c r="N8" t="s">
        <v>561</v>
      </c>
      <c r="O8" t="s">
        <v>222</v>
      </c>
    </row>
    <row r="9" spans="2:26" x14ac:dyDescent="0.35">
      <c r="B9" t="s">
        <v>569</v>
      </c>
      <c r="C9" t="s">
        <v>570</v>
      </c>
      <c r="D9" t="s">
        <v>119</v>
      </c>
      <c r="E9" t="s">
        <v>569</v>
      </c>
      <c r="F9" t="str">
        <f t="shared" si="0"/>
        <v>S21</v>
      </c>
      <c r="G9" t="s">
        <v>571</v>
      </c>
      <c r="H9" t="s">
        <v>164</v>
      </c>
      <c r="I9" t="s">
        <v>164</v>
      </c>
      <c r="J9" t="s">
        <v>164</v>
      </c>
      <c r="K9" t="s">
        <v>164</v>
      </c>
    </row>
    <row r="10" spans="2:26" x14ac:dyDescent="0.35">
      <c r="D10" t="s">
        <v>572</v>
      </c>
      <c r="E10" t="s">
        <v>569</v>
      </c>
      <c r="F10" t="str">
        <f t="shared" si="0"/>
        <v>S22</v>
      </c>
      <c r="G10" t="s">
        <v>573</v>
      </c>
      <c r="H10" t="s">
        <v>164</v>
      </c>
      <c r="I10" t="s">
        <v>164</v>
      </c>
      <c r="J10" t="s">
        <v>164</v>
      </c>
      <c r="K10" t="s">
        <v>164</v>
      </c>
      <c r="M10" t="s">
        <v>234</v>
      </c>
      <c r="N10" t="s">
        <v>574</v>
      </c>
      <c r="O10" t="s">
        <v>216</v>
      </c>
      <c r="S10" t="s">
        <v>164</v>
      </c>
      <c r="U10" t="s">
        <v>164</v>
      </c>
      <c r="V10" t="s">
        <v>164</v>
      </c>
      <c r="X10" t="s">
        <v>164</v>
      </c>
    </row>
    <row r="11" spans="2:26" x14ac:dyDescent="0.35">
      <c r="D11" t="s">
        <v>575</v>
      </c>
      <c r="E11" t="s">
        <v>569</v>
      </c>
      <c r="F11" t="str">
        <f t="shared" si="0"/>
        <v>S23</v>
      </c>
      <c r="G11" t="s">
        <v>576</v>
      </c>
      <c r="H11" t="s">
        <v>164</v>
      </c>
      <c r="I11" t="s">
        <v>164</v>
      </c>
      <c r="J11" t="s">
        <v>164</v>
      </c>
      <c r="K11" t="s">
        <v>164</v>
      </c>
      <c r="M11" t="s">
        <v>234</v>
      </c>
      <c r="N11" t="s">
        <v>574</v>
      </c>
      <c r="O11" t="s">
        <v>218</v>
      </c>
    </row>
    <row r="12" spans="2:26" x14ac:dyDescent="0.35">
      <c r="D12" t="s">
        <v>577</v>
      </c>
      <c r="E12" t="s">
        <v>569</v>
      </c>
      <c r="F12" t="str">
        <f t="shared" si="0"/>
        <v>S24</v>
      </c>
      <c r="G12" t="s">
        <v>578</v>
      </c>
      <c r="H12" t="s">
        <v>164</v>
      </c>
      <c r="I12" t="s">
        <v>164</v>
      </c>
      <c r="J12" t="s">
        <v>164</v>
      </c>
      <c r="K12" t="s">
        <v>164</v>
      </c>
      <c r="M12" t="s">
        <v>234</v>
      </c>
      <c r="N12" t="s">
        <v>574</v>
      </c>
      <c r="O12" t="s">
        <v>579</v>
      </c>
    </row>
    <row r="13" spans="2:26" x14ac:dyDescent="0.35">
      <c r="D13" t="s">
        <v>580</v>
      </c>
      <c r="E13" t="s">
        <v>569</v>
      </c>
      <c r="F13" t="str">
        <f t="shared" si="0"/>
        <v>S25</v>
      </c>
      <c r="G13" t="s">
        <v>581</v>
      </c>
      <c r="H13" t="s">
        <v>164</v>
      </c>
      <c r="I13" t="s">
        <v>164</v>
      </c>
      <c r="J13" t="s">
        <v>164</v>
      </c>
      <c r="K13" t="s">
        <v>164</v>
      </c>
      <c r="M13" t="s">
        <v>234</v>
      </c>
      <c r="N13" t="s">
        <v>574</v>
      </c>
      <c r="O13" t="s">
        <v>582</v>
      </c>
    </row>
    <row r="14" spans="2:26" x14ac:dyDescent="0.35">
      <c r="D14" t="s">
        <v>583</v>
      </c>
      <c r="E14" t="s">
        <v>569</v>
      </c>
      <c r="F14" t="str">
        <f t="shared" si="0"/>
        <v>S26</v>
      </c>
      <c r="G14" t="s">
        <v>584</v>
      </c>
      <c r="H14" t="s">
        <v>164</v>
      </c>
      <c r="I14" t="s">
        <v>164</v>
      </c>
      <c r="J14" t="s">
        <v>164</v>
      </c>
      <c r="K14" t="s">
        <v>164</v>
      </c>
    </row>
    <row r="15" spans="2:26" x14ac:dyDescent="0.35">
      <c r="D15" t="s">
        <v>585</v>
      </c>
      <c r="E15" t="s">
        <v>569</v>
      </c>
      <c r="F15" t="str">
        <f t="shared" si="0"/>
        <v>S27</v>
      </c>
      <c r="G15" t="s">
        <v>586</v>
      </c>
      <c r="H15" t="s">
        <v>164</v>
      </c>
      <c r="I15" t="s">
        <v>164</v>
      </c>
      <c r="J15" t="s">
        <v>164</v>
      </c>
      <c r="K15" t="s">
        <v>164</v>
      </c>
      <c r="M15" t="s">
        <v>237</v>
      </c>
      <c r="N15" t="s">
        <v>587</v>
      </c>
      <c r="O15" t="s">
        <v>216</v>
      </c>
      <c r="S15" t="s">
        <v>164</v>
      </c>
      <c r="T15" t="s">
        <v>164</v>
      </c>
      <c r="U15" t="s">
        <v>164</v>
      </c>
      <c r="W15" t="s">
        <v>164</v>
      </c>
      <c r="X15" t="s">
        <v>164</v>
      </c>
      <c r="Y15" t="s">
        <v>164</v>
      </c>
    </row>
    <row r="16" spans="2:26" x14ac:dyDescent="0.35">
      <c r="D16" t="s">
        <v>125</v>
      </c>
      <c r="E16" t="s">
        <v>569</v>
      </c>
      <c r="F16" t="str">
        <f t="shared" si="0"/>
        <v>S28</v>
      </c>
      <c r="G16" t="s">
        <v>588</v>
      </c>
      <c r="H16" t="s">
        <v>164</v>
      </c>
      <c r="I16" t="s">
        <v>164</v>
      </c>
      <c r="J16" t="s">
        <v>164</v>
      </c>
      <c r="K16" t="s">
        <v>164</v>
      </c>
      <c r="M16" t="s">
        <v>237</v>
      </c>
      <c r="N16" t="s">
        <v>587</v>
      </c>
      <c r="O16" t="s">
        <v>217</v>
      </c>
    </row>
    <row r="17" spans="2:25" x14ac:dyDescent="0.35">
      <c r="D17" t="s">
        <v>589</v>
      </c>
      <c r="E17" t="s">
        <v>569</v>
      </c>
      <c r="F17" t="str">
        <f t="shared" si="0"/>
        <v>S29</v>
      </c>
      <c r="G17" t="s">
        <v>590</v>
      </c>
      <c r="H17" t="s">
        <v>164</v>
      </c>
      <c r="I17" t="s">
        <v>164</v>
      </c>
      <c r="J17" t="s">
        <v>164</v>
      </c>
      <c r="K17" t="s">
        <v>164</v>
      </c>
      <c r="M17" t="s">
        <v>237</v>
      </c>
      <c r="N17" t="s">
        <v>587</v>
      </c>
      <c r="O17" t="s">
        <v>218</v>
      </c>
    </row>
    <row r="18" spans="2:25" x14ac:dyDescent="0.35">
      <c r="B18" t="s">
        <v>592</v>
      </c>
      <c r="C18" t="s">
        <v>593</v>
      </c>
      <c r="D18" t="s">
        <v>594</v>
      </c>
      <c r="E18" t="s">
        <v>592</v>
      </c>
      <c r="F18" t="str">
        <f t="shared" si="0"/>
        <v>S41</v>
      </c>
      <c r="G18" t="s">
        <v>595</v>
      </c>
      <c r="H18" t="s">
        <v>164</v>
      </c>
      <c r="I18" t="s">
        <v>164</v>
      </c>
      <c r="J18" t="s">
        <v>164</v>
      </c>
      <c r="K18" t="s">
        <v>164</v>
      </c>
      <c r="M18" t="s">
        <v>240</v>
      </c>
      <c r="N18" t="s">
        <v>591</v>
      </c>
      <c r="O18" t="s">
        <v>221</v>
      </c>
    </row>
    <row r="19" spans="2:25" x14ac:dyDescent="0.35">
      <c r="D19" t="s">
        <v>118</v>
      </c>
      <c r="E19" t="s">
        <v>592</v>
      </c>
      <c r="F19" t="str">
        <f t="shared" si="0"/>
        <v>S42</v>
      </c>
      <c r="G19" t="s">
        <v>596</v>
      </c>
      <c r="H19" t="s">
        <v>164</v>
      </c>
      <c r="I19" t="s">
        <v>164</v>
      </c>
      <c r="J19" t="s">
        <v>164</v>
      </c>
      <c r="K19" t="s">
        <v>164</v>
      </c>
      <c r="M19" t="s">
        <v>240</v>
      </c>
      <c r="N19" t="s">
        <v>591</v>
      </c>
      <c r="O19" t="s">
        <v>222</v>
      </c>
    </row>
    <row r="20" spans="2:25" x14ac:dyDescent="0.35">
      <c r="D20" t="s">
        <v>597</v>
      </c>
      <c r="E20" t="s">
        <v>592</v>
      </c>
      <c r="F20" t="str">
        <f t="shared" si="0"/>
        <v>S43</v>
      </c>
      <c r="G20" t="s">
        <v>598</v>
      </c>
      <c r="H20" t="s">
        <v>164</v>
      </c>
      <c r="I20" t="s">
        <v>164</v>
      </c>
      <c r="J20" t="s">
        <v>164</v>
      </c>
      <c r="K20" t="s">
        <v>164</v>
      </c>
    </row>
    <row r="21" spans="2:25" x14ac:dyDescent="0.35">
      <c r="D21" t="s">
        <v>599</v>
      </c>
      <c r="E21" t="s">
        <v>592</v>
      </c>
      <c r="F21" t="str">
        <f t="shared" si="0"/>
        <v>S44</v>
      </c>
      <c r="G21" t="s">
        <v>600</v>
      </c>
      <c r="H21" t="s">
        <v>164</v>
      </c>
      <c r="I21" t="s">
        <v>164</v>
      </c>
      <c r="J21" t="s">
        <v>164</v>
      </c>
      <c r="K21" t="s">
        <v>164</v>
      </c>
      <c r="M21" t="s">
        <v>284</v>
      </c>
      <c r="N21" t="s">
        <v>601</v>
      </c>
      <c r="O21" t="s">
        <v>217</v>
      </c>
      <c r="T21" t="s">
        <v>164</v>
      </c>
      <c r="W21" t="s">
        <v>164</v>
      </c>
      <c r="Y21" t="s">
        <v>164</v>
      </c>
    </row>
    <row r="22" spans="2:25" x14ac:dyDescent="0.35">
      <c r="D22" t="s">
        <v>602</v>
      </c>
      <c r="E22" t="s">
        <v>592</v>
      </c>
      <c r="F22" t="str">
        <f t="shared" si="0"/>
        <v>S45</v>
      </c>
      <c r="G22" t="s">
        <v>603</v>
      </c>
      <c r="H22" t="s">
        <v>164</v>
      </c>
      <c r="I22" t="s">
        <v>164</v>
      </c>
      <c r="J22" t="s">
        <v>164</v>
      </c>
      <c r="K22" t="s">
        <v>164</v>
      </c>
      <c r="M22" t="s">
        <v>284</v>
      </c>
      <c r="N22" t="s">
        <v>601</v>
      </c>
      <c r="O22" t="s">
        <v>220</v>
      </c>
    </row>
    <row r="23" spans="2:25" x14ac:dyDescent="0.35">
      <c r="D23" t="s">
        <v>604</v>
      </c>
      <c r="E23" t="s">
        <v>592</v>
      </c>
      <c r="F23" t="str">
        <f t="shared" si="0"/>
        <v>S46</v>
      </c>
      <c r="G23" t="s">
        <v>605</v>
      </c>
      <c r="H23" t="s">
        <v>164</v>
      </c>
      <c r="I23" t="s">
        <v>164</v>
      </c>
      <c r="J23" t="s">
        <v>164</v>
      </c>
      <c r="K23" t="s">
        <v>164</v>
      </c>
      <c r="M23" t="s">
        <v>284</v>
      </c>
      <c r="N23" t="s">
        <v>601</v>
      </c>
      <c r="O23" t="s">
        <v>222</v>
      </c>
    </row>
    <row r="24" spans="2:25" x14ac:dyDescent="0.35">
      <c r="B24" t="s">
        <v>606</v>
      </c>
      <c r="C24" t="s">
        <v>607</v>
      </c>
      <c r="D24" t="s">
        <v>120</v>
      </c>
      <c r="E24" t="s">
        <v>606</v>
      </c>
      <c r="F24" t="str">
        <f t="shared" si="0"/>
        <v>S51</v>
      </c>
      <c r="G24" t="s">
        <v>608</v>
      </c>
      <c r="K24" t="s">
        <v>164</v>
      </c>
    </row>
    <row r="25" spans="2:25" x14ac:dyDescent="0.35">
      <c r="D25" t="s">
        <v>609</v>
      </c>
      <c r="E25" t="s">
        <v>606</v>
      </c>
      <c r="F25" t="str">
        <f t="shared" si="0"/>
        <v>S52</v>
      </c>
      <c r="G25" t="s">
        <v>610</v>
      </c>
      <c r="K25" t="s">
        <v>164</v>
      </c>
      <c r="M25" t="s">
        <v>290</v>
      </c>
      <c r="N25" t="s">
        <v>611</v>
      </c>
      <c r="O25" t="s">
        <v>217</v>
      </c>
      <c r="T25" t="s">
        <v>164</v>
      </c>
      <c r="W25" t="s">
        <v>164</v>
      </c>
      <c r="X25" t="s">
        <v>164</v>
      </c>
      <c r="Y25" t="s">
        <v>164</v>
      </c>
    </row>
    <row r="26" spans="2:25" x14ac:dyDescent="0.35">
      <c r="D26" t="s">
        <v>123</v>
      </c>
      <c r="E26" t="s">
        <v>606</v>
      </c>
      <c r="F26" t="str">
        <f t="shared" si="0"/>
        <v>S53</v>
      </c>
      <c r="G26" t="s">
        <v>612</v>
      </c>
      <c r="K26" t="s">
        <v>164</v>
      </c>
      <c r="M26" t="s">
        <v>290</v>
      </c>
      <c r="N26" t="s">
        <v>611</v>
      </c>
      <c r="O26" t="s">
        <v>220</v>
      </c>
    </row>
    <row r="27" spans="2:25" x14ac:dyDescent="0.35">
      <c r="B27" t="s">
        <v>614</v>
      </c>
      <c r="C27" t="s">
        <v>615</v>
      </c>
      <c r="D27" t="s">
        <v>616</v>
      </c>
      <c r="E27" t="s">
        <v>617</v>
      </c>
      <c r="F27" t="str">
        <f t="shared" si="0"/>
        <v>S81</v>
      </c>
      <c r="G27" t="s">
        <v>618</v>
      </c>
      <c r="H27" t="s">
        <v>164</v>
      </c>
      <c r="I27" t="s">
        <v>164</v>
      </c>
      <c r="M27" t="s">
        <v>322</v>
      </c>
      <c r="N27" t="s">
        <v>613</v>
      </c>
      <c r="O27" t="s">
        <v>221</v>
      </c>
    </row>
    <row r="28" spans="2:25" x14ac:dyDescent="0.35">
      <c r="D28" t="s">
        <v>124</v>
      </c>
      <c r="E28" t="s">
        <v>617</v>
      </c>
      <c r="F28" t="str">
        <f t="shared" si="0"/>
        <v>S82</v>
      </c>
      <c r="G28" t="s">
        <v>619</v>
      </c>
      <c r="H28" t="s">
        <v>164</v>
      </c>
      <c r="I28" t="s">
        <v>164</v>
      </c>
      <c r="M28" t="s">
        <v>322</v>
      </c>
      <c r="N28" t="s">
        <v>613</v>
      </c>
      <c r="O28" t="s">
        <v>222</v>
      </c>
    </row>
    <row r="29" spans="2:25" x14ac:dyDescent="0.35">
      <c r="D29" t="s">
        <v>620</v>
      </c>
      <c r="E29" t="s">
        <v>617</v>
      </c>
      <c r="F29" t="str">
        <f t="shared" si="0"/>
        <v>S83</v>
      </c>
      <c r="G29" t="s">
        <v>621</v>
      </c>
      <c r="H29" t="s">
        <v>164</v>
      </c>
      <c r="I29" t="s">
        <v>164</v>
      </c>
    </row>
    <row r="30" spans="2:25" x14ac:dyDescent="0.35">
      <c r="M30" t="s">
        <v>326</v>
      </c>
      <c r="N30" t="s">
        <v>622</v>
      </c>
      <c r="O30" t="s">
        <v>221</v>
      </c>
    </row>
    <row r="31" spans="2:25" x14ac:dyDescent="0.35">
      <c r="M31" t="s">
        <v>326</v>
      </c>
      <c r="N31" t="s">
        <v>622</v>
      </c>
      <c r="O31" t="s">
        <v>222</v>
      </c>
    </row>
    <row r="33" spans="13:26" x14ac:dyDescent="0.35">
      <c r="M33" t="s">
        <v>329</v>
      </c>
      <c r="N33" t="s">
        <v>623</v>
      </c>
      <c r="O33" t="s">
        <v>221</v>
      </c>
    </row>
    <row r="34" spans="13:26" x14ac:dyDescent="0.35">
      <c r="M34" t="s">
        <v>329</v>
      </c>
      <c r="N34" t="s">
        <v>623</v>
      </c>
      <c r="O34" t="s">
        <v>222</v>
      </c>
    </row>
    <row r="36" spans="13:26" x14ac:dyDescent="0.35">
      <c r="M36" t="s">
        <v>376</v>
      </c>
      <c r="N36" t="s">
        <v>624</v>
      </c>
      <c r="O36" t="s">
        <v>217</v>
      </c>
      <c r="T36" t="s">
        <v>164</v>
      </c>
      <c r="V36" t="s">
        <v>164</v>
      </c>
      <c r="X36" t="s">
        <v>164</v>
      </c>
      <c r="Y36" t="s">
        <v>164</v>
      </c>
      <c r="Z36" t="s">
        <v>164</v>
      </c>
    </row>
    <row r="37" spans="13:26" x14ac:dyDescent="0.35">
      <c r="M37" t="s">
        <v>376</v>
      </c>
      <c r="N37" t="s">
        <v>624</v>
      </c>
      <c r="O37" t="s">
        <v>219</v>
      </c>
    </row>
    <row r="38" spans="13:26" x14ac:dyDescent="0.35">
      <c r="M38" t="s">
        <v>376</v>
      </c>
      <c r="N38" t="s">
        <v>624</v>
      </c>
      <c r="O38" t="s">
        <v>221</v>
      </c>
    </row>
    <row r="39" spans="13:26" x14ac:dyDescent="0.35">
      <c r="M39" t="s">
        <v>376</v>
      </c>
      <c r="N39" t="s">
        <v>624</v>
      </c>
      <c r="O39" t="s">
        <v>625</v>
      </c>
    </row>
    <row r="40" spans="13:26" x14ac:dyDescent="0.35">
      <c r="M40" t="s">
        <v>376</v>
      </c>
      <c r="N40" t="s">
        <v>624</v>
      </c>
      <c r="O40" t="s">
        <v>223</v>
      </c>
    </row>
    <row r="42" spans="13:26" x14ac:dyDescent="0.35">
      <c r="M42" t="s">
        <v>111</v>
      </c>
      <c r="N42" t="s">
        <v>626</v>
      </c>
      <c r="O42" t="s">
        <v>216</v>
      </c>
      <c r="S42" t="s">
        <v>164</v>
      </c>
      <c r="T42" t="s">
        <v>164</v>
      </c>
      <c r="V42" t="s">
        <v>164</v>
      </c>
      <c r="W42" t="s">
        <v>164</v>
      </c>
      <c r="Z42" t="s">
        <v>164</v>
      </c>
    </row>
    <row r="43" spans="13:26" x14ac:dyDescent="0.35">
      <c r="M43" t="s">
        <v>111</v>
      </c>
      <c r="N43" t="s">
        <v>626</v>
      </c>
      <c r="O43" t="s">
        <v>217</v>
      </c>
    </row>
    <row r="44" spans="13:26" x14ac:dyDescent="0.35">
      <c r="M44" t="s">
        <v>111</v>
      </c>
      <c r="N44" t="s">
        <v>626</v>
      </c>
      <c r="O44" t="s">
        <v>219</v>
      </c>
    </row>
    <row r="45" spans="13:26" x14ac:dyDescent="0.35">
      <c r="M45" t="s">
        <v>111</v>
      </c>
      <c r="N45" t="s">
        <v>626</v>
      </c>
      <c r="O45" t="s">
        <v>220</v>
      </c>
    </row>
    <row r="46" spans="13:26" x14ac:dyDescent="0.35">
      <c r="M46" t="s">
        <v>111</v>
      </c>
      <c r="N46" t="s">
        <v>626</v>
      </c>
      <c r="O46" t="s">
        <v>223</v>
      </c>
    </row>
    <row r="48" spans="13:26" x14ac:dyDescent="0.35">
      <c r="M48" t="s">
        <v>112</v>
      </c>
      <c r="N48" t="s">
        <v>627</v>
      </c>
      <c r="O48" t="s">
        <v>216</v>
      </c>
      <c r="S48" t="s">
        <v>164</v>
      </c>
      <c r="T48" t="s">
        <v>164</v>
      </c>
      <c r="V48" t="s">
        <v>164</v>
      </c>
      <c r="W48" t="s">
        <v>164</v>
      </c>
      <c r="Z48" t="s">
        <v>164</v>
      </c>
    </row>
    <row r="49" spans="13:26" x14ac:dyDescent="0.35">
      <c r="M49" t="s">
        <v>112</v>
      </c>
      <c r="N49" t="s">
        <v>627</v>
      </c>
      <c r="O49" t="s">
        <v>217</v>
      </c>
    </row>
    <row r="50" spans="13:26" x14ac:dyDescent="0.35">
      <c r="M50" t="s">
        <v>112</v>
      </c>
      <c r="N50" t="s">
        <v>627</v>
      </c>
      <c r="O50" t="s">
        <v>219</v>
      </c>
    </row>
    <row r="51" spans="13:26" x14ac:dyDescent="0.35">
      <c r="M51" t="s">
        <v>112</v>
      </c>
      <c r="N51" t="s">
        <v>627</v>
      </c>
      <c r="O51" t="s">
        <v>220</v>
      </c>
    </row>
    <row r="52" spans="13:26" x14ac:dyDescent="0.35">
      <c r="M52" t="s">
        <v>112</v>
      </c>
      <c r="N52" t="s">
        <v>627</v>
      </c>
      <c r="O52" t="s">
        <v>223</v>
      </c>
    </row>
    <row r="54" spans="13:26" x14ac:dyDescent="0.35">
      <c r="M54" t="s">
        <v>360</v>
      </c>
      <c r="N54" t="s">
        <v>628</v>
      </c>
      <c r="O54" t="s">
        <v>216</v>
      </c>
      <c r="S54" t="s">
        <v>164</v>
      </c>
      <c r="V54" t="s">
        <v>164</v>
      </c>
      <c r="Z54" t="s">
        <v>164</v>
      </c>
    </row>
    <row r="55" spans="13:26" x14ac:dyDescent="0.35">
      <c r="M55" t="s">
        <v>360</v>
      </c>
      <c r="N55" t="s">
        <v>628</v>
      </c>
      <c r="O55" t="s">
        <v>219</v>
      </c>
    </row>
    <row r="56" spans="13:26" x14ac:dyDescent="0.35">
      <c r="M56" t="s">
        <v>360</v>
      </c>
      <c r="N56" t="s">
        <v>628</v>
      </c>
      <c r="O56" t="s">
        <v>223</v>
      </c>
    </row>
  </sheetData>
  <sheetProtection selectLockedCells="1" selectUnlockedCells="1"/>
  <pageMargins left="0.7" right="0.7" top="0.75" bottom="0.75" header="0.3" footer="0.3"/>
  <pageSetup paperSize="9" firstPageNumber="2147483648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3"/>
  <sheetViews>
    <sheetView topLeftCell="A4" workbookViewId="0">
      <selection activeCell="C4" sqref="C4"/>
    </sheetView>
  </sheetViews>
  <sheetFormatPr baseColWidth="10" defaultColWidth="11.54296875" defaultRowHeight="14.5" x14ac:dyDescent="0.35"/>
  <cols>
    <col min="1" max="1" width="11.54296875" style="59"/>
    <col min="2" max="8" width="15.54296875" style="59" customWidth="1"/>
    <col min="9" max="16384" width="11.54296875" style="59"/>
  </cols>
  <sheetData>
    <row r="2" spans="2:9" ht="18.5" x14ac:dyDescent="0.45">
      <c r="B2" s="477" t="s">
        <v>663</v>
      </c>
      <c r="C2" s="477"/>
      <c r="D2" s="477"/>
      <c r="E2" s="477"/>
      <c r="F2" s="477"/>
      <c r="G2" s="477"/>
      <c r="H2" s="477"/>
    </row>
    <row r="3" spans="2:9" ht="18.5" x14ac:dyDescent="0.45">
      <c r="B3" s="62"/>
      <c r="C3" s="59" t="s">
        <v>36</v>
      </c>
    </row>
    <row r="4" spans="2:9" x14ac:dyDescent="0.35">
      <c r="B4" s="63" t="s">
        <v>37</v>
      </c>
      <c r="C4" s="74" t="s">
        <v>38</v>
      </c>
    </row>
    <row r="5" spans="2:9" x14ac:dyDescent="0.35">
      <c r="B5" s="58"/>
      <c r="C5" s="64"/>
    </row>
    <row r="6" spans="2:9" ht="14.75" customHeight="1" x14ac:dyDescent="0.35">
      <c r="B6" s="478" t="s">
        <v>39</v>
      </c>
      <c r="C6" s="479"/>
      <c r="D6" s="479"/>
      <c r="E6" s="479"/>
      <c r="F6" s="479"/>
      <c r="G6" s="479"/>
      <c r="H6" s="480"/>
      <c r="I6" s="65"/>
    </row>
    <row r="7" spans="2:9" x14ac:dyDescent="0.35">
      <c r="B7" s="481"/>
      <c r="C7" s="482"/>
      <c r="D7" s="482"/>
      <c r="E7" s="482"/>
      <c r="F7" s="482"/>
      <c r="G7" s="482"/>
      <c r="H7" s="483"/>
      <c r="I7" s="65"/>
    </row>
    <row r="8" spans="2:9" x14ac:dyDescent="0.35">
      <c r="B8" s="66"/>
      <c r="C8" s="66"/>
      <c r="D8" s="59" t="s">
        <v>36</v>
      </c>
      <c r="E8" s="66"/>
      <c r="F8" s="66"/>
      <c r="G8" s="66"/>
      <c r="H8" s="59" t="s">
        <v>36</v>
      </c>
      <c r="I8" s="66"/>
    </row>
    <row r="9" spans="2:9" x14ac:dyDescent="0.35">
      <c r="B9" s="58" t="s">
        <v>40</v>
      </c>
      <c r="C9" s="58"/>
      <c r="D9" s="75" t="s">
        <v>41</v>
      </c>
      <c r="E9" s="58"/>
      <c r="F9" s="58" t="s">
        <v>42</v>
      </c>
      <c r="G9" s="58"/>
      <c r="H9" s="75" t="s">
        <v>41</v>
      </c>
    </row>
    <row r="10" spans="2:9" x14ac:dyDescent="0.35">
      <c r="B10" s="58"/>
      <c r="C10" s="59" t="s">
        <v>36</v>
      </c>
      <c r="D10" s="58"/>
      <c r="E10" s="58"/>
      <c r="F10" s="58"/>
      <c r="G10" s="58"/>
      <c r="H10" s="58"/>
    </row>
    <row r="11" spans="2:9" x14ac:dyDescent="0.35">
      <c r="B11" s="63" t="s">
        <v>43</v>
      </c>
      <c r="C11" s="76" t="s">
        <v>41</v>
      </c>
      <c r="D11" s="67" t="s">
        <v>44</v>
      </c>
      <c r="E11" s="484" t="s">
        <v>45</v>
      </c>
      <c r="F11" s="484"/>
      <c r="G11" s="484"/>
      <c r="H11" s="485"/>
    </row>
    <row r="12" spans="2:9" x14ac:dyDescent="0.35">
      <c r="B12" s="58"/>
      <c r="C12" s="486" t="s">
        <v>46</v>
      </c>
      <c r="D12" s="487"/>
      <c r="E12" s="68" t="s">
        <v>47</v>
      </c>
      <c r="F12" s="492" t="s">
        <v>45</v>
      </c>
      <c r="G12" s="492"/>
      <c r="H12" s="493"/>
      <c r="I12" s="69"/>
    </row>
    <row r="13" spans="2:9" x14ac:dyDescent="0.35">
      <c r="B13" s="58"/>
      <c r="C13" s="488"/>
      <c r="D13" s="489"/>
      <c r="E13" s="70" t="s">
        <v>48</v>
      </c>
      <c r="F13" s="494" t="s">
        <v>45</v>
      </c>
      <c r="G13" s="494"/>
      <c r="H13" s="495"/>
      <c r="I13" s="69"/>
    </row>
    <row r="14" spans="2:9" x14ac:dyDescent="0.35">
      <c r="C14" s="490"/>
      <c r="D14" s="491"/>
      <c r="E14" s="71" t="s">
        <v>49</v>
      </c>
      <c r="F14" s="496" t="s">
        <v>45</v>
      </c>
      <c r="G14" s="496"/>
      <c r="H14" s="497"/>
      <c r="I14" s="69"/>
    </row>
    <row r="15" spans="2:9" x14ac:dyDescent="0.35">
      <c r="F15" s="72"/>
      <c r="G15" s="64"/>
      <c r="H15" s="64"/>
    </row>
    <row r="16" spans="2:9" x14ac:dyDescent="0.35">
      <c r="B16" s="498" t="s">
        <v>50</v>
      </c>
      <c r="C16" s="499"/>
      <c r="D16" s="499"/>
      <c r="E16" s="499"/>
      <c r="F16" s="499"/>
      <c r="G16" s="499"/>
      <c r="H16" s="500"/>
    </row>
    <row r="17" spans="2:8" x14ac:dyDescent="0.35">
      <c r="B17" s="501" t="s">
        <v>51</v>
      </c>
      <c r="C17" s="502"/>
      <c r="D17" s="502"/>
      <c r="E17" s="502" t="s">
        <v>52</v>
      </c>
      <c r="F17" s="502"/>
      <c r="G17" s="502"/>
      <c r="H17" s="73" t="s">
        <v>53</v>
      </c>
    </row>
    <row r="18" spans="2:8" x14ac:dyDescent="0.35">
      <c r="B18" s="503" t="s">
        <v>45</v>
      </c>
      <c r="C18" s="496"/>
      <c r="D18" s="496"/>
      <c r="E18" s="496" t="s">
        <v>45</v>
      </c>
      <c r="F18" s="496"/>
      <c r="G18" s="496"/>
      <c r="H18" s="79" t="s">
        <v>45</v>
      </c>
    </row>
    <row r="19" spans="2:8" x14ac:dyDescent="0.35">
      <c r="B19" s="64"/>
      <c r="C19" s="64"/>
      <c r="D19" s="64"/>
      <c r="E19" s="64"/>
      <c r="F19" s="64"/>
      <c r="G19" s="64"/>
      <c r="H19" s="69"/>
    </row>
    <row r="20" spans="2:8" x14ac:dyDescent="0.35">
      <c r="B20" s="498" t="s">
        <v>54</v>
      </c>
      <c r="C20" s="499"/>
      <c r="D20" s="499"/>
      <c r="E20" s="499"/>
      <c r="F20" s="499"/>
      <c r="G20" s="499"/>
      <c r="H20" s="500"/>
    </row>
    <row r="21" spans="2:8" x14ac:dyDescent="0.35">
      <c r="B21" s="501" t="s">
        <v>51</v>
      </c>
      <c r="C21" s="502"/>
      <c r="D21" s="502"/>
      <c r="E21" s="502" t="s">
        <v>52</v>
      </c>
      <c r="F21" s="502"/>
      <c r="G21" s="502"/>
      <c r="H21" s="73" t="s">
        <v>53</v>
      </c>
    </row>
    <row r="22" spans="2:8" x14ac:dyDescent="0.35">
      <c r="B22" s="503" t="s">
        <v>45</v>
      </c>
      <c r="C22" s="496"/>
      <c r="D22" s="496"/>
      <c r="E22" s="496" t="s">
        <v>45</v>
      </c>
      <c r="F22" s="496"/>
      <c r="G22" s="496"/>
      <c r="H22" s="79" t="s">
        <v>45</v>
      </c>
    </row>
    <row r="24" spans="2:8" x14ac:dyDescent="0.35">
      <c r="B24" s="498" t="s">
        <v>55</v>
      </c>
      <c r="C24" s="499"/>
      <c r="D24" s="499"/>
      <c r="E24" s="499"/>
      <c r="F24" s="499"/>
      <c r="G24" s="499"/>
      <c r="H24" s="500"/>
    </row>
    <row r="25" spans="2:8" x14ac:dyDescent="0.35">
      <c r="B25" s="504" t="s">
        <v>51</v>
      </c>
      <c r="C25" s="505"/>
      <c r="D25" s="505"/>
      <c r="E25" s="505"/>
      <c r="F25" s="505" t="s">
        <v>52</v>
      </c>
      <c r="G25" s="505"/>
      <c r="H25" s="506"/>
    </row>
    <row r="26" spans="2:8" x14ac:dyDescent="0.35">
      <c r="B26" s="507" t="s">
        <v>45</v>
      </c>
      <c r="C26" s="494"/>
      <c r="D26" s="494"/>
      <c r="E26" s="494"/>
      <c r="F26" s="508" t="s">
        <v>45</v>
      </c>
      <c r="G26" s="509"/>
      <c r="H26" s="510"/>
    </row>
    <row r="27" spans="2:8" x14ac:dyDescent="0.35">
      <c r="B27" s="507" t="s">
        <v>45</v>
      </c>
      <c r="C27" s="494"/>
      <c r="D27" s="494"/>
      <c r="E27" s="494"/>
      <c r="F27" s="508" t="s">
        <v>45</v>
      </c>
      <c r="G27" s="509"/>
      <c r="H27" s="510"/>
    </row>
    <row r="28" spans="2:8" x14ac:dyDescent="0.35">
      <c r="B28" s="503" t="s">
        <v>45</v>
      </c>
      <c r="C28" s="496"/>
      <c r="D28" s="496"/>
      <c r="E28" s="496"/>
      <c r="F28" s="511" t="s">
        <v>45</v>
      </c>
      <c r="G28" s="512"/>
      <c r="H28" s="513"/>
    </row>
    <row r="29" spans="2:8" x14ac:dyDescent="0.35">
      <c r="B29" s="64"/>
      <c r="C29" s="64"/>
      <c r="D29" s="64"/>
      <c r="E29" s="64"/>
      <c r="F29" s="64"/>
      <c r="G29" s="64"/>
    </row>
    <row r="30" spans="2:8" x14ac:dyDescent="0.35">
      <c r="B30" s="498" t="s">
        <v>56</v>
      </c>
      <c r="C30" s="499"/>
      <c r="D30" s="499"/>
      <c r="E30" s="499"/>
      <c r="F30" s="499"/>
      <c r="G30" s="499"/>
      <c r="H30" s="500"/>
    </row>
    <row r="31" spans="2:8" x14ac:dyDescent="0.35">
      <c r="B31" s="507" t="s">
        <v>45</v>
      </c>
      <c r="C31" s="494"/>
      <c r="D31" s="494"/>
      <c r="E31" s="494"/>
      <c r="F31" s="494"/>
      <c r="G31" s="494"/>
      <c r="H31" s="495"/>
    </row>
    <row r="32" spans="2:8" x14ac:dyDescent="0.35">
      <c r="B32" s="507" t="s">
        <v>45</v>
      </c>
      <c r="C32" s="494"/>
      <c r="D32" s="494"/>
      <c r="E32" s="494"/>
      <c r="F32" s="494"/>
      <c r="G32" s="494"/>
      <c r="H32" s="495"/>
    </row>
    <row r="33" spans="2:8" x14ac:dyDescent="0.35">
      <c r="B33" s="507" t="s">
        <v>45</v>
      </c>
      <c r="C33" s="494"/>
      <c r="D33" s="494"/>
      <c r="E33" s="494"/>
      <c r="F33" s="494"/>
      <c r="G33" s="494"/>
      <c r="H33" s="495"/>
    </row>
    <row r="34" spans="2:8" x14ac:dyDescent="0.35">
      <c r="B34" s="503" t="s">
        <v>45</v>
      </c>
      <c r="C34" s="496"/>
      <c r="D34" s="496"/>
      <c r="E34" s="496"/>
      <c r="F34" s="496"/>
      <c r="G34" s="496"/>
      <c r="H34" s="497"/>
    </row>
    <row r="37" spans="2:8" x14ac:dyDescent="0.35">
      <c r="B37" s="58" t="s">
        <v>57</v>
      </c>
    </row>
    <row r="38" spans="2:8" x14ac:dyDescent="0.35">
      <c r="B38" s="515" t="s">
        <v>45</v>
      </c>
      <c r="C38" s="516"/>
      <c r="D38" s="516"/>
      <c r="E38" s="516"/>
      <c r="F38" s="516"/>
      <c r="G38" s="516"/>
      <c r="H38" s="517"/>
    </row>
    <row r="39" spans="2:8" x14ac:dyDescent="0.35">
      <c r="B39" s="518"/>
      <c r="C39" s="519"/>
      <c r="D39" s="519"/>
      <c r="E39" s="519"/>
      <c r="F39" s="519"/>
      <c r="G39" s="519"/>
      <c r="H39" s="520"/>
    </row>
    <row r="40" spans="2:8" x14ac:dyDescent="0.35">
      <c r="B40" s="518"/>
      <c r="C40" s="519"/>
      <c r="D40" s="519"/>
      <c r="E40" s="519"/>
      <c r="F40" s="519"/>
      <c r="G40" s="519"/>
      <c r="H40" s="520"/>
    </row>
    <row r="41" spans="2:8" x14ac:dyDescent="0.35">
      <c r="B41" s="518"/>
      <c r="C41" s="519"/>
      <c r="D41" s="519"/>
      <c r="E41" s="519"/>
      <c r="F41" s="519"/>
      <c r="G41" s="519"/>
      <c r="H41" s="520"/>
    </row>
    <row r="42" spans="2:8" x14ac:dyDescent="0.35">
      <c r="B42" s="518"/>
      <c r="C42" s="519"/>
      <c r="D42" s="519"/>
      <c r="E42" s="519"/>
      <c r="F42" s="519"/>
      <c r="G42" s="519"/>
      <c r="H42" s="520"/>
    </row>
    <row r="43" spans="2:8" x14ac:dyDescent="0.35">
      <c r="B43" s="518"/>
      <c r="C43" s="519"/>
      <c r="D43" s="519"/>
      <c r="E43" s="519"/>
      <c r="F43" s="519"/>
      <c r="G43" s="519"/>
      <c r="H43" s="520"/>
    </row>
    <row r="44" spans="2:8" x14ac:dyDescent="0.35">
      <c r="B44" s="518"/>
      <c r="C44" s="519"/>
      <c r="D44" s="519"/>
      <c r="E44" s="519"/>
      <c r="F44" s="519"/>
      <c r="G44" s="519"/>
      <c r="H44" s="520"/>
    </row>
    <row r="45" spans="2:8" x14ac:dyDescent="0.35">
      <c r="B45" s="518"/>
      <c r="C45" s="519"/>
      <c r="D45" s="519"/>
      <c r="E45" s="519"/>
      <c r="F45" s="519"/>
      <c r="G45" s="519"/>
      <c r="H45" s="520"/>
    </row>
    <row r="46" spans="2:8" x14ac:dyDescent="0.35">
      <c r="B46" s="518"/>
      <c r="C46" s="519"/>
      <c r="D46" s="519"/>
      <c r="E46" s="519"/>
      <c r="F46" s="519"/>
      <c r="G46" s="519"/>
      <c r="H46" s="520"/>
    </row>
    <row r="47" spans="2:8" x14ac:dyDescent="0.35">
      <c r="B47" s="518"/>
      <c r="C47" s="519"/>
      <c r="D47" s="519"/>
      <c r="E47" s="519"/>
      <c r="F47" s="519"/>
      <c r="G47" s="519"/>
      <c r="H47" s="520"/>
    </row>
    <row r="48" spans="2:8" x14ac:dyDescent="0.35">
      <c r="B48" s="518"/>
      <c r="C48" s="519"/>
      <c r="D48" s="519"/>
      <c r="E48" s="519"/>
      <c r="F48" s="519"/>
      <c r="G48" s="519"/>
      <c r="H48" s="520"/>
    </row>
    <row r="49" spans="2:8" x14ac:dyDescent="0.35">
      <c r="B49" s="518"/>
      <c r="C49" s="519"/>
      <c r="D49" s="519"/>
      <c r="E49" s="519"/>
      <c r="F49" s="519"/>
      <c r="G49" s="519"/>
      <c r="H49" s="520"/>
    </row>
    <row r="50" spans="2:8" x14ac:dyDescent="0.35">
      <c r="B50" s="518"/>
      <c r="C50" s="519"/>
      <c r="D50" s="519"/>
      <c r="E50" s="519"/>
      <c r="F50" s="519"/>
      <c r="G50" s="519"/>
      <c r="H50" s="520"/>
    </row>
    <row r="51" spans="2:8" x14ac:dyDescent="0.35">
      <c r="B51" s="518"/>
      <c r="C51" s="519"/>
      <c r="D51" s="519"/>
      <c r="E51" s="519"/>
      <c r="F51" s="519"/>
      <c r="G51" s="519"/>
      <c r="H51" s="520"/>
    </row>
    <row r="52" spans="2:8" x14ac:dyDescent="0.35">
      <c r="B52" s="518"/>
      <c r="C52" s="519"/>
      <c r="D52" s="519"/>
      <c r="E52" s="519"/>
      <c r="F52" s="519"/>
      <c r="G52" s="519"/>
      <c r="H52" s="520"/>
    </row>
    <row r="53" spans="2:8" x14ac:dyDescent="0.35">
      <c r="B53" s="521"/>
      <c r="C53" s="522"/>
      <c r="D53" s="522"/>
      <c r="E53" s="522"/>
      <c r="F53" s="522"/>
      <c r="G53" s="522"/>
      <c r="H53" s="523"/>
    </row>
    <row r="54" spans="2:8" x14ac:dyDescent="0.35">
      <c r="B54" s="58" t="s">
        <v>58</v>
      </c>
    </row>
    <row r="55" spans="2:8" x14ac:dyDescent="0.35">
      <c r="B55" s="514" t="s">
        <v>59</v>
      </c>
      <c r="C55" s="514"/>
      <c r="D55" s="514"/>
      <c r="E55" s="514"/>
      <c r="F55" s="514"/>
      <c r="G55" s="514"/>
      <c r="H55" s="514"/>
    </row>
    <row r="56" spans="2:8" x14ac:dyDescent="0.35">
      <c r="B56" s="514"/>
      <c r="C56" s="514"/>
      <c r="D56" s="514"/>
      <c r="E56" s="514"/>
      <c r="F56" s="514"/>
      <c r="G56" s="514"/>
      <c r="H56" s="514"/>
    </row>
    <row r="57" spans="2:8" x14ac:dyDescent="0.35">
      <c r="B57" s="59" t="s">
        <v>60</v>
      </c>
    </row>
    <row r="58" spans="2:8" x14ac:dyDescent="0.35">
      <c r="B58" s="59" t="s">
        <v>61</v>
      </c>
    </row>
    <row r="59" spans="2:8" x14ac:dyDescent="0.35">
      <c r="B59" s="59" t="s">
        <v>62</v>
      </c>
    </row>
    <row r="60" spans="2:8" x14ac:dyDescent="0.35">
      <c r="B60" s="59" t="s">
        <v>63</v>
      </c>
    </row>
    <row r="61" spans="2:8" x14ac:dyDescent="0.35">
      <c r="B61" s="59" t="s">
        <v>64</v>
      </c>
    </row>
    <row r="62" spans="2:8" x14ac:dyDescent="0.35">
      <c r="B62" s="59" t="s">
        <v>65</v>
      </c>
    </row>
    <row r="63" spans="2:8" x14ac:dyDescent="0.35">
      <c r="B63" s="59" t="s">
        <v>66</v>
      </c>
    </row>
  </sheetData>
  <sheetProtection selectLockedCells="1"/>
  <mergeCells count="33">
    <mergeCell ref="B55:H56"/>
    <mergeCell ref="B31:H31"/>
    <mergeCell ref="B32:H32"/>
    <mergeCell ref="B33:H33"/>
    <mergeCell ref="B34:H34"/>
    <mergeCell ref="B38:H53"/>
    <mergeCell ref="B27:E27"/>
    <mergeCell ref="F27:H27"/>
    <mergeCell ref="B28:E28"/>
    <mergeCell ref="F28:H28"/>
    <mergeCell ref="B30:H30"/>
    <mergeCell ref="B24:H24"/>
    <mergeCell ref="B25:E25"/>
    <mergeCell ref="F25:H25"/>
    <mergeCell ref="B26:E26"/>
    <mergeCell ref="F26:H26"/>
    <mergeCell ref="B20:H20"/>
    <mergeCell ref="B21:D21"/>
    <mergeCell ref="E21:G21"/>
    <mergeCell ref="B22:D22"/>
    <mergeCell ref="E22:G22"/>
    <mergeCell ref="B16:H16"/>
    <mergeCell ref="B17:D17"/>
    <mergeCell ref="E17:G17"/>
    <mergeCell ref="B18:D18"/>
    <mergeCell ref="E18:G18"/>
    <mergeCell ref="B2:H2"/>
    <mergeCell ref="B6:H7"/>
    <mergeCell ref="E11:H11"/>
    <mergeCell ref="C12:D14"/>
    <mergeCell ref="F12:H12"/>
    <mergeCell ref="F13:H13"/>
    <mergeCell ref="F14:H14"/>
  </mergeCells>
  <pageMargins left="0.7" right="0.7" top="0.75" bottom="0.75" header="0.3" footer="0.3"/>
  <pageSetup paperSize="9" firstPageNumber="2147483648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'Données générales'!$D$3:$D$8</xm:f>
          </x14:formula1>
          <xm:sqref>C4:C5</xm:sqref>
        </x14:dataValidation>
        <x14:dataValidation type="list" allowBlank="1" showInputMessage="1" showErrorMessage="1" xr:uid="{00000000-0002-0000-0100-000001000000}">
          <x14:formula1>
            <xm:f>'Données générales'!$E$3:$E$36</xm:f>
          </x14:formula1>
          <xm:sqref>C11</xm:sqref>
        </x14:dataValidation>
        <x14:dataValidation type="list" allowBlank="1" showInputMessage="1" showErrorMessage="1" xr:uid="{00000000-0002-0000-0100-000002000000}">
          <x14:formula1>
            <xm:f>'Données générales'!$A$3:$A$5</xm:f>
          </x14:formula1>
          <xm:sqref>D9 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topLeftCell="E24" zoomScale="87" zoomScaleNormal="85" workbookViewId="0">
      <selection activeCell="I29" sqref="I29"/>
    </sheetView>
  </sheetViews>
  <sheetFormatPr baseColWidth="10" defaultColWidth="11.54296875" defaultRowHeight="14.5" x14ac:dyDescent="0.35"/>
  <cols>
    <col min="1" max="1" width="5.36328125" style="59" customWidth="1"/>
    <col min="2" max="2" width="7.453125" style="59" customWidth="1"/>
    <col min="3" max="3" width="33.36328125" style="59" customWidth="1"/>
    <col min="4" max="4" width="49" style="59" customWidth="1"/>
    <col min="5" max="5" width="27.6328125" style="59" customWidth="1"/>
    <col min="6" max="6" width="115.6328125" style="59" customWidth="1"/>
    <col min="7" max="7" width="12.54296875" style="59" customWidth="1"/>
    <col min="8" max="8" width="7.36328125" style="59" customWidth="1"/>
    <col min="9" max="13" width="20.54296875" style="59" customWidth="1"/>
    <col min="14" max="14" width="11.54296875" style="59"/>
    <col min="15" max="15" width="12.08984375" style="59" customWidth="1"/>
    <col min="16" max="16384" width="11.54296875" style="59"/>
  </cols>
  <sheetData>
    <row r="1" spans="1:15" x14ac:dyDescent="0.35">
      <c r="A1" s="80">
        <v>4</v>
      </c>
      <c r="B1" s="81" t="s">
        <v>67</v>
      </c>
      <c r="C1" s="81" t="s">
        <v>68</v>
      </c>
      <c r="D1" s="81" t="s">
        <v>69</v>
      </c>
      <c r="E1" s="82" t="s">
        <v>70</v>
      </c>
      <c r="F1" s="82"/>
      <c r="G1" s="82"/>
      <c r="H1" s="82"/>
      <c r="I1" s="524" t="s">
        <v>71</v>
      </c>
      <c r="J1" s="524"/>
      <c r="K1" s="524"/>
      <c r="L1" s="524"/>
      <c r="M1" s="524"/>
      <c r="N1" s="82"/>
      <c r="O1" s="82"/>
    </row>
    <row r="2" spans="1:15" x14ac:dyDescent="0.35">
      <c r="E2" s="58" t="s">
        <v>72</v>
      </c>
      <c r="I2" s="525" t="s">
        <v>73</v>
      </c>
      <c r="J2" s="525"/>
      <c r="K2" s="525"/>
      <c r="L2" s="525"/>
      <c r="M2" s="525"/>
      <c r="N2" s="525"/>
      <c r="O2" s="525"/>
    </row>
    <row r="3" spans="1:15" x14ac:dyDescent="0.35">
      <c r="C3" s="83" t="s">
        <v>74</v>
      </c>
      <c r="D3" s="83" t="s">
        <v>75</v>
      </c>
      <c r="E3" s="84" t="s">
        <v>76</v>
      </c>
      <c r="F3" s="59" t="s">
        <v>77</v>
      </c>
      <c r="G3" s="526" t="s">
        <v>78</v>
      </c>
      <c r="H3" s="85"/>
      <c r="I3" s="528" t="s">
        <v>79</v>
      </c>
      <c r="J3" s="87" t="s">
        <v>80</v>
      </c>
      <c r="K3" s="530" t="s">
        <v>81</v>
      </c>
      <c r="L3" s="532" t="s">
        <v>82</v>
      </c>
      <c r="M3" s="534" t="s">
        <v>83</v>
      </c>
      <c r="N3" s="534" t="s">
        <v>84</v>
      </c>
      <c r="O3" s="534" t="s">
        <v>85</v>
      </c>
    </row>
    <row r="4" spans="1:15" ht="14.4" customHeight="1" thickBot="1" x14ac:dyDescent="0.4">
      <c r="C4" s="536" t="s">
        <v>69</v>
      </c>
      <c r="D4" s="539" t="s">
        <v>645</v>
      </c>
      <c r="E4" s="88" t="s">
        <v>36</v>
      </c>
      <c r="F4" s="89"/>
      <c r="G4" s="527"/>
      <c r="H4" s="85"/>
      <c r="I4" s="529"/>
      <c r="J4" s="90" t="s">
        <v>86</v>
      </c>
      <c r="K4" s="531"/>
      <c r="L4" s="533"/>
      <c r="M4" s="535"/>
      <c r="N4" s="535"/>
      <c r="O4" s="535"/>
    </row>
    <row r="5" spans="1:15" ht="15" thickBot="1" x14ac:dyDescent="0.4">
      <c r="C5" s="537"/>
      <c r="D5" s="540"/>
      <c r="E5" s="97" t="s">
        <v>395</v>
      </c>
      <c r="F5" s="91" t="str">
        <f>VLOOKUP(E5,Tâches!K85:L100,2,FALSE)</f>
        <v>Analyser l’environnement de travail et les conditions de la maintenance</v>
      </c>
      <c r="G5" s="92" t="str">
        <f>VLOOKUP(E5,Tâches!M85:N100,2,FALSE)</f>
        <v>T2</v>
      </c>
      <c r="H5" s="93"/>
      <c r="I5" s="99" t="s">
        <v>87</v>
      </c>
      <c r="J5" s="77" t="s">
        <v>87</v>
      </c>
      <c r="K5" s="77" t="s">
        <v>87</v>
      </c>
      <c r="L5" s="77" t="s">
        <v>87</v>
      </c>
      <c r="M5" s="78" t="s">
        <v>87</v>
      </c>
      <c r="N5" s="78" t="s">
        <v>87</v>
      </c>
      <c r="O5" s="78" t="s">
        <v>87</v>
      </c>
    </row>
    <row r="6" spans="1:15" ht="15" thickBot="1" x14ac:dyDescent="0.4">
      <c r="C6" s="537"/>
      <c r="D6" s="540"/>
      <c r="E6" s="98" t="s">
        <v>41</v>
      </c>
      <c r="F6" s="91" t="str">
        <f>VLOOKUP(E6,Tâches!K85:L100,2,FALSE)</f>
        <v>?</v>
      </c>
      <c r="G6" s="94" t="str">
        <f>VLOOKUP(E6,Tâches!M85:N100,2,FALSE)</f>
        <v>?</v>
      </c>
      <c r="H6" s="93"/>
      <c r="I6" s="100"/>
      <c r="J6" s="101"/>
      <c r="K6" s="101"/>
      <c r="L6" s="101"/>
      <c r="M6" s="102"/>
      <c r="N6" s="102"/>
      <c r="O6" s="102"/>
    </row>
    <row r="7" spans="1:15" ht="15" thickBot="1" x14ac:dyDescent="0.4">
      <c r="C7" s="537"/>
      <c r="D7" s="540"/>
      <c r="E7" s="98" t="s">
        <v>41</v>
      </c>
      <c r="F7" s="91" t="str">
        <f>VLOOKUP(E7,Tâches!K85:L100,2,FALSE)</f>
        <v>?</v>
      </c>
      <c r="G7" s="94" t="str">
        <f>VLOOKUP(E7,Tâches!$M85:$N100,2,FALSE)</f>
        <v>?</v>
      </c>
      <c r="H7" s="93"/>
      <c r="I7" s="100"/>
      <c r="J7" s="101"/>
      <c r="K7" s="101"/>
      <c r="L7" s="101"/>
      <c r="M7" s="102"/>
      <c r="N7" s="102"/>
      <c r="O7" s="102"/>
    </row>
    <row r="8" spans="1:15" ht="15" thickBot="1" x14ac:dyDescent="0.4">
      <c r="C8" s="537"/>
      <c r="D8" s="540"/>
      <c r="E8" s="98" t="s">
        <v>41</v>
      </c>
      <c r="F8" s="91" t="str">
        <f>VLOOKUP(E8,Tâches!K85:L100,2,FALSE)</f>
        <v>?</v>
      </c>
      <c r="G8" s="94" t="str">
        <f>VLOOKUP(E8,Tâches!$M85:$N100,2,FALSE)</f>
        <v>?</v>
      </c>
      <c r="H8" s="93"/>
      <c r="I8" s="100"/>
      <c r="J8" s="101"/>
      <c r="K8" s="101"/>
      <c r="L8" s="101"/>
      <c r="M8" s="102"/>
      <c r="N8" s="102"/>
      <c r="O8" s="102"/>
    </row>
    <row r="9" spans="1:15" ht="15" thickBot="1" x14ac:dyDescent="0.4">
      <c r="C9" s="538"/>
      <c r="D9" s="540"/>
      <c r="E9" s="98" t="s">
        <v>41</v>
      </c>
      <c r="F9" s="91" t="str">
        <f>VLOOKUP(E9,Tâches!K85:L100,2,FALSE)</f>
        <v>?</v>
      </c>
      <c r="G9" s="94" t="str">
        <f>VLOOKUP(E9,Tâches!$M85:$N100,2,FALSE)</f>
        <v>?</v>
      </c>
      <c r="H9" s="93"/>
      <c r="I9" s="100"/>
      <c r="J9" s="101"/>
      <c r="K9" s="101"/>
      <c r="L9" s="101"/>
      <c r="M9" s="102"/>
      <c r="N9" s="102"/>
      <c r="O9" s="102"/>
    </row>
    <row r="10" spans="1:15" ht="15" thickBot="1" x14ac:dyDescent="0.4">
      <c r="D10" s="540"/>
      <c r="E10" s="98" t="s">
        <v>41</v>
      </c>
      <c r="F10" s="91" t="str">
        <f>VLOOKUP(E10,Tâches!K85:L104,2,FALSE)</f>
        <v>?</v>
      </c>
      <c r="G10" s="94" t="str">
        <f>VLOOKUP(E10,Tâches!$M85:$N100,2,FALSE)</f>
        <v>?</v>
      </c>
      <c r="H10" s="93"/>
      <c r="I10" s="100"/>
      <c r="J10" s="101"/>
      <c r="K10" s="101"/>
      <c r="L10" s="101"/>
      <c r="M10" s="102"/>
      <c r="N10" s="102"/>
      <c r="O10" s="102"/>
    </row>
    <row r="11" spans="1:15" ht="15" thickBot="1" x14ac:dyDescent="0.4">
      <c r="C11" s="69"/>
      <c r="D11" s="540"/>
      <c r="E11" s="98" t="s">
        <v>41</v>
      </c>
      <c r="F11" s="91" t="str">
        <f>VLOOKUP(E11,Tâches!K85:L100,2,FALSE)</f>
        <v>?</v>
      </c>
      <c r="G11" s="94" t="str">
        <f>VLOOKUP(E11,Tâches!$M85:$N100,2,FALSE)</f>
        <v>?</v>
      </c>
      <c r="H11" s="93"/>
      <c r="I11" s="100"/>
      <c r="J11" s="101"/>
      <c r="K11" s="101"/>
      <c r="L11" s="101"/>
      <c r="M11" s="102"/>
      <c r="N11" s="102"/>
      <c r="O11" s="102"/>
    </row>
    <row r="12" spans="1:15" ht="15" thickBot="1" x14ac:dyDescent="0.4">
      <c r="C12" s="69"/>
      <c r="D12" s="541"/>
      <c r="E12" s="98" t="s">
        <v>41</v>
      </c>
      <c r="F12" s="91" t="str">
        <f>VLOOKUP(E12,Tâches!K85:L100,2,FALSE)</f>
        <v>?</v>
      </c>
      <c r="G12" s="94" t="str">
        <f>VLOOKUP(E12,Tâches!$M85:$N100,2,FALSE)</f>
        <v>?</v>
      </c>
      <c r="H12" s="93"/>
      <c r="I12" s="100"/>
      <c r="J12" s="101"/>
      <c r="K12" s="101"/>
      <c r="L12" s="101"/>
      <c r="M12" s="102"/>
      <c r="N12" s="102"/>
      <c r="O12" s="102"/>
    </row>
    <row r="13" spans="1:15" ht="15" thickBot="1" x14ac:dyDescent="0.4">
      <c r="C13" s="95"/>
      <c r="E13" s="98" t="s">
        <v>41</v>
      </c>
      <c r="F13" s="91" t="str">
        <f>VLOOKUP(E13,Tâches!K85:L100,2,FALSE)</f>
        <v>?</v>
      </c>
      <c r="G13" s="94" t="str">
        <f>VLOOKUP(E13,Tâches!$M85:$N100,2,FALSE)</f>
        <v>?</v>
      </c>
      <c r="I13" s="100"/>
      <c r="J13" s="101"/>
      <c r="K13" s="101"/>
      <c r="L13" s="101"/>
      <c r="M13" s="102"/>
      <c r="N13" s="102"/>
      <c r="O13" s="102"/>
    </row>
    <row r="14" spans="1:15" ht="15" thickBot="1" x14ac:dyDescent="0.4">
      <c r="C14" s="95"/>
      <c r="E14" s="98" t="s">
        <v>41</v>
      </c>
      <c r="F14" s="91" t="str">
        <f>VLOOKUP(E14,Tâches!K85:L100,2,FALSE)</f>
        <v>?</v>
      </c>
      <c r="G14" s="94" t="str">
        <f>VLOOKUP(E14,Tâches!$M85:$N100,2,FALSE)</f>
        <v>?</v>
      </c>
      <c r="I14" s="100"/>
      <c r="J14" s="101"/>
      <c r="K14" s="101"/>
      <c r="L14" s="101"/>
      <c r="M14" s="102"/>
      <c r="N14" s="102"/>
      <c r="O14" s="102"/>
    </row>
    <row r="15" spans="1:15" ht="15" thickBot="1" x14ac:dyDescent="0.4">
      <c r="C15" s="95"/>
      <c r="E15" s="98" t="s">
        <v>41</v>
      </c>
      <c r="F15" s="91" t="str">
        <f>VLOOKUP(E15,Tâches!K85:L100,2,FALSE)</f>
        <v>?</v>
      </c>
      <c r="G15" s="94" t="str">
        <f>VLOOKUP(E15,Tâches!$M85:$N100,2,FALSE)</f>
        <v>?</v>
      </c>
      <c r="I15" s="100"/>
      <c r="J15" s="101"/>
      <c r="K15" s="101"/>
      <c r="L15" s="101"/>
      <c r="M15" s="102"/>
      <c r="N15" s="102"/>
      <c r="O15" s="102"/>
    </row>
    <row r="16" spans="1:15" ht="15" thickBot="1" x14ac:dyDescent="0.4">
      <c r="C16" s="95"/>
      <c r="E16" s="98" t="s">
        <v>41</v>
      </c>
      <c r="F16" s="91" t="str">
        <f>VLOOKUP(E16,Tâches!K85:L100,2,FALSE)</f>
        <v>?</v>
      </c>
      <c r="G16" s="94" t="str">
        <f>VLOOKUP(E16,Tâches!$M85:$N100,2,FALSE)</f>
        <v>?</v>
      </c>
      <c r="I16" s="100"/>
      <c r="J16" s="101"/>
      <c r="K16" s="101"/>
      <c r="L16" s="101"/>
      <c r="M16" s="102"/>
      <c r="N16" s="102"/>
      <c r="O16" s="102"/>
    </row>
    <row r="17" spans="3:15" x14ac:dyDescent="0.35">
      <c r="C17" s="95"/>
      <c r="E17" s="98" t="s">
        <v>41</v>
      </c>
      <c r="F17" s="91" t="str">
        <f>VLOOKUP(E17,Tâches!K85:L100,2,FALSE)</f>
        <v>?</v>
      </c>
      <c r="G17" s="94" t="str">
        <f>VLOOKUP(E17,Tâches!$M85:$N100,2,FALSE)</f>
        <v>?</v>
      </c>
      <c r="I17" s="100"/>
      <c r="J17" s="101"/>
      <c r="K17" s="101"/>
      <c r="L17" s="101"/>
      <c r="M17" s="102"/>
      <c r="N17" s="102"/>
      <c r="O17" s="102"/>
    </row>
    <row r="20" spans="3:15" x14ac:dyDescent="0.35">
      <c r="E20" s="58" t="s">
        <v>72</v>
      </c>
      <c r="I20" s="525" t="s">
        <v>73</v>
      </c>
      <c r="J20" s="525"/>
      <c r="K20" s="525"/>
      <c r="L20" s="525"/>
      <c r="M20" s="525"/>
      <c r="N20" s="525"/>
      <c r="O20" s="525"/>
    </row>
    <row r="21" spans="3:15" x14ac:dyDescent="0.35">
      <c r="C21" s="83" t="s">
        <v>74</v>
      </c>
      <c r="D21" s="83" t="s">
        <v>90</v>
      </c>
      <c r="E21" s="84" t="s">
        <v>76</v>
      </c>
      <c r="F21" s="59" t="s">
        <v>77</v>
      </c>
      <c r="G21" s="526" t="s">
        <v>78</v>
      </c>
      <c r="H21" s="85"/>
      <c r="I21" s="528" t="s">
        <v>79</v>
      </c>
      <c r="J21" s="87" t="s">
        <v>80</v>
      </c>
      <c r="K21" s="530" t="s">
        <v>81</v>
      </c>
      <c r="L21" s="532" t="s">
        <v>82</v>
      </c>
      <c r="M21" s="534" t="s">
        <v>83</v>
      </c>
      <c r="N21" s="534" t="s">
        <v>84</v>
      </c>
      <c r="O21" s="534" t="s">
        <v>85</v>
      </c>
    </row>
    <row r="22" spans="3:15" ht="14.4" customHeight="1" thickBot="1" x14ac:dyDescent="0.4">
      <c r="C22" s="536" t="s">
        <v>69</v>
      </c>
      <c r="D22" s="539" t="s">
        <v>644</v>
      </c>
      <c r="E22" s="96" t="s">
        <v>36</v>
      </c>
      <c r="F22" s="89"/>
      <c r="G22" s="527"/>
      <c r="H22" s="85"/>
      <c r="I22" s="529"/>
      <c r="J22" s="90" t="s">
        <v>86</v>
      </c>
      <c r="K22" s="531"/>
      <c r="L22" s="533"/>
      <c r="M22" s="535"/>
      <c r="N22" s="535"/>
      <c r="O22" s="535"/>
    </row>
    <row r="23" spans="3:15" ht="15" thickBot="1" x14ac:dyDescent="0.4">
      <c r="C23" s="537"/>
      <c r="D23" s="540"/>
      <c r="E23" s="97" t="s">
        <v>761</v>
      </c>
      <c r="F23" s="91" t="str">
        <f>VLOOKUP(E23,Tâches!K85:L100,2,FALSE)</f>
        <v>Consulter le registre de l’installation et consigner les informations</v>
      </c>
      <c r="G23" s="92" t="str">
        <f>VLOOKUP(E23,Tâches!M85:N100,2,FALSE)</f>
        <v>A5T2</v>
      </c>
      <c r="H23" s="93"/>
      <c r="I23" s="99" t="s">
        <v>87</v>
      </c>
      <c r="J23" s="77" t="s">
        <v>87</v>
      </c>
      <c r="K23" s="77" t="s">
        <v>87</v>
      </c>
      <c r="L23" s="77" t="s">
        <v>87</v>
      </c>
      <c r="M23" s="78" t="s">
        <v>87</v>
      </c>
      <c r="N23" s="78" t="s">
        <v>87</v>
      </c>
      <c r="O23" s="78" t="s">
        <v>87</v>
      </c>
    </row>
    <row r="24" spans="3:15" ht="15" thickBot="1" x14ac:dyDescent="0.4">
      <c r="C24" s="537"/>
      <c r="D24" s="540"/>
      <c r="E24" s="98" t="s">
        <v>41</v>
      </c>
      <c r="F24" s="91" t="str">
        <f>VLOOKUP(E24,Tâches!K85:L100,2,FALSE)</f>
        <v>?</v>
      </c>
      <c r="G24" s="94" t="str">
        <f>VLOOKUP(E24,Tâches!M85:N100,2,FALSE)</f>
        <v>?</v>
      </c>
      <c r="H24" s="93"/>
      <c r="I24" s="100"/>
      <c r="J24" s="101"/>
      <c r="K24" s="101"/>
      <c r="L24" s="101"/>
      <c r="M24" s="102"/>
      <c r="N24" s="102"/>
      <c r="O24" s="102"/>
    </row>
    <row r="25" spans="3:15" ht="15" thickBot="1" x14ac:dyDescent="0.4">
      <c r="C25" s="537"/>
      <c r="D25" s="540"/>
      <c r="E25" s="98" t="s">
        <v>41</v>
      </c>
      <c r="F25" s="91" t="str">
        <f>VLOOKUP(E25,Tâches!K85:L100,2,FALSE)</f>
        <v>?</v>
      </c>
      <c r="G25" s="94" t="str">
        <f>VLOOKUP(E25,Tâches!$M85:$N100,2,FALSE)</f>
        <v>?</v>
      </c>
      <c r="H25" s="93"/>
      <c r="I25" s="100"/>
      <c r="J25" s="101"/>
      <c r="K25" s="101"/>
      <c r="L25" s="101"/>
      <c r="M25" s="102"/>
      <c r="N25" s="102"/>
      <c r="O25" s="102"/>
    </row>
    <row r="26" spans="3:15" ht="15" thickBot="1" x14ac:dyDescent="0.4">
      <c r="C26" s="537"/>
      <c r="D26" s="540"/>
      <c r="E26" s="98" t="s">
        <v>41</v>
      </c>
      <c r="F26" s="91" t="str">
        <f>VLOOKUP(E26,Tâches!K85:L100,2,FALSE)</f>
        <v>?</v>
      </c>
      <c r="G26" s="94" t="str">
        <f>VLOOKUP(E26,Tâches!$M85:$N100,2,FALSE)</f>
        <v>?</v>
      </c>
      <c r="H26" s="93"/>
      <c r="I26" s="100"/>
      <c r="J26" s="101"/>
      <c r="K26" s="101"/>
      <c r="L26" s="101"/>
      <c r="M26" s="102"/>
      <c r="N26" s="102"/>
      <c r="O26" s="102"/>
    </row>
    <row r="27" spans="3:15" ht="15" thickBot="1" x14ac:dyDescent="0.4">
      <c r="C27" s="538"/>
      <c r="D27" s="540"/>
      <c r="E27" s="98" t="s">
        <v>41</v>
      </c>
      <c r="F27" s="91" t="str">
        <f>VLOOKUP(E27,Tâches!K85:L100,2,FALSE)</f>
        <v>?</v>
      </c>
      <c r="G27" s="94" t="str">
        <f>VLOOKUP(E27,Tâches!$M85:$N100,2,FALSE)</f>
        <v>?</v>
      </c>
      <c r="H27" s="93"/>
      <c r="I27" s="100"/>
      <c r="J27" s="101"/>
      <c r="K27" s="101"/>
      <c r="L27" s="101"/>
      <c r="M27" s="102"/>
      <c r="N27" s="102"/>
      <c r="O27" s="102"/>
    </row>
    <row r="28" spans="3:15" ht="15" thickBot="1" x14ac:dyDescent="0.4">
      <c r="D28" s="540"/>
      <c r="E28" s="98" t="s">
        <v>41</v>
      </c>
      <c r="F28" s="91" t="str">
        <f>VLOOKUP(E28,Tâches!K85:L100,2,FALSE)</f>
        <v>?</v>
      </c>
      <c r="G28" s="94" t="str">
        <f>VLOOKUP(E28,Tâches!$M85:$N100,2,FALSE)</f>
        <v>?</v>
      </c>
      <c r="H28" s="93"/>
      <c r="I28" s="100"/>
      <c r="J28" s="101"/>
      <c r="K28" s="101"/>
      <c r="L28" s="101"/>
      <c r="M28" s="102"/>
      <c r="N28" s="102"/>
      <c r="O28" s="102"/>
    </row>
    <row r="29" spans="3:15" ht="15" thickBot="1" x14ac:dyDescent="0.4">
      <c r="C29" s="69"/>
      <c r="D29" s="540"/>
      <c r="E29" s="98" t="s">
        <v>41</v>
      </c>
      <c r="F29" s="91" t="str">
        <f>VLOOKUP(E29,Tâches!K85:L100,2,FALSE)</f>
        <v>?</v>
      </c>
      <c r="G29" s="94" t="str">
        <f>VLOOKUP(E29,Tâches!$M85:$N100,2,FALSE)</f>
        <v>?</v>
      </c>
      <c r="H29" s="93"/>
      <c r="I29" s="100"/>
      <c r="J29" s="101"/>
      <c r="K29" s="101"/>
      <c r="L29" s="101"/>
      <c r="M29" s="102"/>
      <c r="N29" s="102"/>
      <c r="O29" s="102"/>
    </row>
    <row r="30" spans="3:15" ht="15" thickBot="1" x14ac:dyDescent="0.4">
      <c r="C30" s="69"/>
      <c r="D30" s="541"/>
      <c r="E30" s="98" t="s">
        <v>41</v>
      </c>
      <c r="F30" s="91" t="str">
        <f>VLOOKUP(E30,Tâches!K85:L100,2,FALSE)</f>
        <v>?</v>
      </c>
      <c r="G30" s="94" t="str">
        <f>VLOOKUP(E30,Tâches!$M85:$N100,2,FALSE)</f>
        <v>?</v>
      </c>
      <c r="H30" s="93"/>
      <c r="I30" s="100"/>
      <c r="J30" s="101"/>
      <c r="K30" s="101"/>
      <c r="L30" s="101"/>
      <c r="M30" s="102"/>
      <c r="N30" s="102"/>
      <c r="O30" s="102"/>
    </row>
    <row r="31" spans="3:15" ht="15" thickBot="1" x14ac:dyDescent="0.4">
      <c r="C31" s="95"/>
      <c r="E31" s="98" t="s">
        <v>41</v>
      </c>
      <c r="F31" s="91" t="str">
        <f>VLOOKUP(E31,Tâches!K85:L100,2,FALSE)</f>
        <v>?</v>
      </c>
      <c r="G31" s="94" t="str">
        <f>VLOOKUP(E31,Tâches!$M85:$N100,2,FALSE)</f>
        <v>?</v>
      </c>
      <c r="I31" s="100"/>
      <c r="J31" s="101"/>
      <c r="K31" s="101"/>
      <c r="L31" s="101"/>
      <c r="M31" s="102"/>
      <c r="N31" s="102"/>
      <c r="O31" s="102"/>
    </row>
    <row r="32" spans="3:15" ht="15" thickBot="1" x14ac:dyDescent="0.4">
      <c r="C32" s="95"/>
      <c r="E32" s="98" t="s">
        <v>41</v>
      </c>
      <c r="F32" s="91" t="str">
        <f>VLOOKUP(E32,Tâches!K85:L100,2,FALSE)</f>
        <v>?</v>
      </c>
      <c r="G32" s="94" t="str">
        <f>VLOOKUP(E32,Tâches!$M85:$N100,2,FALSE)</f>
        <v>?</v>
      </c>
      <c r="I32" s="100"/>
      <c r="J32" s="101"/>
      <c r="K32" s="101"/>
      <c r="L32" s="101"/>
      <c r="M32" s="102"/>
      <c r="N32" s="102"/>
      <c r="O32" s="102"/>
    </row>
    <row r="33" spans="3:15" ht="15" thickBot="1" x14ac:dyDescent="0.4">
      <c r="C33" s="95"/>
      <c r="E33" s="98" t="s">
        <v>41</v>
      </c>
      <c r="F33" s="91" t="str">
        <f>VLOOKUP(E33,Tâches!K85:L100,2,FALSE)</f>
        <v>?</v>
      </c>
      <c r="G33" s="94" t="str">
        <f>VLOOKUP(E33,Tâches!$M85:$N100,2,FALSE)</f>
        <v>?</v>
      </c>
      <c r="I33" s="100"/>
      <c r="J33" s="101"/>
      <c r="K33" s="101"/>
      <c r="L33" s="101"/>
      <c r="M33" s="102"/>
      <c r="N33" s="102"/>
      <c r="O33" s="102"/>
    </row>
    <row r="34" spans="3:15" ht="15" thickBot="1" x14ac:dyDescent="0.4">
      <c r="C34" s="95"/>
      <c r="E34" s="98" t="s">
        <v>41</v>
      </c>
      <c r="F34" s="91" t="str">
        <f>VLOOKUP(E34,Tâches!K85:L100,2,FALSE)</f>
        <v>?</v>
      </c>
      <c r="G34" s="94" t="str">
        <f>VLOOKUP(E34,Tâches!$M85:$N100,2,FALSE)</f>
        <v>?</v>
      </c>
      <c r="I34" s="100"/>
      <c r="J34" s="101"/>
      <c r="K34" s="101"/>
      <c r="L34" s="101"/>
      <c r="M34" s="102"/>
      <c r="N34" s="102"/>
      <c r="O34" s="102"/>
    </row>
    <row r="35" spans="3:15" x14ac:dyDescent="0.35">
      <c r="C35" s="95"/>
      <c r="E35" s="98" t="s">
        <v>41</v>
      </c>
      <c r="F35" s="91" t="str">
        <f>VLOOKUP(E35,Tâches!K85:L100,2,FALSE)</f>
        <v>?</v>
      </c>
      <c r="G35" s="94" t="str">
        <f>VLOOKUP(E35,Tâches!$M85:$N100,2,FALSE)</f>
        <v>?</v>
      </c>
      <c r="I35" s="100"/>
      <c r="J35" s="101"/>
      <c r="K35" s="101"/>
      <c r="L35" s="101"/>
      <c r="M35" s="102"/>
      <c r="N35" s="102"/>
      <c r="O35" s="102"/>
    </row>
  </sheetData>
  <sheetProtection selectLockedCells="1"/>
  <mergeCells count="23">
    <mergeCell ref="C4:C9"/>
    <mergeCell ref="D4:D12"/>
    <mergeCell ref="I20:M20"/>
    <mergeCell ref="N20:O20"/>
    <mergeCell ref="G21:G22"/>
    <mergeCell ref="I21:I22"/>
    <mergeCell ref="K21:K22"/>
    <mergeCell ref="L21:L22"/>
    <mergeCell ref="M21:M22"/>
    <mergeCell ref="N21:N22"/>
    <mergeCell ref="O21:O22"/>
    <mergeCell ref="C22:C27"/>
    <mergeCell ref="D22:D30"/>
    <mergeCell ref="I1:M1"/>
    <mergeCell ref="I2:M2"/>
    <mergeCell ref="N2:O2"/>
    <mergeCell ref="G3:G4"/>
    <mergeCell ref="I3:I4"/>
    <mergeCell ref="K3:K4"/>
    <mergeCell ref="L3:L4"/>
    <mergeCell ref="M3:M4"/>
    <mergeCell ref="N3:N4"/>
    <mergeCell ref="O3:O4"/>
  </mergeCells>
  <phoneticPr fontId="21" type="noConversion"/>
  <dataValidations count="1">
    <dataValidation type="list" allowBlank="1" showInputMessage="1" showErrorMessage="1" sqref="E6:E17" xr:uid="{BB53C2D6-617A-4C02-BC46-8302D2707F6B}">
      <formula1>$H$85:$H$91</formula1>
    </dataValidation>
  </dataValidations>
  <pageMargins left="0.7" right="0.7" top="0.75" bottom="0.75" header="0.3" footer="0.3"/>
  <pageSetup paperSize="9" firstPageNumber="2147483648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2BE2AF7-B336-4832-9448-8A4883165A6E}">
          <x14:formula1>
            <xm:f>Tâches!$H$90:$H$100</xm:f>
          </x14:formula1>
          <xm:sqref>E24:E35</xm:sqref>
        </x14:dataValidation>
        <x14:dataValidation type="list" allowBlank="1" showInputMessage="1" showErrorMessage="1" xr:uid="{CC9B8995-93DC-48FB-87DA-A65F30B7428D}">
          <x14:formula1>
            <xm:f>Tâches!$H$85:$H$91</xm:f>
          </x14:formula1>
          <xm:sqref>E5</xm:sqref>
        </x14:dataValidation>
        <x14:dataValidation type="list" allowBlank="1" showInputMessage="1" showErrorMessage="1" xr:uid="{A7D1A1E8-9238-4D21-A7AB-23D2C5B4F4B1}">
          <x14:formula1>
            <xm:f>Tâches!$H90:$H100</xm:f>
          </x14:formula1>
          <xm:sqref>E23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86"/>
  <sheetViews>
    <sheetView topLeftCell="F1" zoomScale="55" zoomScaleNormal="55" workbookViewId="0">
      <selection activeCell="K5" sqref="K5"/>
    </sheetView>
  </sheetViews>
  <sheetFormatPr baseColWidth="10" defaultColWidth="11.54296875" defaultRowHeight="14.5" x14ac:dyDescent="0.35"/>
  <cols>
    <col min="1" max="1" width="5.36328125" style="59" customWidth="1"/>
    <col min="2" max="2" width="6.36328125" style="59" customWidth="1"/>
    <col min="3" max="3" width="49" style="59" customWidth="1"/>
    <col min="4" max="4" width="45.08984375" style="59" customWidth="1"/>
    <col min="5" max="5" width="27.6328125" style="59" customWidth="1"/>
    <col min="6" max="6" width="112.36328125" style="59" customWidth="1"/>
    <col min="7" max="7" width="10.36328125" style="93" customWidth="1"/>
    <col min="8" max="8" width="15.08984375" style="93" customWidth="1"/>
    <col min="9" max="9" width="13.7265625" style="59" customWidth="1"/>
    <col min="10" max="10" width="15.6328125" style="59" customWidth="1"/>
    <col min="11" max="11" width="100.54296875" style="59" customWidth="1"/>
    <col min="12" max="12" width="116.54296875" style="59" customWidth="1"/>
    <col min="13" max="13" width="15.6328125" style="59" customWidth="1"/>
    <col min="14" max="14" width="20.6328125" style="59" customWidth="1"/>
    <col min="15" max="15" width="20.453125" style="59" customWidth="1"/>
    <col min="16" max="17" width="24.36328125" style="59" customWidth="1"/>
    <col min="18" max="18" width="19.90625" style="59" customWidth="1"/>
    <col min="19" max="19" width="60.90625" style="59" bestFit="1" customWidth="1"/>
    <col min="20" max="20" width="15.36328125" style="89" customWidth="1"/>
    <col min="21" max="21" width="66.6328125" style="59" customWidth="1"/>
    <col min="22" max="23" width="16.36328125" style="59" customWidth="1"/>
    <col min="24" max="16384" width="11.54296875" style="59"/>
  </cols>
  <sheetData>
    <row r="1" spans="2:20" x14ac:dyDescent="0.35">
      <c r="D1" s="69"/>
      <c r="E1" s="103"/>
      <c r="N1" s="83"/>
      <c r="O1" s="83"/>
      <c r="P1" s="104"/>
      <c r="Q1" s="104"/>
      <c r="R1" s="104"/>
      <c r="T1" s="59"/>
    </row>
    <row r="2" spans="2:20" ht="15" thickBot="1" x14ac:dyDescent="0.4">
      <c r="D2" s="69"/>
      <c r="J2" s="58" t="s">
        <v>98</v>
      </c>
      <c r="N2" s="83"/>
      <c r="O2" s="58" t="s">
        <v>100</v>
      </c>
      <c r="P2" s="59" t="s">
        <v>70</v>
      </c>
      <c r="Q2" s="58" t="s">
        <v>100</v>
      </c>
      <c r="R2" s="89"/>
      <c r="T2" s="59"/>
    </row>
    <row r="3" spans="2:20" ht="15" thickBot="1" x14ac:dyDescent="0.4">
      <c r="D3" s="105"/>
      <c r="E3" s="105"/>
      <c r="F3" s="106"/>
      <c r="G3" s="545" t="s">
        <v>78</v>
      </c>
      <c r="H3" s="547" t="s">
        <v>101</v>
      </c>
      <c r="I3" s="549" t="s">
        <v>102</v>
      </c>
      <c r="J3" s="107" t="s">
        <v>36</v>
      </c>
      <c r="N3" s="108"/>
      <c r="P3" s="107" t="s">
        <v>36</v>
      </c>
      <c r="R3" s="89"/>
      <c r="T3" s="59"/>
    </row>
    <row r="4" spans="2:20" ht="15" customHeight="1" thickBot="1" x14ac:dyDescent="0.4">
      <c r="C4" s="109" t="s">
        <v>631</v>
      </c>
      <c r="D4" s="110" t="s">
        <v>105</v>
      </c>
      <c r="E4" s="110" t="s">
        <v>106</v>
      </c>
      <c r="F4" s="111"/>
      <c r="G4" s="546"/>
      <c r="H4" s="548"/>
      <c r="I4" s="550"/>
      <c r="J4" s="112" t="s">
        <v>107</v>
      </c>
      <c r="K4" s="113" t="s">
        <v>108</v>
      </c>
      <c r="L4" s="114" t="s">
        <v>109</v>
      </c>
      <c r="M4" s="115" t="s">
        <v>110</v>
      </c>
      <c r="N4" s="118" t="s">
        <v>113</v>
      </c>
      <c r="O4" s="86" t="s">
        <v>114</v>
      </c>
      <c r="P4" s="119" t="s">
        <v>115</v>
      </c>
      <c r="R4" s="89" t="s">
        <v>116</v>
      </c>
      <c r="T4" s="59"/>
    </row>
    <row r="5" spans="2:20" ht="15" thickBot="1" x14ac:dyDescent="0.4">
      <c r="B5" s="59">
        <v>1</v>
      </c>
      <c r="C5" s="542" t="s">
        <v>630</v>
      </c>
      <c r="D5" s="111" t="s">
        <v>630</v>
      </c>
      <c r="E5" s="111"/>
      <c r="F5" s="111"/>
      <c r="G5" s="120"/>
      <c r="H5" s="203" t="s">
        <v>358</v>
      </c>
      <c r="I5" s="203" t="s">
        <v>358</v>
      </c>
      <c r="J5" s="204" t="s">
        <v>692</v>
      </c>
      <c r="K5" s="204" t="s">
        <v>693</v>
      </c>
      <c r="L5" s="204" t="s">
        <v>972</v>
      </c>
      <c r="M5" s="124" t="str">
        <f t="shared" ref="M5:M44" si="0">I5</f>
        <v>C10</v>
      </c>
      <c r="N5" s="126" t="str">
        <f>VLOOKUP(M5,Tâches!Z96:AA97,2,FALSE)</f>
        <v xml:space="preserve">S1 ; S2 ; S3 ; S4 ; S6 ; S7 </v>
      </c>
      <c r="O5" s="127" t="str">
        <f>VLOOKUP(P5,Savoirs!$D$3:$E$34,2,FALSE)</f>
        <v>S4</v>
      </c>
      <c r="P5" s="128" t="s">
        <v>118</v>
      </c>
      <c r="Q5" s="105" t="str">
        <f>VLOOKUP(P5,Savoirs!$F$3:$G148,2,FALSE)</f>
        <v>Les circuits thermodynamiques</v>
      </c>
      <c r="R5" s="89">
        <v>1</v>
      </c>
      <c r="T5" s="59"/>
    </row>
    <row r="6" spans="2:20" ht="15" thickBot="1" x14ac:dyDescent="0.4">
      <c r="B6" s="59">
        <v>2</v>
      </c>
      <c r="C6" s="543"/>
      <c r="D6" s="111"/>
      <c r="E6" s="111"/>
      <c r="F6" s="111"/>
      <c r="G6" s="120"/>
      <c r="H6" s="175" t="s">
        <v>358</v>
      </c>
      <c r="I6" s="175" t="s">
        <v>358</v>
      </c>
      <c r="J6" s="176" t="s">
        <v>694</v>
      </c>
      <c r="K6" s="176" t="s">
        <v>543</v>
      </c>
      <c r="L6" s="176" t="s">
        <v>525</v>
      </c>
      <c r="M6" s="124" t="str">
        <f t="shared" si="0"/>
        <v>C10</v>
      </c>
      <c r="N6" s="126" t="str">
        <f>VLOOKUP(M6,Tâches!Z96:AA97,2,FALSE)</f>
        <v xml:space="preserve">S1 ; S2 ; S3 ; S4 ; S6 ; S7 </v>
      </c>
      <c r="O6" s="127" t="str">
        <f>VLOOKUP(P6,Savoirs!$D$3:$E$34,2,FALSE)</f>
        <v>?</v>
      </c>
      <c r="P6" s="128" t="s">
        <v>41</v>
      </c>
      <c r="Q6" s="130" t="str">
        <f>VLOOKUP(P6,Savoirs!$F$3:$G148,2,FALSE)</f>
        <v>?</v>
      </c>
      <c r="R6" s="89">
        <v>2</v>
      </c>
      <c r="T6" s="59"/>
    </row>
    <row r="7" spans="2:20" ht="15" thickBot="1" x14ac:dyDescent="0.4">
      <c r="B7" s="59">
        <v>3</v>
      </c>
      <c r="C7" s="543"/>
      <c r="D7" s="111"/>
      <c r="E7" s="111"/>
      <c r="F7" s="111"/>
      <c r="G7" s="120"/>
      <c r="H7" s="203"/>
      <c r="I7" s="203"/>
      <c r="J7" s="176"/>
      <c r="K7" s="176"/>
      <c r="L7" s="176"/>
      <c r="M7" s="124"/>
      <c r="N7" s="126"/>
      <c r="O7" s="127"/>
      <c r="P7" s="128"/>
      <c r="Q7" s="130"/>
      <c r="R7" s="89">
        <v>3</v>
      </c>
      <c r="T7" s="59"/>
    </row>
    <row r="8" spans="2:20" ht="15" thickBot="1" x14ac:dyDescent="0.4">
      <c r="B8" s="59">
        <v>4</v>
      </c>
      <c r="C8" s="543"/>
      <c r="D8" s="111"/>
      <c r="E8" s="111"/>
      <c r="F8" s="111"/>
      <c r="G8" s="120"/>
      <c r="H8" s="203"/>
      <c r="I8" s="203"/>
      <c r="J8" s="176"/>
      <c r="K8" s="176"/>
      <c r="L8" s="176"/>
      <c r="M8" s="124"/>
      <c r="N8" s="126"/>
      <c r="O8" s="127"/>
      <c r="P8" s="128"/>
      <c r="Q8" s="130"/>
      <c r="R8" s="89">
        <v>4</v>
      </c>
      <c r="T8" s="59"/>
    </row>
    <row r="9" spans="2:20" ht="15" thickBot="1" x14ac:dyDescent="0.4">
      <c r="B9" s="59">
        <v>5</v>
      </c>
      <c r="C9" s="543"/>
      <c r="D9" s="111"/>
      <c r="E9" s="111"/>
      <c r="F9" s="111"/>
      <c r="G9" s="120"/>
      <c r="H9" s="203"/>
      <c r="I9" s="203"/>
      <c r="J9" s="176"/>
      <c r="K9" s="176"/>
      <c r="L9" s="176"/>
      <c r="M9" s="124"/>
      <c r="N9" s="126"/>
      <c r="O9" s="127"/>
      <c r="P9" s="128"/>
      <c r="Q9" s="130"/>
      <c r="R9" s="89">
        <v>5</v>
      </c>
      <c r="T9" s="59"/>
    </row>
    <row r="10" spans="2:20" ht="15" thickBot="1" x14ac:dyDescent="0.4">
      <c r="B10" s="59">
        <v>6</v>
      </c>
      <c r="C10" s="543"/>
      <c r="D10" s="111"/>
      <c r="E10" s="111"/>
      <c r="F10" s="111"/>
      <c r="G10" s="120"/>
      <c r="H10" s="203"/>
      <c r="I10" s="203"/>
      <c r="J10" s="176"/>
      <c r="K10" s="176"/>
      <c r="L10" s="176"/>
      <c r="M10" s="124"/>
      <c r="N10" s="126"/>
      <c r="O10" s="127"/>
      <c r="P10" s="128"/>
      <c r="Q10" s="130"/>
      <c r="R10" s="89">
        <v>6</v>
      </c>
      <c r="T10" s="59"/>
    </row>
    <row r="11" spans="2:20" ht="15" thickBot="1" x14ac:dyDescent="0.4">
      <c r="B11" s="59">
        <v>7</v>
      </c>
      <c r="C11" s="543"/>
      <c r="D11" s="111"/>
      <c r="E11" s="111"/>
      <c r="F11" s="111"/>
      <c r="G11" s="120"/>
      <c r="H11" s="203"/>
      <c r="I11" s="203"/>
      <c r="J11" s="176"/>
      <c r="K11" s="176"/>
      <c r="L11" s="176"/>
      <c r="M11" s="124"/>
      <c r="N11" s="126"/>
      <c r="O11" s="127"/>
      <c r="P11" s="128"/>
      <c r="Q11" s="130"/>
      <c r="R11" s="89">
        <v>7</v>
      </c>
      <c r="T11" s="59"/>
    </row>
    <row r="12" spans="2:20" ht="15" thickBot="1" x14ac:dyDescent="0.4">
      <c r="B12" s="59">
        <v>8</v>
      </c>
      <c r="C12" s="543"/>
      <c r="D12" s="111"/>
      <c r="E12" s="111"/>
      <c r="F12" s="111"/>
      <c r="G12" s="120"/>
      <c r="H12" s="203"/>
      <c r="I12" s="203"/>
      <c r="J12" s="176"/>
      <c r="K12" s="176"/>
      <c r="L12" s="176"/>
      <c r="M12" s="124"/>
      <c r="N12" s="126"/>
      <c r="O12" s="127"/>
      <c r="P12" s="128"/>
      <c r="Q12" s="130"/>
      <c r="R12" s="89">
        <v>8</v>
      </c>
      <c r="T12" s="59"/>
    </row>
    <row r="13" spans="2:20" ht="15" thickBot="1" x14ac:dyDescent="0.4">
      <c r="B13" s="59">
        <v>9</v>
      </c>
      <c r="C13" s="543"/>
      <c r="D13" s="111"/>
      <c r="E13" s="111"/>
      <c r="F13" s="111"/>
      <c r="G13" s="120"/>
      <c r="H13" s="203"/>
      <c r="I13" s="203"/>
      <c r="J13" s="176"/>
      <c r="K13" s="176"/>
      <c r="L13" s="176"/>
      <c r="M13" s="124"/>
      <c r="N13" s="126"/>
      <c r="O13" s="127"/>
      <c r="P13" s="128"/>
      <c r="Q13" s="130"/>
      <c r="R13" s="89">
        <v>9</v>
      </c>
      <c r="T13" s="59"/>
    </row>
    <row r="14" spans="2:20" ht="15" thickBot="1" x14ac:dyDescent="0.4">
      <c r="B14" s="59">
        <v>10</v>
      </c>
      <c r="C14" s="543"/>
      <c r="D14" s="111"/>
      <c r="E14" s="111"/>
      <c r="F14" s="111"/>
      <c r="G14" s="120"/>
      <c r="H14" s="203"/>
      <c r="I14" s="203"/>
      <c r="J14" s="176"/>
      <c r="K14" s="176"/>
      <c r="L14" s="176"/>
      <c r="M14" s="124"/>
      <c r="N14" s="126"/>
      <c r="O14" s="127"/>
      <c r="P14" s="128"/>
      <c r="Q14" s="130"/>
      <c r="R14" s="89">
        <v>10</v>
      </c>
      <c r="T14" s="59"/>
    </row>
    <row r="15" spans="2:20" ht="15" thickBot="1" x14ac:dyDescent="0.4">
      <c r="B15" s="59">
        <v>11</v>
      </c>
      <c r="C15" s="543"/>
      <c r="D15" s="111"/>
      <c r="E15" s="111"/>
      <c r="F15" s="111"/>
      <c r="G15" s="120"/>
      <c r="H15" s="203"/>
      <c r="I15" s="203"/>
      <c r="J15" s="176"/>
      <c r="K15" s="176"/>
      <c r="L15" s="176"/>
      <c r="M15" s="124"/>
      <c r="N15" s="126"/>
      <c r="O15" s="127"/>
      <c r="P15" s="128"/>
      <c r="Q15" s="130"/>
      <c r="R15" s="89">
        <v>11</v>
      </c>
      <c r="T15" s="59"/>
    </row>
    <row r="16" spans="2:20" ht="15" thickBot="1" x14ac:dyDescent="0.4">
      <c r="B16" s="59">
        <v>12</v>
      </c>
      <c r="C16" s="543"/>
      <c r="D16" s="111"/>
      <c r="E16" s="111"/>
      <c r="F16" s="111"/>
      <c r="G16" s="120"/>
      <c r="H16" s="203"/>
      <c r="I16" s="203"/>
      <c r="J16" s="176"/>
      <c r="K16" s="176"/>
      <c r="L16" s="176"/>
      <c r="M16" s="124"/>
      <c r="N16" s="126"/>
      <c r="O16" s="127"/>
      <c r="P16" s="128"/>
      <c r="Q16" s="130"/>
      <c r="R16" s="89">
        <v>12</v>
      </c>
      <c r="T16" s="59"/>
    </row>
    <row r="17" spans="2:20" ht="15" thickBot="1" x14ac:dyDescent="0.4">
      <c r="B17" s="59">
        <v>13</v>
      </c>
      <c r="C17" s="543"/>
      <c r="D17" s="111"/>
      <c r="E17" s="111"/>
      <c r="F17" s="111"/>
      <c r="G17" s="120"/>
      <c r="H17" s="203"/>
      <c r="I17" s="203"/>
      <c r="J17" s="176"/>
      <c r="K17" s="176"/>
      <c r="L17" s="176"/>
      <c r="M17" s="124"/>
      <c r="N17" s="126"/>
      <c r="O17" s="127"/>
      <c r="P17" s="128"/>
      <c r="Q17" s="130"/>
      <c r="R17" s="89">
        <v>13</v>
      </c>
      <c r="T17" s="59"/>
    </row>
    <row r="18" spans="2:20" ht="15" thickBot="1" x14ac:dyDescent="0.4">
      <c r="B18" s="59">
        <v>14</v>
      </c>
      <c r="C18" s="543"/>
      <c r="D18" s="111"/>
      <c r="E18" s="111"/>
      <c r="F18" s="111"/>
      <c r="G18" s="120"/>
      <c r="H18" s="203"/>
      <c r="I18" s="203"/>
      <c r="J18" s="176"/>
      <c r="K18" s="176"/>
      <c r="L18" s="176"/>
      <c r="M18" s="124"/>
      <c r="N18" s="126"/>
      <c r="O18" s="127"/>
      <c r="P18" s="128"/>
      <c r="Q18" s="130"/>
      <c r="R18" s="89">
        <v>14</v>
      </c>
      <c r="T18" s="59"/>
    </row>
    <row r="19" spans="2:20" ht="15" thickBot="1" x14ac:dyDescent="0.4">
      <c r="B19" s="59">
        <v>15</v>
      </c>
      <c r="C19" s="543"/>
      <c r="D19" s="111"/>
      <c r="E19" s="111"/>
      <c r="F19" s="111"/>
      <c r="G19" s="120"/>
      <c r="H19" s="203"/>
      <c r="I19" s="203"/>
      <c r="J19" s="176"/>
      <c r="K19" s="176"/>
      <c r="L19" s="176"/>
      <c r="M19" s="124"/>
      <c r="N19" s="126"/>
      <c r="O19" s="127"/>
      <c r="P19" s="128"/>
      <c r="Q19" s="130"/>
      <c r="R19" s="89">
        <v>15</v>
      </c>
      <c r="T19" s="59"/>
    </row>
    <row r="20" spans="2:20" ht="15" thickBot="1" x14ac:dyDescent="0.4">
      <c r="B20" s="59">
        <v>16</v>
      </c>
      <c r="C20" s="543"/>
      <c r="D20" s="111"/>
      <c r="E20" s="111"/>
      <c r="F20" s="111"/>
      <c r="G20" s="120"/>
      <c r="H20" s="203"/>
      <c r="I20" s="203"/>
      <c r="J20" s="176"/>
      <c r="K20" s="176"/>
      <c r="L20" s="176"/>
      <c r="M20" s="124"/>
      <c r="N20" s="126"/>
      <c r="O20" s="127"/>
      <c r="P20" s="128"/>
      <c r="Q20" s="130"/>
      <c r="R20" s="89">
        <v>16</v>
      </c>
      <c r="T20" s="59"/>
    </row>
    <row r="21" spans="2:20" ht="15" thickBot="1" x14ac:dyDescent="0.4">
      <c r="B21" s="59">
        <v>17</v>
      </c>
      <c r="C21" s="543"/>
      <c r="D21" s="111"/>
      <c r="E21" s="111"/>
      <c r="F21" s="111"/>
      <c r="G21" s="120"/>
      <c r="H21" s="203" t="s">
        <v>358</v>
      </c>
      <c r="I21" s="203" t="s">
        <v>358</v>
      </c>
      <c r="J21" s="176" t="s">
        <v>695</v>
      </c>
      <c r="K21" s="176" t="s">
        <v>543</v>
      </c>
      <c r="L21" s="176" t="s">
        <v>696</v>
      </c>
      <c r="M21" s="124" t="str">
        <f t="shared" si="0"/>
        <v>C10</v>
      </c>
      <c r="N21" s="126" t="str">
        <f>VLOOKUP(M21,Tâches!Z96:AA97,2,FALSE)</f>
        <v xml:space="preserve">S1 ; S2 ; S3 ; S4 ; S6 ; S7 </v>
      </c>
      <c r="O21" s="127" t="str">
        <f>VLOOKUP(P21,Savoirs!$D$3:$E$34,2,FALSE)</f>
        <v>?</v>
      </c>
      <c r="P21" s="128" t="s">
        <v>41</v>
      </c>
      <c r="Q21" s="130" t="str">
        <f>VLOOKUP(P21,Savoirs!$F$3:$G148,2,FALSE)</f>
        <v>?</v>
      </c>
      <c r="R21" s="89">
        <v>17</v>
      </c>
      <c r="T21" s="59"/>
    </row>
    <row r="22" spans="2:20" ht="15" thickBot="1" x14ac:dyDescent="0.4">
      <c r="B22" s="59">
        <v>18</v>
      </c>
      <c r="C22" s="543"/>
      <c r="D22" s="111"/>
      <c r="E22" s="111"/>
      <c r="F22" s="111"/>
      <c r="G22" s="120"/>
      <c r="H22" s="175" t="s">
        <v>358</v>
      </c>
      <c r="I22" s="175" t="s">
        <v>358</v>
      </c>
      <c r="J22" s="176" t="s">
        <v>697</v>
      </c>
      <c r="K22" s="176" t="s">
        <v>543</v>
      </c>
      <c r="L22" s="176" t="s">
        <v>698</v>
      </c>
      <c r="M22" s="124" t="str">
        <f t="shared" si="0"/>
        <v>C10</v>
      </c>
      <c r="N22" s="126" t="str">
        <f>VLOOKUP(M22,Tâches!Z96:AA97,2,FALSE)</f>
        <v xml:space="preserve">S1 ; S2 ; S3 ; S4 ; S6 ; S7 </v>
      </c>
      <c r="O22" s="127" t="str">
        <f>VLOOKUP(P22,Savoirs!$D$3:$E$34,2,FALSE)</f>
        <v>?</v>
      </c>
      <c r="P22" s="128" t="s">
        <v>41</v>
      </c>
      <c r="Q22" s="130" t="str">
        <f>VLOOKUP(P22,Savoirs!$F$3:$G148,2,FALSE)</f>
        <v>?</v>
      </c>
      <c r="R22" s="89">
        <v>18</v>
      </c>
      <c r="S22" s="89"/>
      <c r="T22" s="59"/>
    </row>
    <row r="23" spans="2:20" ht="15" thickBot="1" x14ac:dyDescent="0.4">
      <c r="B23" s="59">
        <v>19</v>
      </c>
      <c r="C23" s="590"/>
      <c r="D23" s="111"/>
      <c r="E23" s="111"/>
      <c r="F23" s="111"/>
      <c r="G23" s="120"/>
      <c r="H23" s="203"/>
      <c r="I23" s="203"/>
      <c r="J23" s="176"/>
      <c r="K23" s="176"/>
      <c r="L23" s="176"/>
      <c r="M23" s="124"/>
      <c r="N23" s="126"/>
      <c r="O23" s="127"/>
      <c r="P23" s="128"/>
      <c r="Q23" s="589"/>
      <c r="R23" s="89">
        <v>19</v>
      </c>
      <c r="S23" s="89"/>
      <c r="T23" s="59"/>
    </row>
    <row r="24" spans="2:20" ht="15" thickBot="1" x14ac:dyDescent="0.4">
      <c r="B24" s="59">
        <v>20</v>
      </c>
      <c r="C24" s="590"/>
      <c r="D24" s="111"/>
      <c r="E24" s="111"/>
      <c r="F24" s="111"/>
      <c r="G24" s="120"/>
      <c r="H24" s="203"/>
      <c r="I24" s="203"/>
      <c r="J24" s="176"/>
      <c r="K24" s="176"/>
      <c r="L24" s="176"/>
      <c r="M24" s="124"/>
      <c r="N24" s="126"/>
      <c r="O24" s="127"/>
      <c r="P24" s="128"/>
      <c r="Q24" s="589"/>
      <c r="R24" s="89">
        <v>20</v>
      </c>
      <c r="S24" s="89"/>
      <c r="T24" s="59"/>
    </row>
    <row r="25" spans="2:20" ht="15" thickBot="1" x14ac:dyDescent="0.4">
      <c r="B25" s="59">
        <v>21</v>
      </c>
      <c r="C25" s="590"/>
      <c r="D25" s="111"/>
      <c r="E25" s="111"/>
      <c r="F25" s="111"/>
      <c r="G25" s="120"/>
      <c r="H25" s="203"/>
      <c r="I25" s="203"/>
      <c r="J25" s="176"/>
      <c r="K25" s="176"/>
      <c r="L25" s="176"/>
      <c r="M25" s="124"/>
      <c r="N25" s="126"/>
      <c r="O25" s="127"/>
      <c r="P25" s="128"/>
      <c r="Q25" s="589"/>
      <c r="R25" s="89">
        <v>21</v>
      </c>
      <c r="S25" s="89"/>
      <c r="T25" s="59"/>
    </row>
    <row r="26" spans="2:20" ht="15" thickBot="1" x14ac:dyDescent="0.4">
      <c r="B26" s="59">
        <v>22</v>
      </c>
      <c r="C26" s="590"/>
      <c r="D26" s="111"/>
      <c r="E26" s="111"/>
      <c r="F26" s="111"/>
      <c r="G26" s="120"/>
      <c r="H26" s="203"/>
      <c r="I26" s="203"/>
      <c r="J26" s="176"/>
      <c r="K26" s="176"/>
      <c r="L26" s="176"/>
      <c r="M26" s="124"/>
      <c r="N26" s="126"/>
      <c r="O26" s="127"/>
      <c r="P26" s="128"/>
      <c r="Q26" s="589"/>
      <c r="R26" s="89">
        <v>22</v>
      </c>
      <c r="S26" s="89"/>
      <c r="T26" s="59"/>
    </row>
    <row r="27" spans="2:20" ht="15" thickBot="1" x14ac:dyDescent="0.4">
      <c r="B27" s="59">
        <v>23</v>
      </c>
      <c r="C27" s="590"/>
      <c r="D27" s="111"/>
      <c r="E27" s="111"/>
      <c r="F27" s="111"/>
      <c r="G27" s="120"/>
      <c r="H27" s="203"/>
      <c r="I27" s="203"/>
      <c r="J27" s="176"/>
      <c r="K27" s="176"/>
      <c r="L27" s="176"/>
      <c r="M27" s="124"/>
      <c r="N27" s="126"/>
      <c r="O27" s="127"/>
      <c r="P27" s="128"/>
      <c r="Q27" s="589"/>
      <c r="R27" s="89">
        <v>23</v>
      </c>
      <c r="S27" s="89"/>
      <c r="T27" s="59"/>
    </row>
    <row r="28" spans="2:20" ht="15" thickBot="1" x14ac:dyDescent="0.4">
      <c r="B28" s="59">
        <v>24</v>
      </c>
      <c r="C28" s="590"/>
      <c r="D28" s="111"/>
      <c r="E28" s="111"/>
      <c r="F28" s="111"/>
      <c r="G28" s="120"/>
      <c r="H28" s="203"/>
      <c r="I28" s="203"/>
      <c r="J28" s="176"/>
      <c r="K28" s="176"/>
      <c r="L28" s="176"/>
      <c r="M28" s="124"/>
      <c r="N28" s="126"/>
      <c r="O28" s="127"/>
      <c r="P28" s="128"/>
      <c r="Q28" s="589"/>
      <c r="R28" s="89">
        <v>24</v>
      </c>
      <c r="S28" s="89"/>
      <c r="T28" s="59"/>
    </row>
    <row r="29" spans="2:20" ht="15" thickBot="1" x14ac:dyDescent="0.4">
      <c r="B29" s="59">
        <v>25</v>
      </c>
      <c r="C29" s="590"/>
      <c r="D29" s="111"/>
      <c r="E29" s="111"/>
      <c r="F29" s="111"/>
      <c r="G29" s="120"/>
      <c r="H29" s="203"/>
      <c r="I29" s="203"/>
      <c r="J29" s="176"/>
      <c r="K29" s="176"/>
      <c r="L29" s="176"/>
      <c r="M29" s="124"/>
      <c r="N29" s="126"/>
      <c r="O29" s="127"/>
      <c r="P29" s="128"/>
      <c r="Q29" s="589"/>
      <c r="R29" s="89">
        <v>25</v>
      </c>
      <c r="S29" s="89"/>
      <c r="T29" s="59"/>
    </row>
    <row r="30" spans="2:20" ht="15" thickBot="1" x14ac:dyDescent="0.4">
      <c r="B30" s="59">
        <v>26</v>
      </c>
      <c r="C30" s="590"/>
      <c r="D30" s="111"/>
      <c r="E30" s="111"/>
      <c r="F30" s="111"/>
      <c r="G30" s="120"/>
      <c r="H30" s="203"/>
      <c r="I30" s="203"/>
      <c r="J30" s="176"/>
      <c r="K30" s="176"/>
      <c r="L30" s="176"/>
      <c r="M30" s="124"/>
      <c r="N30" s="126"/>
      <c r="O30" s="127"/>
      <c r="P30" s="128"/>
      <c r="Q30" s="589"/>
      <c r="R30" s="89">
        <v>26</v>
      </c>
      <c r="S30" s="89"/>
      <c r="T30" s="59"/>
    </row>
    <row r="31" spans="2:20" ht="15" thickBot="1" x14ac:dyDescent="0.4">
      <c r="B31" s="59">
        <v>27</v>
      </c>
      <c r="C31" s="590"/>
      <c r="D31" s="111"/>
      <c r="E31" s="111"/>
      <c r="F31" s="111"/>
      <c r="G31" s="120"/>
      <c r="H31" s="203"/>
      <c r="I31" s="203"/>
      <c r="J31" s="176"/>
      <c r="K31" s="176"/>
      <c r="L31" s="176"/>
      <c r="M31" s="124"/>
      <c r="N31" s="126"/>
      <c r="O31" s="127"/>
      <c r="P31" s="128"/>
      <c r="Q31" s="589"/>
      <c r="R31" s="89">
        <v>27</v>
      </c>
      <c r="S31" s="89"/>
      <c r="T31" s="59"/>
    </row>
    <row r="32" spans="2:20" ht="15" thickBot="1" x14ac:dyDescent="0.4">
      <c r="B32" s="59">
        <v>28</v>
      </c>
      <c r="C32" s="590"/>
      <c r="D32" s="111"/>
      <c r="E32" s="111"/>
      <c r="F32" s="111"/>
      <c r="G32" s="120"/>
      <c r="H32" s="203"/>
      <c r="I32" s="203"/>
      <c r="J32" s="176"/>
      <c r="K32" s="176"/>
      <c r="L32" s="176"/>
      <c r="M32" s="124"/>
      <c r="N32" s="126"/>
      <c r="O32" s="127"/>
      <c r="P32" s="128"/>
      <c r="Q32" s="589"/>
      <c r="R32" s="89">
        <v>28</v>
      </c>
      <c r="S32" s="89"/>
      <c r="T32" s="59"/>
    </row>
    <row r="33" spans="2:25" ht="15" thickBot="1" x14ac:dyDescent="0.4">
      <c r="B33" s="59">
        <v>29</v>
      </c>
      <c r="C33" s="590"/>
      <c r="D33" s="111"/>
      <c r="E33" s="111"/>
      <c r="F33" s="111"/>
      <c r="G33" s="120"/>
      <c r="H33" s="203"/>
      <c r="I33" s="203"/>
      <c r="J33" s="176"/>
      <c r="K33" s="176"/>
      <c r="L33" s="176"/>
      <c r="M33" s="124"/>
      <c r="N33" s="126"/>
      <c r="O33" s="127"/>
      <c r="P33" s="128"/>
      <c r="Q33" s="589"/>
      <c r="R33" s="89">
        <v>29</v>
      </c>
      <c r="S33" s="89"/>
      <c r="T33" s="59"/>
    </row>
    <row r="34" spans="2:25" ht="15" thickBot="1" x14ac:dyDescent="0.4">
      <c r="B34" s="59">
        <v>30</v>
      </c>
      <c r="C34" s="590"/>
      <c r="D34" s="111"/>
      <c r="E34" s="111"/>
      <c r="F34" s="111"/>
      <c r="G34" s="120"/>
      <c r="H34" s="203"/>
      <c r="I34" s="203"/>
      <c r="J34" s="176"/>
      <c r="K34" s="176"/>
      <c r="L34" s="176"/>
      <c r="M34" s="124"/>
      <c r="N34" s="126"/>
      <c r="O34" s="127"/>
      <c r="P34" s="128"/>
      <c r="Q34" s="589"/>
      <c r="R34" s="89">
        <v>30</v>
      </c>
      <c r="S34" s="89"/>
      <c r="T34" s="59"/>
    </row>
    <row r="35" spans="2:25" ht="15" thickBot="1" x14ac:dyDescent="0.4">
      <c r="B35" s="59">
        <v>31</v>
      </c>
      <c r="C35" s="590"/>
      <c r="D35" s="111"/>
      <c r="E35" s="111"/>
      <c r="F35" s="111"/>
      <c r="G35" s="120"/>
      <c r="H35" s="203"/>
      <c r="I35" s="203"/>
      <c r="J35" s="176"/>
      <c r="K35" s="176"/>
      <c r="L35" s="176"/>
      <c r="M35" s="124"/>
      <c r="N35" s="126"/>
      <c r="O35" s="127"/>
      <c r="P35" s="128"/>
      <c r="Q35" s="589"/>
      <c r="R35" s="89">
        <v>31</v>
      </c>
      <c r="S35" s="89"/>
      <c r="T35" s="59"/>
    </row>
    <row r="36" spans="2:25" ht="15" thickBot="1" x14ac:dyDescent="0.4">
      <c r="B36" s="59">
        <v>32</v>
      </c>
      <c r="C36" s="590"/>
      <c r="D36" s="111"/>
      <c r="E36" s="111"/>
      <c r="F36" s="111"/>
      <c r="G36" s="120"/>
      <c r="H36" s="203"/>
      <c r="I36" s="203"/>
      <c r="J36" s="176"/>
      <c r="K36" s="176"/>
      <c r="L36" s="176"/>
      <c r="M36" s="124"/>
      <c r="N36" s="126"/>
      <c r="O36" s="127"/>
      <c r="P36" s="128"/>
      <c r="Q36" s="589"/>
      <c r="R36" s="89">
        <v>32</v>
      </c>
      <c r="S36" s="89"/>
      <c r="T36" s="59"/>
    </row>
    <row r="37" spans="2:25" ht="15" thickBot="1" x14ac:dyDescent="0.4">
      <c r="B37" s="59">
        <v>33</v>
      </c>
      <c r="C37" s="590"/>
      <c r="D37" s="111"/>
      <c r="E37" s="111"/>
      <c r="F37" s="111"/>
      <c r="G37" s="120"/>
      <c r="H37" s="203"/>
      <c r="I37" s="203"/>
      <c r="J37" s="176"/>
      <c r="K37" s="176"/>
      <c r="L37" s="176"/>
      <c r="M37" s="124"/>
      <c r="N37" s="126"/>
      <c r="O37" s="127"/>
      <c r="P37" s="128"/>
      <c r="Q37" s="589"/>
      <c r="R37" s="89">
        <v>33</v>
      </c>
      <c r="S37" s="89"/>
      <c r="T37" s="59"/>
    </row>
    <row r="38" spans="2:25" ht="15" thickBot="1" x14ac:dyDescent="0.4">
      <c r="B38" s="59">
        <v>34</v>
      </c>
      <c r="C38" s="590"/>
      <c r="D38" s="111"/>
      <c r="E38" s="111"/>
      <c r="F38" s="111"/>
      <c r="G38" s="120"/>
      <c r="H38" s="203"/>
      <c r="I38" s="203"/>
      <c r="J38" s="176"/>
      <c r="K38" s="176"/>
      <c r="L38" s="176"/>
      <c r="M38" s="124"/>
      <c r="N38" s="126"/>
      <c r="O38" s="127"/>
      <c r="P38" s="128"/>
      <c r="Q38" s="589"/>
      <c r="R38" s="89">
        <v>34</v>
      </c>
      <c r="S38" s="89"/>
      <c r="T38" s="59"/>
    </row>
    <row r="39" spans="2:25" ht="15" thickBot="1" x14ac:dyDescent="0.4">
      <c r="B39" s="59">
        <v>35</v>
      </c>
      <c r="C39" s="590"/>
      <c r="D39" s="111"/>
      <c r="E39" s="111"/>
      <c r="F39" s="111"/>
      <c r="G39" s="120"/>
      <c r="H39" s="203"/>
      <c r="I39" s="203"/>
      <c r="J39" s="176"/>
      <c r="K39" s="176"/>
      <c r="L39" s="176"/>
      <c r="M39" s="124"/>
      <c r="N39" s="126"/>
      <c r="O39" s="127"/>
      <c r="P39" s="128"/>
      <c r="Q39" s="589"/>
      <c r="R39" s="89">
        <v>35</v>
      </c>
      <c r="S39" s="89"/>
      <c r="T39" s="59"/>
    </row>
    <row r="40" spans="2:25" ht="15" thickBot="1" x14ac:dyDescent="0.4">
      <c r="B40" s="59">
        <v>36</v>
      </c>
      <c r="C40" s="590"/>
      <c r="D40" s="111"/>
      <c r="E40" s="111"/>
      <c r="F40" s="111"/>
      <c r="G40" s="120"/>
      <c r="H40" s="203"/>
      <c r="I40" s="203"/>
      <c r="J40" s="176"/>
      <c r="K40" s="176"/>
      <c r="L40" s="176"/>
      <c r="M40" s="124"/>
      <c r="N40" s="126"/>
      <c r="O40" s="127"/>
      <c r="P40" s="128"/>
      <c r="Q40" s="589"/>
      <c r="R40" s="89">
        <v>36</v>
      </c>
      <c r="S40" s="89"/>
      <c r="T40" s="59"/>
    </row>
    <row r="41" spans="2:25" ht="15" thickBot="1" x14ac:dyDescent="0.4">
      <c r="B41" s="59">
        <v>37</v>
      </c>
      <c r="C41" s="590"/>
      <c r="D41" s="111"/>
      <c r="E41" s="111"/>
      <c r="F41" s="111"/>
      <c r="G41" s="120"/>
      <c r="H41" s="203"/>
      <c r="I41" s="203"/>
      <c r="J41" s="176"/>
      <c r="K41" s="176"/>
      <c r="L41" s="176"/>
      <c r="M41" s="124"/>
      <c r="N41" s="126"/>
      <c r="O41" s="127"/>
      <c r="P41" s="128"/>
      <c r="Q41" s="589"/>
      <c r="R41" s="89">
        <v>37</v>
      </c>
      <c r="S41" s="89"/>
      <c r="T41" s="59"/>
    </row>
    <row r="42" spans="2:25" ht="15" thickBot="1" x14ac:dyDescent="0.4">
      <c r="B42" s="59">
        <v>38</v>
      </c>
      <c r="C42" s="590"/>
      <c r="D42" s="111"/>
      <c r="E42" s="111"/>
      <c r="F42" s="111"/>
      <c r="G42" s="120"/>
      <c r="H42" s="203" t="s">
        <v>358</v>
      </c>
      <c r="I42" s="203" t="s">
        <v>358</v>
      </c>
      <c r="J42" s="176" t="s">
        <v>699</v>
      </c>
      <c r="K42" s="176" t="s">
        <v>543</v>
      </c>
      <c r="L42" s="176" t="s">
        <v>544</v>
      </c>
      <c r="M42" s="124" t="str">
        <f t="shared" si="0"/>
        <v>C10</v>
      </c>
      <c r="N42" s="126" t="str">
        <f>VLOOKUP(M42,Tâches!Z96:AA97,2,FALSE)</f>
        <v xml:space="preserve">S1 ; S2 ; S3 ; S4 ; S6 ; S7 </v>
      </c>
      <c r="O42" s="127" t="str">
        <f>VLOOKUP(P42,Savoirs!$D$3:$E$34,2,FALSE)</f>
        <v>?</v>
      </c>
      <c r="P42" s="128" t="s">
        <v>41</v>
      </c>
      <c r="Q42" s="105" t="str">
        <f>VLOOKUP(P42,Savoirs!$F$3:$G148,2,FALSE)</f>
        <v>?</v>
      </c>
      <c r="R42" s="89">
        <v>38</v>
      </c>
      <c r="S42" s="89"/>
      <c r="T42" s="59"/>
    </row>
    <row r="43" spans="2:25" ht="15" thickBot="1" x14ac:dyDescent="0.4">
      <c r="B43" s="59">
        <v>39</v>
      </c>
      <c r="C43" s="590"/>
      <c r="D43" s="111"/>
      <c r="E43" s="111"/>
      <c r="F43" s="111"/>
      <c r="G43" s="120"/>
      <c r="H43" s="203"/>
      <c r="I43" s="203"/>
      <c r="J43" s="176"/>
      <c r="K43" s="176"/>
      <c r="L43" s="176"/>
      <c r="M43" s="124"/>
      <c r="N43" s="126"/>
      <c r="O43" s="127"/>
      <c r="P43" s="128"/>
      <c r="Q43" s="589"/>
      <c r="R43" s="89">
        <v>39</v>
      </c>
      <c r="S43" s="89"/>
      <c r="T43" s="59"/>
    </row>
    <row r="44" spans="2:25" x14ac:dyDescent="0.35">
      <c r="B44" s="59">
        <v>40</v>
      </c>
      <c r="C44" s="590"/>
      <c r="D44" s="111"/>
      <c r="E44" s="111"/>
      <c r="F44" s="111"/>
      <c r="G44" s="120"/>
      <c r="H44" s="175" t="s">
        <v>111</v>
      </c>
      <c r="I44" s="175" t="s">
        <v>111</v>
      </c>
      <c r="J44" s="176" t="s">
        <v>541</v>
      </c>
      <c r="K44" s="176" t="s">
        <v>700</v>
      </c>
      <c r="L44" s="176" t="s">
        <v>701</v>
      </c>
      <c r="M44" s="124" t="str">
        <f t="shared" si="0"/>
        <v>C11</v>
      </c>
      <c r="N44" s="126" t="str">
        <f>VLOOKUP(M44,Tâches!Z96:AA97,2,FALSE)</f>
        <v>S1 ; S2 ; S8</v>
      </c>
      <c r="O44" s="127" t="str">
        <f>VLOOKUP(P44,Savoirs!$D$3:$E$34,2,FALSE)</f>
        <v>?</v>
      </c>
      <c r="P44" s="128" t="s">
        <v>41</v>
      </c>
      <c r="Q44" s="130" t="str">
        <f>VLOOKUP(P44,Savoirs!$F$3:$G148,2,FALSE)</f>
        <v>?</v>
      </c>
      <c r="R44" s="89">
        <v>40</v>
      </c>
      <c r="T44" s="59"/>
      <c r="W44" s="89"/>
    </row>
    <row r="45" spans="2:25" x14ac:dyDescent="0.35">
      <c r="C45" s="64"/>
      <c r="D45" s="69"/>
      <c r="E45" s="103"/>
      <c r="H45" s="271"/>
      <c r="I45" s="271"/>
      <c r="J45" s="271"/>
      <c r="K45" s="271"/>
      <c r="L45" s="272"/>
      <c r="M45" s="273"/>
      <c r="N45" s="263"/>
      <c r="O45" s="263"/>
      <c r="P45" s="83"/>
      <c r="Q45" s="83"/>
      <c r="R45" s="263"/>
      <c r="S45" s="263"/>
      <c r="T45" s="263"/>
      <c r="Y45" s="89"/>
    </row>
    <row r="46" spans="2:25" x14ac:dyDescent="0.35">
      <c r="C46" s="64"/>
      <c r="D46" s="69"/>
      <c r="E46" s="103"/>
      <c r="H46" s="274"/>
      <c r="I46" s="274"/>
      <c r="J46" s="274"/>
      <c r="K46" s="274"/>
      <c r="L46" s="274"/>
      <c r="M46" s="275"/>
      <c r="N46" s="544" t="s">
        <v>97</v>
      </c>
      <c r="O46" s="544"/>
      <c r="P46" s="83"/>
      <c r="Q46" s="83"/>
      <c r="R46" s="263"/>
      <c r="S46" s="263"/>
      <c r="T46" s="263"/>
      <c r="Y46" s="89"/>
    </row>
    <row r="47" spans="2:25" ht="15" thickBot="1" x14ac:dyDescent="0.4">
      <c r="C47" s="64"/>
      <c r="D47" s="69"/>
      <c r="J47" s="58" t="s">
        <v>98</v>
      </c>
      <c r="N47" s="544" t="s">
        <v>99</v>
      </c>
      <c r="O47" s="544"/>
      <c r="P47" s="83"/>
      <c r="Q47" s="58" t="s">
        <v>100</v>
      </c>
      <c r="R47" s="59" t="s">
        <v>70</v>
      </c>
      <c r="S47" s="58" t="s">
        <v>100</v>
      </c>
      <c r="U47" s="89"/>
    </row>
    <row r="48" spans="2:25" ht="15" customHeight="1" thickBot="1" x14ac:dyDescent="0.4">
      <c r="C48" s="58"/>
      <c r="D48" s="105"/>
      <c r="E48" s="105"/>
      <c r="F48" s="106"/>
      <c r="G48" s="545" t="s">
        <v>78</v>
      </c>
      <c r="H48" s="547" t="s">
        <v>101</v>
      </c>
      <c r="I48" s="549" t="s">
        <v>102</v>
      </c>
      <c r="J48" s="107" t="s">
        <v>36</v>
      </c>
      <c r="N48" s="551" t="s">
        <v>103</v>
      </c>
      <c r="O48" s="551"/>
      <c r="P48" s="108"/>
      <c r="R48" s="107" t="s">
        <v>36</v>
      </c>
    </row>
    <row r="49" spans="3:21" ht="15" thickBot="1" x14ac:dyDescent="0.4">
      <c r="C49" s="131" t="s">
        <v>104</v>
      </c>
      <c r="D49" s="110" t="s">
        <v>105</v>
      </c>
      <c r="E49" s="110" t="s">
        <v>106</v>
      </c>
      <c r="F49" s="111"/>
      <c r="G49" s="546"/>
      <c r="H49" s="548"/>
      <c r="I49" s="550"/>
      <c r="J49" s="112" t="s">
        <v>107</v>
      </c>
      <c r="K49" s="113" t="s">
        <v>108</v>
      </c>
      <c r="L49" s="114" t="s">
        <v>109</v>
      </c>
      <c r="M49" s="115" t="s">
        <v>110</v>
      </c>
      <c r="N49" s="116" t="s">
        <v>358</v>
      </c>
      <c r="O49" s="117" t="s">
        <v>111</v>
      </c>
      <c r="P49" s="118" t="s">
        <v>113</v>
      </c>
      <c r="Q49" s="86" t="s">
        <v>114</v>
      </c>
      <c r="R49" s="119" t="s">
        <v>115</v>
      </c>
      <c r="T49" s="89" t="s">
        <v>116</v>
      </c>
    </row>
    <row r="50" spans="3:21" ht="15" customHeight="1" thickBot="1" x14ac:dyDescent="0.4">
      <c r="C50" s="552" t="str">
        <f>'2. Problématisation E32a'!D4</f>
        <v>Description de la recherche de panne présente sur l'E32a</v>
      </c>
      <c r="D50" s="111" t="str">
        <f>'2. Problématisation E32a'!D1</f>
        <v>Maintenance corrective</v>
      </c>
      <c r="E50" s="111" t="str">
        <f>'2. Problématisation E32a'!E5</f>
        <v>A4T22</v>
      </c>
      <c r="F50" s="111" t="str">
        <f>'2. Problématisation E32a'!F5</f>
        <v>Analyser l’environnement de travail et les conditions de la maintenance</v>
      </c>
      <c r="G50" s="120" t="str">
        <f>'2. Problématisation E32a'!G5</f>
        <v>T2</v>
      </c>
      <c r="H50" s="121" t="str">
        <f>VLOOKUP(G50,Tâches!N85:O100,2,FALSE)</f>
        <v>C10</v>
      </c>
      <c r="I50" s="122" t="str">
        <f>VLOOKUP(J50,Compétences!G148:H157,2,FALSE)</f>
        <v>C10</v>
      </c>
      <c r="J50" s="147" t="s">
        <v>518</v>
      </c>
      <c r="K50" s="123" t="str">
        <f>VLOOKUP(J50,Compétences!A148:B157,2,FALSE)</f>
        <v>Etablir le constat de défaillance</v>
      </c>
      <c r="L50" s="123" t="str">
        <f>VLOOKUP(J50,Compétences!C148:D157,2,FALSE)</f>
        <v>L'analyse du constat confirme que les informations délivrées par le système sont relevées</v>
      </c>
      <c r="M50" s="124" t="str">
        <f t="shared" ref="M50:M62" si="1">I50</f>
        <v>C10</v>
      </c>
      <c r="N50" s="148">
        <v>0.1</v>
      </c>
      <c r="O50" s="125"/>
      <c r="P50" s="126" t="str">
        <f>VLOOKUP(M50,Tâches!Z95:AA96,2,FALSE)</f>
        <v xml:space="preserve">S1 ; S2 ; S3 ; S4 ; S6 ; S7 </v>
      </c>
      <c r="Q50" s="127" t="str">
        <f>VLOOKUP(R50,Savoirs!$D$3:$E$34,2,FALSE)</f>
        <v>S2</v>
      </c>
      <c r="R50" s="153" t="s">
        <v>572</v>
      </c>
      <c r="S50" s="105" t="str">
        <f>VLOOKUP(R50,Savoirs!$F$3:$G$34,2,FALSE)</f>
        <v>L’impact environnemental d’une activité</v>
      </c>
      <c r="T50" s="89">
        <v>1</v>
      </c>
      <c r="U50" s="154"/>
    </row>
    <row r="51" spans="3:21" ht="15" thickBot="1" x14ac:dyDescent="0.4">
      <c r="C51" s="543"/>
      <c r="D51" s="111"/>
      <c r="E51" s="111" t="str">
        <f>'2. Problématisation E32a'!E6</f>
        <v>?</v>
      </c>
      <c r="F51" s="111" t="str">
        <f>'2. Problématisation E32a'!F6</f>
        <v>?</v>
      </c>
      <c r="G51" s="120" t="str">
        <f>'2. Problématisation E32a'!G6</f>
        <v>?</v>
      </c>
      <c r="H51" s="121" t="str">
        <f>VLOOKUP(G51,Tâches!N85:O100,2,FALSE)</f>
        <v>?</v>
      </c>
      <c r="I51" s="122" t="str">
        <f>VLOOKUP(J51,Compétences!G148:H157,2,FALSE)</f>
        <v>?</v>
      </c>
      <c r="J51" s="147" t="s">
        <v>41</v>
      </c>
      <c r="K51" s="123" t="str">
        <f>VLOOKUP(J51,Compétences!A148:B157,2,FALSE)</f>
        <v>?</v>
      </c>
      <c r="L51" s="123" t="str">
        <f>VLOOKUP(J51,Compétences!C148:D157,2,FALSE)</f>
        <v>?</v>
      </c>
      <c r="M51" s="124" t="str">
        <f t="shared" si="1"/>
        <v>?</v>
      </c>
      <c r="N51" s="148"/>
      <c r="O51" s="129"/>
      <c r="P51" s="126" t="str">
        <f>VLOOKUP(M51,Tâches!Z95:AA96,2,FALSE)</f>
        <v>?</v>
      </c>
      <c r="Q51" s="127" t="str">
        <f>VLOOKUP(R51,Savoirs!$D$3:$E$34,2,FALSE)</f>
        <v>?</v>
      </c>
      <c r="R51" s="153" t="s">
        <v>41</v>
      </c>
      <c r="S51" s="130" t="str">
        <f>VLOOKUP(R51,Savoirs!$F$3:$G$34,2,FALSE)</f>
        <v>?</v>
      </c>
      <c r="T51" s="89">
        <v>2</v>
      </c>
      <c r="U51" s="154"/>
    </row>
    <row r="52" spans="3:21" ht="15" thickBot="1" x14ac:dyDescent="0.4">
      <c r="C52" s="543"/>
      <c r="D52" s="111"/>
      <c r="E52" s="111" t="str">
        <f>'2. Problématisation E32a'!E7</f>
        <v>?</v>
      </c>
      <c r="F52" s="111" t="str">
        <f>'2. Problématisation E32a'!F7</f>
        <v>?</v>
      </c>
      <c r="G52" s="120" t="str">
        <f>'2. Problématisation E32a'!G7</f>
        <v>?</v>
      </c>
      <c r="H52" s="121" t="str">
        <f>VLOOKUP(G52,Tâches!N85:O100,2,FALSE)</f>
        <v>?</v>
      </c>
      <c r="I52" s="122" t="str">
        <f>VLOOKUP(J52,Compétences!G148:H157,2,FALSE)</f>
        <v>?</v>
      </c>
      <c r="J52" s="147" t="s">
        <v>41</v>
      </c>
      <c r="K52" s="123" t="str">
        <f>VLOOKUP(J52,Compétences!A148:B157,2,FALSE)</f>
        <v>?</v>
      </c>
      <c r="L52" s="123" t="str">
        <f>VLOOKUP(J52,Compétences!C148:D157,2,FALSE)</f>
        <v>?</v>
      </c>
      <c r="M52" s="124" t="str">
        <f t="shared" si="1"/>
        <v>?</v>
      </c>
      <c r="N52" s="148"/>
      <c r="O52" s="129"/>
      <c r="P52" s="126" t="str">
        <f>VLOOKUP(M52,Tâches!Z95:AA96,2,FALSE)</f>
        <v>?</v>
      </c>
      <c r="Q52" s="127" t="str">
        <f>VLOOKUP(R52,Savoirs!$D$3:$E$34,2,FALSE)</f>
        <v>?</v>
      </c>
      <c r="R52" s="153" t="s">
        <v>41</v>
      </c>
      <c r="S52" s="130" t="str">
        <f>VLOOKUP(R52,Savoirs!$F$3:$G$34,2,FALSE)</f>
        <v>?</v>
      </c>
      <c r="T52" s="89">
        <v>3</v>
      </c>
      <c r="U52" s="154"/>
    </row>
    <row r="53" spans="3:21" ht="15" thickBot="1" x14ac:dyDescent="0.4">
      <c r="C53" s="543"/>
      <c r="D53" s="111"/>
      <c r="E53" s="111" t="str">
        <f>'2. Problématisation E32a'!E8</f>
        <v>?</v>
      </c>
      <c r="F53" s="111" t="str">
        <f>'2. Problématisation E32a'!F8</f>
        <v>?</v>
      </c>
      <c r="G53" s="120" t="str">
        <f>'2. Problématisation E32a'!G8</f>
        <v>?</v>
      </c>
      <c r="H53" s="121" t="str">
        <f>VLOOKUP(G53,Tâches!N85:O100,2,FALSE)</f>
        <v>?</v>
      </c>
      <c r="I53" s="122" t="str">
        <f>VLOOKUP(J53,Compétences!G148:H157,2,FALSE)</f>
        <v>C10</v>
      </c>
      <c r="J53" s="147" t="s">
        <v>929</v>
      </c>
      <c r="K53" s="123" t="str">
        <f>VLOOKUP(J53,Compétences!A148:B157,2,FALSE)</f>
        <v>Effectuer des mesures, contrôles, des tests permettant de valider ou non les hypothèses en respectant lés règles de sécurité</v>
      </c>
      <c r="L53" s="123" t="str">
        <f>VLOOKUP(J53,Compétences!C148:D157,2,FALSE)</f>
        <v>Les points de mesures, de contrôles, de tests sont correctement choisis et localisés</v>
      </c>
      <c r="M53" s="124" t="str">
        <f t="shared" si="1"/>
        <v>C10</v>
      </c>
      <c r="N53" s="148">
        <v>0.1</v>
      </c>
      <c r="O53" s="129"/>
      <c r="P53" s="126" t="str">
        <f>VLOOKUP(M53,Tâches!Z95:AA96,2,FALSE)</f>
        <v xml:space="preserve">S1 ; S2 ; S3 ; S4 ; S6 ; S7 </v>
      </c>
      <c r="Q53" s="127" t="str">
        <f>VLOOKUP(R53,Savoirs!$D$3:$E$34,2,FALSE)</f>
        <v>?</v>
      </c>
      <c r="R53" s="153" t="s">
        <v>41</v>
      </c>
      <c r="S53" s="130" t="str">
        <f>VLOOKUP(R53,Savoirs!$F$3:$G$34,2,FALSE)</f>
        <v>?</v>
      </c>
      <c r="T53" s="89">
        <v>4</v>
      </c>
      <c r="U53" s="154"/>
    </row>
    <row r="54" spans="3:21" ht="15" thickBot="1" x14ac:dyDescent="0.4">
      <c r="C54" s="543"/>
      <c r="D54" s="111"/>
      <c r="E54" s="111" t="str">
        <f>'2. Problématisation E32a'!E9</f>
        <v>?</v>
      </c>
      <c r="F54" s="111" t="str">
        <f>'2. Problématisation E32a'!F9</f>
        <v>?</v>
      </c>
      <c r="G54" s="120" t="str">
        <f>'2. Problématisation E32a'!G9</f>
        <v>?</v>
      </c>
      <c r="H54" s="121" t="str">
        <f>VLOOKUP(G54,Tâches!N85:O100,2,FALSE)</f>
        <v>?</v>
      </c>
      <c r="I54" s="122" t="str">
        <f>VLOOKUP(J54,Compétences!G148:H157,2,FALSE)</f>
        <v>?</v>
      </c>
      <c r="J54" s="147" t="s">
        <v>41</v>
      </c>
      <c r="K54" s="123" t="str">
        <f>VLOOKUP(J54,Compétences!A148:B157,2,FALSE)</f>
        <v>?</v>
      </c>
      <c r="L54" s="123" t="str">
        <f>VLOOKUP(J54,Compétences!C148:D157,2,FALSE)</f>
        <v>?</v>
      </c>
      <c r="M54" s="124" t="str">
        <f t="shared" si="1"/>
        <v>?</v>
      </c>
      <c r="N54" s="148"/>
      <c r="O54" s="129"/>
      <c r="P54" s="126" t="str">
        <f>VLOOKUP(M54,Tâches!Z95:AA96,2,FALSE)</f>
        <v>?</v>
      </c>
      <c r="Q54" s="127" t="str">
        <f>VLOOKUP(R54,Savoirs!$D$3:$E$34,2,FALSE)</f>
        <v>?</v>
      </c>
      <c r="R54" s="153" t="s">
        <v>41</v>
      </c>
      <c r="S54" s="130" t="str">
        <f>VLOOKUP(R54,Savoirs!$F$3:$G$34,2,FALSE)</f>
        <v>?</v>
      </c>
      <c r="T54" s="89">
        <v>5</v>
      </c>
      <c r="U54" s="154"/>
    </row>
    <row r="55" spans="3:21" ht="15" thickBot="1" x14ac:dyDescent="0.4">
      <c r="C55" s="543"/>
      <c r="D55" s="111"/>
      <c r="E55" s="111" t="str">
        <f>'2. Problématisation E32a'!E10</f>
        <v>?</v>
      </c>
      <c r="F55" s="111" t="str">
        <f>'2. Problématisation E32a'!F10</f>
        <v>?</v>
      </c>
      <c r="G55" s="120" t="str">
        <f>'2. Problématisation E32a'!G10</f>
        <v>?</v>
      </c>
      <c r="H55" s="121" t="str">
        <f>VLOOKUP(G55,Tâches!N85:O100,2,FALSE)</f>
        <v>?</v>
      </c>
      <c r="I55" s="122" t="str">
        <f>VLOOKUP(J55,Compétences!G148:H157,2,FALSE)</f>
        <v>?</v>
      </c>
      <c r="J55" s="147" t="s">
        <v>41</v>
      </c>
      <c r="K55" s="123" t="str">
        <f>VLOOKUP(J55,Compétences!A148:B157,2,FALSE)</f>
        <v>?</v>
      </c>
      <c r="L55" s="123" t="str">
        <f>VLOOKUP(J55,Compétences!C148:D157,2,FALSE)</f>
        <v>?</v>
      </c>
      <c r="M55" s="124" t="str">
        <f t="shared" si="1"/>
        <v>?</v>
      </c>
      <c r="N55" s="148"/>
      <c r="O55" s="129"/>
      <c r="P55" s="126" t="str">
        <f>VLOOKUP(M55,Tâches!Z95:AA96,2,FALSE)</f>
        <v>?</v>
      </c>
      <c r="Q55" s="127" t="str">
        <f>VLOOKUP(R55,Savoirs!$D$3:$E$34,2,FALSE)</f>
        <v>?</v>
      </c>
      <c r="R55" s="153" t="s">
        <v>41</v>
      </c>
      <c r="S55" s="130" t="str">
        <f>VLOOKUP(R55,Savoirs!$F$3:$G$34,2,FALSE)</f>
        <v>?</v>
      </c>
      <c r="T55" s="89">
        <v>6</v>
      </c>
      <c r="U55" s="154"/>
    </row>
    <row r="56" spans="3:21" ht="15" thickBot="1" x14ac:dyDescent="0.4">
      <c r="C56" s="543"/>
      <c r="D56" s="111"/>
      <c r="E56" s="111" t="str">
        <f>'2. Problématisation E32a'!E11</f>
        <v>?</v>
      </c>
      <c r="F56" s="111" t="str">
        <f>'2. Problématisation E32a'!F11</f>
        <v>?</v>
      </c>
      <c r="G56" s="120" t="str">
        <f>'2. Problématisation E32a'!G11</f>
        <v>?</v>
      </c>
      <c r="H56" s="121" t="str">
        <f>VLOOKUP(G56,Tâches!N85:O100,2,FALSE)</f>
        <v>?</v>
      </c>
      <c r="I56" s="122" t="str">
        <f>VLOOKUP(J56,Compétences!G148:H157,2,FALSE)</f>
        <v>?</v>
      </c>
      <c r="J56" s="147" t="s">
        <v>41</v>
      </c>
      <c r="K56" s="123" t="str">
        <f>VLOOKUP(J56,Compétences!A148:B157,2,FALSE)</f>
        <v>?</v>
      </c>
      <c r="L56" s="123" t="str">
        <f>VLOOKUP(J56,Compétences!C148:D157,2,FALSE)</f>
        <v>?</v>
      </c>
      <c r="M56" s="124" t="str">
        <f t="shared" si="1"/>
        <v>?</v>
      </c>
      <c r="N56" s="148"/>
      <c r="O56" s="129"/>
      <c r="P56" s="126" t="str">
        <f>VLOOKUP(M56,Tâches!Z95:AA96,2,FALSE)</f>
        <v>?</v>
      </c>
      <c r="Q56" s="127" t="str">
        <f>VLOOKUP(R56,Savoirs!$D$3:$E$34,2,FALSE)</f>
        <v>?</v>
      </c>
      <c r="R56" s="153" t="s">
        <v>41</v>
      </c>
      <c r="S56" s="130" t="str">
        <f>VLOOKUP(R56,Savoirs!$F$3:$G$34,2,FALSE)</f>
        <v>?</v>
      </c>
      <c r="T56" s="89">
        <v>7</v>
      </c>
      <c r="U56" s="154"/>
    </row>
    <row r="57" spans="3:21" ht="15" thickBot="1" x14ac:dyDescent="0.4">
      <c r="C57" s="543"/>
      <c r="D57" s="111"/>
      <c r="E57" s="111" t="str">
        <f>'2. Problématisation E32a'!E12</f>
        <v>?</v>
      </c>
      <c r="F57" s="111" t="str">
        <f>'2. Problématisation E32a'!F12</f>
        <v>?</v>
      </c>
      <c r="G57" s="120" t="str">
        <f>'2. Problématisation E32a'!G12</f>
        <v>?</v>
      </c>
      <c r="H57" s="121" t="str">
        <f>VLOOKUP(G57,Tâches!N85:O100,2,FALSE)</f>
        <v>?</v>
      </c>
      <c r="I57" s="122" t="str">
        <f>VLOOKUP(J57,Compétences!G148:H157,2,FALSE)</f>
        <v>?</v>
      </c>
      <c r="J57" s="147" t="s">
        <v>41</v>
      </c>
      <c r="K57" s="123" t="str">
        <f>VLOOKUP(J57,Compétences!A148:B157,2,FALSE)</f>
        <v>?</v>
      </c>
      <c r="L57" s="123" t="str">
        <f>VLOOKUP(J57,Compétences!C148:D157,2,FALSE)</f>
        <v>?</v>
      </c>
      <c r="M57" s="124" t="str">
        <f t="shared" si="1"/>
        <v>?</v>
      </c>
      <c r="N57" s="148"/>
      <c r="O57" s="129"/>
      <c r="P57" s="126" t="str">
        <f>VLOOKUP(M57,Tâches!Z95:AA96,2,FALSE)</f>
        <v>?</v>
      </c>
      <c r="Q57" s="127" t="str">
        <f>VLOOKUP(R57,Savoirs!$D$3:$E$34,2,FALSE)</f>
        <v>?</v>
      </c>
      <c r="R57" s="153" t="s">
        <v>41</v>
      </c>
      <c r="S57" s="130" t="str">
        <f>VLOOKUP(R57,Savoirs!$F$3:$G$34,2,FALSE)</f>
        <v>?</v>
      </c>
      <c r="T57" s="89">
        <v>8</v>
      </c>
      <c r="U57" s="154"/>
    </row>
    <row r="58" spans="3:21" ht="15" thickBot="1" x14ac:dyDescent="0.4">
      <c r="C58" s="543"/>
      <c r="D58" s="111"/>
      <c r="E58" s="111" t="str">
        <f>'2. Problématisation E32a'!E13</f>
        <v>?</v>
      </c>
      <c r="F58" s="111" t="str">
        <f>'2. Problématisation E32a'!F13</f>
        <v>?</v>
      </c>
      <c r="G58" s="120" t="str">
        <f>'2. Problématisation E32a'!G13</f>
        <v>?</v>
      </c>
      <c r="H58" s="121" t="str">
        <f>VLOOKUP(G58,Tâches!N85:O100,2,FALSE)</f>
        <v>?</v>
      </c>
      <c r="I58" s="122" t="str">
        <f>VLOOKUP(J58,Compétences!G148:H157,2,FALSE)</f>
        <v>?</v>
      </c>
      <c r="J58" s="147" t="s">
        <v>41</v>
      </c>
      <c r="K58" s="123" t="str">
        <f>VLOOKUP(J58,Compétences!A148:B157,2,FALSE)</f>
        <v>?</v>
      </c>
      <c r="L58" s="123" t="str">
        <f>VLOOKUP(J58,Compétences!C148:D157,2,FALSE)</f>
        <v>?</v>
      </c>
      <c r="M58" s="124" t="str">
        <f t="shared" si="1"/>
        <v>?</v>
      </c>
      <c r="N58" s="148"/>
      <c r="O58" s="129"/>
      <c r="P58" s="126" t="str">
        <f>VLOOKUP(M58,Tâches!Z95:AA96,2,FALSE)</f>
        <v>?</v>
      </c>
      <c r="Q58" s="127" t="str">
        <f>VLOOKUP(R58,Savoirs!$D$3:$E$34,2,FALSE)</f>
        <v>?</v>
      </c>
      <c r="R58" s="153" t="s">
        <v>41</v>
      </c>
      <c r="S58" s="130" t="str">
        <f>VLOOKUP(R58,Savoirs!$F$3:$G$34,2,FALSE)</f>
        <v>?</v>
      </c>
      <c r="T58" s="89">
        <v>9</v>
      </c>
      <c r="U58" s="154"/>
    </row>
    <row r="59" spans="3:21" ht="15" thickBot="1" x14ac:dyDescent="0.4">
      <c r="C59" s="543"/>
      <c r="D59" s="111"/>
      <c r="E59" s="111" t="str">
        <f>'2. Problématisation E32a'!E14</f>
        <v>?</v>
      </c>
      <c r="F59" s="111" t="str">
        <f>'2. Problématisation E32a'!F14</f>
        <v>?</v>
      </c>
      <c r="G59" s="120" t="str">
        <f>'2. Problématisation E32a'!G14</f>
        <v>?</v>
      </c>
      <c r="H59" s="121" t="str">
        <f>VLOOKUP(G59,Tâches!N85:O100,2,FALSE)</f>
        <v>?</v>
      </c>
      <c r="I59" s="122" t="str">
        <f>VLOOKUP(J59,Compétences!G148:H157,2,FALSE)</f>
        <v>?</v>
      </c>
      <c r="J59" s="147" t="s">
        <v>41</v>
      </c>
      <c r="K59" s="123" t="str">
        <f>VLOOKUP(J59,Compétences!A148:B157,2,FALSE)</f>
        <v>?</v>
      </c>
      <c r="L59" s="123" t="str">
        <f>VLOOKUP(J59,Compétences!C148:D157,2,FALSE)</f>
        <v>?</v>
      </c>
      <c r="M59" s="124" t="str">
        <f t="shared" si="1"/>
        <v>?</v>
      </c>
      <c r="N59" s="148"/>
      <c r="O59" s="129"/>
      <c r="P59" s="126" t="str">
        <f>VLOOKUP(M59,Tâches!Z95:AA96,2,FALSE)</f>
        <v>?</v>
      </c>
      <c r="Q59" s="127" t="str">
        <f>VLOOKUP(R59,Savoirs!$D$3:$E$34,2,FALSE)</f>
        <v>?</v>
      </c>
      <c r="R59" s="153" t="s">
        <v>41</v>
      </c>
      <c r="S59" s="130" t="str">
        <f>VLOOKUP(R59,Savoirs!$F$3:$G$34,2,FALSE)</f>
        <v>?</v>
      </c>
      <c r="T59" s="89">
        <v>10</v>
      </c>
      <c r="U59" s="154"/>
    </row>
    <row r="60" spans="3:21" ht="15" thickBot="1" x14ac:dyDescent="0.4">
      <c r="C60" s="543"/>
      <c r="D60" s="111"/>
      <c r="E60" s="111" t="str">
        <f>'2. Problématisation E32a'!E15</f>
        <v>?</v>
      </c>
      <c r="F60" s="111" t="str">
        <f>'2. Problématisation E32a'!F15</f>
        <v>?</v>
      </c>
      <c r="G60" s="120" t="str">
        <f>'2. Problématisation E32a'!G15</f>
        <v>?</v>
      </c>
      <c r="H60" s="121" t="str">
        <f>VLOOKUP(G60,Tâches!N85:O100,2,FALSE)</f>
        <v>?</v>
      </c>
      <c r="I60" s="122" t="str">
        <f>VLOOKUP(J60,Compétences!G148:H157,2,FALSE)</f>
        <v>?</v>
      </c>
      <c r="J60" s="147" t="s">
        <v>41</v>
      </c>
      <c r="K60" s="123" t="str">
        <f>VLOOKUP(J60,Compétences!A148:B157,2,FALSE)</f>
        <v>?</v>
      </c>
      <c r="L60" s="123" t="str">
        <f>VLOOKUP(J60,Compétences!C148:D157,2,FALSE)</f>
        <v>?</v>
      </c>
      <c r="M60" s="124" t="str">
        <f t="shared" si="1"/>
        <v>?</v>
      </c>
      <c r="N60" s="148"/>
      <c r="O60" s="129"/>
      <c r="P60" s="126" t="str">
        <f>VLOOKUP(M60,Tâches!Z95:AA96,2,FALSE)</f>
        <v>?</v>
      </c>
      <c r="Q60" s="127" t="str">
        <f>VLOOKUP(R60,Savoirs!$D$3:$E$34,2,FALSE)</f>
        <v>?</v>
      </c>
      <c r="R60" s="153" t="s">
        <v>41</v>
      </c>
      <c r="S60" s="130" t="str">
        <f>VLOOKUP(R60,Savoirs!$F$3:$G$34,2,FALSE)</f>
        <v>?</v>
      </c>
      <c r="T60" s="89">
        <v>11</v>
      </c>
      <c r="U60" s="154"/>
    </row>
    <row r="61" spans="3:21" ht="15" thickBot="1" x14ac:dyDescent="0.4">
      <c r="C61" s="543"/>
      <c r="D61" s="111"/>
      <c r="E61" s="111" t="str">
        <f>'2. Problématisation E32a'!E16</f>
        <v>?</v>
      </c>
      <c r="F61" s="111" t="str">
        <f>'2. Problématisation E32a'!F16</f>
        <v>?</v>
      </c>
      <c r="G61" s="120" t="str">
        <f>'2. Problématisation E32a'!G16</f>
        <v>?</v>
      </c>
      <c r="H61" s="121" t="str">
        <f>VLOOKUP(G61,Tâches!N85:O100,2,FALSE)</f>
        <v>?</v>
      </c>
      <c r="I61" s="122" t="str">
        <f>VLOOKUP(J61,Compétences!G148:H157,2,FALSE)</f>
        <v>?</v>
      </c>
      <c r="J61" s="147" t="s">
        <v>41</v>
      </c>
      <c r="K61" s="123" t="str">
        <f>VLOOKUP(J61,Compétences!A148:B157,2,FALSE)</f>
        <v>?</v>
      </c>
      <c r="L61" s="123" t="str">
        <f>VLOOKUP(J61,Compétences!C148:D157,2,FALSE)</f>
        <v>?</v>
      </c>
      <c r="M61" s="124" t="str">
        <f t="shared" si="1"/>
        <v>?</v>
      </c>
      <c r="N61" s="148"/>
      <c r="O61" s="129"/>
      <c r="P61" s="126" t="str">
        <f>VLOOKUP(M61,Tâches!Z95:AA96,2,FALSE)</f>
        <v>?</v>
      </c>
      <c r="Q61" s="127" t="str">
        <f>VLOOKUP(R61,Savoirs!$D$3:$E$34,2,FALSE)</f>
        <v>?</v>
      </c>
      <c r="R61" s="153" t="s">
        <v>41</v>
      </c>
      <c r="S61" s="130" t="str">
        <f>VLOOKUP(R61,Savoirs!$F$3:$G$34,2,FALSE)</f>
        <v>?</v>
      </c>
      <c r="T61" s="89">
        <v>12</v>
      </c>
      <c r="U61" s="154"/>
    </row>
    <row r="62" spans="3:21" ht="15" thickBot="1" x14ac:dyDescent="0.4">
      <c r="C62" s="543"/>
      <c r="D62" s="111"/>
      <c r="E62" s="111" t="str">
        <f>'2. Problématisation E32a'!E17</f>
        <v>?</v>
      </c>
      <c r="F62" s="111" t="str">
        <f>'2. Problématisation E32a'!F17</f>
        <v>?</v>
      </c>
      <c r="G62" s="120" t="str">
        <f>'2. Problématisation E32a'!G17</f>
        <v>?</v>
      </c>
      <c r="H62" s="121" t="str">
        <f>VLOOKUP(G62,Tâches!N85:O100,2,FALSE)</f>
        <v>?</v>
      </c>
      <c r="I62" s="122" t="str">
        <f>VLOOKUP(J62,Compétences!G148:H157,2,FALSE)</f>
        <v>?</v>
      </c>
      <c r="J62" s="147" t="s">
        <v>41</v>
      </c>
      <c r="K62" s="123" t="str">
        <f>VLOOKUP(J62,Compétences!A148:B157,2,FALSE)</f>
        <v>?</v>
      </c>
      <c r="L62" s="123" t="str">
        <f>VLOOKUP(J62,Compétences!C148:D157,2,FALSE)</f>
        <v>?</v>
      </c>
      <c r="M62" s="124" t="str">
        <f t="shared" si="1"/>
        <v>?</v>
      </c>
      <c r="N62" s="148"/>
      <c r="O62" s="133"/>
      <c r="P62" s="126" t="str">
        <f>VLOOKUP(M62,Tâches!Z95:AA96,2,FALSE)</f>
        <v>?</v>
      </c>
      <c r="Q62" s="127" t="str">
        <f>VLOOKUP(R62,Savoirs!$D$3:$E$34,2,FALSE)</f>
        <v>?</v>
      </c>
      <c r="R62" s="153" t="s">
        <v>41</v>
      </c>
      <c r="S62" s="134" t="str">
        <f>VLOOKUP(R62,Savoirs!$F$3:$G$34,2,FALSE)</f>
        <v>?</v>
      </c>
      <c r="T62" s="89">
        <v>13</v>
      </c>
      <c r="U62" s="154"/>
    </row>
    <row r="64" spans="3:21" x14ac:dyDescent="0.35">
      <c r="N64" s="544" t="s">
        <v>97</v>
      </c>
      <c r="O64" s="544"/>
    </row>
    <row r="65" spans="3:21" x14ac:dyDescent="0.35">
      <c r="C65" s="64"/>
      <c r="D65" s="69"/>
      <c r="J65" s="58" t="s">
        <v>98</v>
      </c>
      <c r="N65" s="544" t="s">
        <v>99</v>
      </c>
      <c r="O65" s="544"/>
      <c r="P65" s="83"/>
      <c r="Q65" s="58" t="s">
        <v>100</v>
      </c>
      <c r="R65" s="59" t="s">
        <v>70</v>
      </c>
      <c r="S65" s="58"/>
      <c r="U65" s="89"/>
    </row>
    <row r="66" spans="3:21" ht="15" thickBot="1" x14ac:dyDescent="0.4">
      <c r="C66" s="58"/>
      <c r="D66" s="105"/>
      <c r="E66" s="105"/>
      <c r="F66" s="106"/>
      <c r="G66" s="545" t="s">
        <v>78</v>
      </c>
      <c r="H66" s="547" t="s">
        <v>101</v>
      </c>
      <c r="I66" s="549" t="s">
        <v>102</v>
      </c>
      <c r="J66" s="107" t="s">
        <v>36</v>
      </c>
      <c r="N66" s="551" t="s">
        <v>103</v>
      </c>
      <c r="O66" s="551"/>
      <c r="P66" s="108"/>
      <c r="R66" s="107" t="s">
        <v>36</v>
      </c>
    </row>
    <row r="67" spans="3:21" ht="15" thickBot="1" x14ac:dyDescent="0.4">
      <c r="C67" s="109" t="s">
        <v>122</v>
      </c>
      <c r="D67" s="110" t="s">
        <v>105</v>
      </c>
      <c r="E67" s="110" t="s">
        <v>106</v>
      </c>
      <c r="F67" s="111"/>
      <c r="G67" s="546"/>
      <c r="H67" s="548"/>
      <c r="I67" s="550"/>
      <c r="J67" s="112" t="s">
        <v>107</v>
      </c>
      <c r="K67" s="113" t="s">
        <v>108</v>
      </c>
      <c r="L67" s="114" t="s">
        <v>109</v>
      </c>
      <c r="M67" s="115" t="s">
        <v>110</v>
      </c>
      <c r="N67" s="116" t="s">
        <v>358</v>
      </c>
      <c r="O67" s="135" t="s">
        <v>111</v>
      </c>
      <c r="P67" s="136" t="s">
        <v>113</v>
      </c>
      <c r="Q67" s="86" t="s">
        <v>114</v>
      </c>
      <c r="R67" s="119" t="s">
        <v>115</v>
      </c>
      <c r="T67" s="89" t="s">
        <v>116</v>
      </c>
    </row>
    <row r="68" spans="3:21" ht="15" customHeight="1" thickBot="1" x14ac:dyDescent="0.4">
      <c r="C68" s="552" t="str">
        <f>'2. Problématisation E32a'!D22</f>
        <v>Description de la maintenance corrective après validation de la hiérarchie présente sur l'E32a</v>
      </c>
      <c r="D68" s="111" t="str">
        <f>'2. Problématisation E32a'!D1</f>
        <v>Maintenance corrective</v>
      </c>
      <c r="E68" s="111" t="str">
        <f>'2. Problématisation E32a'!E23</f>
        <v>A5T21</v>
      </c>
      <c r="F68" s="111" t="str">
        <f>'2. Problématisation E32a'!F23</f>
        <v>Consulter le registre de l’installation et consigner les informations</v>
      </c>
      <c r="G68" s="120" t="str">
        <f>'2. Problématisation E32a'!G23</f>
        <v>A5T2</v>
      </c>
      <c r="H68" s="121" t="str">
        <f>VLOOKUP(G68,Tâches!N85:O104,2,FALSE)</f>
        <v>C11</v>
      </c>
      <c r="I68" s="122" t="str">
        <f>VLOOKUP(J68,Compétences!G161:H177,2,FALSE)</f>
        <v>C11</v>
      </c>
      <c r="J68" s="147" t="s">
        <v>117</v>
      </c>
      <c r="K68" s="123" t="str">
        <f>VLOOKUP(J68,Compétences!A161:B177,2,FALSE)</f>
        <v>Rédiger un rapport de mise en service, un bon d'intervention</v>
      </c>
      <c r="L68" s="123" t="str">
        <f>VLOOKUP(J68,Compétences!C161:D177,2,FALSE)</f>
        <v xml:space="preserve">Les rapports sont correctement renseignés et exploitables </v>
      </c>
      <c r="M68" s="124" t="str">
        <f t="shared" ref="M68:M80" si="2">I68</f>
        <v>C11</v>
      </c>
      <c r="N68" s="149"/>
      <c r="O68" s="150">
        <v>0.1</v>
      </c>
      <c r="P68" s="132" t="str">
        <f>VLOOKUP(M68,Tâches!Z95:AA97,2,FALSE)</f>
        <v>S1 ; S2 ; S8</v>
      </c>
      <c r="Q68" s="127" t="str">
        <f>VLOOKUP(R68,Savoirs!$D$3:$E$34,2,FALSE)</f>
        <v>S1</v>
      </c>
      <c r="R68" s="153" t="s">
        <v>567</v>
      </c>
      <c r="S68" s="137" t="str">
        <f>VLOOKUP(R68,Savoirs!$F$3:$G$34,2,FALSE)</f>
        <v>Les qualifications, garanties et responsabilités</v>
      </c>
      <c r="T68" s="89">
        <v>1</v>
      </c>
      <c r="U68" s="154"/>
    </row>
    <row r="69" spans="3:21" ht="15" thickBot="1" x14ac:dyDescent="0.4">
      <c r="C69" s="543"/>
      <c r="D69" s="111"/>
      <c r="E69" s="111" t="str">
        <f>'2. Problématisation E32a'!E24</f>
        <v>?</v>
      </c>
      <c r="F69" s="111" t="str">
        <f>'2. Problématisation E32a'!F24</f>
        <v>?</v>
      </c>
      <c r="G69" s="120" t="str">
        <f>'2. Problématisation E32a'!G24</f>
        <v>?</v>
      </c>
      <c r="H69" s="121" t="str">
        <f>VLOOKUP(G69,Tâches!N85:O104,2,FALSE)</f>
        <v>?</v>
      </c>
      <c r="I69" s="122" t="str">
        <f>VLOOKUP(J69,Compétences!G161:H177,2,FALSE)</f>
        <v>?</v>
      </c>
      <c r="J69" s="147" t="s">
        <v>41</v>
      </c>
      <c r="K69" s="123" t="str">
        <f>VLOOKUP(J69,Compétences!A161:B177,2,FALSE)</f>
        <v>?</v>
      </c>
      <c r="L69" s="123" t="str">
        <f>VLOOKUP(J69,Compétences!C161:D177,2,FALSE)</f>
        <v>?</v>
      </c>
      <c r="M69" s="124" t="str">
        <f t="shared" si="2"/>
        <v>?</v>
      </c>
      <c r="N69" s="151"/>
      <c r="O69" s="152"/>
      <c r="P69" s="132" t="str">
        <f>VLOOKUP(M69,Tâches!Z95:AA97,2,FALSE)</f>
        <v>?</v>
      </c>
      <c r="Q69" s="127" t="str">
        <f>VLOOKUP(R69,Savoirs!$D$3:$E$34,2,FALSE)</f>
        <v>?</v>
      </c>
      <c r="R69" s="153" t="s">
        <v>41</v>
      </c>
      <c r="S69" s="130" t="str">
        <f>VLOOKUP(R69,Savoirs!$F$3:$G$34,2,FALSE)</f>
        <v>?</v>
      </c>
      <c r="T69" s="89">
        <v>2</v>
      </c>
      <c r="U69" s="154"/>
    </row>
    <row r="70" spans="3:21" ht="15" thickBot="1" x14ac:dyDescent="0.4">
      <c r="C70" s="543"/>
      <c r="D70" s="111"/>
      <c r="E70" s="111" t="str">
        <f>'2. Problématisation E32a'!E25</f>
        <v>?</v>
      </c>
      <c r="F70" s="111" t="str">
        <f>'2. Problématisation E32a'!F25</f>
        <v>?</v>
      </c>
      <c r="G70" s="120" t="str">
        <f>'2. Problématisation E32a'!G25</f>
        <v>?</v>
      </c>
      <c r="H70" s="121" t="str">
        <f>VLOOKUP(G70,Tâches!N85:O104,2,FALSE)</f>
        <v>?</v>
      </c>
      <c r="I70" s="122" t="str">
        <f>VLOOKUP(J70,Compétences!G161:H177,2,FALSE)</f>
        <v>C10</v>
      </c>
      <c r="J70" s="147" t="s">
        <v>695</v>
      </c>
      <c r="K70" s="123" t="str">
        <f>VLOOKUP(J70,Compétences!A161:B177,2,FALSE)</f>
        <v>Effectuer la déposedu composant défectueux</v>
      </c>
      <c r="L70" s="123" t="str">
        <f>VLOOKUP(J70,Compétences!C161:D177,2,FALSE)</f>
        <v xml:space="preserve">Les consignes et procédures sont respectées </v>
      </c>
      <c r="M70" s="124" t="str">
        <f t="shared" si="2"/>
        <v>C10</v>
      </c>
      <c r="N70" s="151">
        <v>0.1</v>
      </c>
      <c r="O70" s="152"/>
      <c r="P70" s="132" t="str">
        <f>VLOOKUP(M70,Tâches!Z95:AA97,2,FALSE)</f>
        <v xml:space="preserve">S1 ; S2 ; S3 ; S4 ; S6 ; S7 </v>
      </c>
      <c r="Q70" s="127" t="str">
        <f>VLOOKUP(R70,Savoirs!$D$3:$E$34,2,FALSE)</f>
        <v>?</v>
      </c>
      <c r="R70" s="153" t="s">
        <v>41</v>
      </c>
      <c r="S70" s="130" t="str">
        <f>VLOOKUP(R70,Savoirs!$F$3:$G$34,2,FALSE)</f>
        <v>?</v>
      </c>
      <c r="T70" s="89">
        <v>3</v>
      </c>
      <c r="U70" s="154"/>
    </row>
    <row r="71" spans="3:21" ht="15" thickBot="1" x14ac:dyDescent="0.4">
      <c r="C71" s="543"/>
      <c r="D71" s="111"/>
      <c r="E71" s="111" t="str">
        <f>'2. Problématisation E32a'!E26</f>
        <v>?</v>
      </c>
      <c r="F71" s="111" t="str">
        <f>'2. Problématisation E32a'!F26</f>
        <v>?</v>
      </c>
      <c r="G71" s="120" t="str">
        <f>'2. Problématisation E32a'!G26</f>
        <v>?</v>
      </c>
      <c r="H71" s="121" t="str">
        <f>VLOOKUP(G71,Tâches!N85:O104,2,FALSE)</f>
        <v>?</v>
      </c>
      <c r="I71" s="122" t="str">
        <f>VLOOKUP(J71,Compétences!G161:H177,2,FALSE)</f>
        <v>?</v>
      </c>
      <c r="J71" s="147" t="s">
        <v>41</v>
      </c>
      <c r="K71" s="123" t="str">
        <f>VLOOKUP(J71,Compétences!A161:B177,2,FALSE)</f>
        <v>?</v>
      </c>
      <c r="L71" s="123" t="str">
        <f>VLOOKUP(J71,Compétences!C161:D177,2,FALSE)</f>
        <v>?</v>
      </c>
      <c r="M71" s="124" t="str">
        <f t="shared" si="2"/>
        <v>?</v>
      </c>
      <c r="N71" s="151"/>
      <c r="O71" s="151"/>
      <c r="P71" s="132" t="str">
        <f>VLOOKUP(M71,Tâches!Z95:AA97,2,FALSE)</f>
        <v>?</v>
      </c>
      <c r="Q71" s="127" t="str">
        <f>VLOOKUP(R71,Savoirs!$D$3:$E$34,2,FALSE)</f>
        <v>?</v>
      </c>
      <c r="R71" s="153" t="s">
        <v>41</v>
      </c>
      <c r="S71" s="130" t="str">
        <f>VLOOKUP(R71,Savoirs!$F$3:$G$34,2,FALSE)</f>
        <v>?</v>
      </c>
      <c r="T71" s="89">
        <v>4</v>
      </c>
      <c r="U71" s="154"/>
    </row>
    <row r="72" spans="3:21" ht="15" thickBot="1" x14ac:dyDescent="0.4">
      <c r="C72" s="543"/>
      <c r="D72" s="111"/>
      <c r="E72" s="111" t="str">
        <f>'2. Problématisation E32a'!E27</f>
        <v>?</v>
      </c>
      <c r="F72" s="111" t="str">
        <f>'2. Problématisation E32a'!F27</f>
        <v>?</v>
      </c>
      <c r="G72" s="120" t="str">
        <f>'2. Problématisation E32a'!G27</f>
        <v>?</v>
      </c>
      <c r="H72" s="121" t="str">
        <f>VLOOKUP(G72,Tâches!N85:O104,2,FALSE)</f>
        <v>?</v>
      </c>
      <c r="I72" s="122" t="str">
        <f>VLOOKUP(J72,Compétences!G161:H177,2,FALSE)</f>
        <v>C11</v>
      </c>
      <c r="J72" s="147" t="s">
        <v>117</v>
      </c>
      <c r="K72" s="123" t="str">
        <f>VLOOKUP(J72,Compétences!A161:B177,2,FALSE)</f>
        <v>Rédiger un rapport de mise en service, un bon d'intervention</v>
      </c>
      <c r="L72" s="123" t="str">
        <f>VLOOKUP(J72,Compétences!C161:D177,2,FALSE)</f>
        <v xml:space="preserve">Les rapports sont correctement renseignés et exploitables </v>
      </c>
      <c r="M72" s="124" t="str">
        <f t="shared" si="2"/>
        <v>C11</v>
      </c>
      <c r="N72" s="151"/>
      <c r="O72" s="151"/>
      <c r="P72" s="132" t="str">
        <f>VLOOKUP(M72,Tâches!Z95:AA97,2,FALSE)</f>
        <v>S1 ; S2 ; S8</v>
      </c>
      <c r="Q72" s="127" t="str">
        <f>VLOOKUP(R72,Savoirs!$D$3:$E$34,2,FALSE)</f>
        <v>?</v>
      </c>
      <c r="R72" s="153" t="s">
        <v>41</v>
      </c>
      <c r="S72" s="130" t="str">
        <f>VLOOKUP(R72,Savoirs!$F$3:$G$34,2,FALSE)</f>
        <v>?</v>
      </c>
      <c r="T72" s="89">
        <v>5</v>
      </c>
      <c r="U72" s="154"/>
    </row>
    <row r="73" spans="3:21" ht="15" thickBot="1" x14ac:dyDescent="0.4">
      <c r="C73" s="543"/>
      <c r="D73" s="111"/>
      <c r="E73" s="111" t="str">
        <f>'2. Problématisation E32a'!E28</f>
        <v>?</v>
      </c>
      <c r="F73" s="111" t="str">
        <f>'2. Problématisation E32a'!F28</f>
        <v>?</v>
      </c>
      <c r="G73" s="120" t="str">
        <f>'2. Problématisation E32a'!G28</f>
        <v>?</v>
      </c>
      <c r="H73" s="121" t="str">
        <f>VLOOKUP(G73,Tâches!N85:O104,2,FALSE)</f>
        <v>?</v>
      </c>
      <c r="I73" s="122" t="str">
        <f>VLOOKUP(J73,Compétences!G161:H177,2,FALSE)</f>
        <v>?</v>
      </c>
      <c r="J73" s="147" t="s">
        <v>41</v>
      </c>
      <c r="K73" s="123" t="str">
        <f>VLOOKUP(J73,Compétences!A161:B177,2,FALSE)</f>
        <v>?</v>
      </c>
      <c r="L73" s="123" t="str">
        <f>VLOOKUP(J73,Compétences!C161:D177,2,FALSE)</f>
        <v>?</v>
      </c>
      <c r="M73" s="124" t="str">
        <f t="shared" si="2"/>
        <v>?</v>
      </c>
      <c r="N73" s="151"/>
      <c r="O73" s="151"/>
      <c r="P73" s="132" t="str">
        <f>VLOOKUP(M73,Tâches!Z95:AA97,2,FALSE)</f>
        <v>?</v>
      </c>
      <c r="Q73" s="127" t="str">
        <f>VLOOKUP(R73,Savoirs!$D$3:$E$34,2,FALSE)</f>
        <v>?</v>
      </c>
      <c r="R73" s="153" t="s">
        <v>41</v>
      </c>
      <c r="S73" s="130" t="str">
        <f>VLOOKUP(R73,Savoirs!$F$3:$G$34,2,FALSE)</f>
        <v>?</v>
      </c>
      <c r="T73" s="89">
        <v>6</v>
      </c>
      <c r="U73" s="154"/>
    </row>
    <row r="74" spans="3:21" ht="15" thickBot="1" x14ac:dyDescent="0.4">
      <c r="C74" s="543"/>
      <c r="D74" s="111"/>
      <c r="E74" s="111" t="str">
        <f>'2. Problématisation E32a'!E29</f>
        <v>?</v>
      </c>
      <c r="F74" s="111" t="str">
        <f>'2. Problématisation E32a'!F29</f>
        <v>?</v>
      </c>
      <c r="G74" s="120" t="str">
        <f>'2. Problématisation E32a'!G29</f>
        <v>?</v>
      </c>
      <c r="H74" s="121" t="str">
        <f>VLOOKUP(G74,Tâches!N85:O104,2,FALSE)</f>
        <v>?</v>
      </c>
      <c r="I74" s="122" t="str">
        <f>VLOOKUP(J74,Compétences!G161:H177,2,FALSE)</f>
        <v>?</v>
      </c>
      <c r="J74" s="147" t="s">
        <v>41</v>
      </c>
      <c r="K74" s="123" t="str">
        <f>VLOOKUP(J74,Compétences!A161:B177,2,FALSE)</f>
        <v>?</v>
      </c>
      <c r="L74" s="123" t="str">
        <f>VLOOKUP(J74,Compétences!C161:D177,2,FALSE)</f>
        <v>?</v>
      </c>
      <c r="M74" s="124" t="str">
        <f t="shared" si="2"/>
        <v>?</v>
      </c>
      <c r="N74" s="151"/>
      <c r="O74" s="151"/>
      <c r="P74" s="132" t="str">
        <f>VLOOKUP(M74,Tâches!Z95:AA97,2,FALSE)</f>
        <v>?</v>
      </c>
      <c r="Q74" s="127" t="str">
        <f>VLOOKUP(R74,Savoirs!$D$3:$E$34,2,FALSE)</f>
        <v>?</v>
      </c>
      <c r="R74" s="153" t="s">
        <v>41</v>
      </c>
      <c r="S74" s="130" t="str">
        <f>VLOOKUP(R74,Savoirs!$F$3:$G$34,2,FALSE)</f>
        <v>?</v>
      </c>
      <c r="T74" s="89">
        <v>7</v>
      </c>
      <c r="U74" s="154"/>
    </row>
    <row r="75" spans="3:21" ht="15" thickBot="1" x14ac:dyDescent="0.4">
      <c r="C75" s="543"/>
      <c r="D75" s="111"/>
      <c r="E75" s="111" t="str">
        <f>'2. Problématisation E32a'!E30</f>
        <v>?</v>
      </c>
      <c r="F75" s="111" t="str">
        <f>'2. Problématisation E32a'!F30</f>
        <v>?</v>
      </c>
      <c r="G75" s="120" t="str">
        <f>'2. Problématisation E32a'!G30</f>
        <v>?</v>
      </c>
      <c r="H75" s="121" t="str">
        <f>VLOOKUP(G75,Tâches!N85:O104,2,FALSE)</f>
        <v>?</v>
      </c>
      <c r="I75" s="122" t="str">
        <f>VLOOKUP(J75,Compétences!G161:H177,2,FALSE)</f>
        <v>?</v>
      </c>
      <c r="J75" s="147" t="s">
        <v>41</v>
      </c>
      <c r="K75" s="123" t="str">
        <f>VLOOKUP(J75,Compétences!A161:B177,2,FALSE)</f>
        <v>?</v>
      </c>
      <c r="L75" s="123" t="str">
        <f>VLOOKUP(J75,Compétences!C161:D177,2,FALSE)</f>
        <v>?</v>
      </c>
      <c r="M75" s="124" t="str">
        <f t="shared" si="2"/>
        <v>?</v>
      </c>
      <c r="N75" s="151"/>
      <c r="O75" s="151"/>
      <c r="P75" s="132" t="str">
        <f>VLOOKUP(M75,Tâches!Z95:AA97,2,FALSE)</f>
        <v>?</v>
      </c>
      <c r="Q75" s="127" t="str">
        <f>VLOOKUP(R75,Savoirs!$D$3:$E$34,2,FALSE)</f>
        <v>?</v>
      </c>
      <c r="R75" s="153" t="s">
        <v>41</v>
      </c>
      <c r="S75" s="130" t="str">
        <f>VLOOKUP(R75,Savoirs!$F$3:$G$34,2,FALSE)</f>
        <v>?</v>
      </c>
      <c r="T75" s="89">
        <v>8</v>
      </c>
      <c r="U75" s="154"/>
    </row>
    <row r="76" spans="3:21" ht="15" thickBot="1" x14ac:dyDescent="0.4">
      <c r="C76" s="543"/>
      <c r="D76" s="111"/>
      <c r="E76" s="111" t="str">
        <f>'2. Problématisation E32a'!E31</f>
        <v>?</v>
      </c>
      <c r="F76" s="111" t="str">
        <f>'2. Problématisation E32a'!F31</f>
        <v>?</v>
      </c>
      <c r="G76" s="120" t="str">
        <f>'2. Problématisation E32a'!G31</f>
        <v>?</v>
      </c>
      <c r="H76" s="121" t="str">
        <f>VLOOKUP(G76,Tâches!N85:O104,2,FALSE)</f>
        <v>?</v>
      </c>
      <c r="I76" s="122" t="str">
        <f>VLOOKUP(J76,Compétences!G161:H177,2,FALSE)</f>
        <v>?</v>
      </c>
      <c r="J76" s="147" t="s">
        <v>41</v>
      </c>
      <c r="K76" s="123" t="str">
        <f>VLOOKUP(J76,Compétences!A161:B177,2,FALSE)</f>
        <v>?</v>
      </c>
      <c r="L76" s="123" t="str">
        <f>VLOOKUP(J76,Compétences!C161:D177,2,FALSE)</f>
        <v>?</v>
      </c>
      <c r="M76" s="124" t="str">
        <f t="shared" si="2"/>
        <v>?</v>
      </c>
      <c r="N76" s="151"/>
      <c r="O76" s="151"/>
      <c r="P76" s="132" t="str">
        <f>VLOOKUP(M76,Tâches!Z95:AA97,2,FALSE)</f>
        <v>?</v>
      </c>
      <c r="Q76" s="127" t="str">
        <f>VLOOKUP(R76,Savoirs!$D$3:$E$34,2,FALSE)</f>
        <v>?</v>
      </c>
      <c r="R76" s="153" t="s">
        <v>41</v>
      </c>
      <c r="S76" s="130" t="str">
        <f>VLOOKUP(R76,Savoirs!$F$3:$G$34,2,FALSE)</f>
        <v>?</v>
      </c>
      <c r="T76" s="89">
        <v>9</v>
      </c>
      <c r="U76" s="154"/>
    </row>
    <row r="77" spans="3:21" ht="15" thickBot="1" x14ac:dyDescent="0.4">
      <c r="C77" s="543"/>
      <c r="D77" s="111"/>
      <c r="E77" s="111" t="str">
        <f>'2. Problématisation E32a'!E32</f>
        <v>?</v>
      </c>
      <c r="F77" s="111" t="str">
        <f>'2. Problématisation E32a'!F32</f>
        <v>?</v>
      </c>
      <c r="G77" s="120" t="str">
        <f>'2. Problématisation E32a'!G32</f>
        <v>?</v>
      </c>
      <c r="H77" s="121" t="str">
        <f>VLOOKUP(G77,Tâches!N85:O104,2,FALSE)</f>
        <v>?</v>
      </c>
      <c r="I77" s="122" t="str">
        <f>VLOOKUP(J77,Compétences!G161:H177,2,FALSE)</f>
        <v>?</v>
      </c>
      <c r="J77" s="147" t="s">
        <v>41</v>
      </c>
      <c r="K77" s="123" t="str">
        <f>VLOOKUP(J77,Compétences!A161:B177,2,FALSE)</f>
        <v>?</v>
      </c>
      <c r="L77" s="123" t="str">
        <f>VLOOKUP(J77,Compétences!C161:D177,2,FALSE)</f>
        <v>?</v>
      </c>
      <c r="M77" s="124" t="str">
        <f t="shared" si="2"/>
        <v>?</v>
      </c>
      <c r="N77" s="151"/>
      <c r="O77" s="151"/>
      <c r="P77" s="132" t="str">
        <f>VLOOKUP(M77,Tâches!Z95:AA97,2,FALSE)</f>
        <v>?</v>
      </c>
      <c r="Q77" s="127" t="str">
        <f>VLOOKUP(R77,Savoirs!$D$3:$E$34,2,FALSE)</f>
        <v>?</v>
      </c>
      <c r="R77" s="153" t="s">
        <v>41</v>
      </c>
      <c r="S77" s="130" t="str">
        <f>VLOOKUP(R77,Savoirs!$F$3:$G$34,2,FALSE)</f>
        <v>?</v>
      </c>
      <c r="T77" s="89">
        <v>10</v>
      </c>
      <c r="U77" s="154"/>
    </row>
    <row r="78" spans="3:21" ht="15" thickBot="1" x14ac:dyDescent="0.4">
      <c r="C78" s="543"/>
      <c r="D78" s="111"/>
      <c r="E78" s="111" t="str">
        <f>'2. Problématisation E32a'!E33</f>
        <v>?</v>
      </c>
      <c r="F78" s="111" t="str">
        <f>'2. Problématisation E32a'!F33</f>
        <v>?</v>
      </c>
      <c r="G78" s="120" t="str">
        <f>'2. Problématisation E32a'!G33</f>
        <v>?</v>
      </c>
      <c r="H78" s="121" t="str">
        <f>VLOOKUP(G78,Tâches!N85:O104,2,FALSE)</f>
        <v>?</v>
      </c>
      <c r="I78" s="122" t="str">
        <f>VLOOKUP(J78,Compétences!G161:H177,2,FALSE)</f>
        <v>?</v>
      </c>
      <c r="J78" s="147" t="s">
        <v>41</v>
      </c>
      <c r="K78" s="123" t="str">
        <f>VLOOKUP(J78,Compétences!A161:B177,2,FALSE)</f>
        <v>?</v>
      </c>
      <c r="L78" s="123" t="str">
        <f>VLOOKUP(J78,Compétences!C161:D177,2,FALSE)</f>
        <v>?</v>
      </c>
      <c r="M78" s="124" t="str">
        <f t="shared" si="2"/>
        <v>?</v>
      </c>
      <c r="N78" s="151"/>
      <c r="O78" s="152"/>
      <c r="P78" s="132" t="str">
        <f>VLOOKUP(M78,Tâches!Z95:AA97,2,FALSE)</f>
        <v>?</v>
      </c>
      <c r="Q78" s="127" t="str">
        <f>VLOOKUP(R78,Savoirs!$D$3:$E$34,2,FALSE)</f>
        <v>?</v>
      </c>
      <c r="R78" s="153" t="s">
        <v>41</v>
      </c>
      <c r="S78" s="130" t="str">
        <f>VLOOKUP(R78,Savoirs!$F$3:$G$34,2,FALSE)</f>
        <v>?</v>
      </c>
      <c r="T78" s="89">
        <v>11</v>
      </c>
      <c r="U78" s="154"/>
    </row>
    <row r="79" spans="3:21" ht="15" thickBot="1" x14ac:dyDescent="0.4">
      <c r="C79" s="543"/>
      <c r="D79" s="111"/>
      <c r="E79" s="111" t="str">
        <f>'2. Problématisation E32a'!E34</f>
        <v>?</v>
      </c>
      <c r="F79" s="111" t="str">
        <f>'2. Problématisation E32a'!F34</f>
        <v>?</v>
      </c>
      <c r="G79" s="120" t="str">
        <f>'2. Problématisation E32a'!G34</f>
        <v>?</v>
      </c>
      <c r="H79" s="121" t="str">
        <f>VLOOKUP(G79,Tâches!N85:O104,2,FALSE)</f>
        <v>?</v>
      </c>
      <c r="I79" s="122" t="str">
        <f>VLOOKUP(J79,Compétences!G161:H177,2,FALSE)</f>
        <v>?</v>
      </c>
      <c r="J79" s="147" t="s">
        <v>41</v>
      </c>
      <c r="K79" s="123" t="str">
        <f>VLOOKUP(J79,Compétences!A161:B177,2,FALSE)</f>
        <v>?</v>
      </c>
      <c r="L79" s="123" t="str">
        <f>VLOOKUP(J79,Compétences!C161:D177,2,FALSE)</f>
        <v>?</v>
      </c>
      <c r="M79" s="124" t="str">
        <f t="shared" si="2"/>
        <v>?</v>
      </c>
      <c r="N79" s="151"/>
      <c r="O79" s="152"/>
      <c r="P79" s="132" t="str">
        <f>VLOOKUP(M79,Tâches!Z95:AA97,2,FALSE)</f>
        <v>?</v>
      </c>
      <c r="Q79" s="127" t="str">
        <f>VLOOKUP(R79,Savoirs!$D$3:$E$34,2,FALSE)</f>
        <v>?</v>
      </c>
      <c r="R79" s="153" t="s">
        <v>41</v>
      </c>
      <c r="S79" s="130" t="str">
        <f>VLOOKUP(R79,Savoirs!$F$3:$G$34,2,FALSE)</f>
        <v>?</v>
      </c>
      <c r="T79" s="89">
        <v>12</v>
      </c>
      <c r="U79" s="154"/>
    </row>
    <row r="80" spans="3:21" ht="15" thickBot="1" x14ac:dyDescent="0.4">
      <c r="C80" s="543"/>
      <c r="D80" s="111"/>
      <c r="E80" s="111" t="str">
        <f>'2. Problématisation E32a'!E34</f>
        <v>?</v>
      </c>
      <c r="F80" s="111" t="str">
        <f>'2. Problématisation E32a'!F34</f>
        <v>?</v>
      </c>
      <c r="G80" s="120" t="str">
        <f>'2. Problématisation E32a'!G34</f>
        <v>?</v>
      </c>
      <c r="H80" s="121" t="str">
        <f>VLOOKUP(G80,Tâches!N85:O104,2,FALSE)</f>
        <v>?</v>
      </c>
      <c r="I80" s="122" t="str">
        <f>VLOOKUP(J80,Compétences!G161:H177,2,FALSE)</f>
        <v>?</v>
      </c>
      <c r="J80" s="147" t="s">
        <v>41</v>
      </c>
      <c r="K80" s="123" t="str">
        <f>VLOOKUP(J80,Compétences!A161:B177,2,FALSE)</f>
        <v>?</v>
      </c>
      <c r="L80" s="123" t="str">
        <f>VLOOKUP(J80,Compétences!C161:D177,2,FALSE)</f>
        <v>?</v>
      </c>
      <c r="M80" s="124" t="str">
        <f t="shared" si="2"/>
        <v>?</v>
      </c>
      <c r="N80" s="151"/>
      <c r="O80" s="152"/>
      <c r="P80" s="132" t="str">
        <f>VLOOKUP(M80,Tâches!Z95:AA97,2,FALSE)</f>
        <v>?</v>
      </c>
      <c r="Q80" s="127" t="str">
        <f>VLOOKUP(R80,Savoirs!$D$3:$E$34,2,FALSE)</f>
        <v>?</v>
      </c>
      <c r="R80" s="153" t="s">
        <v>41</v>
      </c>
      <c r="S80" s="138" t="str">
        <f>VLOOKUP(R80,Savoirs!$F$3:$G$34,2,FALSE)</f>
        <v>?</v>
      </c>
      <c r="T80" s="89">
        <v>13</v>
      </c>
      <c r="U80" s="154"/>
    </row>
    <row r="82" spans="4:17" x14ac:dyDescent="0.35">
      <c r="D82" s="139"/>
      <c r="E82" s="140"/>
      <c r="F82" s="141" t="s">
        <v>641</v>
      </c>
      <c r="G82" s="142">
        <f>COUNTIF($G$50:$G$80,"A4T1")</f>
        <v>0</v>
      </c>
      <c r="H82" s="141" t="s">
        <v>702</v>
      </c>
      <c r="I82" s="142">
        <f>COUNTIF(I4:I80,"C10")</f>
        <v>8</v>
      </c>
      <c r="M82" s="143" t="s">
        <v>702</v>
      </c>
      <c r="N82" s="144">
        <f>SUM(N45:N80)</f>
        <v>0.30000000000000004</v>
      </c>
      <c r="O82" s="144"/>
      <c r="P82" s="141" t="s">
        <v>127</v>
      </c>
      <c r="Q82" s="142">
        <f>COUNTIF($Q$5:$Q$80,"S1")</f>
        <v>1</v>
      </c>
    </row>
    <row r="83" spans="4:17" x14ac:dyDescent="0.35">
      <c r="D83" s="139"/>
      <c r="E83" s="140"/>
      <c r="F83" s="141" t="s">
        <v>642</v>
      </c>
      <c r="G83" s="142">
        <f>COUNTIF($G$50:$G$80,"A4T2")</f>
        <v>0</v>
      </c>
      <c r="H83" s="141" t="s">
        <v>126</v>
      </c>
      <c r="I83" s="142">
        <f>COUNTIF(I4:I80,"C11")</f>
        <v>3</v>
      </c>
      <c r="M83" s="143" t="s">
        <v>126</v>
      </c>
      <c r="N83" s="143"/>
      <c r="O83" s="144">
        <f>SUM(O45:O80)</f>
        <v>0.1</v>
      </c>
      <c r="P83" s="141" t="s">
        <v>128</v>
      </c>
      <c r="Q83" s="142">
        <f>COUNTIF($Q$5:$Q$80,"S2")</f>
        <v>1</v>
      </c>
    </row>
    <row r="84" spans="4:17" x14ac:dyDescent="0.35">
      <c r="D84" s="139"/>
      <c r="E84" s="140"/>
      <c r="F84" s="141" t="s">
        <v>703</v>
      </c>
      <c r="G84" s="142">
        <f>COUNTIF($G$50:$G$80,"A5T1")</f>
        <v>0</v>
      </c>
      <c r="H84" s="145"/>
      <c r="I84" s="143"/>
      <c r="M84" s="143" t="s">
        <v>643</v>
      </c>
      <c r="N84" s="146" t="str">
        <f>IF(N82=100%,"OK","Erreur")</f>
        <v>Erreur</v>
      </c>
      <c r="O84" s="146" t="str">
        <f>IF(O83=100%,"OK","Erreur")</f>
        <v>Erreur</v>
      </c>
      <c r="P84" s="141" t="s">
        <v>129</v>
      </c>
      <c r="Q84" s="142">
        <f>COUNTIF($Q$5:$Q$80,"S4")</f>
        <v>0</v>
      </c>
    </row>
    <row r="85" spans="4:17" x14ac:dyDescent="0.35">
      <c r="D85" s="139"/>
      <c r="E85" s="140"/>
      <c r="F85" s="141" t="s">
        <v>704</v>
      </c>
      <c r="G85" s="142">
        <f>COUNTIF($G$50:$G$80,"A5T2")</f>
        <v>1</v>
      </c>
      <c r="H85" s="145"/>
      <c r="I85" s="143"/>
      <c r="P85" s="141" t="s">
        <v>130</v>
      </c>
      <c r="Q85" s="142">
        <f>COUNTIF($Q$5:$Q$80,"S4")</f>
        <v>0</v>
      </c>
    </row>
    <row r="86" spans="4:17" x14ac:dyDescent="0.35">
      <c r="D86" s="139"/>
      <c r="E86" s="140"/>
      <c r="F86" s="141"/>
      <c r="G86" s="142"/>
      <c r="H86" s="145"/>
      <c r="I86" s="143"/>
      <c r="P86" s="141" t="s">
        <v>131</v>
      </c>
      <c r="Q86" s="142">
        <f>COUNTIF($Q$5:$Q$80,"S5")</f>
        <v>0</v>
      </c>
    </row>
  </sheetData>
  <sheetProtection selectLockedCells="1"/>
  <mergeCells count="18">
    <mergeCell ref="N46:O46"/>
    <mergeCell ref="C50:C62"/>
    <mergeCell ref="C68:C80"/>
    <mergeCell ref="N64:O64"/>
    <mergeCell ref="N65:O65"/>
    <mergeCell ref="G66:G67"/>
    <mergeCell ref="H66:H67"/>
    <mergeCell ref="I66:I67"/>
    <mergeCell ref="N66:O66"/>
    <mergeCell ref="N47:O47"/>
    <mergeCell ref="G48:G49"/>
    <mergeCell ref="H48:H49"/>
    <mergeCell ref="I48:I49"/>
    <mergeCell ref="N48:O48"/>
    <mergeCell ref="C5:C22"/>
    <mergeCell ref="G3:G4"/>
    <mergeCell ref="H3:H4"/>
    <mergeCell ref="I3:I4"/>
  </mergeCells>
  <phoneticPr fontId="22" type="noConversion"/>
  <dataValidations count="1">
    <dataValidation type="list" allowBlank="1" showInputMessage="1" showErrorMessage="1" sqref="J65:J67 J44:J49 J1:J4" xr:uid="{00000000-0002-0000-0300-000000000000}">
      <formula1>$A$209:$A$243</formula1>
    </dataValidation>
  </dataValidations>
  <pageMargins left="0.7" right="0.7" top="0.75" bottom="0.75" header="0.3" footer="0.3"/>
  <pageSetup paperSize="9" firstPageNumber="2147483648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2894D7F-3E4A-45BE-A5C1-0FBA3BF7EB1F}">
          <x14:formula1>
            <xm:f>Savoirs!$D$3:$D$34</xm:f>
          </x14:formula1>
          <xm:sqref>R68:R80 R50:R62 P5:P44</xm:sqref>
        </x14:dataValidation>
        <x14:dataValidation type="list" allowBlank="1" showInputMessage="1" showErrorMessage="1" xr:uid="{4511F5EB-96BF-49E1-9F57-E398FAF82D48}">
          <x14:formula1>
            <xm:f>Compétences!#REF!</xm:f>
          </x14:formula1>
          <xm:sqref>J5:J41</xm:sqref>
        </x14:dataValidation>
        <x14:dataValidation type="list" allowBlank="1" showInputMessage="1" showErrorMessage="1" xr:uid="{AE7CA8C1-5DFB-4865-B169-97FD6F76D7D5}">
          <x14:formula1>
            <xm:f>Compétences!$C$148:$C$157</xm:f>
          </x14:formula1>
          <xm:sqref>J50:J62</xm:sqref>
        </x14:dataValidation>
        <x14:dataValidation type="list" allowBlank="1" showInputMessage="1" showErrorMessage="1" xr:uid="{ED414B1F-D53F-4DD6-A58C-F6BBFA9BBD02}">
          <x14:formula1>
            <xm:f>Compétences!$C$161:$C$177</xm:f>
          </x14:formula1>
          <xm:sqref>J68:J80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M46"/>
  <sheetViews>
    <sheetView tabSelected="1" zoomScale="70" zoomScaleNormal="70" workbookViewId="0">
      <selection activeCell="B20" sqref="B20"/>
    </sheetView>
  </sheetViews>
  <sheetFormatPr baseColWidth="10" defaultColWidth="11.54296875" defaultRowHeight="14.5" x14ac:dyDescent="0.35"/>
  <cols>
    <col min="1" max="2" width="11.54296875" style="59"/>
    <col min="3" max="3" width="11.54296875" style="59" customWidth="1"/>
    <col min="4" max="4" width="19.54296875" style="59" customWidth="1"/>
    <col min="5" max="5" width="112.36328125" style="59" customWidth="1"/>
    <col min="6" max="6" width="166.54296875" style="59" customWidth="1"/>
    <col min="7" max="10" width="11.54296875" style="240"/>
    <col min="11" max="12" width="9.453125" style="59" customWidth="1"/>
    <col min="13" max="13" width="9.54296875" style="59" customWidth="1"/>
    <col min="14" max="49" width="7.54296875" style="59" customWidth="1"/>
    <col min="50" max="50" width="8.36328125" style="59" bestFit="1" customWidth="1"/>
    <col min="51" max="51" width="7.54296875" style="59" customWidth="1"/>
    <col min="52" max="52" width="8.36328125" style="59" bestFit="1" customWidth="1"/>
    <col min="53" max="53" width="7.54296875" style="59" customWidth="1"/>
    <col min="54" max="54" width="8.36328125" style="59" bestFit="1" customWidth="1"/>
    <col min="55" max="55" width="7.54296875" style="59" customWidth="1"/>
    <col min="56" max="56" width="8.36328125" style="59" bestFit="1" customWidth="1"/>
    <col min="57" max="57" width="7.54296875" style="59" customWidth="1"/>
    <col min="58" max="58" width="8.36328125" style="59" bestFit="1" customWidth="1"/>
    <col min="59" max="65" width="7.54296875" style="59" customWidth="1"/>
    <col min="66" max="16384" width="11.54296875" style="59"/>
  </cols>
  <sheetData>
    <row r="2" spans="1:65" ht="15" thickBot="1" x14ac:dyDescent="0.4">
      <c r="G2" s="262" t="s">
        <v>132</v>
      </c>
      <c r="M2" s="58" t="s">
        <v>133</v>
      </c>
      <c r="AJ2" s="155"/>
    </row>
    <row r="3" spans="1:65" ht="15" thickBot="1" x14ac:dyDescent="0.4">
      <c r="B3" s="156" t="s">
        <v>134</v>
      </c>
      <c r="C3" s="157" t="s">
        <v>135</v>
      </c>
      <c r="D3" s="157" t="s">
        <v>136</v>
      </c>
      <c r="E3" s="157" t="s">
        <v>137</v>
      </c>
      <c r="F3" s="158" t="s">
        <v>138</v>
      </c>
      <c r="G3" s="241" t="s">
        <v>139</v>
      </c>
      <c r="H3" s="242" t="s">
        <v>140</v>
      </c>
      <c r="I3" s="242" t="s">
        <v>141</v>
      </c>
      <c r="J3" s="243" t="s">
        <v>142</v>
      </c>
      <c r="K3" s="159" t="s">
        <v>358</v>
      </c>
      <c r="L3" s="160" t="s">
        <v>111</v>
      </c>
      <c r="M3" s="161" t="s">
        <v>143</v>
      </c>
      <c r="N3" s="162" t="s">
        <v>973</v>
      </c>
      <c r="O3" s="163" t="s">
        <v>144</v>
      </c>
      <c r="P3" s="457" t="s">
        <v>518</v>
      </c>
      <c r="Q3" s="164" t="s">
        <v>145</v>
      </c>
      <c r="R3" s="164" t="s">
        <v>520</v>
      </c>
      <c r="S3" s="164" t="s">
        <v>145</v>
      </c>
      <c r="T3" s="165" t="s">
        <v>522</v>
      </c>
      <c r="U3" s="165" t="s">
        <v>145</v>
      </c>
      <c r="V3" s="166" t="s">
        <v>929</v>
      </c>
      <c r="W3" s="166" t="s">
        <v>145</v>
      </c>
      <c r="X3" s="166" t="s">
        <v>932</v>
      </c>
      <c r="Y3" s="166" t="s">
        <v>145</v>
      </c>
      <c r="Z3" s="166" t="s">
        <v>934</v>
      </c>
      <c r="AA3" s="166" t="s">
        <v>145</v>
      </c>
      <c r="AB3" s="166" t="s">
        <v>936</v>
      </c>
      <c r="AC3" s="166" t="s">
        <v>145</v>
      </c>
      <c r="AD3" s="164" t="s">
        <v>938</v>
      </c>
      <c r="AE3" s="164" t="s">
        <v>145</v>
      </c>
      <c r="AF3" s="167" t="s">
        <v>692</v>
      </c>
      <c r="AG3" s="167" t="s">
        <v>145</v>
      </c>
      <c r="AH3" s="168" t="s">
        <v>668</v>
      </c>
      <c r="AI3" s="168" t="s">
        <v>145</v>
      </c>
      <c r="AJ3" s="169" t="s">
        <v>670</v>
      </c>
      <c r="AK3" s="169" t="s">
        <v>145</v>
      </c>
      <c r="AL3" s="169" t="s">
        <v>945</v>
      </c>
      <c r="AM3" s="169" t="s">
        <v>145</v>
      </c>
      <c r="AN3" s="170" t="s">
        <v>694</v>
      </c>
      <c r="AO3" s="170" t="s">
        <v>145</v>
      </c>
      <c r="AP3" s="170" t="s">
        <v>695</v>
      </c>
      <c r="AQ3" s="170" t="s">
        <v>145</v>
      </c>
      <c r="AR3" s="170" t="s">
        <v>697</v>
      </c>
      <c r="AS3" s="170" t="s">
        <v>145</v>
      </c>
      <c r="AT3" s="170" t="s">
        <v>699</v>
      </c>
      <c r="AU3" s="170" t="s">
        <v>145</v>
      </c>
      <c r="AV3" s="171" t="s">
        <v>952</v>
      </c>
      <c r="AW3" s="171" t="s">
        <v>145</v>
      </c>
      <c r="AX3" s="170" t="s">
        <v>954</v>
      </c>
      <c r="AY3" s="170" t="s">
        <v>145</v>
      </c>
      <c r="AZ3" s="172" t="s">
        <v>957</v>
      </c>
      <c r="BA3" s="172" t="s">
        <v>145</v>
      </c>
      <c r="BB3" s="173" t="s">
        <v>959</v>
      </c>
      <c r="BC3" s="173" t="s">
        <v>145</v>
      </c>
      <c r="BD3" s="173" t="s">
        <v>960</v>
      </c>
      <c r="BE3" s="173" t="s">
        <v>145</v>
      </c>
      <c r="BF3" s="173" t="s">
        <v>962</v>
      </c>
      <c r="BG3" s="173" t="s">
        <v>145</v>
      </c>
      <c r="BH3" s="174" t="s">
        <v>964</v>
      </c>
      <c r="BI3" s="174" t="s">
        <v>145</v>
      </c>
      <c r="BJ3" s="173" t="s">
        <v>541</v>
      </c>
      <c r="BK3" s="173" t="s">
        <v>145</v>
      </c>
      <c r="BL3" s="173" t="s">
        <v>117</v>
      </c>
      <c r="BM3" s="173" t="s">
        <v>145</v>
      </c>
    </row>
    <row r="4" spans="1:65" ht="14.4" customHeight="1" thickTop="1" x14ac:dyDescent="0.35">
      <c r="A4" s="554" t="s">
        <v>104</v>
      </c>
      <c r="B4" s="183">
        <v>1</v>
      </c>
      <c r="C4" s="184" t="str">
        <f>'3. Scénario E32a'!I50</f>
        <v>C10</v>
      </c>
      <c r="D4" s="456" t="str">
        <f>'3. Scénario E32a'!J50</f>
        <v>AC1011</v>
      </c>
      <c r="E4" s="184" t="str">
        <f>'3. Scénario E32a'!K50</f>
        <v>Etablir le constat de défaillance</v>
      </c>
      <c r="F4" s="184" t="str">
        <f>'3. Scénario E32a'!L50</f>
        <v>L'analyse du constat confirme que les informations délivrées par le système sont relevées</v>
      </c>
      <c r="G4" s="248"/>
      <c r="H4" s="245" t="s">
        <v>164</v>
      </c>
      <c r="I4" s="249"/>
      <c r="J4" s="250"/>
      <c r="K4" s="185">
        <f>'3. Scénario E32a'!N50</f>
        <v>0.1</v>
      </c>
      <c r="L4" s="186">
        <f>'3. Scénario E32a'!O51</f>
        <v>0</v>
      </c>
      <c r="M4" s="187">
        <f t="shared" ref="M4:M27" si="0">IF(G4&lt;&gt;"",1,0)+IF(H4&lt;&gt;"",2,0)+IF(I4&lt;&gt;"",3,0)+IF(J4&lt;&gt;"",4,0)</f>
        <v>2</v>
      </c>
      <c r="N4" s="187">
        <f t="shared" ref="N4:N27" si="1">K4*M4</f>
        <v>0.2</v>
      </c>
      <c r="O4" s="187">
        <f t="shared" ref="O4:O27" si="2">L4*M4</f>
        <v>0</v>
      </c>
      <c r="P4" s="188">
        <f>IF(D4=P3,K4,"0")</f>
        <v>0.1</v>
      </c>
      <c r="Q4" s="189">
        <f>IF(P4&lt;&gt;"0",(M4*P4/P30),"0")</f>
        <v>2</v>
      </c>
      <c r="R4" s="189" t="str">
        <f>IF(D4=R3,K4,"0")</f>
        <v>0</v>
      </c>
      <c r="S4" s="189" t="str">
        <f>IF(R4&lt;&gt;"0",(M4*R4/R30),"0")</f>
        <v>0</v>
      </c>
      <c r="T4" s="189" t="str">
        <f>IF(D4=T3,K4,"0")</f>
        <v>0</v>
      </c>
      <c r="U4" s="189" t="str">
        <f>IF(T4&lt;&gt;"0",(M4*T4/T30),"0")</f>
        <v>0</v>
      </c>
      <c r="V4" s="189" t="str">
        <f>IF(D4=V3,K4,"0")</f>
        <v>0</v>
      </c>
      <c r="W4" s="189" t="str">
        <f>IF(V4&lt;&gt;"0",(M4*V4/V30),"0")</f>
        <v>0</v>
      </c>
      <c r="X4" s="189" t="str">
        <f>IF(D4=X3,K4,"0")</f>
        <v>0</v>
      </c>
      <c r="Y4" s="189" t="str">
        <f>IF(X4&lt;&gt;"0",(M4*X4/X30),"0")</f>
        <v>0</v>
      </c>
      <c r="Z4" s="189" t="str">
        <f>IF(D4=Z3,K4,"0")</f>
        <v>0</v>
      </c>
      <c r="AA4" s="189" t="str">
        <f>IF(Z4&lt;&gt;"0",(M4*Z4/Z30),"0")</f>
        <v>0</v>
      </c>
      <c r="AB4" s="189" t="str">
        <f>IF(F4=AB3,M4,"0")</f>
        <v>0</v>
      </c>
      <c r="AC4" s="189" t="str">
        <f>IF(AB4&lt;&gt;"0",(O4*AB4/AB30),"0")</f>
        <v>0</v>
      </c>
      <c r="AD4" s="189" t="str">
        <f>IF(D4=AD3,K4,"0")</f>
        <v>0</v>
      </c>
      <c r="AE4" s="189" t="str">
        <f>IF(AD4&lt;&gt;"0",(M4*AD4/AD30),"0")</f>
        <v>0</v>
      </c>
      <c r="AF4" s="189" t="str">
        <f t="shared" ref="AF4:AF29" si="3">IF(D4=$AF$3,K4,"0")</f>
        <v>0</v>
      </c>
      <c r="AG4" s="189" t="str">
        <f>IF(AF4&lt;&gt;"0",(M4*AF4/AF30),"0")</f>
        <v>0</v>
      </c>
      <c r="AH4" s="189" t="str">
        <f>IF(D4=AH3,K4,"0")</f>
        <v>0</v>
      </c>
      <c r="AI4" s="189" t="str">
        <f>IF(AH4&lt;&gt;"0",(M4*AH4/AH30),"0")</f>
        <v>0</v>
      </c>
      <c r="AJ4" s="189" t="str">
        <f t="shared" ref="AJ4:AJ29" si="4">IF(D4=$AJ$3,$K4,"0")</f>
        <v>0</v>
      </c>
      <c r="AK4" s="189" t="str">
        <f>IF(AJ4&lt;&gt;"0",(M4*AJ4/AJ30),"0")</f>
        <v>0</v>
      </c>
      <c r="AL4" s="189" t="str">
        <f t="shared" ref="AL4:AL29" si="5">IF(D4=$AL$3,$K4,"0")</f>
        <v>0</v>
      </c>
      <c r="AM4" s="189" t="str">
        <f>IF(AL4&lt;&gt;"0",(M4*AL4/AL30),"0")</f>
        <v>0</v>
      </c>
      <c r="AN4" s="189" t="str">
        <f t="shared" ref="AN4:AN29" si="6">IF(D4=$AN$3,$K4,"0")</f>
        <v>0</v>
      </c>
      <c r="AO4" s="189" t="str">
        <f>IF(AN4&lt;&gt;"0",(M4*AN4/AN30),"0")</f>
        <v>0</v>
      </c>
      <c r="AP4" s="189" t="str">
        <f t="shared" ref="AP4:AP29" si="7">IF(D4=$AP$3,$K4,"0")</f>
        <v>0</v>
      </c>
      <c r="AQ4" s="189" t="str">
        <f>IF(AP4&lt;&gt;"0",(M4*AP4/AP30),"0")</f>
        <v>0</v>
      </c>
      <c r="AR4" s="189" t="str">
        <f t="shared" ref="AR4:AR29" si="8">IF(D4=$AR$3,$K4,"0")</f>
        <v>0</v>
      </c>
      <c r="AS4" s="189" t="str">
        <f>IF(AR4&lt;&gt;"0",(M4*AR4/AR30),"0")</f>
        <v>0</v>
      </c>
      <c r="AT4" s="189" t="str">
        <f t="shared" ref="AT4:AT29" si="9">IF(D4=$AT$3,$K4,"0")</f>
        <v>0</v>
      </c>
      <c r="AU4" s="189" t="str">
        <f>IF(AT4&lt;&gt;"0",(M4*AT4/AT30),"0")</f>
        <v>0</v>
      </c>
      <c r="AV4" s="189" t="str">
        <f t="shared" ref="AV4:AV29" si="10">IF(D4=$AV$3,$K4,"0")</f>
        <v>0</v>
      </c>
      <c r="AW4" s="189" t="str">
        <f>IF(AV4&lt;&gt;"0",(M4*AV4/AV30),"0")</f>
        <v>0</v>
      </c>
      <c r="AX4" s="189" t="str">
        <f t="shared" ref="AX4:AX29" si="11">IF(D4=$AX$3,$K4,"0")</f>
        <v>0</v>
      </c>
      <c r="AY4" s="189" t="str">
        <f>IF(AX4&lt;&gt;"0",(M4*AX4/AX30),"0")</f>
        <v>0</v>
      </c>
      <c r="AZ4" s="189" t="str">
        <f t="shared" ref="AZ4:AZ29" si="12">IF(D4=$AZ$3,$K4,"0")</f>
        <v>0</v>
      </c>
      <c r="BA4" s="189" t="str">
        <f>IF(AZ4&lt;&gt;"0",(M4*AZ4/AZ30),"0")</f>
        <v>0</v>
      </c>
      <c r="BB4" s="189" t="str">
        <f t="shared" ref="BB4:BB29" si="13">IF(D4=$BB$3,$K4,"0")</f>
        <v>0</v>
      </c>
      <c r="BC4" s="189" t="str">
        <f>IF(BB4&lt;&gt;"0",(M4*BB4/BB30),"0")</f>
        <v>0</v>
      </c>
      <c r="BD4" s="189" t="str">
        <f t="shared" ref="BD4:BD29" si="14">IF(D4=$BD$3,$K4,"0")</f>
        <v>0</v>
      </c>
      <c r="BE4" s="189" t="str">
        <f>IF(BD4&lt;&gt;"0",(M4*BD4/BD30),"0")</f>
        <v>0</v>
      </c>
      <c r="BF4" s="189" t="str">
        <f t="shared" ref="BF4:BF29" si="15">IF(D4=$BF$3,$K4,"0")</f>
        <v>0</v>
      </c>
      <c r="BG4" s="189" t="str">
        <f>IF(BF4&lt;&gt;"0",(M4*BF4/BF30),"0")</f>
        <v>0</v>
      </c>
      <c r="BH4" s="189" t="str">
        <f t="shared" ref="BH4:BH29" si="16">IF(D4=$BH$3,$L4,"0")</f>
        <v>0</v>
      </c>
      <c r="BI4" s="189" t="str">
        <f>IF(BH4&lt;&gt;"0",(M4*BH4/BH30),"0")</f>
        <v>0</v>
      </c>
      <c r="BJ4" s="189" t="str">
        <f t="shared" ref="BJ4:BJ29" si="17">IF(D4=$BJ$3,$L4,"0")</f>
        <v>0</v>
      </c>
      <c r="BK4" s="189" t="str">
        <f>IF(BJ4&lt;&gt;"0",(M4*BJ4/BJ30),"0")</f>
        <v>0</v>
      </c>
      <c r="BL4" s="189" t="str">
        <f t="shared" ref="BL4:BL29" si="18">IF(D4=$BL$3,$L4,"0")</f>
        <v>0</v>
      </c>
      <c r="BM4" s="189" t="str">
        <f>IF(BL4&lt;&gt;"0",(M4*BL4/BL30),"0")</f>
        <v>0</v>
      </c>
    </row>
    <row r="5" spans="1:65" x14ac:dyDescent="0.35">
      <c r="A5" s="555"/>
      <c r="B5" s="175">
        <v>2</v>
      </c>
      <c r="C5" s="455" t="str">
        <f>'3. Scénario E32a'!I51</f>
        <v>?</v>
      </c>
      <c r="D5" s="176" t="str">
        <f>'3. Scénario E32a'!J51</f>
        <v>?</v>
      </c>
      <c r="E5" s="175" t="str">
        <f>'3. Scénario E32a'!K51</f>
        <v>?</v>
      </c>
      <c r="F5" s="176" t="str">
        <f>'3. Scénario E32a'!L51</f>
        <v>?</v>
      </c>
      <c r="G5" s="244"/>
      <c r="H5" s="245" t="s">
        <v>164</v>
      </c>
      <c r="I5" s="245"/>
      <c r="J5" s="251"/>
      <c r="K5" s="190">
        <f>'3. Scénario E32a'!N51</f>
        <v>0</v>
      </c>
      <c r="L5" s="191">
        <f>'3. Scénario E32a'!O52</f>
        <v>0</v>
      </c>
      <c r="M5" s="180">
        <f t="shared" si="0"/>
        <v>2</v>
      </c>
      <c r="N5" s="180">
        <f t="shared" si="1"/>
        <v>0</v>
      </c>
      <c r="O5" s="180">
        <f t="shared" si="2"/>
        <v>0</v>
      </c>
      <c r="P5" s="192" t="str">
        <f>IF(D5=P3,K5,"0")</f>
        <v>0</v>
      </c>
      <c r="Q5" s="193" t="str">
        <f>IF(P5&lt;&gt;"0",(M5*P5/P30),"0")</f>
        <v>0</v>
      </c>
      <c r="R5" s="193" t="str">
        <f>IF(D5=R3,K5,"0")</f>
        <v>0</v>
      </c>
      <c r="S5" s="193" t="str">
        <f>IF(R5&lt;&gt;"0",(M5*R5/R30),"0")</f>
        <v>0</v>
      </c>
      <c r="T5" s="193" t="str">
        <f>IF(D5=T3,K5,"0")</f>
        <v>0</v>
      </c>
      <c r="U5" s="193" t="str">
        <f>IF(T5&lt;&gt;"0",(M5*T5/T30),"0")</f>
        <v>0</v>
      </c>
      <c r="V5" s="193" t="str">
        <f>IF(D5=V3,K5,"0")</f>
        <v>0</v>
      </c>
      <c r="W5" s="193" t="str">
        <f>IF(V5&lt;&gt;"0",(M5*V5/V30),"0")</f>
        <v>0</v>
      </c>
      <c r="X5" s="193" t="str">
        <f>IF(D5=X3,K5,"0")</f>
        <v>0</v>
      </c>
      <c r="Y5" s="193" t="str">
        <f>IF(X5&lt;&gt;"0",(M5*X5/X30),"0")</f>
        <v>0</v>
      </c>
      <c r="Z5" s="193" t="str">
        <f>IF(D5=Z3,K5,"0")</f>
        <v>0</v>
      </c>
      <c r="AA5" s="193" t="str">
        <f>IF(Z5&lt;&gt;"0",(M5*Z5/Z30),"0")</f>
        <v>0</v>
      </c>
      <c r="AB5" s="193" t="str">
        <f>IF(F5=AB3,M5,"0")</f>
        <v>0</v>
      </c>
      <c r="AC5" s="193" t="str">
        <f>IF(AB5&lt;&gt;"0",(O5*AB5/AB30),"0")</f>
        <v>0</v>
      </c>
      <c r="AD5" s="193" t="str">
        <f>IF(D5=AD3,K5,"0")</f>
        <v>0</v>
      </c>
      <c r="AE5" s="193" t="str">
        <f>IF(AD5&lt;&gt;"0",(M5*AD5/AD30),"0")</f>
        <v>0</v>
      </c>
      <c r="AF5" s="194" t="str">
        <f t="shared" si="3"/>
        <v>0</v>
      </c>
      <c r="AG5" s="193" t="str">
        <f>IF(AF5&lt;&gt;"0",(M5*AF5/AF30),"0")</f>
        <v>0</v>
      </c>
      <c r="AH5" s="193" t="str">
        <f>IF(D5=AH3,K5,"0")</f>
        <v>0</v>
      </c>
      <c r="AI5" s="193" t="str">
        <f>IF(AH5&lt;&gt;"0",(M5*AH5/AH30),"0")</f>
        <v>0</v>
      </c>
      <c r="AJ5" s="194" t="str">
        <f t="shared" si="4"/>
        <v>0</v>
      </c>
      <c r="AK5" s="193" t="str">
        <f>IF(AJ5&lt;&gt;"0",(M5*AJ5/AJ30),"0")</f>
        <v>0</v>
      </c>
      <c r="AL5" s="194" t="str">
        <f t="shared" si="5"/>
        <v>0</v>
      </c>
      <c r="AM5" s="193" t="str">
        <f>IF(AL5&lt;&gt;"0",(M5*AL5/AL30),"0")</f>
        <v>0</v>
      </c>
      <c r="AN5" s="194" t="str">
        <f t="shared" si="6"/>
        <v>0</v>
      </c>
      <c r="AO5" s="193" t="str">
        <f>IF(AN5&lt;&gt;"0",(M5*AN5/AN30),"0")</f>
        <v>0</v>
      </c>
      <c r="AP5" s="194" t="str">
        <f t="shared" si="7"/>
        <v>0</v>
      </c>
      <c r="AQ5" s="193" t="str">
        <f>IF(AP5&lt;&gt;"0",(M5*AP5/AP30),"0")</f>
        <v>0</v>
      </c>
      <c r="AR5" s="194" t="str">
        <f t="shared" si="8"/>
        <v>0</v>
      </c>
      <c r="AS5" s="193" t="str">
        <f>IF(AR5&lt;&gt;"0",(M5*AR5/AR30),"0")</f>
        <v>0</v>
      </c>
      <c r="AT5" s="194" t="str">
        <f t="shared" si="9"/>
        <v>0</v>
      </c>
      <c r="AU5" s="193" t="str">
        <f>IF(AT5&lt;&gt;"0",(M5*AT5/AT30),"0")</f>
        <v>0</v>
      </c>
      <c r="AV5" s="194" t="str">
        <f t="shared" si="10"/>
        <v>0</v>
      </c>
      <c r="AW5" s="193" t="str">
        <f>IF(AV5&lt;&gt;"0",(M5*AV5/AV30),"0")</f>
        <v>0</v>
      </c>
      <c r="AX5" s="194" t="str">
        <f t="shared" si="11"/>
        <v>0</v>
      </c>
      <c r="AY5" s="193" t="str">
        <f>IF(AX5&lt;&gt;"0",(M5*AX5/AX30),"0")</f>
        <v>0</v>
      </c>
      <c r="AZ5" s="194" t="str">
        <f t="shared" si="12"/>
        <v>0</v>
      </c>
      <c r="BA5" s="193" t="str">
        <f>IF(AZ5&lt;&gt;"0",(M5*AZ5/AZ30),"0")</f>
        <v>0</v>
      </c>
      <c r="BB5" s="194" t="str">
        <f t="shared" si="13"/>
        <v>0</v>
      </c>
      <c r="BC5" s="193" t="str">
        <f>IF(BB5&lt;&gt;"0",(M5*BB5/BB30),"0")</f>
        <v>0</v>
      </c>
      <c r="BD5" s="194" t="str">
        <f t="shared" si="14"/>
        <v>0</v>
      </c>
      <c r="BE5" s="193" t="str">
        <f>IF(BD5&lt;&gt;"0",(M5*BD5/BD30),"0")</f>
        <v>0</v>
      </c>
      <c r="BF5" s="194" t="str">
        <f t="shared" si="15"/>
        <v>0</v>
      </c>
      <c r="BG5" s="193" t="str">
        <f>IF(BF5&lt;&gt;"0",(M5*BF5/BF30),"0")</f>
        <v>0</v>
      </c>
      <c r="BH5" s="194" t="str">
        <f t="shared" si="16"/>
        <v>0</v>
      </c>
      <c r="BI5" s="193" t="str">
        <f>IF(BH5&lt;&gt;"0",(M5*BH5/BH30),"0")</f>
        <v>0</v>
      </c>
      <c r="BJ5" s="194" t="str">
        <f t="shared" si="17"/>
        <v>0</v>
      </c>
      <c r="BK5" s="193" t="str">
        <f>IF(BJ5&lt;&gt;"0",(M5*BJ5/BJ30),"0")</f>
        <v>0</v>
      </c>
      <c r="BL5" s="194" t="str">
        <f t="shared" si="18"/>
        <v>0</v>
      </c>
      <c r="BM5" s="193" t="str">
        <f>IF(BL5&lt;&gt;"0",(M5*BL5/BL30),"0")</f>
        <v>0</v>
      </c>
    </row>
    <row r="6" spans="1:65" x14ac:dyDescent="0.35">
      <c r="A6" s="555"/>
      <c r="B6" s="175">
        <v>3</v>
      </c>
      <c r="C6" s="455" t="str">
        <f>'3. Scénario E32a'!I52</f>
        <v>?</v>
      </c>
      <c r="D6" s="176" t="str">
        <f>'3. Scénario E32a'!J52</f>
        <v>?</v>
      </c>
      <c r="E6" s="175" t="str">
        <f>'3. Scénario E32a'!K52</f>
        <v>?</v>
      </c>
      <c r="F6" s="176" t="str">
        <f>'3. Scénario E32a'!L52</f>
        <v>?</v>
      </c>
      <c r="G6" s="244"/>
      <c r="H6" s="245" t="s">
        <v>164</v>
      </c>
      <c r="I6" s="245"/>
      <c r="J6" s="251"/>
      <c r="K6" s="190">
        <f>'3. Scénario E32a'!N52</f>
        <v>0</v>
      </c>
      <c r="L6" s="191">
        <f>'3. Scénario E32a'!O53</f>
        <v>0</v>
      </c>
      <c r="M6" s="180">
        <f t="shared" si="0"/>
        <v>2</v>
      </c>
      <c r="N6" s="180">
        <f t="shared" si="1"/>
        <v>0</v>
      </c>
      <c r="O6" s="180">
        <f t="shared" si="2"/>
        <v>0</v>
      </c>
      <c r="P6" s="192" t="str">
        <f>IF(D6=P3,K6,"0")</f>
        <v>0</v>
      </c>
      <c r="Q6" s="193" t="str">
        <f>IF(P6&lt;&gt;"0",(M6*P6/P30),"0")</f>
        <v>0</v>
      </c>
      <c r="R6" s="193" t="str">
        <f>IF(D6=R3,K6,"0")</f>
        <v>0</v>
      </c>
      <c r="S6" s="193" t="str">
        <f>IF(R6&lt;&gt;"0",(M6*R6/R30),"0")</f>
        <v>0</v>
      </c>
      <c r="T6" s="193" t="str">
        <f>IF(D6=T3,K6,"0")</f>
        <v>0</v>
      </c>
      <c r="U6" s="193" t="str">
        <f>IF(T6&lt;&gt;"0",(M6*T6/T30),"0")</f>
        <v>0</v>
      </c>
      <c r="V6" s="193" t="str">
        <f>IF(D6=V3,K6,"0")</f>
        <v>0</v>
      </c>
      <c r="W6" s="193" t="str">
        <f>IF(V6&lt;&gt;"0",(M6*V6/V30),"0")</f>
        <v>0</v>
      </c>
      <c r="X6" s="193" t="str">
        <f>IF(D6=X3,K6,"0")</f>
        <v>0</v>
      </c>
      <c r="Y6" s="193" t="str">
        <f>IF(X6&lt;&gt;"0",(M6*X6/X30),"0")</f>
        <v>0</v>
      </c>
      <c r="Z6" s="193" t="str">
        <f>IF(D6=Z3,K6,"0")</f>
        <v>0</v>
      </c>
      <c r="AA6" s="193" t="str">
        <f>IF(Z6&lt;&gt;"0",(M6*Z6/Z30),"0")</f>
        <v>0</v>
      </c>
      <c r="AB6" s="193" t="str">
        <f>IF(F6=AB3,M6,"0")</f>
        <v>0</v>
      </c>
      <c r="AC6" s="193" t="str">
        <f>IF(AB6&lt;&gt;"0",(O6*AB6/AB30),"0")</f>
        <v>0</v>
      </c>
      <c r="AD6" s="193" t="str">
        <f>IF(D6=AD3,K6,"0")</f>
        <v>0</v>
      </c>
      <c r="AE6" s="193" t="str">
        <f>IF(AD6&lt;&gt;"0",(M6*AD6/AD30),"0")</f>
        <v>0</v>
      </c>
      <c r="AF6" s="194" t="str">
        <f t="shared" si="3"/>
        <v>0</v>
      </c>
      <c r="AG6" s="193" t="str">
        <f>IF(AF6&lt;&gt;"0",(M6*AF6/AF30),"0")</f>
        <v>0</v>
      </c>
      <c r="AH6" s="193" t="str">
        <f>IF(D6=AH3,K6,"0")</f>
        <v>0</v>
      </c>
      <c r="AI6" s="193" t="str">
        <f>IF(AH6&lt;&gt;"0",(M6*AH6/AH30),"0")</f>
        <v>0</v>
      </c>
      <c r="AJ6" s="194" t="str">
        <f t="shared" si="4"/>
        <v>0</v>
      </c>
      <c r="AK6" s="193" t="str">
        <f>IF(AJ6&lt;&gt;"0",(M6*AJ6/AJ30),"0")</f>
        <v>0</v>
      </c>
      <c r="AL6" s="194" t="str">
        <f t="shared" si="5"/>
        <v>0</v>
      </c>
      <c r="AM6" s="193" t="str">
        <f>IF(AL6&lt;&gt;"0",(M6*AL6/AL30),"0")</f>
        <v>0</v>
      </c>
      <c r="AN6" s="194" t="str">
        <f t="shared" si="6"/>
        <v>0</v>
      </c>
      <c r="AO6" s="193" t="str">
        <f>IF(AN6&lt;&gt;"0",(M6*AN6/AN30),"0")</f>
        <v>0</v>
      </c>
      <c r="AP6" s="194" t="str">
        <f t="shared" si="7"/>
        <v>0</v>
      </c>
      <c r="AQ6" s="193" t="str">
        <f>IF(AP6&lt;&gt;"0",(M6*AP6/AP30),"0")</f>
        <v>0</v>
      </c>
      <c r="AR6" s="194" t="str">
        <f t="shared" si="8"/>
        <v>0</v>
      </c>
      <c r="AS6" s="193" t="str">
        <f>IF(AR6&lt;&gt;"0",(M6*AR6/AR30),"0")</f>
        <v>0</v>
      </c>
      <c r="AT6" s="194" t="str">
        <f t="shared" si="9"/>
        <v>0</v>
      </c>
      <c r="AU6" s="193" t="str">
        <f>IF(AT6&lt;&gt;"0",(M6*AT6/AT30),"0")</f>
        <v>0</v>
      </c>
      <c r="AV6" s="194" t="str">
        <f t="shared" si="10"/>
        <v>0</v>
      </c>
      <c r="AW6" s="193" t="str">
        <f>IF(AV6&lt;&gt;"0",(M6*AV6/AV30),"0")</f>
        <v>0</v>
      </c>
      <c r="AX6" s="194" t="str">
        <f t="shared" si="11"/>
        <v>0</v>
      </c>
      <c r="AY6" s="193" t="str">
        <f>IF(AX6&lt;&gt;"0",(M6*AX6/AX30),"0")</f>
        <v>0</v>
      </c>
      <c r="AZ6" s="194" t="str">
        <f t="shared" si="12"/>
        <v>0</v>
      </c>
      <c r="BA6" s="193" t="str">
        <f>IF(AZ6&lt;&gt;"0",(M6*AZ6/AZ30),"0")</f>
        <v>0</v>
      </c>
      <c r="BB6" s="194" t="str">
        <f t="shared" si="13"/>
        <v>0</v>
      </c>
      <c r="BC6" s="193" t="str">
        <f>IF(BB6&lt;&gt;"0",(M6*BB6/BB30),"0")</f>
        <v>0</v>
      </c>
      <c r="BD6" s="194" t="str">
        <f t="shared" si="14"/>
        <v>0</v>
      </c>
      <c r="BE6" s="193" t="str">
        <f>IF(BD6&lt;&gt;"0",(M6*BD6/BD30),"0")</f>
        <v>0</v>
      </c>
      <c r="BF6" s="194" t="str">
        <f t="shared" si="15"/>
        <v>0</v>
      </c>
      <c r="BG6" s="193" t="str">
        <f>IF(BF6&lt;&gt;"0",(M6*BF6/BF30),"0")</f>
        <v>0</v>
      </c>
      <c r="BH6" s="194" t="str">
        <f t="shared" si="16"/>
        <v>0</v>
      </c>
      <c r="BI6" s="193" t="str">
        <f>IF(BH6&lt;&gt;"0",(M6*BH6/BH30),"0")</f>
        <v>0</v>
      </c>
      <c r="BJ6" s="194" t="str">
        <f t="shared" si="17"/>
        <v>0</v>
      </c>
      <c r="BK6" s="193" t="str">
        <f>IF(BJ6&lt;&gt;"0",(M6*BJ6/BJ30),"0")</f>
        <v>0</v>
      </c>
      <c r="BL6" s="194" t="str">
        <f t="shared" si="18"/>
        <v>0</v>
      </c>
      <c r="BM6" s="193" t="str">
        <f>IF(BL6&lt;&gt;"0",(M6*BL6/BL30),"0")</f>
        <v>0</v>
      </c>
    </row>
    <row r="7" spans="1:65" x14ac:dyDescent="0.35">
      <c r="A7" s="555"/>
      <c r="B7" s="175">
        <v>4</v>
      </c>
      <c r="C7" s="455" t="str">
        <f>'3. Scénario E32a'!I53</f>
        <v>C10</v>
      </c>
      <c r="D7" s="176" t="str">
        <f>'3. Scénario E32a'!J53</f>
        <v>AC1031</v>
      </c>
      <c r="E7" s="175" t="str">
        <f>'3. Scénario E32a'!K53</f>
        <v>Effectuer des mesures, contrôles, des tests permettant de valider ou non les hypothèses en respectant lés règles de sécurité</v>
      </c>
      <c r="F7" s="176" t="str">
        <f>'3. Scénario E32a'!L53</f>
        <v>Les points de mesures, de contrôles, de tests sont correctement choisis et localisés</v>
      </c>
      <c r="G7" s="244"/>
      <c r="H7" s="245" t="s">
        <v>164</v>
      </c>
      <c r="I7" s="245"/>
      <c r="J7" s="251"/>
      <c r="K7" s="190">
        <f>'3. Scénario E32a'!N53</f>
        <v>0.1</v>
      </c>
      <c r="L7" s="191">
        <f>'3. Scénario E32a'!O54</f>
        <v>0</v>
      </c>
      <c r="M7" s="180">
        <f t="shared" si="0"/>
        <v>2</v>
      </c>
      <c r="N7" s="180">
        <f t="shared" si="1"/>
        <v>0.2</v>
      </c>
      <c r="O7" s="180">
        <f t="shared" si="2"/>
        <v>0</v>
      </c>
      <c r="P7" s="192" t="str">
        <f>IF(D7=P3,K7,"0")</f>
        <v>0</v>
      </c>
      <c r="Q7" s="193" t="str">
        <f>IF(P7&lt;&gt;"0",(M7*P7/P30),"0")</f>
        <v>0</v>
      </c>
      <c r="R7" s="193" t="str">
        <f>IF(D7=R3,K7,"0")</f>
        <v>0</v>
      </c>
      <c r="S7" s="193" t="str">
        <f>IF(R7&lt;&gt;"0",(M7*R7/R30),"0")</f>
        <v>0</v>
      </c>
      <c r="T7" s="193" t="str">
        <f>IF(D7=T3,K7,"0")</f>
        <v>0</v>
      </c>
      <c r="U7" s="193" t="str">
        <f>IF(T7&lt;&gt;"0",(M7*T7/T30),"0")</f>
        <v>0</v>
      </c>
      <c r="V7" s="193">
        <f>IF(D7=V3,K7,"0")</f>
        <v>0.1</v>
      </c>
      <c r="W7" s="193">
        <f>IF(V7&lt;&gt;"0",((M7*V7)/V30),"0")</f>
        <v>2</v>
      </c>
      <c r="X7" s="193" t="str">
        <f>IF(D7=X3,K7,"0")</f>
        <v>0</v>
      </c>
      <c r="Y7" s="193" t="str">
        <f>IF(X7&lt;&gt;"0",(M7*X7/X30),"0")</f>
        <v>0</v>
      </c>
      <c r="Z7" s="193" t="str">
        <f>IF(D7=Z3,K7,"0")</f>
        <v>0</v>
      </c>
      <c r="AA7" s="193" t="str">
        <f>IF(Z7&lt;&gt;"0",(M7*Z7/Z30),"0")</f>
        <v>0</v>
      </c>
      <c r="AB7" s="193" t="str">
        <f>IF(F7=AB3,M7,"0")</f>
        <v>0</v>
      </c>
      <c r="AC7" s="193" t="str">
        <f>IF(AB7&lt;&gt;"0",(O7*AB7/AB30),"0")</f>
        <v>0</v>
      </c>
      <c r="AD7" s="193" t="str">
        <f>IF(D7=AD3,K7,"0")</f>
        <v>0</v>
      </c>
      <c r="AE7" s="193" t="str">
        <f>IF(AD7&lt;&gt;"0",(M7*AD7/AD30),"0")</f>
        <v>0</v>
      </c>
      <c r="AF7" s="194" t="str">
        <f t="shared" si="3"/>
        <v>0</v>
      </c>
      <c r="AG7" s="193" t="str">
        <f>IF(AF7&lt;&gt;"0",(M7*AF7/AF30),"0")</f>
        <v>0</v>
      </c>
      <c r="AH7" s="193" t="str">
        <f>IF(D7=AH3,K7,"0")</f>
        <v>0</v>
      </c>
      <c r="AI7" s="193" t="str">
        <f>IF(AH7&lt;&gt;"0",(M7*AH7/AH30),"0")</f>
        <v>0</v>
      </c>
      <c r="AJ7" s="194" t="str">
        <f t="shared" si="4"/>
        <v>0</v>
      </c>
      <c r="AK7" s="193" t="str">
        <f>IF(AJ7&lt;&gt;"0",(M7*AJ7/AJ30),"0")</f>
        <v>0</v>
      </c>
      <c r="AL7" s="194" t="str">
        <f t="shared" si="5"/>
        <v>0</v>
      </c>
      <c r="AM7" s="193" t="str">
        <f>IF(AL7&lt;&gt;"0",(M7*AL7/AL30),"0")</f>
        <v>0</v>
      </c>
      <c r="AN7" s="194" t="str">
        <f t="shared" si="6"/>
        <v>0</v>
      </c>
      <c r="AO7" s="193" t="str">
        <f>IF(AN7&lt;&gt;"0",(M7*AN7/AN30),"0")</f>
        <v>0</v>
      </c>
      <c r="AP7" s="194" t="str">
        <f t="shared" si="7"/>
        <v>0</v>
      </c>
      <c r="AQ7" s="193" t="str">
        <f>IF(AP7&lt;&gt;"0",(M7*AP7/AP30),"0")</f>
        <v>0</v>
      </c>
      <c r="AR7" s="194" t="str">
        <f t="shared" si="8"/>
        <v>0</v>
      </c>
      <c r="AS7" s="193" t="str">
        <f>IF(AR7&lt;&gt;"0",(M7*AR7/AR30),"0")</f>
        <v>0</v>
      </c>
      <c r="AT7" s="194" t="str">
        <f t="shared" si="9"/>
        <v>0</v>
      </c>
      <c r="AU7" s="193" t="str">
        <f>IF(AT7&lt;&gt;"0",(M7*AT7/AT30),"0")</f>
        <v>0</v>
      </c>
      <c r="AV7" s="194" t="str">
        <f t="shared" si="10"/>
        <v>0</v>
      </c>
      <c r="AW7" s="193" t="str">
        <f>IF(AV7&lt;&gt;"0",(M7*AV7/AV30),"0")</f>
        <v>0</v>
      </c>
      <c r="AX7" s="194" t="str">
        <f t="shared" si="11"/>
        <v>0</v>
      </c>
      <c r="AY7" s="193" t="str">
        <f>IF(AX7&lt;&gt;"0",(M7*AX7/AX30),"0")</f>
        <v>0</v>
      </c>
      <c r="AZ7" s="194" t="str">
        <f t="shared" si="12"/>
        <v>0</v>
      </c>
      <c r="BA7" s="193" t="str">
        <f>IF(AZ7&lt;&gt;"0",(M7*AZ7/AZ30),"0")</f>
        <v>0</v>
      </c>
      <c r="BB7" s="194" t="str">
        <f t="shared" si="13"/>
        <v>0</v>
      </c>
      <c r="BC7" s="193" t="str">
        <f>IF(BB7&lt;&gt;"0",(M7*BB7/BB30),"0")</f>
        <v>0</v>
      </c>
      <c r="BD7" s="194" t="str">
        <f t="shared" si="14"/>
        <v>0</v>
      </c>
      <c r="BE7" s="193" t="str">
        <f>IF(BD7&lt;&gt;"0",(M7*BD7/BD30),"0")</f>
        <v>0</v>
      </c>
      <c r="BF7" s="194" t="str">
        <f t="shared" si="15"/>
        <v>0</v>
      </c>
      <c r="BG7" s="193" t="str">
        <f>IF(BF7&lt;&gt;"0",(M7*BF7/BF30),"0")</f>
        <v>0</v>
      </c>
      <c r="BH7" s="194" t="str">
        <f t="shared" si="16"/>
        <v>0</v>
      </c>
      <c r="BI7" s="193" t="str">
        <f>IF(BH7&lt;&gt;"0",(M7*BH7/BH30),"0")</f>
        <v>0</v>
      </c>
      <c r="BJ7" s="194" t="str">
        <f t="shared" si="17"/>
        <v>0</v>
      </c>
      <c r="BK7" s="193" t="str">
        <f>IF(BJ7&lt;&gt;"0",(M7*BJ7/BJ30),"0")</f>
        <v>0</v>
      </c>
      <c r="BL7" s="194" t="str">
        <f t="shared" si="18"/>
        <v>0</v>
      </c>
      <c r="BM7" s="193" t="str">
        <f>IF(BL7&lt;&gt;"0",(M7*BL7/BL30),"0")</f>
        <v>0</v>
      </c>
    </row>
    <row r="8" spans="1:65" x14ac:dyDescent="0.35">
      <c r="A8" s="555"/>
      <c r="B8" s="175">
        <v>5</v>
      </c>
      <c r="C8" s="455" t="str">
        <f>'3. Scénario E32a'!I54</f>
        <v>?</v>
      </c>
      <c r="D8" s="176" t="str">
        <f>'3. Scénario E32a'!J54</f>
        <v>?</v>
      </c>
      <c r="E8" s="175" t="str">
        <f>'3. Scénario E32a'!K54</f>
        <v>?</v>
      </c>
      <c r="F8" s="176" t="str">
        <f>'3. Scénario E32a'!L54</f>
        <v>?</v>
      </c>
      <c r="G8" s="244"/>
      <c r="H8" s="245" t="s">
        <v>164</v>
      </c>
      <c r="I8" s="245"/>
      <c r="J8" s="251"/>
      <c r="K8" s="190">
        <f>'3. Scénario E32a'!N54</f>
        <v>0</v>
      </c>
      <c r="L8" s="191">
        <f>'3. Scénario E32a'!O55</f>
        <v>0</v>
      </c>
      <c r="M8" s="180">
        <f t="shared" si="0"/>
        <v>2</v>
      </c>
      <c r="N8" s="180">
        <f t="shared" si="1"/>
        <v>0</v>
      </c>
      <c r="O8" s="180">
        <f t="shared" si="2"/>
        <v>0</v>
      </c>
      <c r="P8" s="192" t="str">
        <f>IF(D8=P3,K8,"0")</f>
        <v>0</v>
      </c>
      <c r="Q8" s="193" t="str">
        <f>IF(P8&lt;&gt;"0",(M8*P8/P30),"0")</f>
        <v>0</v>
      </c>
      <c r="R8" s="193" t="str">
        <f>IF(D8=R3,K8,"0")</f>
        <v>0</v>
      </c>
      <c r="S8" s="193" t="str">
        <f>IF(R8&lt;&gt;"0",(M8*R8/R30),"0")</f>
        <v>0</v>
      </c>
      <c r="T8" s="193" t="str">
        <f>IF(D8=T3,K8,"0")</f>
        <v>0</v>
      </c>
      <c r="U8" s="193" t="str">
        <f>IF(T8&lt;&gt;"0",(M8*T8/T30),"0")</f>
        <v>0</v>
      </c>
      <c r="V8" s="193" t="str">
        <f>IF(D8=V3,K8,"0")</f>
        <v>0</v>
      </c>
      <c r="W8" s="193" t="str">
        <f>IF(V8&lt;&gt;"0",(M8*V8/V30),"0")</f>
        <v>0</v>
      </c>
      <c r="X8" s="193" t="str">
        <f>IF(D8=X3,K8,"0")</f>
        <v>0</v>
      </c>
      <c r="Y8" s="193" t="str">
        <f>IF(X8&lt;&gt;"0",(M8*X8/X30),"0")</f>
        <v>0</v>
      </c>
      <c r="Z8" s="193" t="str">
        <f>IF(D8=Z3,K8,"0")</f>
        <v>0</v>
      </c>
      <c r="AA8" s="193" t="str">
        <f>IF(Z8&lt;&gt;"0",(M8*Z8/Z30),"0")</f>
        <v>0</v>
      </c>
      <c r="AB8" s="193" t="str">
        <f>IF(F8=AB3,M8,"0")</f>
        <v>0</v>
      </c>
      <c r="AC8" s="193" t="str">
        <f>IF(AB8&lt;&gt;"0",(O8*AB8/AB30),"0")</f>
        <v>0</v>
      </c>
      <c r="AD8" s="193" t="str">
        <f>IF(D8=AD3,K8,"0")</f>
        <v>0</v>
      </c>
      <c r="AE8" s="193" t="str">
        <f>IF(AD8&lt;&gt;"0",(M8*AD8/AD30),"0")</f>
        <v>0</v>
      </c>
      <c r="AF8" s="194" t="str">
        <f t="shared" si="3"/>
        <v>0</v>
      </c>
      <c r="AG8" s="193" t="str">
        <f>IF(AF8&lt;&gt;"0",(M8*AF8/AF30),"0")</f>
        <v>0</v>
      </c>
      <c r="AH8" s="193" t="str">
        <f>IF(D8=AH3,K8,"0")</f>
        <v>0</v>
      </c>
      <c r="AI8" s="193" t="str">
        <f>IF(AH8&lt;&gt;"0",(M8*AH8/AH30),"0")</f>
        <v>0</v>
      </c>
      <c r="AJ8" s="194" t="str">
        <f t="shared" si="4"/>
        <v>0</v>
      </c>
      <c r="AK8" s="193" t="str">
        <f>IF(AJ8&lt;&gt;"0",(M8*AJ8/AJ30),"0")</f>
        <v>0</v>
      </c>
      <c r="AL8" s="194" t="str">
        <f t="shared" si="5"/>
        <v>0</v>
      </c>
      <c r="AM8" s="193" t="str">
        <f>IF(AL8&lt;&gt;"0",(M8*AL8/AL30),"0")</f>
        <v>0</v>
      </c>
      <c r="AN8" s="194" t="str">
        <f t="shared" si="6"/>
        <v>0</v>
      </c>
      <c r="AO8" s="193" t="str">
        <f>IF(AN8&lt;&gt;"0",(M8*AN8/AN30),"0")</f>
        <v>0</v>
      </c>
      <c r="AP8" s="194" t="str">
        <f t="shared" si="7"/>
        <v>0</v>
      </c>
      <c r="AQ8" s="193" t="str">
        <f>IF(AP8&lt;&gt;"0",(M8*AP8/AP30),"0")</f>
        <v>0</v>
      </c>
      <c r="AR8" s="194" t="str">
        <f t="shared" si="8"/>
        <v>0</v>
      </c>
      <c r="AS8" s="193" t="str">
        <f>IF(AR8&lt;&gt;"0",(M8*AR8/AR30),"0")</f>
        <v>0</v>
      </c>
      <c r="AT8" s="194" t="str">
        <f t="shared" si="9"/>
        <v>0</v>
      </c>
      <c r="AU8" s="193" t="str">
        <f>IF(AT8&lt;&gt;"0",(M8*AT8/AT30),"0")</f>
        <v>0</v>
      </c>
      <c r="AV8" s="194" t="str">
        <f t="shared" si="10"/>
        <v>0</v>
      </c>
      <c r="AW8" s="193" t="str">
        <f>IF(AV8&lt;&gt;"0",(M8*AV8/AV30),"0")</f>
        <v>0</v>
      </c>
      <c r="AX8" s="194" t="str">
        <f t="shared" si="11"/>
        <v>0</v>
      </c>
      <c r="AY8" s="193" t="str">
        <f>IF(AX8&lt;&gt;"0",(M8*AX8/AX30),"0")</f>
        <v>0</v>
      </c>
      <c r="AZ8" s="194" t="str">
        <f t="shared" si="12"/>
        <v>0</v>
      </c>
      <c r="BA8" s="193" t="str">
        <f>IF(AZ8&lt;&gt;"0",(M8*AZ8/AZ30),"0")</f>
        <v>0</v>
      </c>
      <c r="BB8" s="194" t="str">
        <f t="shared" si="13"/>
        <v>0</v>
      </c>
      <c r="BC8" s="193" t="str">
        <f>IF(BB8&lt;&gt;"0",(M8*BB8/BB30),"0")</f>
        <v>0</v>
      </c>
      <c r="BD8" s="194" t="str">
        <f t="shared" si="14"/>
        <v>0</v>
      </c>
      <c r="BE8" s="193" t="str">
        <f>IF(BD8&lt;&gt;"0",(M8*BD8/BD30),"0")</f>
        <v>0</v>
      </c>
      <c r="BF8" s="194" t="str">
        <f t="shared" si="15"/>
        <v>0</v>
      </c>
      <c r="BG8" s="193" t="str">
        <f>IF(BF8&lt;&gt;"0",(M8*BF8/BF30),"0")</f>
        <v>0</v>
      </c>
      <c r="BH8" s="194" t="str">
        <f t="shared" si="16"/>
        <v>0</v>
      </c>
      <c r="BI8" s="193" t="str">
        <f>IF(BH8&lt;&gt;"0",(M8*BH8/BH30),"0")</f>
        <v>0</v>
      </c>
      <c r="BJ8" s="194" t="str">
        <f t="shared" si="17"/>
        <v>0</v>
      </c>
      <c r="BK8" s="193" t="str">
        <f>IF(BJ8&lt;&gt;"0",(M8*BJ8/BJ30),"0")</f>
        <v>0</v>
      </c>
      <c r="BL8" s="194" t="str">
        <f t="shared" si="18"/>
        <v>0</v>
      </c>
      <c r="BM8" s="193" t="str">
        <f>IF(BL8&lt;&gt;"0",(M8*BL8/BL30),"0")</f>
        <v>0</v>
      </c>
    </row>
    <row r="9" spans="1:65" x14ac:dyDescent="0.35">
      <c r="A9" s="555"/>
      <c r="B9" s="175">
        <v>6</v>
      </c>
      <c r="C9" s="455" t="str">
        <f>'3. Scénario E32a'!I55</f>
        <v>?</v>
      </c>
      <c r="D9" s="176" t="str">
        <f>'3. Scénario E32a'!J55</f>
        <v>?</v>
      </c>
      <c r="E9" s="175" t="str">
        <f>'3. Scénario E32a'!K55</f>
        <v>?</v>
      </c>
      <c r="F9" s="176" t="str">
        <f>'3. Scénario E32a'!L55</f>
        <v>?</v>
      </c>
      <c r="G9" s="244"/>
      <c r="H9" s="245" t="s">
        <v>164</v>
      </c>
      <c r="I9" s="245"/>
      <c r="J9" s="251"/>
      <c r="K9" s="190">
        <f>'3. Scénario E32a'!N55</f>
        <v>0</v>
      </c>
      <c r="L9" s="191">
        <f>'3. Scénario E32a'!O56</f>
        <v>0</v>
      </c>
      <c r="M9" s="180">
        <f t="shared" si="0"/>
        <v>2</v>
      </c>
      <c r="N9" s="180">
        <f t="shared" si="1"/>
        <v>0</v>
      </c>
      <c r="O9" s="180">
        <f t="shared" si="2"/>
        <v>0</v>
      </c>
      <c r="P9" s="192" t="str">
        <f>IF(D9=P3,K9,"0")</f>
        <v>0</v>
      </c>
      <c r="Q9" s="193" t="str">
        <f>IF(P9&lt;&gt;"0",(M9*P9/P30),"0")</f>
        <v>0</v>
      </c>
      <c r="R9" s="193" t="str">
        <f>IF(D9=R3,K9,"0")</f>
        <v>0</v>
      </c>
      <c r="S9" s="193" t="str">
        <f>IF(R9&lt;&gt;"0",(M9*R9/R30),"0")</f>
        <v>0</v>
      </c>
      <c r="T9" s="193" t="str">
        <f>IF(D9=T3,K9,"0")</f>
        <v>0</v>
      </c>
      <c r="U9" s="193" t="str">
        <f>IF(T9&lt;&gt;"0",(M9*T9/T30),"0")</f>
        <v>0</v>
      </c>
      <c r="V9" s="193" t="str">
        <f>IF(D9=V3,K9,"0")</f>
        <v>0</v>
      </c>
      <c r="W9" s="193" t="str">
        <f>IF(V9&lt;&gt;"0",(M9*V9/V30),"0")</f>
        <v>0</v>
      </c>
      <c r="X9" s="193" t="str">
        <f>IF(D9=X3,K9,"0")</f>
        <v>0</v>
      </c>
      <c r="Y9" s="193" t="str">
        <f>IF(X9&lt;&gt;"0",(M9*X9/X30),"0")</f>
        <v>0</v>
      </c>
      <c r="Z9" s="193" t="str">
        <f>IF(D9=Z3,K9,"0")</f>
        <v>0</v>
      </c>
      <c r="AA9" s="193" t="str">
        <f>IF(Z9&lt;&gt;"0",(M9*Z9/Z30),"0")</f>
        <v>0</v>
      </c>
      <c r="AB9" s="193" t="str">
        <f>IF(F9=AB3,M9,"0")</f>
        <v>0</v>
      </c>
      <c r="AC9" s="193" t="str">
        <f>IF(AB9&lt;&gt;"0",(O9*AB9/AB30),"0")</f>
        <v>0</v>
      </c>
      <c r="AD9" s="193" t="str">
        <f>IF(D9=AD3,K9,"0")</f>
        <v>0</v>
      </c>
      <c r="AE9" s="193" t="str">
        <f>IF(AD9&lt;&gt;"0",(M9*AD9/AD30),"0")</f>
        <v>0</v>
      </c>
      <c r="AF9" s="194" t="str">
        <f t="shared" si="3"/>
        <v>0</v>
      </c>
      <c r="AG9" s="193" t="str">
        <f>IF(AF9&lt;&gt;"0",(M9*AF9/AF30),"0")</f>
        <v>0</v>
      </c>
      <c r="AH9" s="193" t="str">
        <f>IF(D9=AH3,K9,"0")</f>
        <v>0</v>
      </c>
      <c r="AI9" s="193" t="str">
        <f>IF(AH9&lt;&gt;"0",(M9*AH9/AH30),"0")</f>
        <v>0</v>
      </c>
      <c r="AJ9" s="194" t="str">
        <f t="shared" si="4"/>
        <v>0</v>
      </c>
      <c r="AK9" s="193" t="str">
        <f>IF(AJ9&lt;&gt;"0",(M9*AJ9/AJ30),"0")</f>
        <v>0</v>
      </c>
      <c r="AL9" s="194" t="str">
        <f t="shared" si="5"/>
        <v>0</v>
      </c>
      <c r="AM9" s="193" t="str">
        <f>IF(AL9&lt;&gt;"0",(M9*AL9/AL30),"0")</f>
        <v>0</v>
      </c>
      <c r="AN9" s="194" t="str">
        <f t="shared" si="6"/>
        <v>0</v>
      </c>
      <c r="AO9" s="193" t="str">
        <f>IF(AN9&lt;&gt;"0",(M9*AN9/AN30),"0")</f>
        <v>0</v>
      </c>
      <c r="AP9" s="194" t="str">
        <f t="shared" si="7"/>
        <v>0</v>
      </c>
      <c r="AQ9" s="193" t="str">
        <f>IF(AP9&lt;&gt;"0",(M9*AP9/AP30),"0")</f>
        <v>0</v>
      </c>
      <c r="AR9" s="194" t="str">
        <f t="shared" si="8"/>
        <v>0</v>
      </c>
      <c r="AS9" s="193" t="str">
        <f>IF(AR9&lt;&gt;"0",(M9*AR9/AR30),"0")</f>
        <v>0</v>
      </c>
      <c r="AT9" s="194" t="str">
        <f t="shared" si="9"/>
        <v>0</v>
      </c>
      <c r="AU9" s="193" t="str">
        <f>IF(AT9&lt;&gt;"0",(M9*AT9/AT30),"0")</f>
        <v>0</v>
      </c>
      <c r="AV9" s="194" t="str">
        <f t="shared" si="10"/>
        <v>0</v>
      </c>
      <c r="AW9" s="193" t="str">
        <f>IF(AV9&lt;&gt;"0",(M9*AV9/AV30),"0")</f>
        <v>0</v>
      </c>
      <c r="AX9" s="194" t="str">
        <f t="shared" si="11"/>
        <v>0</v>
      </c>
      <c r="AY9" s="193" t="str">
        <f>IF(AX9&lt;&gt;"0",(M9*AX9/AX30),"0")</f>
        <v>0</v>
      </c>
      <c r="AZ9" s="194" t="str">
        <f t="shared" si="12"/>
        <v>0</v>
      </c>
      <c r="BA9" s="193" t="str">
        <f>IF(AZ9&lt;&gt;"0",(M9*AZ9/AZ30),"0")</f>
        <v>0</v>
      </c>
      <c r="BB9" s="194" t="str">
        <f t="shared" si="13"/>
        <v>0</v>
      </c>
      <c r="BC9" s="193" t="str">
        <f>IF(BB9&lt;&gt;"0",(M9*BB9/BB30),"0")</f>
        <v>0</v>
      </c>
      <c r="BD9" s="194" t="str">
        <f t="shared" si="14"/>
        <v>0</v>
      </c>
      <c r="BE9" s="193" t="str">
        <f>IF(BD9&lt;&gt;"0",(M9*BD9/BD30),"0")</f>
        <v>0</v>
      </c>
      <c r="BF9" s="194" t="str">
        <f t="shared" si="15"/>
        <v>0</v>
      </c>
      <c r="BG9" s="193" t="str">
        <f>IF(BF9&lt;&gt;"0",(M9*BF9/BF30),"0")</f>
        <v>0</v>
      </c>
      <c r="BH9" s="194" t="str">
        <f t="shared" si="16"/>
        <v>0</v>
      </c>
      <c r="BI9" s="193" t="str">
        <f>IF(BH9&lt;&gt;"0",(M9*BH9/BH30),"0")</f>
        <v>0</v>
      </c>
      <c r="BJ9" s="194" t="str">
        <f t="shared" si="17"/>
        <v>0</v>
      </c>
      <c r="BK9" s="193" t="str">
        <f>IF(BJ9&lt;&gt;"0",(M9*BJ9/BJ30),"0")</f>
        <v>0</v>
      </c>
      <c r="BL9" s="194" t="str">
        <f t="shared" si="18"/>
        <v>0</v>
      </c>
      <c r="BM9" s="193" t="str">
        <f>IF(BL9&lt;&gt;"0",(M9*BL9/BL30),"0")</f>
        <v>0</v>
      </c>
    </row>
    <row r="10" spans="1:65" x14ac:dyDescent="0.35">
      <c r="A10" s="555"/>
      <c r="B10" s="175">
        <v>7</v>
      </c>
      <c r="C10" s="455" t="str">
        <f>'3. Scénario E32a'!I56</f>
        <v>?</v>
      </c>
      <c r="D10" s="176" t="str">
        <f>'3. Scénario E32a'!J56</f>
        <v>?</v>
      </c>
      <c r="E10" s="175" t="str">
        <f>'3. Scénario E32a'!K56</f>
        <v>?</v>
      </c>
      <c r="F10" s="176" t="str">
        <f>'3. Scénario E32a'!L56</f>
        <v>?</v>
      </c>
      <c r="G10" s="244"/>
      <c r="H10" s="245" t="s">
        <v>164</v>
      </c>
      <c r="I10" s="245"/>
      <c r="J10" s="251"/>
      <c r="K10" s="190">
        <f>'3. Scénario E32a'!N56</f>
        <v>0</v>
      </c>
      <c r="L10" s="191">
        <f>'3. Scénario E32a'!O57</f>
        <v>0</v>
      </c>
      <c r="M10" s="180">
        <f t="shared" si="0"/>
        <v>2</v>
      </c>
      <c r="N10" s="180">
        <f t="shared" si="1"/>
        <v>0</v>
      </c>
      <c r="O10" s="180">
        <f t="shared" si="2"/>
        <v>0</v>
      </c>
      <c r="P10" s="192" t="str">
        <f>IF(D10=P3,K10,"0")</f>
        <v>0</v>
      </c>
      <c r="Q10" s="193" t="str">
        <f>IF(P10&lt;&gt;"0",(M10*P10/P30),"0")</f>
        <v>0</v>
      </c>
      <c r="R10" s="193" t="str">
        <f>IF(D10=R3,K10,"0")</f>
        <v>0</v>
      </c>
      <c r="S10" s="193" t="str">
        <f>IF(R10&lt;&gt;"0",(M10*R10/R30),"0")</f>
        <v>0</v>
      </c>
      <c r="T10" s="193" t="str">
        <f>IF(D10=T3,K10,"0")</f>
        <v>0</v>
      </c>
      <c r="U10" s="193" t="str">
        <f>IF(T10&lt;&gt;"0",(M10*T10/T30),"0")</f>
        <v>0</v>
      </c>
      <c r="V10" s="193" t="str">
        <f>IF(D10=V3,K10,"0")</f>
        <v>0</v>
      </c>
      <c r="W10" s="193" t="str">
        <f>IF(V10&lt;&gt;"0",(M10*V10/V30),"0")</f>
        <v>0</v>
      </c>
      <c r="X10" s="193" t="str">
        <f>IF(D10=X3,K10,"0")</f>
        <v>0</v>
      </c>
      <c r="Y10" s="193" t="str">
        <f>IF(X10&lt;&gt;"0",(M10*X10/X30),"0")</f>
        <v>0</v>
      </c>
      <c r="Z10" s="193" t="str">
        <f>IF(D10=Z3,K10,"0")</f>
        <v>0</v>
      </c>
      <c r="AA10" s="193" t="str">
        <f>IF(Z10&lt;&gt;"0",(M10*Z10/Z30),"0")</f>
        <v>0</v>
      </c>
      <c r="AB10" s="193" t="str">
        <f>IF(F10=AB3,M10,"0")</f>
        <v>0</v>
      </c>
      <c r="AC10" s="193" t="str">
        <f>IF(AB10&lt;&gt;"0",(O10*AB10/AB30),"0")</f>
        <v>0</v>
      </c>
      <c r="AD10" s="193" t="str">
        <f>IF(D10=AD3,K10,"0")</f>
        <v>0</v>
      </c>
      <c r="AE10" s="193" t="str">
        <f>IF(AD10&lt;&gt;"0",(M10*AD10/AD30),"0")</f>
        <v>0</v>
      </c>
      <c r="AF10" s="194" t="str">
        <f t="shared" si="3"/>
        <v>0</v>
      </c>
      <c r="AG10" s="193" t="str">
        <f>IF(AF10&lt;&gt;"0",(M10*AF10/AF30),"0")</f>
        <v>0</v>
      </c>
      <c r="AH10" s="193" t="str">
        <f>IF(D10=AH3,K10,"0")</f>
        <v>0</v>
      </c>
      <c r="AI10" s="193" t="str">
        <f>IF(AH10&lt;&gt;"0",(M10*AH10/AH30),"0")</f>
        <v>0</v>
      </c>
      <c r="AJ10" s="194" t="str">
        <f t="shared" si="4"/>
        <v>0</v>
      </c>
      <c r="AK10" s="193" t="str">
        <f>IF(AJ10&lt;&gt;"0",(M10*AJ10/AJ30),"0")</f>
        <v>0</v>
      </c>
      <c r="AL10" s="194" t="str">
        <f t="shared" si="5"/>
        <v>0</v>
      </c>
      <c r="AM10" s="193" t="str">
        <f>IF(AL10&lt;&gt;"0",(M10*AL10/AL30),"0")</f>
        <v>0</v>
      </c>
      <c r="AN10" s="194" t="str">
        <f t="shared" si="6"/>
        <v>0</v>
      </c>
      <c r="AO10" s="193" t="str">
        <f>IF(AN10&lt;&gt;"0",(M10*AN10/AN30),"0")</f>
        <v>0</v>
      </c>
      <c r="AP10" s="194" t="str">
        <f t="shared" si="7"/>
        <v>0</v>
      </c>
      <c r="AQ10" s="193" t="str">
        <f>IF(AP10&lt;&gt;"0",(M10*AP10/AP30),"0")</f>
        <v>0</v>
      </c>
      <c r="AR10" s="194" t="str">
        <f t="shared" si="8"/>
        <v>0</v>
      </c>
      <c r="AS10" s="193" t="str">
        <f>IF(AR10&lt;&gt;"0",(M10*AR10/AR30),"0")</f>
        <v>0</v>
      </c>
      <c r="AT10" s="194" t="str">
        <f t="shared" si="9"/>
        <v>0</v>
      </c>
      <c r="AU10" s="193" t="str">
        <f>IF(AT10&lt;&gt;"0",(M10*AT10/AT30),"0")</f>
        <v>0</v>
      </c>
      <c r="AV10" s="194" t="str">
        <f t="shared" si="10"/>
        <v>0</v>
      </c>
      <c r="AW10" s="193" t="str">
        <f>IF(AV10&lt;&gt;"0",(M10*AV10/AV30),"0")</f>
        <v>0</v>
      </c>
      <c r="AX10" s="194" t="str">
        <f t="shared" si="11"/>
        <v>0</v>
      </c>
      <c r="AY10" s="193" t="str">
        <f>IF(AX10&lt;&gt;"0",(M10*AX10/AX30),"0")</f>
        <v>0</v>
      </c>
      <c r="AZ10" s="194" t="str">
        <f t="shared" si="12"/>
        <v>0</v>
      </c>
      <c r="BA10" s="193" t="str">
        <f>IF(AZ10&lt;&gt;"0",(M10*AZ10/AZ30),"0")</f>
        <v>0</v>
      </c>
      <c r="BB10" s="194" t="str">
        <f t="shared" si="13"/>
        <v>0</v>
      </c>
      <c r="BC10" s="193" t="str">
        <f>IF(BB10&lt;&gt;"0",(M10*BB10/BB30),"0")</f>
        <v>0</v>
      </c>
      <c r="BD10" s="194" t="str">
        <f t="shared" si="14"/>
        <v>0</v>
      </c>
      <c r="BE10" s="193" t="str">
        <f>IF(BD10&lt;&gt;"0",(M10*BD10/BD30),"0")</f>
        <v>0</v>
      </c>
      <c r="BF10" s="194" t="str">
        <f t="shared" si="15"/>
        <v>0</v>
      </c>
      <c r="BG10" s="193" t="str">
        <f>IF(BF10&lt;&gt;"0",(M10*BF10/BF30),"0")</f>
        <v>0</v>
      </c>
      <c r="BH10" s="194" t="str">
        <f t="shared" si="16"/>
        <v>0</v>
      </c>
      <c r="BI10" s="193" t="str">
        <f>IF(BH10&lt;&gt;"0",(M10*BH10/BH30),"0")</f>
        <v>0</v>
      </c>
      <c r="BJ10" s="194" t="str">
        <f t="shared" si="17"/>
        <v>0</v>
      </c>
      <c r="BK10" s="193" t="str">
        <f>IF(BJ10&lt;&gt;"0",(M10*BJ10/BJ30),"0")</f>
        <v>0</v>
      </c>
      <c r="BL10" s="194" t="str">
        <f t="shared" si="18"/>
        <v>0</v>
      </c>
      <c r="BM10" s="193" t="str">
        <f>IF(BL10&lt;&gt;"0",(M10*BL10/BL30),"0")</f>
        <v>0</v>
      </c>
    </row>
    <row r="11" spans="1:65" x14ac:dyDescent="0.35">
      <c r="A11" s="555"/>
      <c r="B11" s="175">
        <v>8</v>
      </c>
      <c r="C11" s="455" t="str">
        <f>'3. Scénario E32a'!I57</f>
        <v>?</v>
      </c>
      <c r="D11" s="176" t="str">
        <f>'3. Scénario E32a'!J57</f>
        <v>?</v>
      </c>
      <c r="E11" s="175" t="str">
        <f>'3. Scénario E32a'!K57</f>
        <v>?</v>
      </c>
      <c r="F11" s="176" t="str">
        <f>'3. Scénario E32a'!L57</f>
        <v>?</v>
      </c>
      <c r="G11" s="244"/>
      <c r="H11" s="245" t="s">
        <v>164</v>
      </c>
      <c r="I11" s="245"/>
      <c r="J11" s="251"/>
      <c r="K11" s="190">
        <f>'3. Scénario E32a'!N57</f>
        <v>0</v>
      </c>
      <c r="L11" s="191">
        <f>'3. Scénario E32a'!O58</f>
        <v>0</v>
      </c>
      <c r="M11" s="180">
        <f t="shared" si="0"/>
        <v>2</v>
      </c>
      <c r="N11" s="180">
        <f t="shared" si="1"/>
        <v>0</v>
      </c>
      <c r="O11" s="180">
        <f t="shared" si="2"/>
        <v>0</v>
      </c>
      <c r="P11" s="192" t="str">
        <f>IF(D11=P3,K11,"0")</f>
        <v>0</v>
      </c>
      <c r="Q11" s="193" t="str">
        <f>IF(P11&lt;&gt;"0",(M11*P11/P30),"0")</f>
        <v>0</v>
      </c>
      <c r="R11" s="193" t="str">
        <f>IF(D11=R3,K11,"0")</f>
        <v>0</v>
      </c>
      <c r="S11" s="193" t="str">
        <f>IF(R11&lt;&gt;"0",(M11*R11/R30),"0")</f>
        <v>0</v>
      </c>
      <c r="T11" s="193" t="str">
        <f>IF(D11=T3,K11,"0")</f>
        <v>0</v>
      </c>
      <c r="U11" s="193" t="str">
        <f>IF(T11&lt;&gt;"0",(M11*T11/T30),"0")</f>
        <v>0</v>
      </c>
      <c r="V11" s="193" t="str">
        <f>IF(D11=V3,K11,"0")</f>
        <v>0</v>
      </c>
      <c r="W11" s="193" t="str">
        <f>IF(V11&lt;&gt;"0",(M11*V11/V30),"0")</f>
        <v>0</v>
      </c>
      <c r="X11" s="193" t="str">
        <f>IF(D11=X3,K11,"0")</f>
        <v>0</v>
      </c>
      <c r="Y11" s="193" t="str">
        <f>IF(X11&lt;&gt;"0",(M11*X11/X30),"0")</f>
        <v>0</v>
      </c>
      <c r="Z11" s="193" t="str">
        <f>IF(D11=Z3,K11,"0")</f>
        <v>0</v>
      </c>
      <c r="AA11" s="193" t="str">
        <f>IF(Z11&lt;&gt;"0",(M11*Z11/Z30),"0")</f>
        <v>0</v>
      </c>
      <c r="AB11" s="193" t="str">
        <f>IF(F11=AB3,M11,"0")</f>
        <v>0</v>
      </c>
      <c r="AC11" s="193" t="str">
        <f>IF(AB11&lt;&gt;"0",(O11*AB11/AB30),"0")</f>
        <v>0</v>
      </c>
      <c r="AD11" s="193" t="str">
        <f>IF(D11=AD3,K11,"0")</f>
        <v>0</v>
      </c>
      <c r="AE11" s="193" t="str">
        <f>IF(AD11&lt;&gt;"0",(M11*AD11/AD30),"0")</f>
        <v>0</v>
      </c>
      <c r="AF11" s="194" t="str">
        <f t="shared" si="3"/>
        <v>0</v>
      </c>
      <c r="AG11" s="193" t="str">
        <f>IF(AF11&lt;&gt;"0",(M11*AF11/AF30),"0")</f>
        <v>0</v>
      </c>
      <c r="AH11" s="193" t="str">
        <f>IF(D11=AH3,K11,"0")</f>
        <v>0</v>
      </c>
      <c r="AI11" s="193" t="str">
        <f>IF(AH11&lt;&gt;"0",(M11*AH11/AH30),"0")</f>
        <v>0</v>
      </c>
      <c r="AJ11" s="194" t="str">
        <f t="shared" si="4"/>
        <v>0</v>
      </c>
      <c r="AK11" s="193" t="str">
        <f>IF(AJ11&lt;&gt;"0",(M11*AJ11/AJ30),"0")</f>
        <v>0</v>
      </c>
      <c r="AL11" s="194" t="str">
        <f t="shared" si="5"/>
        <v>0</v>
      </c>
      <c r="AM11" s="193" t="str">
        <f>IF(AL11&lt;&gt;"0",(M11*AL11/AL30),"0")</f>
        <v>0</v>
      </c>
      <c r="AN11" s="194" t="str">
        <f t="shared" si="6"/>
        <v>0</v>
      </c>
      <c r="AO11" s="193" t="str">
        <f>IF(AN11&lt;&gt;"0",(M11*AN11/AN30),"0")</f>
        <v>0</v>
      </c>
      <c r="AP11" s="194" t="str">
        <f t="shared" si="7"/>
        <v>0</v>
      </c>
      <c r="AQ11" s="193" t="str">
        <f>IF(AP11&lt;&gt;"0",(M11*AP11/AP30),"0")</f>
        <v>0</v>
      </c>
      <c r="AR11" s="194" t="str">
        <f t="shared" si="8"/>
        <v>0</v>
      </c>
      <c r="AS11" s="193" t="str">
        <f>IF(AR11&lt;&gt;"0",(M11*AR11/AR30),"0")</f>
        <v>0</v>
      </c>
      <c r="AT11" s="194" t="str">
        <f t="shared" si="9"/>
        <v>0</v>
      </c>
      <c r="AU11" s="193" t="str">
        <f>IF(AT11&lt;&gt;"0",(M11*AT11/AT30),"0")</f>
        <v>0</v>
      </c>
      <c r="AV11" s="194" t="str">
        <f t="shared" si="10"/>
        <v>0</v>
      </c>
      <c r="AW11" s="193" t="str">
        <f>IF(AV11&lt;&gt;"0",(M11*AV11/AV30),"0")</f>
        <v>0</v>
      </c>
      <c r="AX11" s="194" t="str">
        <f t="shared" si="11"/>
        <v>0</v>
      </c>
      <c r="AY11" s="193" t="str">
        <f>IF(AX11&lt;&gt;"0",(M11*AX11/AX30),"0")</f>
        <v>0</v>
      </c>
      <c r="AZ11" s="194" t="str">
        <f t="shared" si="12"/>
        <v>0</v>
      </c>
      <c r="BA11" s="193" t="str">
        <f>IF(AZ11&lt;&gt;"0",(M11*AZ11/AZ30),"0")</f>
        <v>0</v>
      </c>
      <c r="BB11" s="194" t="str">
        <f t="shared" si="13"/>
        <v>0</v>
      </c>
      <c r="BC11" s="193" t="str">
        <f>IF(BB11&lt;&gt;"0",(M11*BB11/BB30),"0")</f>
        <v>0</v>
      </c>
      <c r="BD11" s="194" t="str">
        <f t="shared" si="14"/>
        <v>0</v>
      </c>
      <c r="BE11" s="193" t="str">
        <f>IF(BD11&lt;&gt;"0",(M11*BD11/BD30),"0")</f>
        <v>0</v>
      </c>
      <c r="BF11" s="194" t="str">
        <f t="shared" si="15"/>
        <v>0</v>
      </c>
      <c r="BG11" s="193" t="str">
        <f>IF(BF11&lt;&gt;"0",(M11*BF11/BF30),"0")</f>
        <v>0</v>
      </c>
      <c r="BH11" s="194" t="str">
        <f t="shared" si="16"/>
        <v>0</v>
      </c>
      <c r="BI11" s="193" t="str">
        <f>IF(BH11&lt;&gt;"0",(M11*BH11/BH30),"0")</f>
        <v>0</v>
      </c>
      <c r="BJ11" s="194" t="str">
        <f t="shared" si="17"/>
        <v>0</v>
      </c>
      <c r="BK11" s="193" t="str">
        <f>IF(BJ11&lt;&gt;"0",(M11*BJ11/BJ30),"0")</f>
        <v>0</v>
      </c>
      <c r="BL11" s="194" t="str">
        <f t="shared" si="18"/>
        <v>0</v>
      </c>
      <c r="BM11" s="193" t="str">
        <f>IF(BL11&lt;&gt;"0",(M11*BL11/BL30),"0")</f>
        <v>0</v>
      </c>
    </row>
    <row r="12" spans="1:65" x14ac:dyDescent="0.35">
      <c r="A12" s="555"/>
      <c r="B12" s="175">
        <v>9</v>
      </c>
      <c r="C12" s="455" t="str">
        <f>'3. Scénario E32a'!I58</f>
        <v>?</v>
      </c>
      <c r="D12" s="176" t="str">
        <f>'3. Scénario E32a'!J58</f>
        <v>?</v>
      </c>
      <c r="E12" s="175" t="str">
        <f>'3. Scénario E32a'!K58</f>
        <v>?</v>
      </c>
      <c r="F12" s="176" t="str">
        <f>'3. Scénario E32a'!L58</f>
        <v>?</v>
      </c>
      <c r="G12" s="244"/>
      <c r="H12" s="245" t="s">
        <v>164</v>
      </c>
      <c r="I12" s="245"/>
      <c r="J12" s="251"/>
      <c r="K12" s="190">
        <f>'3. Scénario E32a'!N58</f>
        <v>0</v>
      </c>
      <c r="L12" s="191">
        <f>'3. Scénario E32a'!O59</f>
        <v>0</v>
      </c>
      <c r="M12" s="180">
        <f t="shared" si="0"/>
        <v>2</v>
      </c>
      <c r="N12" s="180">
        <f t="shared" si="1"/>
        <v>0</v>
      </c>
      <c r="O12" s="180">
        <f t="shared" si="2"/>
        <v>0</v>
      </c>
      <c r="P12" s="192" t="str">
        <f>IF(D12=P3,K12,"0")</f>
        <v>0</v>
      </c>
      <c r="Q12" s="193" t="str">
        <f>IF(P12&lt;&gt;"0",(M12*P12/P30),"0")</f>
        <v>0</v>
      </c>
      <c r="R12" s="193" t="str">
        <f>IF(D12=R3,K12,"0")</f>
        <v>0</v>
      </c>
      <c r="S12" s="193" t="str">
        <f>IF(R12&lt;&gt;"0",(M12*R12/R30),"0")</f>
        <v>0</v>
      </c>
      <c r="T12" s="193" t="str">
        <f>IF(D12=T3,K12,"0")</f>
        <v>0</v>
      </c>
      <c r="U12" s="193" t="str">
        <f>IF(T12&lt;&gt;"0",(M12*T12/T30),"0")</f>
        <v>0</v>
      </c>
      <c r="V12" s="193" t="str">
        <f>IF(D12=V3,K12,"0")</f>
        <v>0</v>
      </c>
      <c r="W12" s="193" t="str">
        <f>IF(V12&lt;&gt;"0",(M12*V12/V30),"0")</f>
        <v>0</v>
      </c>
      <c r="X12" s="193" t="str">
        <f>IF(D12=X3,K12,"0")</f>
        <v>0</v>
      </c>
      <c r="Y12" s="193" t="str">
        <f>IF(X12&lt;&gt;"0",(M12*X12/X30),"0")</f>
        <v>0</v>
      </c>
      <c r="Z12" s="193" t="str">
        <f>IF(D12=Z3,K12,"0")</f>
        <v>0</v>
      </c>
      <c r="AA12" s="193" t="str">
        <f>IF(Z12&lt;&gt;"0",(M12*Z12/Z30),"0")</f>
        <v>0</v>
      </c>
      <c r="AB12" s="193" t="str">
        <f>IF(F12=AB3,M12,"0")</f>
        <v>0</v>
      </c>
      <c r="AC12" s="193" t="str">
        <f>IF(AB12&lt;&gt;"0",(O12*AB12/AB30),"0")</f>
        <v>0</v>
      </c>
      <c r="AD12" s="193" t="str">
        <f>IF(D12=AD3,K12,"0")</f>
        <v>0</v>
      </c>
      <c r="AE12" s="193" t="str">
        <f>IF(AD12&lt;&gt;"0",(M12*AD12/AD30),"0")</f>
        <v>0</v>
      </c>
      <c r="AF12" s="194" t="str">
        <f t="shared" si="3"/>
        <v>0</v>
      </c>
      <c r="AG12" s="193" t="str">
        <f>IF(AF12&lt;&gt;"0",(M12*AF12/AF30),"0")</f>
        <v>0</v>
      </c>
      <c r="AH12" s="193" t="str">
        <f>IF(D12=AH3,K12,"0")</f>
        <v>0</v>
      </c>
      <c r="AI12" s="193" t="str">
        <f>IF(AH12&lt;&gt;"0",(M12*AH12/AH30),"0")</f>
        <v>0</v>
      </c>
      <c r="AJ12" s="194" t="str">
        <f t="shared" si="4"/>
        <v>0</v>
      </c>
      <c r="AK12" s="193" t="str">
        <f>IF(AJ12&lt;&gt;"0",(M12*AJ12/AJ30),"0")</f>
        <v>0</v>
      </c>
      <c r="AL12" s="194" t="str">
        <f t="shared" si="5"/>
        <v>0</v>
      </c>
      <c r="AM12" s="193" t="str">
        <f>IF(AL12&lt;&gt;"0",(M12*AL12/AL30),"0")</f>
        <v>0</v>
      </c>
      <c r="AN12" s="194" t="str">
        <f t="shared" si="6"/>
        <v>0</v>
      </c>
      <c r="AO12" s="193" t="str">
        <f>IF(AN12&lt;&gt;"0",(M12*AN12/AN30),"0")</f>
        <v>0</v>
      </c>
      <c r="AP12" s="194" t="str">
        <f t="shared" si="7"/>
        <v>0</v>
      </c>
      <c r="AQ12" s="193" t="str">
        <f>IF(AP12&lt;&gt;"0",(M12*AP12/AP30),"0")</f>
        <v>0</v>
      </c>
      <c r="AR12" s="194" t="str">
        <f t="shared" si="8"/>
        <v>0</v>
      </c>
      <c r="AS12" s="193" t="str">
        <f>IF(AR12&lt;&gt;"0",(M12*AR12/AR30),"0")</f>
        <v>0</v>
      </c>
      <c r="AT12" s="194" t="str">
        <f t="shared" si="9"/>
        <v>0</v>
      </c>
      <c r="AU12" s="193" t="str">
        <f>IF(AT12&lt;&gt;"0",(M12*AT12/AT30),"0")</f>
        <v>0</v>
      </c>
      <c r="AV12" s="194" t="str">
        <f t="shared" si="10"/>
        <v>0</v>
      </c>
      <c r="AW12" s="193" t="str">
        <f>IF(AV12&lt;&gt;"0",(M12*AV12/AV30),"0")</f>
        <v>0</v>
      </c>
      <c r="AX12" s="194" t="str">
        <f t="shared" si="11"/>
        <v>0</v>
      </c>
      <c r="AY12" s="193" t="str">
        <f>IF(AX12&lt;&gt;"0",(M12*AX12/AX30),"0")</f>
        <v>0</v>
      </c>
      <c r="AZ12" s="194" t="str">
        <f t="shared" si="12"/>
        <v>0</v>
      </c>
      <c r="BA12" s="193" t="str">
        <f>IF(AZ12&lt;&gt;"0",(M12*AZ12/AZ30),"0")</f>
        <v>0</v>
      </c>
      <c r="BB12" s="194" t="str">
        <f t="shared" si="13"/>
        <v>0</v>
      </c>
      <c r="BC12" s="193" t="str">
        <f>IF(BB12&lt;&gt;"0",(M12*BB12/BB30),"0")</f>
        <v>0</v>
      </c>
      <c r="BD12" s="194" t="str">
        <f t="shared" si="14"/>
        <v>0</v>
      </c>
      <c r="BE12" s="193" t="str">
        <f>IF(BD12&lt;&gt;"0",(M12*BD12/BD30),"0")</f>
        <v>0</v>
      </c>
      <c r="BF12" s="194" t="str">
        <f t="shared" si="15"/>
        <v>0</v>
      </c>
      <c r="BG12" s="193" t="str">
        <f>IF(BF12&lt;&gt;"0",(M12*BF12/BF30),"0")</f>
        <v>0</v>
      </c>
      <c r="BH12" s="194" t="str">
        <f t="shared" si="16"/>
        <v>0</v>
      </c>
      <c r="BI12" s="193" t="str">
        <f>IF(BH12&lt;&gt;"0",(M12*BH12/BH30),"0")</f>
        <v>0</v>
      </c>
      <c r="BJ12" s="194" t="str">
        <f t="shared" si="17"/>
        <v>0</v>
      </c>
      <c r="BK12" s="193" t="str">
        <f>IF(BJ12&lt;&gt;"0",(M12*BJ12/BJ30),"0")</f>
        <v>0</v>
      </c>
      <c r="BL12" s="194" t="str">
        <f t="shared" si="18"/>
        <v>0</v>
      </c>
      <c r="BM12" s="193" t="str">
        <f>IF(BL12&lt;&gt;"0",(M12*BL12/BL30),"0")</f>
        <v>0</v>
      </c>
    </row>
    <row r="13" spans="1:65" x14ac:dyDescent="0.35">
      <c r="A13" s="555"/>
      <c r="B13" s="175">
        <v>10</v>
      </c>
      <c r="C13" s="455" t="str">
        <f>'3. Scénario E32a'!I59</f>
        <v>?</v>
      </c>
      <c r="D13" s="176" t="str">
        <f>'3. Scénario E32a'!J59</f>
        <v>?</v>
      </c>
      <c r="E13" s="175" t="str">
        <f>'3. Scénario E32a'!K59</f>
        <v>?</v>
      </c>
      <c r="F13" s="176" t="str">
        <f>'3. Scénario E32a'!L59</f>
        <v>?</v>
      </c>
      <c r="G13" s="244"/>
      <c r="H13" s="245" t="s">
        <v>164</v>
      </c>
      <c r="I13" s="245"/>
      <c r="J13" s="251"/>
      <c r="K13" s="190">
        <f>'3. Scénario E32a'!N59</f>
        <v>0</v>
      </c>
      <c r="L13" s="191">
        <f>'3. Scénario E32a'!O60</f>
        <v>0</v>
      </c>
      <c r="M13" s="180">
        <f t="shared" si="0"/>
        <v>2</v>
      </c>
      <c r="N13" s="180">
        <f t="shared" si="1"/>
        <v>0</v>
      </c>
      <c r="O13" s="180">
        <f t="shared" si="2"/>
        <v>0</v>
      </c>
      <c r="P13" s="192" t="str">
        <f>IF(D13=P3,K13,"0")</f>
        <v>0</v>
      </c>
      <c r="Q13" s="193" t="str">
        <f>IF(P13&lt;&gt;"0",(M13*P13/P30),"0")</f>
        <v>0</v>
      </c>
      <c r="R13" s="193" t="str">
        <f>IF(D13=R3,K13,"0")</f>
        <v>0</v>
      </c>
      <c r="S13" s="193" t="str">
        <f>IF(R13&lt;&gt;"0",(M13*R13/R30),"0")</f>
        <v>0</v>
      </c>
      <c r="T13" s="193" t="str">
        <f>IF(D13=T3,K13,"0")</f>
        <v>0</v>
      </c>
      <c r="U13" s="193" t="str">
        <f>IF(T13&lt;&gt;"0",(M13*T13/T30),"0")</f>
        <v>0</v>
      </c>
      <c r="V13" s="193" t="str">
        <f>IF(D13=V3,K13,"0")</f>
        <v>0</v>
      </c>
      <c r="W13" s="193" t="str">
        <f>IF(V13&lt;&gt;"0",(M13*V13/V30),"0")</f>
        <v>0</v>
      </c>
      <c r="X13" s="193" t="str">
        <f>IF(D13=X3,K13,"0")</f>
        <v>0</v>
      </c>
      <c r="Y13" s="193" t="str">
        <f>IF(X13&lt;&gt;"0",(M13*X13/X30),"0")</f>
        <v>0</v>
      </c>
      <c r="Z13" s="193" t="str">
        <f>IF(D13=Z3,K13,"0")</f>
        <v>0</v>
      </c>
      <c r="AA13" s="193" t="str">
        <f>IF(Z13&lt;&gt;"0",(M13*Z13/Z30),"0")</f>
        <v>0</v>
      </c>
      <c r="AB13" s="193" t="str">
        <f>IF(F13=AB3,M13,"0")</f>
        <v>0</v>
      </c>
      <c r="AC13" s="193" t="str">
        <f>IF(AB13&lt;&gt;"0",(O13*AB13/AB30),"0")</f>
        <v>0</v>
      </c>
      <c r="AD13" s="193" t="str">
        <f>IF(D13=AD3,K13,"0")</f>
        <v>0</v>
      </c>
      <c r="AE13" s="193" t="str">
        <f>IF(AD13&lt;&gt;"0",(M13*AD13/AD30),"0")</f>
        <v>0</v>
      </c>
      <c r="AF13" s="194" t="str">
        <f t="shared" si="3"/>
        <v>0</v>
      </c>
      <c r="AG13" s="193" t="str">
        <f>IF(AF13&lt;&gt;"0",(M13*AF13/AF30),"0")</f>
        <v>0</v>
      </c>
      <c r="AH13" s="193" t="str">
        <f>IF(D13=AH3,K13,"0")</f>
        <v>0</v>
      </c>
      <c r="AI13" s="193" t="str">
        <f>IF(AH13&lt;&gt;"0",(M13*AH13/AH30),"0")</f>
        <v>0</v>
      </c>
      <c r="AJ13" s="194" t="str">
        <f t="shared" si="4"/>
        <v>0</v>
      </c>
      <c r="AK13" s="193" t="str">
        <f>IF(AJ13&lt;&gt;"0",(M13*AJ13/AJ30),"0")</f>
        <v>0</v>
      </c>
      <c r="AL13" s="194" t="str">
        <f t="shared" si="5"/>
        <v>0</v>
      </c>
      <c r="AM13" s="193" t="str">
        <f>IF(AL13&lt;&gt;"0",(M13*AL13/AL30),"0")</f>
        <v>0</v>
      </c>
      <c r="AN13" s="194" t="str">
        <f t="shared" si="6"/>
        <v>0</v>
      </c>
      <c r="AO13" s="193" t="str">
        <f>IF(AN13&lt;&gt;"0",(M13*AN13/AN30),"0")</f>
        <v>0</v>
      </c>
      <c r="AP13" s="194" t="str">
        <f t="shared" si="7"/>
        <v>0</v>
      </c>
      <c r="AQ13" s="193" t="str">
        <f>IF(AP13&lt;&gt;"0",(M13*AP13/AP30),"0")</f>
        <v>0</v>
      </c>
      <c r="AR13" s="194" t="str">
        <f t="shared" si="8"/>
        <v>0</v>
      </c>
      <c r="AS13" s="193" t="str">
        <f>IF(AR13&lt;&gt;"0",(M13*AR13/AR30),"0")</f>
        <v>0</v>
      </c>
      <c r="AT13" s="194" t="str">
        <f t="shared" si="9"/>
        <v>0</v>
      </c>
      <c r="AU13" s="193" t="str">
        <f>IF(AT13&lt;&gt;"0",(M13*AT13/AT30),"0")</f>
        <v>0</v>
      </c>
      <c r="AV13" s="194" t="str">
        <f t="shared" si="10"/>
        <v>0</v>
      </c>
      <c r="AW13" s="193" t="str">
        <f>IF(AV13&lt;&gt;"0",(M13*AV13/AV30),"0")</f>
        <v>0</v>
      </c>
      <c r="AX13" s="194" t="str">
        <f t="shared" si="11"/>
        <v>0</v>
      </c>
      <c r="AY13" s="193" t="str">
        <f>IF(AX13&lt;&gt;"0",(M13*AX13/AX30),"0")</f>
        <v>0</v>
      </c>
      <c r="AZ13" s="194" t="str">
        <f t="shared" si="12"/>
        <v>0</v>
      </c>
      <c r="BA13" s="193" t="str">
        <f>IF(AZ13&lt;&gt;"0",(M13*AZ13/AZ30),"0")</f>
        <v>0</v>
      </c>
      <c r="BB13" s="194" t="str">
        <f t="shared" si="13"/>
        <v>0</v>
      </c>
      <c r="BC13" s="193" t="str">
        <f>IF(BB13&lt;&gt;"0",(M13*BB13/BB30),"0")</f>
        <v>0</v>
      </c>
      <c r="BD13" s="194" t="str">
        <f t="shared" si="14"/>
        <v>0</v>
      </c>
      <c r="BE13" s="193" t="str">
        <f>IF(BD13&lt;&gt;"0",(M13*BD13/BD30),"0")</f>
        <v>0</v>
      </c>
      <c r="BF13" s="194" t="str">
        <f t="shared" si="15"/>
        <v>0</v>
      </c>
      <c r="BG13" s="193" t="str">
        <f>IF(BF13&lt;&gt;"0",(M13*BF13/BF30),"0")</f>
        <v>0</v>
      </c>
      <c r="BH13" s="194" t="str">
        <f t="shared" si="16"/>
        <v>0</v>
      </c>
      <c r="BI13" s="193" t="str">
        <f>IF(BH13&lt;&gt;"0",(M13*BH13/BH30),"0")</f>
        <v>0</v>
      </c>
      <c r="BJ13" s="194" t="str">
        <f t="shared" si="17"/>
        <v>0</v>
      </c>
      <c r="BK13" s="193" t="str">
        <f>IF(BJ13&lt;&gt;"0",(M13*BJ13/BJ30),"0")</f>
        <v>0</v>
      </c>
      <c r="BL13" s="194" t="str">
        <f t="shared" si="18"/>
        <v>0</v>
      </c>
      <c r="BM13" s="193" t="str">
        <f>IF(BL13&lt;&gt;"0",(M13*BL13/BL30),"0")</f>
        <v>0</v>
      </c>
    </row>
    <row r="14" spans="1:65" x14ac:dyDescent="0.35">
      <c r="A14" s="555"/>
      <c r="B14" s="175">
        <v>11</v>
      </c>
      <c r="C14" s="455" t="str">
        <f>'3. Scénario E32a'!I60</f>
        <v>?</v>
      </c>
      <c r="D14" s="176" t="str">
        <f>'3. Scénario E32a'!J60</f>
        <v>?</v>
      </c>
      <c r="E14" s="175" t="str">
        <f>'3. Scénario E32a'!K60</f>
        <v>?</v>
      </c>
      <c r="F14" s="176" t="str">
        <f>'3. Scénario E32a'!L60</f>
        <v>?</v>
      </c>
      <c r="G14" s="244"/>
      <c r="H14" s="245" t="s">
        <v>164</v>
      </c>
      <c r="I14" s="245"/>
      <c r="J14" s="251"/>
      <c r="K14" s="190">
        <f>'3. Scénario E32a'!N60</f>
        <v>0</v>
      </c>
      <c r="L14" s="191">
        <f>'3. Scénario E32a'!O61</f>
        <v>0</v>
      </c>
      <c r="M14" s="180">
        <f t="shared" si="0"/>
        <v>2</v>
      </c>
      <c r="N14" s="180">
        <f t="shared" si="1"/>
        <v>0</v>
      </c>
      <c r="O14" s="180">
        <f t="shared" si="2"/>
        <v>0</v>
      </c>
      <c r="P14" s="192" t="str">
        <f>IF(D14=P3,K14,"0")</f>
        <v>0</v>
      </c>
      <c r="Q14" s="193" t="str">
        <f>IF(P14&lt;&gt;"0",(M14*P14/P30),"0")</f>
        <v>0</v>
      </c>
      <c r="R14" s="193" t="str">
        <f>IF(D14=R3,K14,"0")</f>
        <v>0</v>
      </c>
      <c r="S14" s="193" t="str">
        <f>IF(R14&lt;&gt;"0",(M14*R14/R30),"0")</f>
        <v>0</v>
      </c>
      <c r="T14" s="193" t="str">
        <f>IF(D14=T3,K14,"0")</f>
        <v>0</v>
      </c>
      <c r="U14" s="193" t="str">
        <f>IF(T14&lt;&gt;"0",(M14*T14/T30),"0")</f>
        <v>0</v>
      </c>
      <c r="V14" s="193" t="str">
        <f>IF(D14=V3,K14,"0")</f>
        <v>0</v>
      </c>
      <c r="W14" s="193" t="str">
        <f>IF(V14&lt;&gt;"0",(M14*V14/V30),"0")</f>
        <v>0</v>
      </c>
      <c r="X14" s="193" t="str">
        <f>IF(D14=X3,K14,"0")</f>
        <v>0</v>
      </c>
      <c r="Y14" s="193" t="str">
        <f>IF(X14&lt;&gt;"0",(M14*X14/X30),"0")</f>
        <v>0</v>
      </c>
      <c r="Z14" s="193" t="str">
        <f>IF(D14=Z3,K14,"0")</f>
        <v>0</v>
      </c>
      <c r="AA14" s="193" t="str">
        <f>IF(Z14&lt;&gt;"0",(M14*Z14/Z30),"0")</f>
        <v>0</v>
      </c>
      <c r="AB14" s="193" t="str">
        <f>IF(F14=AB3,M14,"0")</f>
        <v>0</v>
      </c>
      <c r="AC14" s="193" t="str">
        <f>IF(AB14&lt;&gt;"0",(O14*AB14/AB30),"0")</f>
        <v>0</v>
      </c>
      <c r="AD14" s="193" t="str">
        <f>IF(D14=AD3,K14,"0")</f>
        <v>0</v>
      </c>
      <c r="AE14" s="193" t="str">
        <f>IF(AD14&lt;&gt;"0",(M14*AD14/AD30),"0")</f>
        <v>0</v>
      </c>
      <c r="AF14" s="194" t="str">
        <f t="shared" si="3"/>
        <v>0</v>
      </c>
      <c r="AG14" s="193" t="str">
        <f>IF(AF14&lt;&gt;"0",(M14*AF14/AF30),"0")</f>
        <v>0</v>
      </c>
      <c r="AH14" s="193" t="str">
        <f>IF(D14=AH3,K14,"0")</f>
        <v>0</v>
      </c>
      <c r="AI14" s="193" t="str">
        <f>IF(AH14&lt;&gt;"0",(M14*AH14/AH30),"0")</f>
        <v>0</v>
      </c>
      <c r="AJ14" s="194" t="str">
        <f t="shared" si="4"/>
        <v>0</v>
      </c>
      <c r="AK14" s="193" t="str">
        <f>IF(AJ14&lt;&gt;"0",(M14*AJ14/AJ30),"0")</f>
        <v>0</v>
      </c>
      <c r="AL14" s="194" t="str">
        <f t="shared" si="5"/>
        <v>0</v>
      </c>
      <c r="AM14" s="193" t="str">
        <f>IF(AL14&lt;&gt;"0",(M14*AL14/AL30),"0")</f>
        <v>0</v>
      </c>
      <c r="AN14" s="194" t="str">
        <f t="shared" si="6"/>
        <v>0</v>
      </c>
      <c r="AO14" s="193" t="str">
        <f>IF(AN14&lt;&gt;"0",(M14*AN14/AN30),"0")</f>
        <v>0</v>
      </c>
      <c r="AP14" s="194" t="str">
        <f t="shared" si="7"/>
        <v>0</v>
      </c>
      <c r="AQ14" s="193" t="str">
        <f>IF(AP14&lt;&gt;"0",(M14*AP14/AP30),"0")</f>
        <v>0</v>
      </c>
      <c r="AR14" s="194" t="str">
        <f t="shared" si="8"/>
        <v>0</v>
      </c>
      <c r="AS14" s="193" t="str">
        <f>IF(AR14&lt;&gt;"0",(M14*AR14/AR30),"0")</f>
        <v>0</v>
      </c>
      <c r="AT14" s="194" t="str">
        <f t="shared" si="9"/>
        <v>0</v>
      </c>
      <c r="AU14" s="193" t="str">
        <f>IF(AT14&lt;&gt;"0",(M14*AT14/AT30),"0")</f>
        <v>0</v>
      </c>
      <c r="AV14" s="194" t="str">
        <f t="shared" si="10"/>
        <v>0</v>
      </c>
      <c r="AW14" s="193" t="str">
        <f>IF(AV14&lt;&gt;"0",(M14*AV14/AV30),"0")</f>
        <v>0</v>
      </c>
      <c r="AX14" s="194" t="str">
        <f t="shared" si="11"/>
        <v>0</v>
      </c>
      <c r="AY14" s="193" t="str">
        <f>IF(AX14&lt;&gt;"0",(M14*AX14/AX30),"0")</f>
        <v>0</v>
      </c>
      <c r="AZ14" s="194" t="str">
        <f t="shared" si="12"/>
        <v>0</v>
      </c>
      <c r="BA14" s="193" t="str">
        <f>IF(AZ14&lt;&gt;"0",(M14*AZ14/AZ30),"0")</f>
        <v>0</v>
      </c>
      <c r="BB14" s="194" t="str">
        <f t="shared" si="13"/>
        <v>0</v>
      </c>
      <c r="BC14" s="193" t="str">
        <f>IF(BB14&lt;&gt;"0",(M14*BB14/BB30),"0")</f>
        <v>0</v>
      </c>
      <c r="BD14" s="194" t="str">
        <f t="shared" si="14"/>
        <v>0</v>
      </c>
      <c r="BE14" s="193" t="str">
        <f>IF(BD14&lt;&gt;"0",(M14*BD14/BD30),"0")</f>
        <v>0</v>
      </c>
      <c r="BF14" s="194" t="str">
        <f t="shared" si="15"/>
        <v>0</v>
      </c>
      <c r="BG14" s="193" t="str">
        <f>IF(BF14&lt;&gt;"0",(M14*BF14/BF30),"0")</f>
        <v>0</v>
      </c>
      <c r="BH14" s="194" t="str">
        <f t="shared" si="16"/>
        <v>0</v>
      </c>
      <c r="BI14" s="193" t="str">
        <f>IF(BH14&lt;&gt;"0",(M14*BH14/BH30),"0")</f>
        <v>0</v>
      </c>
      <c r="BJ14" s="194" t="str">
        <f t="shared" si="17"/>
        <v>0</v>
      </c>
      <c r="BK14" s="193" t="str">
        <f>IF(BJ14&lt;&gt;"0",(M14*BJ14/BJ30),"0")</f>
        <v>0</v>
      </c>
      <c r="BL14" s="194" t="str">
        <f t="shared" si="18"/>
        <v>0</v>
      </c>
      <c r="BM14" s="193" t="str">
        <f>IF(BL14&lt;&gt;"0",(M14*BL14/BL30),"0")</f>
        <v>0</v>
      </c>
    </row>
    <row r="15" spans="1:65" x14ac:dyDescent="0.35">
      <c r="A15" s="555"/>
      <c r="B15" s="175">
        <v>12</v>
      </c>
      <c r="C15" s="455" t="str">
        <f>'3. Scénario E32a'!I61</f>
        <v>?</v>
      </c>
      <c r="D15" s="176" t="str">
        <f>'3. Scénario E32a'!J61</f>
        <v>?</v>
      </c>
      <c r="E15" s="175" t="str">
        <f>'3. Scénario E32a'!K61</f>
        <v>?</v>
      </c>
      <c r="F15" s="176" t="str">
        <f>'3. Scénario E32a'!L61</f>
        <v>?</v>
      </c>
      <c r="G15" s="244"/>
      <c r="H15" s="245" t="s">
        <v>164</v>
      </c>
      <c r="I15" s="245"/>
      <c r="J15" s="246"/>
      <c r="K15" s="190">
        <f>'3. Scénario E32a'!N61</f>
        <v>0</v>
      </c>
      <c r="L15" s="191">
        <f>'3. Scénario E32a'!O62</f>
        <v>0</v>
      </c>
      <c r="M15" s="180">
        <f t="shared" si="0"/>
        <v>2</v>
      </c>
      <c r="N15" s="180">
        <f t="shared" si="1"/>
        <v>0</v>
      </c>
      <c r="O15" s="180">
        <f t="shared" si="2"/>
        <v>0</v>
      </c>
      <c r="P15" s="192" t="str">
        <f>IF(D15=P3,K15,"0")</f>
        <v>0</v>
      </c>
      <c r="Q15" s="193" t="str">
        <f>IF(P15&lt;&gt;"0",(M15*P15/P30),"0")</f>
        <v>0</v>
      </c>
      <c r="R15" s="193" t="str">
        <f>IF(D15=R3,K15,"0")</f>
        <v>0</v>
      </c>
      <c r="S15" s="193" t="str">
        <f>IF(R15&lt;&gt;"0",(M15*R15/R30),"0")</f>
        <v>0</v>
      </c>
      <c r="T15" s="193" t="str">
        <f>IF(D15=T3,K15,"0")</f>
        <v>0</v>
      </c>
      <c r="U15" s="193" t="str">
        <f>IF(T15&lt;&gt;"0",(M15*T15/T30),"0")</f>
        <v>0</v>
      </c>
      <c r="V15" s="193" t="str">
        <f>IF(D15=V3,K15,"0")</f>
        <v>0</v>
      </c>
      <c r="W15" s="193" t="str">
        <f>IF(V15&lt;&gt;"0",(M15*V15/V30),"0")</f>
        <v>0</v>
      </c>
      <c r="X15" s="193" t="str">
        <f>IF(D15=X3,K15,"0")</f>
        <v>0</v>
      </c>
      <c r="Y15" s="193" t="str">
        <f>IF(X15&lt;&gt;"0",(M15*X15/X30),"0")</f>
        <v>0</v>
      </c>
      <c r="Z15" s="193" t="str">
        <f>IF(D15=Z3,K15,"0")</f>
        <v>0</v>
      </c>
      <c r="AA15" s="193" t="str">
        <f>IF(Z15&lt;&gt;"0",(M15*Z15/Z30),"0")</f>
        <v>0</v>
      </c>
      <c r="AB15" s="193" t="str">
        <f>IF(F15=AB3,M15,"0")</f>
        <v>0</v>
      </c>
      <c r="AC15" s="193" t="str">
        <f>IF(AB15&lt;&gt;"0",(O15*AB15/AB30),"0")</f>
        <v>0</v>
      </c>
      <c r="AD15" s="193" t="str">
        <f>IF(D15=AD3,K15,"0")</f>
        <v>0</v>
      </c>
      <c r="AE15" s="193" t="str">
        <f>IF(AD15&lt;&gt;"0",(M15*AD15/AD30),"0")</f>
        <v>0</v>
      </c>
      <c r="AF15" s="194" t="str">
        <f t="shared" si="3"/>
        <v>0</v>
      </c>
      <c r="AG15" s="193" t="str">
        <f>IF(AF15&lt;&gt;"0",(M15*AF15/AF30),"0")</f>
        <v>0</v>
      </c>
      <c r="AH15" s="193" t="str">
        <f>IF(D15=AH3,K15,"0")</f>
        <v>0</v>
      </c>
      <c r="AI15" s="193" t="str">
        <f>IF(AH15&lt;&gt;"0",(M15*AH15/AH30),"0")</f>
        <v>0</v>
      </c>
      <c r="AJ15" s="194" t="str">
        <f t="shared" si="4"/>
        <v>0</v>
      </c>
      <c r="AK15" s="193" t="str">
        <f>IF(AJ15&lt;&gt;"0",(M15*AJ15/AJ30),"0")</f>
        <v>0</v>
      </c>
      <c r="AL15" s="194" t="str">
        <f t="shared" si="5"/>
        <v>0</v>
      </c>
      <c r="AM15" s="193" t="str">
        <f>IF(AL15&lt;&gt;"0",(M15*AL15/AL30),"0")</f>
        <v>0</v>
      </c>
      <c r="AN15" s="194" t="str">
        <f t="shared" si="6"/>
        <v>0</v>
      </c>
      <c r="AO15" s="193" t="str">
        <f>IF(AN15&lt;&gt;"0",(M15*AN15/AN30),"0")</f>
        <v>0</v>
      </c>
      <c r="AP15" s="194" t="str">
        <f t="shared" si="7"/>
        <v>0</v>
      </c>
      <c r="AQ15" s="193" t="str">
        <f>IF(AP15&lt;&gt;"0",(M15*AP15/AP30),"0")</f>
        <v>0</v>
      </c>
      <c r="AR15" s="194" t="str">
        <f t="shared" si="8"/>
        <v>0</v>
      </c>
      <c r="AS15" s="193" t="str">
        <f>IF(AR15&lt;&gt;"0",(M15*AR15/AR30),"0")</f>
        <v>0</v>
      </c>
      <c r="AT15" s="194" t="str">
        <f t="shared" si="9"/>
        <v>0</v>
      </c>
      <c r="AU15" s="193" t="str">
        <f>IF(AT15&lt;&gt;"0",(M15*AT15/AT30),"0")</f>
        <v>0</v>
      </c>
      <c r="AV15" s="194" t="str">
        <f t="shared" si="10"/>
        <v>0</v>
      </c>
      <c r="AW15" s="193" t="str">
        <f>IF(AV15&lt;&gt;"0",(M15*AV15/AV30),"0")</f>
        <v>0</v>
      </c>
      <c r="AX15" s="194" t="str">
        <f t="shared" si="11"/>
        <v>0</v>
      </c>
      <c r="AY15" s="193" t="str">
        <f>IF(AX15&lt;&gt;"0",(M15*AX15/AX30),"0")</f>
        <v>0</v>
      </c>
      <c r="AZ15" s="194" t="str">
        <f t="shared" si="12"/>
        <v>0</v>
      </c>
      <c r="BA15" s="193" t="str">
        <f>IF(AZ15&lt;&gt;"0",(M15*AZ15/AZ30),"0")</f>
        <v>0</v>
      </c>
      <c r="BB15" s="194" t="str">
        <f t="shared" si="13"/>
        <v>0</v>
      </c>
      <c r="BC15" s="193" t="str">
        <f>IF(BB15&lt;&gt;"0",(M15*BB15/BB30),"0")</f>
        <v>0</v>
      </c>
      <c r="BD15" s="194" t="str">
        <f t="shared" si="14"/>
        <v>0</v>
      </c>
      <c r="BE15" s="193" t="str">
        <f>IF(BD15&lt;&gt;"0",(M15*BD15/BD30),"0")</f>
        <v>0</v>
      </c>
      <c r="BF15" s="194" t="str">
        <f t="shared" si="15"/>
        <v>0</v>
      </c>
      <c r="BG15" s="193" t="str">
        <f>IF(BF15&lt;&gt;"0",(M15*BF15/BF30),"0")</f>
        <v>0</v>
      </c>
      <c r="BH15" s="194" t="str">
        <f t="shared" si="16"/>
        <v>0</v>
      </c>
      <c r="BI15" s="193" t="str">
        <f>IF(BH15&lt;&gt;"0",(M15*BH15/BH30),"0")</f>
        <v>0</v>
      </c>
      <c r="BJ15" s="194" t="str">
        <f t="shared" si="17"/>
        <v>0</v>
      </c>
      <c r="BK15" s="193" t="str">
        <f>IF(BJ15&lt;&gt;"0",(M15*BJ15/BJ30),"0")</f>
        <v>0</v>
      </c>
      <c r="BL15" s="194" t="str">
        <f t="shared" si="18"/>
        <v>0</v>
      </c>
      <c r="BM15" s="193" t="str">
        <f>IF(BL15&lt;&gt;"0",(M15*BL15/BL30),"0")</f>
        <v>0</v>
      </c>
    </row>
    <row r="16" spans="1:65" ht="15" thickBot="1" x14ac:dyDescent="0.4">
      <c r="A16" s="556"/>
      <c r="B16" s="195">
        <v>13</v>
      </c>
      <c r="C16" s="196" t="str">
        <f>'3. Scénario E32a'!I62</f>
        <v>?</v>
      </c>
      <c r="D16" s="196" t="str">
        <f>'3. Scénario E32a'!J62</f>
        <v>?</v>
      </c>
      <c r="E16" s="196" t="str">
        <f>'3. Scénario E32a'!K62</f>
        <v>?</v>
      </c>
      <c r="F16" s="196" t="str">
        <f>'3. Scénario E32a'!L62</f>
        <v>?</v>
      </c>
      <c r="G16" s="253"/>
      <c r="H16" s="245" t="s">
        <v>164</v>
      </c>
      <c r="I16" s="254"/>
      <c r="J16" s="255"/>
      <c r="K16" s="197">
        <f>'3. Scénario E32a'!N62</f>
        <v>0</v>
      </c>
      <c r="L16" s="198">
        <f>'3. Scénario E32a'!O63</f>
        <v>0</v>
      </c>
      <c r="M16" s="199">
        <f t="shared" si="0"/>
        <v>2</v>
      </c>
      <c r="N16" s="199">
        <f t="shared" si="1"/>
        <v>0</v>
      </c>
      <c r="O16" s="199">
        <f t="shared" si="2"/>
        <v>0</v>
      </c>
      <c r="P16" s="200" t="str">
        <f>IF(D16=P3,K16,"0")</f>
        <v>0</v>
      </c>
      <c r="Q16" s="201" t="str">
        <f>IF(P16&lt;&gt;"0",(M16*P16/P30),"0")</f>
        <v>0</v>
      </c>
      <c r="R16" s="201" t="str">
        <f>IF(D16=R3,K16,"0")</f>
        <v>0</v>
      </c>
      <c r="S16" s="201" t="str">
        <f>IF(R16&lt;&gt;"0",(M16*R16/R30),"0")</f>
        <v>0</v>
      </c>
      <c r="T16" s="201" t="str">
        <f>IF(D16=T3,K16,"0")</f>
        <v>0</v>
      </c>
      <c r="U16" s="201" t="str">
        <f>IF(T16&lt;&gt;"0",(M16*T16/T30),"0")</f>
        <v>0</v>
      </c>
      <c r="V16" s="201" t="str">
        <f>IF(D16=V3,K16,"0")</f>
        <v>0</v>
      </c>
      <c r="W16" s="201" t="str">
        <f>IF(V16&lt;&gt;"0",(M16*V16/V30),"0")</f>
        <v>0</v>
      </c>
      <c r="X16" s="201" t="str">
        <f>IF(D16=X3,K16,"0")</f>
        <v>0</v>
      </c>
      <c r="Y16" s="201" t="str">
        <f>IF(X16&lt;&gt;"0",(M16*X16/X30),"0")</f>
        <v>0</v>
      </c>
      <c r="Z16" s="201" t="str">
        <f>IF(D16=Z3,K16,"0")</f>
        <v>0</v>
      </c>
      <c r="AA16" s="201" t="str">
        <f>IF(Z16&lt;&gt;"0",(M16*Z16/Z30),"0")</f>
        <v>0</v>
      </c>
      <c r="AB16" s="201" t="str">
        <f>IF(F16=AB3,M16,"0")</f>
        <v>0</v>
      </c>
      <c r="AC16" s="201" t="str">
        <f>IF(AB16&lt;&gt;"0",(O16*AB16/AB30),"0")</f>
        <v>0</v>
      </c>
      <c r="AD16" s="201" t="str">
        <f>IF(D16=AD3,K16,"0")</f>
        <v>0</v>
      </c>
      <c r="AE16" s="201" t="str">
        <f>IF(AD16&lt;&gt;"0",(M16*AD16/AD30),"0")</f>
        <v>0</v>
      </c>
      <c r="AF16" s="202" t="str">
        <f t="shared" si="3"/>
        <v>0</v>
      </c>
      <c r="AG16" s="201" t="str">
        <f>IF(AF16&lt;&gt;"0",(M16*AF16/AF30),"0")</f>
        <v>0</v>
      </c>
      <c r="AH16" s="201" t="str">
        <f>IF(D16=AH3,K16,"0")</f>
        <v>0</v>
      </c>
      <c r="AI16" s="201" t="str">
        <f>IF(AH16&lt;&gt;"0",(M16*AH16/AH30),"0")</f>
        <v>0</v>
      </c>
      <c r="AJ16" s="202" t="str">
        <f t="shared" si="4"/>
        <v>0</v>
      </c>
      <c r="AK16" s="201" t="str">
        <f>IF(AJ16&lt;&gt;"0",(M16*AJ16/AJ30),"0")</f>
        <v>0</v>
      </c>
      <c r="AL16" s="202" t="str">
        <f t="shared" si="5"/>
        <v>0</v>
      </c>
      <c r="AM16" s="201" t="str">
        <f>IF(AL16&lt;&gt;"0",(M16*AL16/AL30),"0")</f>
        <v>0</v>
      </c>
      <c r="AN16" s="202" t="str">
        <f t="shared" si="6"/>
        <v>0</v>
      </c>
      <c r="AO16" s="201" t="str">
        <f>IF(AN16&lt;&gt;"0",(M16*AN16/AN30),"0")</f>
        <v>0</v>
      </c>
      <c r="AP16" s="202" t="str">
        <f t="shared" si="7"/>
        <v>0</v>
      </c>
      <c r="AQ16" s="201" t="str">
        <f>IF(AP16&lt;&gt;"0",(M16*AP16/AP30),"0")</f>
        <v>0</v>
      </c>
      <c r="AR16" s="202" t="str">
        <f t="shared" si="8"/>
        <v>0</v>
      </c>
      <c r="AS16" s="201" t="str">
        <f>IF(AR16&lt;&gt;"0",(M16*AR16/AR30),"0")</f>
        <v>0</v>
      </c>
      <c r="AT16" s="202" t="str">
        <f t="shared" si="9"/>
        <v>0</v>
      </c>
      <c r="AU16" s="201" t="str">
        <f>IF(AT16&lt;&gt;"0",(M16*AT16/AT30),"0")</f>
        <v>0</v>
      </c>
      <c r="AV16" s="202" t="str">
        <f t="shared" si="10"/>
        <v>0</v>
      </c>
      <c r="AW16" s="201" t="str">
        <f>IF(AV16&lt;&gt;"0",(M16*AV16/AV30),"0")</f>
        <v>0</v>
      </c>
      <c r="AX16" s="202" t="str">
        <f t="shared" si="11"/>
        <v>0</v>
      </c>
      <c r="AY16" s="201" t="str">
        <f>IF(AX16&lt;&gt;"0",(M16*AX16/AX30),"0")</f>
        <v>0</v>
      </c>
      <c r="AZ16" s="202" t="str">
        <f t="shared" si="12"/>
        <v>0</v>
      </c>
      <c r="BA16" s="201" t="str">
        <f>IF(AZ16&lt;&gt;"0",(M16*AZ16/AZ30),"0")</f>
        <v>0</v>
      </c>
      <c r="BB16" s="202" t="str">
        <f t="shared" si="13"/>
        <v>0</v>
      </c>
      <c r="BC16" s="201" t="str">
        <f>IF(BB16&lt;&gt;"0",(M16*BB16/BB30),"0")</f>
        <v>0</v>
      </c>
      <c r="BD16" s="202" t="str">
        <f t="shared" si="14"/>
        <v>0</v>
      </c>
      <c r="BE16" s="201" t="str">
        <f>IF(BD16&lt;&gt;"0",(M16*BD16/BD30),"0")</f>
        <v>0</v>
      </c>
      <c r="BF16" s="202" t="str">
        <f t="shared" si="15"/>
        <v>0</v>
      </c>
      <c r="BG16" s="201" t="str">
        <f>IF(BF16&lt;&gt;"0",(M16*BF16/BF30),"0")</f>
        <v>0</v>
      </c>
      <c r="BH16" s="202" t="str">
        <f t="shared" si="16"/>
        <v>0</v>
      </c>
      <c r="BI16" s="201" t="str">
        <f>IF(BH16&lt;&gt;"0",(M16*BH16/BH30),"0")</f>
        <v>0</v>
      </c>
      <c r="BJ16" s="202" t="str">
        <f t="shared" si="17"/>
        <v>0</v>
      </c>
      <c r="BK16" s="201" t="str">
        <f>IF(BJ16&lt;&gt;"0",(M16*BJ16/BJ30),"0")</f>
        <v>0</v>
      </c>
      <c r="BL16" s="202" t="str">
        <f t="shared" si="18"/>
        <v>0</v>
      </c>
      <c r="BM16" s="201" t="str">
        <f>IF(BL16&lt;&gt;"0",(M16*BL16/BL30),"0")</f>
        <v>0</v>
      </c>
    </row>
    <row r="17" spans="1:65" ht="14.4" customHeight="1" thickTop="1" x14ac:dyDescent="0.35">
      <c r="A17" s="553" t="s">
        <v>122</v>
      </c>
      <c r="B17" s="203">
        <v>1</v>
      </c>
      <c r="C17" s="204" t="str">
        <f>'3. Scénario E32a'!I68</f>
        <v>C11</v>
      </c>
      <c r="D17" s="204" t="str">
        <f>'3. Scénario E32a'!J68</f>
        <v>AC1121</v>
      </c>
      <c r="E17" s="204" t="str">
        <f>'3. Scénario E32a'!K68</f>
        <v>Rédiger un rapport de mise en service, un bon d'intervention</v>
      </c>
      <c r="F17" s="204" t="str">
        <f>'3. Scénario E32a'!L68</f>
        <v xml:space="preserve">Les rapports sont correctement renseignés et exploitables </v>
      </c>
      <c r="G17" s="256"/>
      <c r="H17" s="245" t="s">
        <v>164</v>
      </c>
      <c r="I17" s="257"/>
      <c r="J17" s="258"/>
      <c r="K17" s="190">
        <f>'3. Scénario E32a'!N68</f>
        <v>0</v>
      </c>
      <c r="L17" s="191">
        <f>'3. Scénario E32a'!O68</f>
        <v>0.1</v>
      </c>
      <c r="M17" s="179">
        <f t="shared" si="0"/>
        <v>2</v>
      </c>
      <c r="N17" s="179">
        <f t="shared" si="1"/>
        <v>0</v>
      </c>
      <c r="O17" s="179">
        <f t="shared" si="2"/>
        <v>0.2</v>
      </c>
      <c r="P17" s="205" t="str">
        <f>IF(D17=P3,K17,"0")</f>
        <v>0</v>
      </c>
      <c r="Q17" s="194" t="str">
        <f>IF(P17&lt;&gt;"0",(M17*P17/P30),"0")</f>
        <v>0</v>
      </c>
      <c r="R17" s="194" t="str">
        <f>IF(D17=R3,K17,"0")</f>
        <v>0</v>
      </c>
      <c r="S17" s="194" t="str">
        <f>IF(R17&lt;&gt;"0",(M17*R17/R30),"0")</f>
        <v>0</v>
      </c>
      <c r="T17" s="194" t="str">
        <f>IF(D17=T3,K17,"0")</f>
        <v>0</v>
      </c>
      <c r="U17" s="194" t="str">
        <f>IF(T17&lt;&gt;"0",(M17*T17/T30),"0")</f>
        <v>0</v>
      </c>
      <c r="V17" s="194" t="str">
        <f>IF(D17=V3,K17,"0")</f>
        <v>0</v>
      </c>
      <c r="W17" s="194" t="str">
        <f>IF(V17&lt;&gt;"0",(M17*V17/V30),"0")</f>
        <v>0</v>
      </c>
      <c r="X17" s="194" t="str">
        <f>IF(D17=X3,K17,"0")</f>
        <v>0</v>
      </c>
      <c r="Y17" s="194" t="str">
        <f>IF(X17&lt;&gt;"0",(M17*X17/X30),"0")</f>
        <v>0</v>
      </c>
      <c r="Z17" s="194" t="str">
        <f>IF(D17=Z3,K17,"0")</f>
        <v>0</v>
      </c>
      <c r="AA17" s="194" t="str">
        <f>IF(Z17&lt;&gt;"0",(M17*Z17/Z30),"0")</f>
        <v>0</v>
      </c>
      <c r="AB17" s="194" t="str">
        <f>IF(F17=AB3,M17,"0")</f>
        <v>0</v>
      </c>
      <c r="AC17" s="194" t="str">
        <f>IF(AB17&lt;&gt;"0",(O17*AB17/AB30),"0")</f>
        <v>0</v>
      </c>
      <c r="AD17" s="194" t="str">
        <f>IF(D17=AD3,K17,"0")</f>
        <v>0</v>
      </c>
      <c r="AE17" s="194" t="str">
        <f>IF(AD17&lt;&gt;"0",(M17*AD17/AD30),"0")</f>
        <v>0</v>
      </c>
      <c r="AF17" s="194" t="str">
        <f t="shared" si="3"/>
        <v>0</v>
      </c>
      <c r="AG17" s="194" t="str">
        <f>IF(AF17&lt;&gt;"0",(M17*AF17/AF30),"0")</f>
        <v>0</v>
      </c>
      <c r="AH17" s="194" t="str">
        <f>IF(D17=AH3,K17,"0")</f>
        <v>0</v>
      </c>
      <c r="AI17" s="194" t="str">
        <f>IF(AH17&lt;&gt;"0",(M17*AH17/AH30),"0")</f>
        <v>0</v>
      </c>
      <c r="AJ17" s="194" t="str">
        <f t="shared" si="4"/>
        <v>0</v>
      </c>
      <c r="AK17" s="194" t="str">
        <f>IF(AJ17&lt;&gt;"0",(M17*AJ17/AJ30),"0")</f>
        <v>0</v>
      </c>
      <c r="AL17" s="194" t="str">
        <f t="shared" si="5"/>
        <v>0</v>
      </c>
      <c r="AM17" s="194" t="str">
        <f>IF(AL17&lt;&gt;"0",(M17*AL17/AL30),"0")</f>
        <v>0</v>
      </c>
      <c r="AN17" s="194" t="str">
        <f t="shared" si="6"/>
        <v>0</v>
      </c>
      <c r="AO17" s="194" t="str">
        <f>IF(AN17&lt;&gt;"0",(M17*AN17/AN30),"0")</f>
        <v>0</v>
      </c>
      <c r="AP17" s="194" t="str">
        <f t="shared" si="7"/>
        <v>0</v>
      </c>
      <c r="AQ17" s="194" t="str">
        <f>IF(AP17&lt;&gt;"0",(M17*AP17/AP30),"0")</f>
        <v>0</v>
      </c>
      <c r="AR17" s="194" t="str">
        <f t="shared" si="8"/>
        <v>0</v>
      </c>
      <c r="AS17" s="194" t="str">
        <f>IF(AR17&lt;&gt;"0",(M17*AR17/AR30),"0")</f>
        <v>0</v>
      </c>
      <c r="AT17" s="194" t="str">
        <f t="shared" si="9"/>
        <v>0</v>
      </c>
      <c r="AU17" s="194" t="str">
        <f>IF(AT17&lt;&gt;"0",(M17*AT17/AT30),"0")</f>
        <v>0</v>
      </c>
      <c r="AV17" s="194" t="str">
        <f t="shared" si="10"/>
        <v>0</v>
      </c>
      <c r="AW17" s="194" t="str">
        <f>IF(AV17&lt;&gt;"0",(M17*AV17/AV30),"0")</f>
        <v>0</v>
      </c>
      <c r="AX17" s="194" t="str">
        <f t="shared" si="11"/>
        <v>0</v>
      </c>
      <c r="AY17" s="194" t="str">
        <f>IF(AX17&lt;&gt;"0",(M17*AX17/AX30),"0")</f>
        <v>0</v>
      </c>
      <c r="AZ17" s="194" t="str">
        <f t="shared" si="12"/>
        <v>0</v>
      </c>
      <c r="BA17" s="194" t="str">
        <f>IF(AZ17&lt;&gt;"0",(M17*AZ17/AZ30),"0")</f>
        <v>0</v>
      </c>
      <c r="BB17" s="194" t="str">
        <f t="shared" si="13"/>
        <v>0</v>
      </c>
      <c r="BC17" s="194" t="str">
        <f>IF(BB17&lt;&gt;"0",(M17*BB17/BB30),"0")</f>
        <v>0</v>
      </c>
      <c r="BD17" s="194" t="str">
        <f t="shared" si="14"/>
        <v>0</v>
      </c>
      <c r="BE17" s="194" t="str">
        <f>IF(BD17&lt;&gt;"0",(M17*BD17/BD30),"0")</f>
        <v>0</v>
      </c>
      <c r="BF17" s="194" t="str">
        <f t="shared" si="15"/>
        <v>0</v>
      </c>
      <c r="BG17" s="194" t="str">
        <f>IF(BF17&lt;&gt;"0",(M17*BF17/BF30),"0")</f>
        <v>0</v>
      </c>
      <c r="BH17" s="194" t="str">
        <f t="shared" si="16"/>
        <v>0</v>
      </c>
      <c r="BI17" s="194" t="str">
        <f>IF(BH17&lt;&gt;"0",(M17*BH17/BH30),"0")</f>
        <v>0</v>
      </c>
      <c r="BJ17" s="194" t="str">
        <f t="shared" si="17"/>
        <v>0</v>
      </c>
      <c r="BK17" s="194" t="str">
        <f>IF(BJ17&lt;&gt;"0",(M17*BJ17/BJ30),"0")</f>
        <v>0</v>
      </c>
      <c r="BL17" s="194">
        <f t="shared" si="18"/>
        <v>0.1</v>
      </c>
      <c r="BM17" s="194">
        <f>IF(BL17&lt;&gt;"0",(M17*BL17/BL30),"0")</f>
        <v>2</v>
      </c>
    </row>
    <row r="18" spans="1:65" x14ac:dyDescent="0.35">
      <c r="A18" s="553"/>
      <c r="B18" s="203">
        <v>2</v>
      </c>
      <c r="C18" s="176" t="str">
        <f>'3. Scénario E32a'!I69</f>
        <v>?</v>
      </c>
      <c r="D18" s="204" t="str">
        <f>'3. Scénario E32a'!J69</f>
        <v>?</v>
      </c>
      <c r="E18" s="204" t="str">
        <f>'3. Scénario E32a'!K69</f>
        <v>?</v>
      </c>
      <c r="F18" s="204" t="str">
        <f>'3. Scénario E32a'!L69</f>
        <v>?</v>
      </c>
      <c r="G18" s="244"/>
      <c r="H18" s="245" t="s">
        <v>164</v>
      </c>
      <c r="I18" s="245"/>
      <c r="J18" s="251"/>
      <c r="K18" s="177">
        <f>'3. Scénario E32a'!N69</f>
        <v>0</v>
      </c>
      <c r="L18" s="178">
        <f>'3. Scénario E32a'!O69</f>
        <v>0</v>
      </c>
      <c r="M18" s="180">
        <f t="shared" si="0"/>
        <v>2</v>
      </c>
      <c r="N18" s="180">
        <f t="shared" si="1"/>
        <v>0</v>
      </c>
      <c r="O18" s="180">
        <f t="shared" si="2"/>
        <v>0</v>
      </c>
      <c r="P18" s="192" t="str">
        <f>IF(D18=P3,K18,"0")</f>
        <v>0</v>
      </c>
      <c r="Q18" s="193" t="str">
        <f>IF(P18&lt;&gt;"0",(M18*P18/P30),"0")</f>
        <v>0</v>
      </c>
      <c r="R18" s="193" t="str">
        <f>IF(D18=R3,K18,"0")</f>
        <v>0</v>
      </c>
      <c r="S18" s="193" t="str">
        <f>IF(R18&lt;&gt;"0",(M18*R18/R30),"0")</f>
        <v>0</v>
      </c>
      <c r="T18" s="193" t="str">
        <f>IF(D18=T3,K18,"0")</f>
        <v>0</v>
      </c>
      <c r="U18" s="193" t="str">
        <f>IF(T18&lt;&gt;"0",(M18*T18/T30),"0")</f>
        <v>0</v>
      </c>
      <c r="V18" s="193" t="str">
        <f>IF(D18=V3,K18,"0")</f>
        <v>0</v>
      </c>
      <c r="W18" s="193" t="str">
        <f>IF(V18&lt;&gt;"0",(M18*V18/V30),"0")</f>
        <v>0</v>
      </c>
      <c r="X18" s="193" t="str">
        <f>IF(D18=X3,K18,"0")</f>
        <v>0</v>
      </c>
      <c r="Y18" s="193" t="str">
        <f>IF(X18&lt;&gt;"0",(M18*X18/X30),"0")</f>
        <v>0</v>
      </c>
      <c r="Z18" s="193" t="str">
        <f>IF(D18=Z3,K18,"0")</f>
        <v>0</v>
      </c>
      <c r="AA18" s="193" t="str">
        <f>IF(Z18&lt;&gt;"0",(M18*Z18/Z30),"0")</f>
        <v>0</v>
      </c>
      <c r="AB18" s="193" t="str">
        <f>IF(F18=AB3,M18,"0")</f>
        <v>0</v>
      </c>
      <c r="AC18" s="193" t="str">
        <f>IF(AB18&lt;&gt;"0",(O18*AB18/AB30),"0")</f>
        <v>0</v>
      </c>
      <c r="AD18" s="193" t="str">
        <f>IF(D18=AD3,K18,"0")</f>
        <v>0</v>
      </c>
      <c r="AE18" s="193" t="str">
        <f>IF(AD18&lt;&gt;"0",(M18*AD18/AD30),"0")</f>
        <v>0</v>
      </c>
      <c r="AF18" s="194" t="str">
        <f t="shared" si="3"/>
        <v>0</v>
      </c>
      <c r="AG18" s="193" t="str">
        <f>IF(AF18&lt;&gt;"0",(M18*AF18/AF30),"0")</f>
        <v>0</v>
      </c>
      <c r="AH18" s="193" t="str">
        <f>IF(D18=AH3,K18,"0")</f>
        <v>0</v>
      </c>
      <c r="AI18" s="193" t="str">
        <f>IF(AH18&lt;&gt;"0",(M18*AH18/AH30),"0")</f>
        <v>0</v>
      </c>
      <c r="AJ18" s="194" t="str">
        <f t="shared" si="4"/>
        <v>0</v>
      </c>
      <c r="AK18" s="193" t="str">
        <f>IF(AJ18&lt;&gt;"0",(M18*AJ18/AJ30),"0")</f>
        <v>0</v>
      </c>
      <c r="AL18" s="194" t="str">
        <f t="shared" si="5"/>
        <v>0</v>
      </c>
      <c r="AM18" s="193" t="str">
        <f>IF(AL18&lt;&gt;"0",(M18*AL18/AL30),"0")</f>
        <v>0</v>
      </c>
      <c r="AN18" s="194" t="str">
        <f t="shared" si="6"/>
        <v>0</v>
      </c>
      <c r="AO18" s="193" t="str">
        <f>IF(AN18&lt;&gt;"0",(M18*AN18/AN30),"0")</f>
        <v>0</v>
      </c>
      <c r="AP18" s="194" t="str">
        <f t="shared" si="7"/>
        <v>0</v>
      </c>
      <c r="AQ18" s="193" t="str">
        <f>IF(AP18&lt;&gt;"0",(M18*AP18/AP30),"0")</f>
        <v>0</v>
      </c>
      <c r="AR18" s="194" t="str">
        <f t="shared" si="8"/>
        <v>0</v>
      </c>
      <c r="AS18" s="193" t="str">
        <f>IF(AR18&lt;&gt;"0",(M18*AR18/AR30),"0")</f>
        <v>0</v>
      </c>
      <c r="AT18" s="194" t="str">
        <f t="shared" si="9"/>
        <v>0</v>
      </c>
      <c r="AU18" s="193" t="str">
        <f>IF(AT18&lt;&gt;"0",(M18*AT18/AT30),"0")</f>
        <v>0</v>
      </c>
      <c r="AV18" s="194" t="str">
        <f t="shared" si="10"/>
        <v>0</v>
      </c>
      <c r="AW18" s="193" t="str">
        <f>IF(AV18&lt;&gt;"0",(M18*AV18/AV30),"0")</f>
        <v>0</v>
      </c>
      <c r="AX18" s="194" t="str">
        <f t="shared" si="11"/>
        <v>0</v>
      </c>
      <c r="AY18" s="193" t="str">
        <f>IF(AX18&lt;&gt;"0",(M18*AX18/AX30),"0")</f>
        <v>0</v>
      </c>
      <c r="AZ18" s="194" t="str">
        <f t="shared" si="12"/>
        <v>0</v>
      </c>
      <c r="BA18" s="193" t="str">
        <f>IF(AZ18&lt;&gt;"0",(M18*AZ18/AZ30),"0")</f>
        <v>0</v>
      </c>
      <c r="BB18" s="194" t="str">
        <f t="shared" si="13"/>
        <v>0</v>
      </c>
      <c r="BC18" s="193" t="str">
        <f>IF(BB18&lt;&gt;"0",(M18*BB18/BB30),"0")</f>
        <v>0</v>
      </c>
      <c r="BD18" s="194" t="str">
        <f t="shared" si="14"/>
        <v>0</v>
      </c>
      <c r="BE18" s="193" t="str">
        <f>IF(BD18&lt;&gt;"0",(M18*BD18/BD30),"0")</f>
        <v>0</v>
      </c>
      <c r="BF18" s="194" t="str">
        <f t="shared" si="15"/>
        <v>0</v>
      </c>
      <c r="BG18" s="193" t="str">
        <f>IF(BF18&lt;&gt;"0",(M18*BF18/BF30),"0")</f>
        <v>0</v>
      </c>
      <c r="BH18" s="194" t="str">
        <f t="shared" si="16"/>
        <v>0</v>
      </c>
      <c r="BI18" s="193" t="str">
        <f>IF(BH18&lt;&gt;"0",(M18*BH18/BH30),"0")</f>
        <v>0</v>
      </c>
      <c r="BJ18" s="194" t="str">
        <f t="shared" si="17"/>
        <v>0</v>
      </c>
      <c r="BK18" s="193" t="str">
        <f>IF(BJ18&lt;&gt;"0",(M18*BJ18/BJ30),"0")</f>
        <v>0</v>
      </c>
      <c r="BL18" s="194" t="str">
        <f t="shared" si="18"/>
        <v>0</v>
      </c>
      <c r="BM18" s="193" t="str">
        <f>IF(BL18&lt;&gt;"0",(M18*BL18/BL30),"0")</f>
        <v>0</v>
      </c>
    </row>
    <row r="19" spans="1:65" x14ac:dyDescent="0.35">
      <c r="A19" s="553"/>
      <c r="B19" s="203">
        <v>3</v>
      </c>
      <c r="C19" s="176" t="str">
        <f>'3. Scénario E32a'!I70</f>
        <v>C10</v>
      </c>
      <c r="D19" s="204" t="str">
        <f>'3. Scénario E32a'!J70</f>
        <v>AC1082</v>
      </c>
      <c r="E19" s="204" t="str">
        <f>'3. Scénario E32a'!K70</f>
        <v>Effectuer la déposedu composant défectueux</v>
      </c>
      <c r="F19" s="204" t="str">
        <f>'3. Scénario E32a'!L70</f>
        <v xml:space="preserve">Les consignes et procédures sont respectées </v>
      </c>
      <c r="G19" s="244"/>
      <c r="H19" s="245" t="s">
        <v>164</v>
      </c>
      <c r="I19" s="245"/>
      <c r="J19" s="251"/>
      <c r="K19" s="177">
        <f>'3. Scénario E32a'!N70</f>
        <v>0.1</v>
      </c>
      <c r="L19" s="178">
        <f>'3. Scénario E32a'!O70</f>
        <v>0</v>
      </c>
      <c r="M19" s="180">
        <f t="shared" si="0"/>
        <v>2</v>
      </c>
      <c r="N19" s="180">
        <f t="shared" si="1"/>
        <v>0.2</v>
      </c>
      <c r="O19" s="180">
        <f t="shared" si="2"/>
        <v>0</v>
      </c>
      <c r="P19" s="192" t="str">
        <f>IF(D19=P3,K19,"0")</f>
        <v>0</v>
      </c>
      <c r="Q19" s="193" t="str">
        <f>IF(P19&lt;&gt;"0",(M19*P19/P30),"0")</f>
        <v>0</v>
      </c>
      <c r="R19" s="193" t="str">
        <f>IF(D19=R3,K19,"0")</f>
        <v>0</v>
      </c>
      <c r="S19" s="193" t="str">
        <f>IF(R19&lt;&gt;"0",(M19*R19/R30),"0")</f>
        <v>0</v>
      </c>
      <c r="T19" s="193" t="str">
        <f>IF(D19=T3,K19,"0")</f>
        <v>0</v>
      </c>
      <c r="U19" s="193" t="str">
        <f>IF(T19&lt;&gt;"0",(M19*T19/T30),"0")</f>
        <v>0</v>
      </c>
      <c r="V19" s="193" t="str">
        <f>IF(D19=V3,K19,"0")</f>
        <v>0</v>
      </c>
      <c r="W19" s="193" t="str">
        <f>IF(V19&lt;&gt;"0",(M19*V19/V30),"0")</f>
        <v>0</v>
      </c>
      <c r="X19" s="193" t="str">
        <f>IF(D19=X3,K19,"0")</f>
        <v>0</v>
      </c>
      <c r="Y19" s="193" t="str">
        <f>IF(X19&lt;&gt;"0",(M19*X19/X30),"0")</f>
        <v>0</v>
      </c>
      <c r="Z19" s="193" t="str">
        <f>IF(D19=Z3,K19,"0")</f>
        <v>0</v>
      </c>
      <c r="AA19" s="193" t="str">
        <f>IF(Z19&lt;&gt;"0",(M19*Z19/Z30),"0")</f>
        <v>0</v>
      </c>
      <c r="AB19" s="193" t="str">
        <f>IF(F19=AB3,M19,"0")</f>
        <v>0</v>
      </c>
      <c r="AC19" s="193" t="str">
        <f>IF(AB19&lt;&gt;"0",(O19*AB19/AB30),"0")</f>
        <v>0</v>
      </c>
      <c r="AD19" s="193" t="str">
        <f>IF(D19=AD3,K19,"0")</f>
        <v>0</v>
      </c>
      <c r="AE19" s="193" t="str">
        <f>IF(AD19&lt;&gt;"0",(M19*AD19/AD30),"0")</f>
        <v>0</v>
      </c>
      <c r="AF19" s="194" t="str">
        <f t="shared" si="3"/>
        <v>0</v>
      </c>
      <c r="AG19" s="193" t="str">
        <f>IF(AF19&lt;&gt;"0",(M19*AF19/AF30),"0")</f>
        <v>0</v>
      </c>
      <c r="AH19" s="193" t="str">
        <f>IF(D19=AH3,K19,"0")</f>
        <v>0</v>
      </c>
      <c r="AI19" s="193" t="str">
        <f>IF(AH19&lt;&gt;"0",(M19*AH19/AH30),"0")</f>
        <v>0</v>
      </c>
      <c r="AJ19" s="194" t="str">
        <f t="shared" si="4"/>
        <v>0</v>
      </c>
      <c r="AK19" s="193" t="str">
        <f>IF(AJ19&lt;&gt;"0",(M19*AJ19/AJ30),"0")</f>
        <v>0</v>
      </c>
      <c r="AL19" s="194" t="str">
        <f t="shared" si="5"/>
        <v>0</v>
      </c>
      <c r="AM19" s="193" t="str">
        <f>IF(AL19&lt;&gt;"0",(M19*AL19/AL30),"0")</f>
        <v>0</v>
      </c>
      <c r="AN19" s="194" t="str">
        <f t="shared" si="6"/>
        <v>0</v>
      </c>
      <c r="AO19" s="193" t="str">
        <f>IF(AN19&lt;&gt;"0",(M19*AN19/AN30),"0")</f>
        <v>0</v>
      </c>
      <c r="AP19" s="194">
        <f t="shared" si="7"/>
        <v>0.1</v>
      </c>
      <c r="AQ19" s="193">
        <f>IF(AP19&lt;&gt;"0",(M19*AP19/AP30),"0")</f>
        <v>2</v>
      </c>
      <c r="AR19" s="194" t="str">
        <f t="shared" si="8"/>
        <v>0</v>
      </c>
      <c r="AS19" s="193" t="str">
        <f>IF(AR19&lt;&gt;"0",(M19*AR19/AR30),"0")</f>
        <v>0</v>
      </c>
      <c r="AT19" s="194" t="str">
        <f t="shared" si="9"/>
        <v>0</v>
      </c>
      <c r="AU19" s="193" t="str">
        <f>IF(AT19&lt;&gt;"0",(M19*AT19/AT30),"0")</f>
        <v>0</v>
      </c>
      <c r="AV19" s="194" t="str">
        <f t="shared" si="10"/>
        <v>0</v>
      </c>
      <c r="AW19" s="193" t="str">
        <f>IF(AV19&lt;&gt;"0",(M19*AV19/AV30),"0")</f>
        <v>0</v>
      </c>
      <c r="AX19" s="194" t="str">
        <f t="shared" si="11"/>
        <v>0</v>
      </c>
      <c r="AY19" s="193" t="str">
        <f>IF(AX19&lt;&gt;"0",(M19*AX19/AX30),"0")</f>
        <v>0</v>
      </c>
      <c r="AZ19" s="194" t="str">
        <f t="shared" si="12"/>
        <v>0</v>
      </c>
      <c r="BA19" s="193" t="str">
        <f>IF(AZ19&lt;&gt;"0",(M19*AZ19/AZ30),"0")</f>
        <v>0</v>
      </c>
      <c r="BB19" s="194" t="str">
        <f t="shared" si="13"/>
        <v>0</v>
      </c>
      <c r="BC19" s="193" t="str">
        <f>IF(BB19&lt;&gt;"0",(M19*BB19/BB30),"0")</f>
        <v>0</v>
      </c>
      <c r="BD19" s="194" t="str">
        <f t="shared" si="14"/>
        <v>0</v>
      </c>
      <c r="BE19" s="193" t="str">
        <f>IF(BD19&lt;&gt;"0",(M19*BD19/BD30),"0")</f>
        <v>0</v>
      </c>
      <c r="BF19" s="194" t="str">
        <f t="shared" si="15"/>
        <v>0</v>
      </c>
      <c r="BG19" s="193" t="str">
        <f>IF(BF19&lt;&gt;"0",(M19*BF19/BF30),"0")</f>
        <v>0</v>
      </c>
      <c r="BH19" s="194" t="str">
        <f t="shared" si="16"/>
        <v>0</v>
      </c>
      <c r="BI19" s="193" t="str">
        <f>IF(BH19&lt;&gt;"0",(M19*BH19/BH30),"0")</f>
        <v>0</v>
      </c>
      <c r="BJ19" s="194" t="str">
        <f t="shared" si="17"/>
        <v>0</v>
      </c>
      <c r="BK19" s="193" t="str">
        <f>IF(BJ19&lt;&gt;"0",(M19*BJ19/BJ30),"0")</f>
        <v>0</v>
      </c>
      <c r="BL19" s="194" t="str">
        <f t="shared" si="18"/>
        <v>0</v>
      </c>
      <c r="BM19" s="193" t="str">
        <f>IF(BL19&lt;&gt;"0",(M19*BL19/BL30),"0")</f>
        <v>0</v>
      </c>
    </row>
    <row r="20" spans="1:65" x14ac:dyDescent="0.35">
      <c r="A20" s="553"/>
      <c r="B20" s="203">
        <v>4</v>
      </c>
      <c r="C20" s="176" t="str">
        <f>'3. Scénario E32a'!I71</f>
        <v>?</v>
      </c>
      <c r="D20" s="204" t="str">
        <f>'3. Scénario E32a'!J71</f>
        <v>?</v>
      </c>
      <c r="E20" s="204" t="str">
        <f>'3. Scénario E32a'!K71</f>
        <v>?</v>
      </c>
      <c r="F20" s="204" t="str">
        <f>'3. Scénario E32a'!L71</f>
        <v>?</v>
      </c>
      <c r="G20" s="244"/>
      <c r="H20" s="245" t="s">
        <v>164</v>
      </c>
      <c r="I20" s="245"/>
      <c r="J20" s="251"/>
      <c r="K20" s="177">
        <f>'3. Scénario E32a'!N71</f>
        <v>0</v>
      </c>
      <c r="L20" s="178">
        <f>'3. Scénario E32a'!O71</f>
        <v>0</v>
      </c>
      <c r="M20" s="180">
        <f t="shared" si="0"/>
        <v>2</v>
      </c>
      <c r="N20" s="180">
        <f t="shared" si="1"/>
        <v>0</v>
      </c>
      <c r="O20" s="180">
        <f t="shared" si="2"/>
        <v>0</v>
      </c>
      <c r="P20" s="192" t="str">
        <f>IF(D20=P3,K20,"0")</f>
        <v>0</v>
      </c>
      <c r="Q20" s="193" t="str">
        <f>IF(P20&lt;&gt;"0",(M20*P20/P30),"0")</f>
        <v>0</v>
      </c>
      <c r="R20" s="193" t="str">
        <f>IF(D20=R3,K20,"0")</f>
        <v>0</v>
      </c>
      <c r="S20" s="193" t="str">
        <f>IF(R20&lt;&gt;"0",(M20*R20/R30),"0")</f>
        <v>0</v>
      </c>
      <c r="T20" s="193" t="str">
        <f>IF(D20=T3,K20,"0")</f>
        <v>0</v>
      </c>
      <c r="U20" s="193" t="str">
        <f>IF(T20&lt;&gt;"0",(M20*T20/T30),"0")</f>
        <v>0</v>
      </c>
      <c r="V20" s="193" t="str">
        <f>IF(D20=V3,K20,"0")</f>
        <v>0</v>
      </c>
      <c r="W20" s="193" t="str">
        <f>IF(V20&lt;&gt;"0",(M20*V20/V30),"0")</f>
        <v>0</v>
      </c>
      <c r="X20" s="193" t="str">
        <f>IF(D20=X3,K20,"0")</f>
        <v>0</v>
      </c>
      <c r="Y20" s="193" t="str">
        <f>IF(X20&lt;&gt;"0",(M20*X20/X30),"0")</f>
        <v>0</v>
      </c>
      <c r="Z20" s="193" t="str">
        <f>IF(D20=Z3,K20,"0")</f>
        <v>0</v>
      </c>
      <c r="AA20" s="193" t="str">
        <f>IF(Z20&lt;&gt;"0",(M20*Z20/Z30),"0")</f>
        <v>0</v>
      </c>
      <c r="AB20" s="193" t="str">
        <f>IF(F20=AB3,M20,"0")</f>
        <v>0</v>
      </c>
      <c r="AC20" s="193" t="str">
        <f>IF(AB20&lt;&gt;"0",(O20*AB20/AB30),"0")</f>
        <v>0</v>
      </c>
      <c r="AD20" s="193" t="str">
        <f>IF(D20=AD3,K20,"0")</f>
        <v>0</v>
      </c>
      <c r="AE20" s="193" t="str">
        <f>IF(AD20&lt;&gt;"0",(M20*AD20/AD30),"0")</f>
        <v>0</v>
      </c>
      <c r="AF20" s="194" t="str">
        <f t="shared" si="3"/>
        <v>0</v>
      </c>
      <c r="AG20" s="193" t="str">
        <f>IF(AF20&lt;&gt;"0",(M20*AF20/AF30),"0")</f>
        <v>0</v>
      </c>
      <c r="AH20" s="193" t="str">
        <f>IF(D20=AH3,K20,"0")</f>
        <v>0</v>
      </c>
      <c r="AI20" s="193" t="str">
        <f>IF(AH20&lt;&gt;"0",(M20*AH20/AH30),"0")</f>
        <v>0</v>
      </c>
      <c r="AJ20" s="194" t="str">
        <f t="shared" si="4"/>
        <v>0</v>
      </c>
      <c r="AK20" s="193" t="str">
        <f>IF(AJ20&lt;&gt;"0",(M20*AJ20/AJ30),"0")</f>
        <v>0</v>
      </c>
      <c r="AL20" s="194" t="str">
        <f t="shared" si="5"/>
        <v>0</v>
      </c>
      <c r="AM20" s="193" t="str">
        <f>IF(AL20&lt;&gt;"0",(M20*AL20/AL30),"0")</f>
        <v>0</v>
      </c>
      <c r="AN20" s="194" t="str">
        <f t="shared" si="6"/>
        <v>0</v>
      </c>
      <c r="AO20" s="193" t="str">
        <f>IF(AN20&lt;&gt;"0",(M20*AN20/AN30),"0")</f>
        <v>0</v>
      </c>
      <c r="AP20" s="194" t="str">
        <f t="shared" si="7"/>
        <v>0</v>
      </c>
      <c r="AQ20" s="193" t="str">
        <f>IF(AP20&lt;&gt;"0",(M20*AP20/AP30),"0")</f>
        <v>0</v>
      </c>
      <c r="AR20" s="194" t="str">
        <f t="shared" si="8"/>
        <v>0</v>
      </c>
      <c r="AS20" s="193" t="str">
        <f>IF(AR20&lt;&gt;"0",(M20*AR20/AR30),"0")</f>
        <v>0</v>
      </c>
      <c r="AT20" s="194" t="str">
        <f t="shared" si="9"/>
        <v>0</v>
      </c>
      <c r="AU20" s="193" t="str">
        <f>IF(AT20&lt;&gt;"0",(M20*AT20/AT30),"0")</f>
        <v>0</v>
      </c>
      <c r="AV20" s="194" t="str">
        <f t="shared" si="10"/>
        <v>0</v>
      </c>
      <c r="AW20" s="193" t="str">
        <f>IF(AV20&lt;&gt;"0",(M20*AV20/AV30),"0")</f>
        <v>0</v>
      </c>
      <c r="AX20" s="194" t="str">
        <f t="shared" si="11"/>
        <v>0</v>
      </c>
      <c r="AY20" s="193" t="str">
        <f>IF(AX20&lt;&gt;"0",(M20*AX20/AX30),"0")</f>
        <v>0</v>
      </c>
      <c r="AZ20" s="194" t="str">
        <f t="shared" si="12"/>
        <v>0</v>
      </c>
      <c r="BA20" s="193" t="str">
        <f>IF(AZ20&lt;&gt;"0",(M20*AZ20/AZ30),"0")</f>
        <v>0</v>
      </c>
      <c r="BB20" s="194" t="str">
        <f t="shared" si="13"/>
        <v>0</v>
      </c>
      <c r="BC20" s="193" t="str">
        <f>IF(BB20&lt;&gt;"0",(M20*BB20/BB30),"0")</f>
        <v>0</v>
      </c>
      <c r="BD20" s="194" t="str">
        <f t="shared" si="14"/>
        <v>0</v>
      </c>
      <c r="BE20" s="193" t="str">
        <f>IF(BD20&lt;&gt;"0",(M20*BD20/BD30),"0")</f>
        <v>0</v>
      </c>
      <c r="BF20" s="194" t="str">
        <f t="shared" si="15"/>
        <v>0</v>
      </c>
      <c r="BG20" s="193" t="str">
        <f>IF(BF20&lt;&gt;"0",(M20*BF20/BF30),"0")</f>
        <v>0</v>
      </c>
      <c r="BH20" s="194" t="str">
        <f t="shared" si="16"/>
        <v>0</v>
      </c>
      <c r="BI20" s="193" t="str">
        <f>IF(BH20&lt;&gt;"0",(M20*BH20/BH30),"0")</f>
        <v>0</v>
      </c>
      <c r="BJ20" s="194" t="str">
        <f t="shared" si="17"/>
        <v>0</v>
      </c>
      <c r="BK20" s="193" t="str">
        <f>IF(BJ20&lt;&gt;"0",(M20*BJ20/BJ30),"0")</f>
        <v>0</v>
      </c>
      <c r="BL20" s="194" t="str">
        <f t="shared" si="18"/>
        <v>0</v>
      </c>
      <c r="BM20" s="193" t="str">
        <f>IF(BL20&lt;&gt;"0",(M20*BL20/BL30),"0")</f>
        <v>0</v>
      </c>
    </row>
    <row r="21" spans="1:65" x14ac:dyDescent="0.35">
      <c r="A21" s="553"/>
      <c r="B21" s="203">
        <v>5</v>
      </c>
      <c r="C21" s="176" t="str">
        <f>'3. Scénario E32a'!I72</f>
        <v>C11</v>
      </c>
      <c r="D21" s="204" t="str">
        <f>'3. Scénario E32a'!J72</f>
        <v>AC1121</v>
      </c>
      <c r="E21" s="204" t="str">
        <f>'3. Scénario E32a'!K72</f>
        <v>Rédiger un rapport de mise en service, un bon d'intervention</v>
      </c>
      <c r="F21" s="204" t="str">
        <f>'3. Scénario E32a'!L72</f>
        <v xml:space="preserve">Les rapports sont correctement renseignés et exploitables </v>
      </c>
      <c r="G21" s="244"/>
      <c r="H21" s="245" t="s">
        <v>164</v>
      </c>
      <c r="I21" s="245"/>
      <c r="J21" s="251"/>
      <c r="K21" s="177">
        <f>'3. Scénario E32a'!N72</f>
        <v>0</v>
      </c>
      <c r="L21" s="178">
        <f>'3. Scénario E32a'!O72</f>
        <v>0</v>
      </c>
      <c r="M21" s="180">
        <f t="shared" si="0"/>
        <v>2</v>
      </c>
      <c r="N21" s="180">
        <f t="shared" si="1"/>
        <v>0</v>
      </c>
      <c r="O21" s="180">
        <f t="shared" si="2"/>
        <v>0</v>
      </c>
      <c r="P21" s="192" t="str">
        <f>IF(D21=P3,K21,"0")</f>
        <v>0</v>
      </c>
      <c r="Q21" s="193" t="str">
        <f>IF(P21&lt;&gt;"0",(M21*P21/P30),"0")</f>
        <v>0</v>
      </c>
      <c r="R21" s="193" t="str">
        <f>IF(D21=R3,K21,"0")</f>
        <v>0</v>
      </c>
      <c r="S21" s="193" t="str">
        <f>IF(R21&lt;&gt;"0",(M21*R21/R30),"0")</f>
        <v>0</v>
      </c>
      <c r="T21" s="193" t="str">
        <f>IF(D21=T3,K21,"0")</f>
        <v>0</v>
      </c>
      <c r="U21" s="193" t="str">
        <f>IF(T21&lt;&gt;"0",(M21*T21/T30),"0")</f>
        <v>0</v>
      </c>
      <c r="V21" s="193" t="str">
        <f>IF(D21=V3,K21,"0")</f>
        <v>0</v>
      </c>
      <c r="W21" s="193" t="str">
        <f>IF(V21&lt;&gt;"0",(M21*V21/V30),"0")</f>
        <v>0</v>
      </c>
      <c r="X21" s="193" t="str">
        <f>IF(D21=X3,K21,"0")</f>
        <v>0</v>
      </c>
      <c r="Y21" s="193" t="str">
        <f>IF(X21&lt;&gt;"0",(M21*X21/X30),"0")</f>
        <v>0</v>
      </c>
      <c r="Z21" s="193" t="str">
        <f>IF(D21=Z3,K21,"0")</f>
        <v>0</v>
      </c>
      <c r="AA21" s="193" t="str">
        <f>IF(Z21&lt;&gt;"0",(M21*Z21/Z30),"0")</f>
        <v>0</v>
      </c>
      <c r="AB21" s="193" t="str">
        <f>IF(F21=AB3,M21,"0")</f>
        <v>0</v>
      </c>
      <c r="AC21" s="193" t="str">
        <f>IF(AB21&lt;&gt;"0",(O21*AB21/AB30),"0")</f>
        <v>0</v>
      </c>
      <c r="AD21" s="193" t="str">
        <f>IF(D21=AD3,K21,"0")</f>
        <v>0</v>
      </c>
      <c r="AE21" s="193" t="str">
        <f>IF(AD21&lt;&gt;"0",(M21*AD21/AD30),"0")</f>
        <v>0</v>
      </c>
      <c r="AF21" s="194" t="str">
        <f t="shared" si="3"/>
        <v>0</v>
      </c>
      <c r="AG21" s="193" t="str">
        <f>IF(AF21&lt;&gt;"0",(M21*AF21/AF30),"0")</f>
        <v>0</v>
      </c>
      <c r="AH21" s="193" t="str">
        <f>IF(D21=AH3,K21,"0")</f>
        <v>0</v>
      </c>
      <c r="AI21" s="193" t="str">
        <f>IF(AH21&lt;&gt;"0",(M21*AH21/AH30),"0")</f>
        <v>0</v>
      </c>
      <c r="AJ21" s="194" t="str">
        <f t="shared" si="4"/>
        <v>0</v>
      </c>
      <c r="AK21" s="193" t="str">
        <f>IF(AJ21&lt;&gt;"0",(M21*AJ21/AJ30),"0")</f>
        <v>0</v>
      </c>
      <c r="AL21" s="194" t="str">
        <f t="shared" si="5"/>
        <v>0</v>
      </c>
      <c r="AM21" s="193" t="str">
        <f>IF(AL21&lt;&gt;"0",(M21*AL21/AL30),"0")</f>
        <v>0</v>
      </c>
      <c r="AN21" s="194" t="str">
        <f t="shared" si="6"/>
        <v>0</v>
      </c>
      <c r="AO21" s="193" t="str">
        <f>IF(AN21&lt;&gt;"0",(M21*AN21/AN30),"0")</f>
        <v>0</v>
      </c>
      <c r="AP21" s="194" t="str">
        <f t="shared" si="7"/>
        <v>0</v>
      </c>
      <c r="AQ21" s="193" t="str">
        <f>IF(AP21&lt;&gt;"0",(M21*AP21/AP30),"0")</f>
        <v>0</v>
      </c>
      <c r="AR21" s="194" t="str">
        <f t="shared" si="8"/>
        <v>0</v>
      </c>
      <c r="AS21" s="193" t="str">
        <f>IF(AR21&lt;&gt;"0",(M21*AR21/AR30),"0")</f>
        <v>0</v>
      </c>
      <c r="AT21" s="194" t="str">
        <f t="shared" si="9"/>
        <v>0</v>
      </c>
      <c r="AU21" s="193" t="str">
        <f>IF(AT21&lt;&gt;"0",(M21*AT21/AT30),"0")</f>
        <v>0</v>
      </c>
      <c r="AV21" s="194" t="str">
        <f t="shared" si="10"/>
        <v>0</v>
      </c>
      <c r="AW21" s="193" t="str">
        <f>IF(AV21&lt;&gt;"0",(M21*AV21/AV30),"0")</f>
        <v>0</v>
      </c>
      <c r="AX21" s="194" t="str">
        <f t="shared" si="11"/>
        <v>0</v>
      </c>
      <c r="AY21" s="193" t="str">
        <f>IF(AX21&lt;&gt;"0",(M21*AX21/AX30),"0")</f>
        <v>0</v>
      </c>
      <c r="AZ21" s="194" t="str">
        <f t="shared" si="12"/>
        <v>0</v>
      </c>
      <c r="BA21" s="193" t="str">
        <f>IF(AZ21&lt;&gt;"0",(M21*AZ21/AZ30),"0")</f>
        <v>0</v>
      </c>
      <c r="BB21" s="194" t="str">
        <f t="shared" si="13"/>
        <v>0</v>
      </c>
      <c r="BC21" s="193" t="str">
        <f>IF(BB21&lt;&gt;"0",(M21*BB21/BB30),"0")</f>
        <v>0</v>
      </c>
      <c r="BD21" s="194" t="str">
        <f t="shared" si="14"/>
        <v>0</v>
      </c>
      <c r="BE21" s="193" t="str">
        <f>IF(BD21&lt;&gt;"0",(M21*BD21/BD30),"0")</f>
        <v>0</v>
      </c>
      <c r="BF21" s="194" t="str">
        <f t="shared" si="15"/>
        <v>0</v>
      </c>
      <c r="BG21" s="193" t="str">
        <f>IF(BF21&lt;&gt;"0",(M21*BF21/BF30),"0")</f>
        <v>0</v>
      </c>
      <c r="BH21" s="194" t="str">
        <f t="shared" si="16"/>
        <v>0</v>
      </c>
      <c r="BI21" s="193" t="str">
        <f>IF(BH21&lt;&gt;"0",(M21*BH21/BH30),"0")</f>
        <v>0</v>
      </c>
      <c r="BJ21" s="194" t="str">
        <f t="shared" si="17"/>
        <v>0</v>
      </c>
      <c r="BK21" s="193" t="str">
        <f>IF(BJ21&lt;&gt;"0",(M21*BJ21/BJ30),"0")</f>
        <v>0</v>
      </c>
      <c r="BL21" s="194">
        <f t="shared" si="18"/>
        <v>0</v>
      </c>
      <c r="BM21" s="193">
        <f>IF(BL21&lt;&gt;"0",(M21*BL21/BL30),"0")</f>
        <v>0</v>
      </c>
    </row>
    <row r="22" spans="1:65" x14ac:dyDescent="0.35">
      <c r="A22" s="553"/>
      <c r="B22" s="203">
        <v>6</v>
      </c>
      <c r="C22" s="176" t="str">
        <f>'3. Scénario E32a'!I73</f>
        <v>?</v>
      </c>
      <c r="D22" s="204" t="str">
        <f>'3. Scénario E32a'!J73</f>
        <v>?</v>
      </c>
      <c r="E22" s="204" t="str">
        <f>'3. Scénario E32a'!K73</f>
        <v>?</v>
      </c>
      <c r="F22" s="204" t="str">
        <f>'3. Scénario E32a'!L73</f>
        <v>?</v>
      </c>
      <c r="G22" s="244"/>
      <c r="H22" s="245" t="s">
        <v>164</v>
      </c>
      <c r="I22" s="245"/>
      <c r="J22" s="251"/>
      <c r="K22" s="177">
        <f>'3. Scénario E32a'!N73</f>
        <v>0</v>
      </c>
      <c r="L22" s="178">
        <f>'3. Scénario E32a'!O73</f>
        <v>0</v>
      </c>
      <c r="M22" s="180">
        <f t="shared" si="0"/>
        <v>2</v>
      </c>
      <c r="N22" s="180">
        <f t="shared" si="1"/>
        <v>0</v>
      </c>
      <c r="O22" s="180">
        <f t="shared" si="2"/>
        <v>0</v>
      </c>
      <c r="P22" s="192" t="str">
        <f>IF(D22=P3,K22,"0")</f>
        <v>0</v>
      </c>
      <c r="Q22" s="193" t="str">
        <f>IF(P22&lt;&gt;"0",(M22*P22/P30),"0")</f>
        <v>0</v>
      </c>
      <c r="R22" s="193" t="str">
        <f>IF(D22=R3,K22,"0")</f>
        <v>0</v>
      </c>
      <c r="S22" s="193" t="str">
        <f>IF(R22&lt;&gt;"0",(M22*R22/R30),"0")</f>
        <v>0</v>
      </c>
      <c r="T22" s="193" t="str">
        <f>IF(D22=T3,K22,"0")</f>
        <v>0</v>
      </c>
      <c r="U22" s="193" t="str">
        <f>IF(T22&lt;&gt;"0",(M22*T22/T30),"0")</f>
        <v>0</v>
      </c>
      <c r="V22" s="193" t="str">
        <f>IF(D22=V3,K22,"0")</f>
        <v>0</v>
      </c>
      <c r="W22" s="193" t="str">
        <f>IF(V22&lt;&gt;"0",(M22*V22/V30),"0")</f>
        <v>0</v>
      </c>
      <c r="X22" s="193" t="str">
        <f>IF(D22=X3,K22,"0")</f>
        <v>0</v>
      </c>
      <c r="Y22" s="193" t="str">
        <f>IF(X22&lt;&gt;"0",(M22*X22/X30),"0")</f>
        <v>0</v>
      </c>
      <c r="Z22" s="193" t="str">
        <f>IF(D22=Z3,K22,"0")</f>
        <v>0</v>
      </c>
      <c r="AA22" s="193" t="str">
        <f>IF(Z22&lt;&gt;"0",(M22*Z22/Z30),"0")</f>
        <v>0</v>
      </c>
      <c r="AB22" s="193" t="str">
        <f>IF(F22=AB3,M22,"0")</f>
        <v>0</v>
      </c>
      <c r="AC22" s="193" t="str">
        <f>IF(AB22&lt;&gt;"0",(O22*AB22/AB30),"0")</f>
        <v>0</v>
      </c>
      <c r="AD22" s="193" t="str">
        <f>IF(D22=AD3,K22,"0")</f>
        <v>0</v>
      </c>
      <c r="AE22" s="193" t="str">
        <f>IF(AD22&lt;&gt;"0",(M22*AD22/AD30),"0")</f>
        <v>0</v>
      </c>
      <c r="AF22" s="194" t="str">
        <f t="shared" si="3"/>
        <v>0</v>
      </c>
      <c r="AG22" s="193" t="str">
        <f>IF(AF22&lt;&gt;"0",(M22*AF22/AF30),"0")</f>
        <v>0</v>
      </c>
      <c r="AH22" s="193" t="str">
        <f>IF(D22=AH3,K22,"0")</f>
        <v>0</v>
      </c>
      <c r="AI22" s="193" t="str">
        <f>IF(AH22&lt;&gt;"0",(M22*AH22/AH30),"0")</f>
        <v>0</v>
      </c>
      <c r="AJ22" s="194" t="str">
        <f t="shared" si="4"/>
        <v>0</v>
      </c>
      <c r="AK22" s="193" t="str">
        <f>IF(AJ22&lt;&gt;"0",(M22*AJ22/AJ30),"0")</f>
        <v>0</v>
      </c>
      <c r="AL22" s="194" t="str">
        <f t="shared" si="5"/>
        <v>0</v>
      </c>
      <c r="AM22" s="193" t="str">
        <f>IF(AL22&lt;&gt;"0",(M22*AL22/AL30),"0")</f>
        <v>0</v>
      </c>
      <c r="AN22" s="194" t="str">
        <f t="shared" si="6"/>
        <v>0</v>
      </c>
      <c r="AO22" s="193" t="str">
        <f>IF(AN22&lt;&gt;"0",(M22*AN22/AN30),"0")</f>
        <v>0</v>
      </c>
      <c r="AP22" s="194" t="str">
        <f t="shared" si="7"/>
        <v>0</v>
      </c>
      <c r="AQ22" s="193" t="str">
        <f>IF(AP22&lt;&gt;"0",(M22*AP22/AP30),"0")</f>
        <v>0</v>
      </c>
      <c r="AR22" s="194" t="str">
        <f t="shared" si="8"/>
        <v>0</v>
      </c>
      <c r="AS22" s="193" t="str">
        <f>IF(AR22&lt;&gt;"0",(M22*AR22/AR30),"0")</f>
        <v>0</v>
      </c>
      <c r="AT22" s="194" t="str">
        <f t="shared" si="9"/>
        <v>0</v>
      </c>
      <c r="AU22" s="193" t="str">
        <f>IF(AT22&lt;&gt;"0",(M22*AT22/AT30),"0")</f>
        <v>0</v>
      </c>
      <c r="AV22" s="194" t="str">
        <f t="shared" si="10"/>
        <v>0</v>
      </c>
      <c r="AW22" s="193" t="str">
        <f>IF(AV22&lt;&gt;"0",(M22*AV22/AV30),"0")</f>
        <v>0</v>
      </c>
      <c r="AX22" s="194" t="str">
        <f t="shared" si="11"/>
        <v>0</v>
      </c>
      <c r="AY22" s="193" t="str">
        <f>IF(AX22&lt;&gt;"0",(M22*AX22/AX30),"0")</f>
        <v>0</v>
      </c>
      <c r="AZ22" s="194" t="str">
        <f t="shared" si="12"/>
        <v>0</v>
      </c>
      <c r="BA22" s="193" t="str">
        <f>IF(AZ22&lt;&gt;"0",(M22*AZ22/AZ30),"0")</f>
        <v>0</v>
      </c>
      <c r="BB22" s="194" t="str">
        <f t="shared" si="13"/>
        <v>0</v>
      </c>
      <c r="BC22" s="193" t="str">
        <f>IF(BB22&lt;&gt;"0",(M22*BB22/BB30),"0")</f>
        <v>0</v>
      </c>
      <c r="BD22" s="194" t="str">
        <f t="shared" si="14"/>
        <v>0</v>
      </c>
      <c r="BE22" s="193" t="str">
        <f>IF(BD22&lt;&gt;"0",(M22*BD22/BD30),"0")</f>
        <v>0</v>
      </c>
      <c r="BF22" s="194" t="str">
        <f t="shared" si="15"/>
        <v>0</v>
      </c>
      <c r="BG22" s="193" t="str">
        <f>IF(BF22&lt;&gt;"0",(M22*BF22/BF30),"0")</f>
        <v>0</v>
      </c>
      <c r="BH22" s="194" t="str">
        <f t="shared" si="16"/>
        <v>0</v>
      </c>
      <c r="BI22" s="193" t="str">
        <f>IF(BH22&lt;&gt;"0",(M22*BH22/BH30),"0")</f>
        <v>0</v>
      </c>
      <c r="BJ22" s="194" t="str">
        <f t="shared" si="17"/>
        <v>0</v>
      </c>
      <c r="BK22" s="193" t="str">
        <f>IF(BJ22&lt;&gt;"0",(M22*BJ22/BJ30),"0")</f>
        <v>0</v>
      </c>
      <c r="BL22" s="194" t="str">
        <f t="shared" si="18"/>
        <v>0</v>
      </c>
      <c r="BM22" s="193" t="str">
        <f>IF(BL22&lt;&gt;"0",(M22*BL22/BL30),"0")</f>
        <v>0</v>
      </c>
    </row>
    <row r="23" spans="1:65" x14ac:dyDescent="0.35">
      <c r="A23" s="553"/>
      <c r="B23" s="203">
        <v>7</v>
      </c>
      <c r="C23" s="176" t="str">
        <f>'3. Scénario E32a'!I74</f>
        <v>?</v>
      </c>
      <c r="D23" s="204" t="str">
        <f>'3. Scénario E32a'!J74</f>
        <v>?</v>
      </c>
      <c r="E23" s="204" t="str">
        <f>'3. Scénario E32a'!K74</f>
        <v>?</v>
      </c>
      <c r="F23" s="204" t="str">
        <f>'3. Scénario E32a'!L74</f>
        <v>?</v>
      </c>
      <c r="G23" s="244"/>
      <c r="H23" s="245" t="s">
        <v>164</v>
      </c>
      <c r="I23" s="245"/>
      <c r="J23" s="246"/>
      <c r="K23" s="177">
        <f>'3. Scénario E32a'!N74</f>
        <v>0</v>
      </c>
      <c r="L23" s="178">
        <f>'3. Scénario E32a'!O74</f>
        <v>0</v>
      </c>
      <c r="M23" s="180">
        <f t="shared" si="0"/>
        <v>2</v>
      </c>
      <c r="N23" s="180">
        <f t="shared" si="1"/>
        <v>0</v>
      </c>
      <c r="O23" s="180">
        <f t="shared" si="2"/>
        <v>0</v>
      </c>
      <c r="P23" s="192" t="str">
        <f>IF(D23=P3,K23,"0")</f>
        <v>0</v>
      </c>
      <c r="Q23" s="193" t="str">
        <f>IF(P23&lt;&gt;"0",(M23*P23/P30),"0")</f>
        <v>0</v>
      </c>
      <c r="R23" s="193" t="str">
        <f>IF(D23=R3,K23,"0")</f>
        <v>0</v>
      </c>
      <c r="S23" s="193" t="str">
        <f>IF(R23&lt;&gt;"0",(M23*R23/R30),"0")</f>
        <v>0</v>
      </c>
      <c r="T23" s="193" t="str">
        <f>IF(D23=T3,K23,"0")</f>
        <v>0</v>
      </c>
      <c r="U23" s="193" t="str">
        <f>IF(T23&lt;&gt;"0",(M23*T23/T30),"0")</f>
        <v>0</v>
      </c>
      <c r="V23" s="193" t="str">
        <f>IF(D23=V3,K23,"0")</f>
        <v>0</v>
      </c>
      <c r="W23" s="193" t="str">
        <f>IF(V23&lt;&gt;"0",(M23*V23/V30),"0")</f>
        <v>0</v>
      </c>
      <c r="X23" s="193" t="str">
        <f>IF(D23=X3,K23,"0")</f>
        <v>0</v>
      </c>
      <c r="Y23" s="193" t="str">
        <f>IF(X23&lt;&gt;"0",(M23*X23/X30),"0")</f>
        <v>0</v>
      </c>
      <c r="Z23" s="193" t="str">
        <f>IF(D23=Z3,K23,"0")</f>
        <v>0</v>
      </c>
      <c r="AA23" s="193" t="str">
        <f>IF(Z23&lt;&gt;"0",(M23*Z23/Z30),"0")</f>
        <v>0</v>
      </c>
      <c r="AB23" s="193" t="str">
        <f>IF(F23=AB3,M23,"0")</f>
        <v>0</v>
      </c>
      <c r="AC23" s="193" t="str">
        <f>IF(AB23&lt;&gt;"0",(O23*AB23/AB30),"0")</f>
        <v>0</v>
      </c>
      <c r="AD23" s="193" t="str">
        <f>IF(D23=AD3,K23,"0")</f>
        <v>0</v>
      </c>
      <c r="AE23" s="193" t="str">
        <f>IF(AD23&lt;&gt;"0",(M23*AD23/AD30),"0")</f>
        <v>0</v>
      </c>
      <c r="AF23" s="194" t="str">
        <f t="shared" si="3"/>
        <v>0</v>
      </c>
      <c r="AG23" s="193" t="str">
        <f>IF(AF23&lt;&gt;"0",(M23*AF23/AF30),"0")</f>
        <v>0</v>
      </c>
      <c r="AH23" s="193" t="str">
        <f>IF(D23=AH3,K23,"0")</f>
        <v>0</v>
      </c>
      <c r="AI23" s="193" t="str">
        <f>IF(AH23&lt;&gt;"0",(M23*AH23/AH30),"0")</f>
        <v>0</v>
      </c>
      <c r="AJ23" s="194" t="str">
        <f t="shared" si="4"/>
        <v>0</v>
      </c>
      <c r="AK23" s="193" t="str">
        <f>IF(AJ23&lt;&gt;"0",(M23*AJ23/AJ30),"0")</f>
        <v>0</v>
      </c>
      <c r="AL23" s="194" t="str">
        <f t="shared" si="5"/>
        <v>0</v>
      </c>
      <c r="AM23" s="193" t="str">
        <f>IF(AL23&lt;&gt;"0",(M23*AL23/AL30),"0")</f>
        <v>0</v>
      </c>
      <c r="AN23" s="194" t="str">
        <f t="shared" si="6"/>
        <v>0</v>
      </c>
      <c r="AO23" s="193" t="str">
        <f>IF(AN23&lt;&gt;"0",(M23*AN23/AN30),"0")</f>
        <v>0</v>
      </c>
      <c r="AP23" s="194" t="str">
        <f t="shared" si="7"/>
        <v>0</v>
      </c>
      <c r="AQ23" s="193" t="str">
        <f>IF(AP23&lt;&gt;"0",(M23*AP23/AP30),"0")</f>
        <v>0</v>
      </c>
      <c r="AR23" s="194" t="str">
        <f t="shared" si="8"/>
        <v>0</v>
      </c>
      <c r="AS23" s="193" t="str">
        <f>IF(AR23&lt;&gt;"0",(M23*AR23/AR30),"0")</f>
        <v>0</v>
      </c>
      <c r="AT23" s="194" t="str">
        <f t="shared" si="9"/>
        <v>0</v>
      </c>
      <c r="AU23" s="193" t="str">
        <f>IF(AT23&lt;&gt;"0",(M23*AT23/AT30),"0")</f>
        <v>0</v>
      </c>
      <c r="AV23" s="194" t="str">
        <f t="shared" si="10"/>
        <v>0</v>
      </c>
      <c r="AW23" s="193" t="str">
        <f>IF(AV23&lt;&gt;"0",(M23*AV23/AV30),"0")</f>
        <v>0</v>
      </c>
      <c r="AX23" s="194" t="str">
        <f t="shared" si="11"/>
        <v>0</v>
      </c>
      <c r="AY23" s="193" t="str">
        <f>IF(AX23&lt;&gt;"0",(M23*AX23/AX30),"0")</f>
        <v>0</v>
      </c>
      <c r="AZ23" s="194" t="str">
        <f t="shared" si="12"/>
        <v>0</v>
      </c>
      <c r="BA23" s="193" t="str">
        <f>IF(AZ23&lt;&gt;"0",(M23*AZ23/AZ30),"0")</f>
        <v>0</v>
      </c>
      <c r="BB23" s="194" t="str">
        <f t="shared" si="13"/>
        <v>0</v>
      </c>
      <c r="BC23" s="193" t="str">
        <f>IF(BB23&lt;&gt;"0",(M23*BB23/BB30),"0")</f>
        <v>0</v>
      </c>
      <c r="BD23" s="194" t="str">
        <f t="shared" si="14"/>
        <v>0</v>
      </c>
      <c r="BE23" s="193" t="str">
        <f>IF(BD23&lt;&gt;"0",(M23*BD23/BD30),"0")</f>
        <v>0</v>
      </c>
      <c r="BF23" s="194" t="str">
        <f t="shared" si="15"/>
        <v>0</v>
      </c>
      <c r="BG23" s="193" t="str">
        <f>IF(BF23&lt;&gt;"0",(M23*BF23/BF30),"0")</f>
        <v>0</v>
      </c>
      <c r="BH23" s="194" t="str">
        <f t="shared" si="16"/>
        <v>0</v>
      </c>
      <c r="BI23" s="193" t="str">
        <f>IF(BH23&lt;&gt;"0",(M23*BH23/BH30),"0")</f>
        <v>0</v>
      </c>
      <c r="BJ23" s="194" t="str">
        <f t="shared" si="17"/>
        <v>0</v>
      </c>
      <c r="BK23" s="193" t="str">
        <f>IF(BJ23&lt;&gt;"0",(M23*BJ23/BJ30),"0")</f>
        <v>0</v>
      </c>
      <c r="BL23" s="194" t="str">
        <f t="shared" si="18"/>
        <v>0</v>
      </c>
      <c r="BM23" s="193" t="str">
        <f>IF(BL23&lt;&gt;"0",(M23*BL23/BL30),"0")</f>
        <v>0</v>
      </c>
    </row>
    <row r="24" spans="1:65" x14ac:dyDescent="0.35">
      <c r="A24" s="553"/>
      <c r="B24" s="203">
        <v>8</v>
      </c>
      <c r="C24" s="176" t="str">
        <f>'3. Scénario E32a'!I75</f>
        <v>?</v>
      </c>
      <c r="D24" s="204" t="str">
        <f>'3. Scénario E32a'!J75</f>
        <v>?</v>
      </c>
      <c r="E24" s="204" t="str">
        <f>'3. Scénario E32a'!K75</f>
        <v>?</v>
      </c>
      <c r="F24" s="204" t="str">
        <f>'3. Scénario E32a'!L75</f>
        <v>?</v>
      </c>
      <c r="G24" s="244"/>
      <c r="H24" s="245" t="s">
        <v>164</v>
      </c>
      <c r="I24" s="245"/>
      <c r="J24" s="251"/>
      <c r="K24" s="177">
        <f>'3. Scénario E32a'!N75</f>
        <v>0</v>
      </c>
      <c r="L24" s="178">
        <f>'3. Scénario E32a'!O75</f>
        <v>0</v>
      </c>
      <c r="M24" s="180">
        <f t="shared" si="0"/>
        <v>2</v>
      </c>
      <c r="N24" s="180">
        <f t="shared" si="1"/>
        <v>0</v>
      </c>
      <c r="O24" s="180">
        <f t="shared" si="2"/>
        <v>0</v>
      </c>
      <c r="P24" s="192" t="str">
        <f>IF(D24=P3,K24,"0")</f>
        <v>0</v>
      </c>
      <c r="Q24" s="193" t="str">
        <f>IF(P24&lt;&gt;"0",(M24*P24/P30),"0")</f>
        <v>0</v>
      </c>
      <c r="R24" s="193" t="str">
        <f>IF(D24=R3,K24,"0")</f>
        <v>0</v>
      </c>
      <c r="S24" s="193" t="str">
        <f>IF(R24&lt;&gt;"0",(M24*R24/R30),"0")</f>
        <v>0</v>
      </c>
      <c r="T24" s="193" t="str">
        <f>IF(D24=T3,K24,"0")</f>
        <v>0</v>
      </c>
      <c r="U24" s="193" t="str">
        <f>IF(T24&lt;&gt;"0",(M24*T24/T30),"0")</f>
        <v>0</v>
      </c>
      <c r="V24" s="193" t="str">
        <f>IF(D24=V3,K24,"0")</f>
        <v>0</v>
      </c>
      <c r="W24" s="193" t="str">
        <f>IF(V24&lt;&gt;"0",(M24*V24/V30),"0")</f>
        <v>0</v>
      </c>
      <c r="X24" s="193" t="str">
        <f>IF(D24=X3,K24,"0")</f>
        <v>0</v>
      </c>
      <c r="Y24" s="193" t="str">
        <f>IF(X24&lt;&gt;"0",(M24*X24/X30),"0")</f>
        <v>0</v>
      </c>
      <c r="Z24" s="193" t="str">
        <f>IF(D24=Z3,K24,"0")</f>
        <v>0</v>
      </c>
      <c r="AA24" s="193" t="str">
        <f>IF(Z24&lt;&gt;"0",(M24*Z24/Z30),"0")</f>
        <v>0</v>
      </c>
      <c r="AB24" s="193" t="str">
        <f>IF(F24=AB3,M24,"0")</f>
        <v>0</v>
      </c>
      <c r="AC24" s="193" t="str">
        <f>IF(AB24&lt;&gt;"0",(O24*AB24/AB30),"0")</f>
        <v>0</v>
      </c>
      <c r="AD24" s="193" t="str">
        <f>IF(D24=AD3,K24,"0")</f>
        <v>0</v>
      </c>
      <c r="AE24" s="193" t="str">
        <f>IF(AD24&lt;&gt;"0",(M24*AD24/AD30),"0")</f>
        <v>0</v>
      </c>
      <c r="AF24" s="194" t="str">
        <f t="shared" si="3"/>
        <v>0</v>
      </c>
      <c r="AG24" s="193" t="str">
        <f>IF(AF24&lt;&gt;"0",(M24*AF24/AF30),"0")</f>
        <v>0</v>
      </c>
      <c r="AH24" s="193" t="str">
        <f>IF(D24=AH3,K24,"0")</f>
        <v>0</v>
      </c>
      <c r="AI24" s="193" t="str">
        <f>IF(AH24&lt;&gt;"0",(M24*AH24/AH30),"0")</f>
        <v>0</v>
      </c>
      <c r="AJ24" s="194" t="str">
        <f t="shared" si="4"/>
        <v>0</v>
      </c>
      <c r="AK24" s="193" t="str">
        <f>IF(AJ24&lt;&gt;"0",(M24*AJ24/AJ30),"0")</f>
        <v>0</v>
      </c>
      <c r="AL24" s="194" t="str">
        <f t="shared" si="5"/>
        <v>0</v>
      </c>
      <c r="AM24" s="193" t="str">
        <f>IF(AL24&lt;&gt;"0",(M24*AL24/AL30),"0")</f>
        <v>0</v>
      </c>
      <c r="AN24" s="194" t="str">
        <f t="shared" si="6"/>
        <v>0</v>
      </c>
      <c r="AO24" s="193" t="str">
        <f>IF(AN24&lt;&gt;"0",(M24*AN24/AN30),"0")</f>
        <v>0</v>
      </c>
      <c r="AP24" s="194" t="str">
        <f t="shared" si="7"/>
        <v>0</v>
      </c>
      <c r="AQ24" s="193" t="str">
        <f>IF(AP24&lt;&gt;"0",(M24*AP24/AP30),"0")</f>
        <v>0</v>
      </c>
      <c r="AR24" s="194" t="str">
        <f t="shared" si="8"/>
        <v>0</v>
      </c>
      <c r="AS24" s="193" t="str">
        <f>IF(AR24&lt;&gt;"0",(M24*AR24/AR30),"0")</f>
        <v>0</v>
      </c>
      <c r="AT24" s="194" t="str">
        <f t="shared" si="9"/>
        <v>0</v>
      </c>
      <c r="AU24" s="193" t="str">
        <f>IF(AT24&lt;&gt;"0",(M24*AT24/AT30),"0")</f>
        <v>0</v>
      </c>
      <c r="AV24" s="194" t="str">
        <f t="shared" si="10"/>
        <v>0</v>
      </c>
      <c r="AW24" s="193" t="str">
        <f>IF(AV24&lt;&gt;"0",(M24*AV24/AV30),"0")</f>
        <v>0</v>
      </c>
      <c r="AX24" s="194" t="str">
        <f t="shared" si="11"/>
        <v>0</v>
      </c>
      <c r="AY24" s="193" t="str">
        <f>IF(AX24&lt;&gt;"0",(M24*AX24/AX30),"0")</f>
        <v>0</v>
      </c>
      <c r="AZ24" s="194" t="str">
        <f t="shared" si="12"/>
        <v>0</v>
      </c>
      <c r="BA24" s="193" t="str">
        <f>IF(AZ24&lt;&gt;"0",(M24*AZ24/AZ30),"0")</f>
        <v>0</v>
      </c>
      <c r="BB24" s="194" t="str">
        <f t="shared" si="13"/>
        <v>0</v>
      </c>
      <c r="BC24" s="193" t="str">
        <f>IF(BB24&lt;&gt;"0",(M24*BB24/BB30),"0")</f>
        <v>0</v>
      </c>
      <c r="BD24" s="194" t="str">
        <f t="shared" si="14"/>
        <v>0</v>
      </c>
      <c r="BE24" s="193" t="str">
        <f>IF(BD24&lt;&gt;"0",(M24*BD24/BD30),"0")</f>
        <v>0</v>
      </c>
      <c r="BF24" s="194" t="str">
        <f t="shared" si="15"/>
        <v>0</v>
      </c>
      <c r="BG24" s="193" t="str">
        <f>IF(BF24&lt;&gt;"0",(M24*BF24/BF30),"0")</f>
        <v>0</v>
      </c>
      <c r="BH24" s="194" t="str">
        <f t="shared" si="16"/>
        <v>0</v>
      </c>
      <c r="BI24" s="193" t="str">
        <f>IF(BH24&lt;&gt;"0",(M24*BH24/BH30),"0")</f>
        <v>0</v>
      </c>
      <c r="BJ24" s="194" t="str">
        <f t="shared" si="17"/>
        <v>0</v>
      </c>
      <c r="BK24" s="193" t="str">
        <f>IF(BJ24&lt;&gt;"0",(M24*BJ24/BJ30),"0")</f>
        <v>0</v>
      </c>
      <c r="BL24" s="194" t="str">
        <f t="shared" si="18"/>
        <v>0</v>
      </c>
      <c r="BM24" s="193" t="str">
        <f>IF(BL24&lt;&gt;"0",(M24*BL24/BL30),"0")</f>
        <v>0</v>
      </c>
    </row>
    <row r="25" spans="1:65" x14ac:dyDescent="0.35">
      <c r="A25" s="553"/>
      <c r="B25" s="203">
        <v>9</v>
      </c>
      <c r="C25" s="176" t="str">
        <f>'3. Scénario E32a'!I76</f>
        <v>?</v>
      </c>
      <c r="D25" s="204" t="str">
        <f>'3. Scénario E32a'!J76</f>
        <v>?</v>
      </c>
      <c r="E25" s="204" t="str">
        <f>'3. Scénario E32a'!K76</f>
        <v>?</v>
      </c>
      <c r="F25" s="204" t="str">
        <f>'3. Scénario E32a'!L76</f>
        <v>?</v>
      </c>
      <c r="G25" s="244"/>
      <c r="H25" s="245" t="s">
        <v>164</v>
      </c>
      <c r="I25" s="252"/>
      <c r="J25" s="251"/>
      <c r="K25" s="177">
        <f>'3. Scénario E32a'!N76</f>
        <v>0</v>
      </c>
      <c r="L25" s="178">
        <f>'3. Scénario E32a'!O76</f>
        <v>0</v>
      </c>
      <c r="M25" s="180">
        <f t="shared" si="0"/>
        <v>2</v>
      </c>
      <c r="N25" s="180">
        <f t="shared" si="1"/>
        <v>0</v>
      </c>
      <c r="O25" s="180">
        <f t="shared" si="2"/>
        <v>0</v>
      </c>
      <c r="P25" s="192" t="str">
        <f>IF(D25=P3,K25,"0")</f>
        <v>0</v>
      </c>
      <c r="Q25" s="193" t="str">
        <f>IF(P25&lt;&gt;"0",(M25*P25/P30),"0")</f>
        <v>0</v>
      </c>
      <c r="R25" s="193" t="str">
        <f>IF(D25=R3,K25,"0")</f>
        <v>0</v>
      </c>
      <c r="S25" s="193" t="str">
        <f>IF(R25&lt;&gt;"0",(M25*R25/R30),"0")</f>
        <v>0</v>
      </c>
      <c r="T25" s="193" t="str">
        <f>IF(D25=T3,K25,"0")</f>
        <v>0</v>
      </c>
      <c r="U25" s="193" t="str">
        <f>IF(T25&lt;&gt;"0",(M25*T25/T30),"0")</f>
        <v>0</v>
      </c>
      <c r="V25" s="193" t="str">
        <f>IF(D25=V3,K25,"0")</f>
        <v>0</v>
      </c>
      <c r="W25" s="193" t="str">
        <f>IF(V25&lt;&gt;"0",(M25*V25/V30),"0")</f>
        <v>0</v>
      </c>
      <c r="X25" s="193" t="str">
        <f>IF(D25=X3,K25,"0")</f>
        <v>0</v>
      </c>
      <c r="Y25" s="193" t="str">
        <f>IF(X25&lt;&gt;"0",(M25*X25/X30),"0")</f>
        <v>0</v>
      </c>
      <c r="Z25" s="193" t="str">
        <f>IF(D25=Z3,K25,"0")</f>
        <v>0</v>
      </c>
      <c r="AA25" s="193" t="str">
        <f>IF(Z25&lt;&gt;"0",(M25*Z25/Z30),"0")</f>
        <v>0</v>
      </c>
      <c r="AB25" s="193" t="str">
        <f>IF(F25=AB3,M25,"0")</f>
        <v>0</v>
      </c>
      <c r="AC25" s="193" t="str">
        <f>IF(AB25&lt;&gt;"0",(O25*AB25/AB30),"0")</f>
        <v>0</v>
      </c>
      <c r="AD25" s="193" t="str">
        <f>IF(D25=AD3,K25,"0")</f>
        <v>0</v>
      </c>
      <c r="AE25" s="193" t="str">
        <f>IF(AD25&lt;&gt;"0",(M25*AD25/AD30),"0")</f>
        <v>0</v>
      </c>
      <c r="AF25" s="194" t="str">
        <f t="shared" si="3"/>
        <v>0</v>
      </c>
      <c r="AG25" s="193" t="str">
        <f>IF(AF25&lt;&gt;"0",(M25*AF25/AF30),"0")</f>
        <v>0</v>
      </c>
      <c r="AH25" s="193" t="str">
        <f>IF(D25=AH3,K25,"0")</f>
        <v>0</v>
      </c>
      <c r="AI25" s="193" t="str">
        <f>IF(AH25&lt;&gt;"0",(M25*AH25/AH30),"0")</f>
        <v>0</v>
      </c>
      <c r="AJ25" s="194" t="str">
        <f t="shared" si="4"/>
        <v>0</v>
      </c>
      <c r="AK25" s="193" t="str">
        <f>IF(AJ25&lt;&gt;"0",(M25*AJ25/AJ30),"0")</f>
        <v>0</v>
      </c>
      <c r="AL25" s="194" t="str">
        <f t="shared" si="5"/>
        <v>0</v>
      </c>
      <c r="AM25" s="193" t="str">
        <f>IF(AL25&lt;&gt;"0",(M25*AL25/AL30),"0")</f>
        <v>0</v>
      </c>
      <c r="AN25" s="194" t="str">
        <f t="shared" si="6"/>
        <v>0</v>
      </c>
      <c r="AO25" s="193" t="str">
        <f>IF(AN25&lt;&gt;"0",(M25*AN25/AN30),"0")</f>
        <v>0</v>
      </c>
      <c r="AP25" s="194" t="str">
        <f t="shared" si="7"/>
        <v>0</v>
      </c>
      <c r="AQ25" s="193" t="str">
        <f>IF(AP25&lt;&gt;"0",(M25*AP25/AP30),"0")</f>
        <v>0</v>
      </c>
      <c r="AR25" s="194" t="str">
        <f t="shared" si="8"/>
        <v>0</v>
      </c>
      <c r="AS25" s="193" t="str">
        <f>IF(AR25&lt;&gt;"0",(M25*AR25/AR30),"0")</f>
        <v>0</v>
      </c>
      <c r="AT25" s="194" t="str">
        <f t="shared" si="9"/>
        <v>0</v>
      </c>
      <c r="AU25" s="193" t="str">
        <f>IF(AT25&lt;&gt;"0",(M25*AT25/AT30),"0")</f>
        <v>0</v>
      </c>
      <c r="AV25" s="194" t="str">
        <f t="shared" si="10"/>
        <v>0</v>
      </c>
      <c r="AW25" s="193" t="str">
        <f>IF(AV25&lt;&gt;"0",(M25*AV25/AV30),"0")</f>
        <v>0</v>
      </c>
      <c r="AX25" s="194" t="str">
        <f t="shared" si="11"/>
        <v>0</v>
      </c>
      <c r="AY25" s="193" t="str">
        <f>IF(AX25&lt;&gt;"0",(M25*AX25/AX30),"0")</f>
        <v>0</v>
      </c>
      <c r="AZ25" s="194" t="str">
        <f t="shared" si="12"/>
        <v>0</v>
      </c>
      <c r="BA25" s="193" t="str">
        <f>IF(AZ25&lt;&gt;"0",(M25*AZ25/AZ30),"0")</f>
        <v>0</v>
      </c>
      <c r="BB25" s="194" t="str">
        <f t="shared" si="13"/>
        <v>0</v>
      </c>
      <c r="BC25" s="193" t="str">
        <f>IF(BB25&lt;&gt;"0",(M25*BB25/BB30),"0")</f>
        <v>0</v>
      </c>
      <c r="BD25" s="194" t="str">
        <f t="shared" si="14"/>
        <v>0</v>
      </c>
      <c r="BE25" s="193" t="str">
        <f>IF(BD25&lt;&gt;"0",(M25*BD25/BD30),"0")</f>
        <v>0</v>
      </c>
      <c r="BF25" s="194" t="str">
        <f t="shared" si="15"/>
        <v>0</v>
      </c>
      <c r="BG25" s="193" t="str">
        <f>IF(BF25&lt;&gt;"0",(M25*BF25/BF30),"0")</f>
        <v>0</v>
      </c>
      <c r="BH25" s="194" t="str">
        <f t="shared" si="16"/>
        <v>0</v>
      </c>
      <c r="BI25" s="193" t="str">
        <f>IF(BH25&lt;&gt;"0",(M25*BH25/BH30),"0")</f>
        <v>0</v>
      </c>
      <c r="BJ25" s="194" t="str">
        <f t="shared" si="17"/>
        <v>0</v>
      </c>
      <c r="BK25" s="193" t="str">
        <f>IF(BJ25&lt;&gt;"0",(M25*BJ25/BJ30),"0")</f>
        <v>0</v>
      </c>
      <c r="BL25" s="194" t="str">
        <f t="shared" si="18"/>
        <v>0</v>
      </c>
      <c r="BM25" s="193" t="str">
        <f>IF(BL25&lt;&gt;"0",(M25*BL25/BL30),"0")</f>
        <v>0</v>
      </c>
    </row>
    <row r="26" spans="1:65" x14ac:dyDescent="0.35">
      <c r="A26" s="553"/>
      <c r="B26" s="203">
        <v>10</v>
      </c>
      <c r="C26" s="176" t="str">
        <f>'3. Scénario E32a'!I77</f>
        <v>?</v>
      </c>
      <c r="D26" s="204" t="str">
        <f>'3. Scénario E32a'!J77</f>
        <v>?</v>
      </c>
      <c r="E26" s="204" t="str">
        <f>'3. Scénario E32a'!K77</f>
        <v>?</v>
      </c>
      <c r="F26" s="204" t="str">
        <f>'3. Scénario E32a'!L77</f>
        <v>?</v>
      </c>
      <c r="G26" s="244"/>
      <c r="H26" s="245" t="s">
        <v>164</v>
      </c>
      <c r="I26" s="252"/>
      <c r="J26" s="251"/>
      <c r="K26" s="177">
        <f>'3. Scénario E32a'!N77</f>
        <v>0</v>
      </c>
      <c r="L26" s="178">
        <f>'3. Scénario E32a'!O77</f>
        <v>0</v>
      </c>
      <c r="M26" s="180">
        <f t="shared" si="0"/>
        <v>2</v>
      </c>
      <c r="N26" s="180">
        <f t="shared" si="1"/>
        <v>0</v>
      </c>
      <c r="O26" s="180">
        <f t="shared" si="2"/>
        <v>0</v>
      </c>
      <c r="P26" s="192" t="str">
        <f>IF(D26=P3,K26,"0")</f>
        <v>0</v>
      </c>
      <c r="Q26" s="193" t="str">
        <f>IF(P26&lt;&gt;"0",(M26*P26/P30),"0")</f>
        <v>0</v>
      </c>
      <c r="R26" s="193" t="str">
        <f>IF(D26=R3,K26,"0")</f>
        <v>0</v>
      </c>
      <c r="S26" s="193" t="str">
        <f>IF(R26&lt;&gt;"0",(M26*R26/R30),"0")</f>
        <v>0</v>
      </c>
      <c r="T26" s="193" t="str">
        <f>IF(D26=T3,K26,"0")</f>
        <v>0</v>
      </c>
      <c r="U26" s="193" t="str">
        <f>IF(T26&lt;&gt;"0",(M26*T26/T30),"0")</f>
        <v>0</v>
      </c>
      <c r="V26" s="193" t="str">
        <f>IF(D26=V3,K26,"0")</f>
        <v>0</v>
      </c>
      <c r="W26" s="193" t="str">
        <f>IF(V26&lt;&gt;"0",(M26*V26/V30),"0")</f>
        <v>0</v>
      </c>
      <c r="X26" s="193" t="str">
        <f>IF(D26=X3,K26,"0")</f>
        <v>0</v>
      </c>
      <c r="Y26" s="193" t="str">
        <f>IF(X26&lt;&gt;"0",(M26*X26/X30),"0")</f>
        <v>0</v>
      </c>
      <c r="Z26" s="193" t="str">
        <f>IF(D26=Z3,K26,"0")</f>
        <v>0</v>
      </c>
      <c r="AA26" s="193" t="str">
        <f>IF(Z26&lt;&gt;"0",(M26*Z26/Z30),"0")</f>
        <v>0</v>
      </c>
      <c r="AB26" s="193" t="str">
        <f>IF(F26=AB3,M26,"0")</f>
        <v>0</v>
      </c>
      <c r="AC26" s="193" t="str">
        <f>IF(AB26&lt;&gt;"0",(O26*AB26/AB30),"0")</f>
        <v>0</v>
      </c>
      <c r="AD26" s="193" t="str">
        <f>IF(D26=AD3,K26,"0")</f>
        <v>0</v>
      </c>
      <c r="AE26" s="193" t="str">
        <f>IF(AD26&lt;&gt;"0",(M26*AD26/AD30),"0")</f>
        <v>0</v>
      </c>
      <c r="AF26" s="194" t="str">
        <f t="shared" si="3"/>
        <v>0</v>
      </c>
      <c r="AG26" s="193" t="str">
        <f>IF(AF26&lt;&gt;"0",(M26*AF26/AF30),"0")</f>
        <v>0</v>
      </c>
      <c r="AH26" s="193" t="str">
        <f>IF(D26=AH3,K26,"0")</f>
        <v>0</v>
      </c>
      <c r="AI26" s="193" t="str">
        <f>IF(AH26&lt;&gt;"0",(M26*AH26/AH30),"0")</f>
        <v>0</v>
      </c>
      <c r="AJ26" s="194" t="str">
        <f t="shared" si="4"/>
        <v>0</v>
      </c>
      <c r="AK26" s="193" t="str">
        <f>IF(AJ26&lt;&gt;"0",(M26*AJ26/AJ30),"0")</f>
        <v>0</v>
      </c>
      <c r="AL26" s="194" t="str">
        <f t="shared" si="5"/>
        <v>0</v>
      </c>
      <c r="AM26" s="193" t="str">
        <f>IF(AL26&lt;&gt;"0",(M26*AL26/AL30),"0")</f>
        <v>0</v>
      </c>
      <c r="AN26" s="194" t="str">
        <f t="shared" si="6"/>
        <v>0</v>
      </c>
      <c r="AO26" s="193" t="str">
        <f>IF(AN26&lt;&gt;"0",(M26*AN26/AN30),"0")</f>
        <v>0</v>
      </c>
      <c r="AP26" s="194" t="str">
        <f t="shared" si="7"/>
        <v>0</v>
      </c>
      <c r="AQ26" s="193" t="str">
        <f>IF(AP26&lt;&gt;"0",(M26*AP26/AP30),"0")</f>
        <v>0</v>
      </c>
      <c r="AR26" s="194" t="str">
        <f t="shared" si="8"/>
        <v>0</v>
      </c>
      <c r="AS26" s="193" t="str">
        <f>IF(AR26&lt;&gt;"0",(M26*AR26/AR30),"0")</f>
        <v>0</v>
      </c>
      <c r="AT26" s="194" t="str">
        <f t="shared" si="9"/>
        <v>0</v>
      </c>
      <c r="AU26" s="193" t="str">
        <f>IF(AT26&lt;&gt;"0",(M26*AT26/AT30),"0")</f>
        <v>0</v>
      </c>
      <c r="AV26" s="194" t="str">
        <f t="shared" si="10"/>
        <v>0</v>
      </c>
      <c r="AW26" s="193" t="str">
        <f>IF(AV26&lt;&gt;"0",(M26*AV26/AV30),"0")</f>
        <v>0</v>
      </c>
      <c r="AX26" s="194" t="str">
        <f t="shared" si="11"/>
        <v>0</v>
      </c>
      <c r="AY26" s="193" t="str">
        <f>IF(AX26&lt;&gt;"0",(M26*AX26/AX30),"0")</f>
        <v>0</v>
      </c>
      <c r="AZ26" s="194" t="str">
        <f t="shared" si="12"/>
        <v>0</v>
      </c>
      <c r="BA26" s="193" t="str">
        <f>IF(AZ26&lt;&gt;"0",(M26*AZ26/AZ30),"0")</f>
        <v>0</v>
      </c>
      <c r="BB26" s="194" t="str">
        <f t="shared" si="13"/>
        <v>0</v>
      </c>
      <c r="BC26" s="193" t="str">
        <f>IF(BB26&lt;&gt;"0",(M26*BB26/BB30),"0")</f>
        <v>0</v>
      </c>
      <c r="BD26" s="194" t="str">
        <f t="shared" si="14"/>
        <v>0</v>
      </c>
      <c r="BE26" s="193" t="str">
        <f>IF(BD26&lt;&gt;"0",(M26*BD26/BD30),"0")</f>
        <v>0</v>
      </c>
      <c r="BF26" s="194" t="str">
        <f t="shared" si="15"/>
        <v>0</v>
      </c>
      <c r="BG26" s="193" t="str">
        <f>IF(BF26&lt;&gt;"0",(M26*BF26/BF30),"0")</f>
        <v>0</v>
      </c>
      <c r="BH26" s="194" t="str">
        <f t="shared" si="16"/>
        <v>0</v>
      </c>
      <c r="BI26" s="193" t="str">
        <f>IF(BH26&lt;&gt;"0",(M26*BH26/BH30),"0")</f>
        <v>0</v>
      </c>
      <c r="BJ26" s="194" t="str">
        <f t="shared" si="17"/>
        <v>0</v>
      </c>
      <c r="BK26" s="193" t="str">
        <f>IF(BJ26&lt;&gt;"0",(M26*BJ26/BJ30),"0")</f>
        <v>0</v>
      </c>
      <c r="BL26" s="194" t="str">
        <f t="shared" si="18"/>
        <v>0</v>
      </c>
      <c r="BM26" s="193" t="str">
        <f>IF(BL26&lt;&gt;"0",(M26*BL26/BL30),"0")</f>
        <v>0</v>
      </c>
    </row>
    <row r="27" spans="1:65" x14ac:dyDescent="0.35">
      <c r="A27" s="553"/>
      <c r="B27" s="203">
        <v>11</v>
      </c>
      <c r="C27" s="176" t="str">
        <f>'3. Scénario E32a'!I78</f>
        <v>?</v>
      </c>
      <c r="D27" s="204" t="str">
        <f>'3. Scénario E32a'!J78</f>
        <v>?</v>
      </c>
      <c r="E27" s="204" t="str">
        <f>'3. Scénario E32a'!K78</f>
        <v>?</v>
      </c>
      <c r="F27" s="204" t="str">
        <f>'3. Scénario E32a'!L78</f>
        <v>?</v>
      </c>
      <c r="G27" s="247"/>
      <c r="H27" s="245" t="s">
        <v>164</v>
      </c>
      <c r="I27" s="259"/>
      <c r="J27" s="260"/>
      <c r="K27" s="181">
        <f>'3. Scénario E32a'!N78</f>
        <v>0</v>
      </c>
      <c r="L27" s="178">
        <f>'3. Scénario E32a'!O78</f>
        <v>0</v>
      </c>
      <c r="M27" s="182">
        <f t="shared" si="0"/>
        <v>2</v>
      </c>
      <c r="N27" s="182">
        <f t="shared" si="1"/>
        <v>0</v>
      </c>
      <c r="O27" s="182">
        <f t="shared" si="2"/>
        <v>0</v>
      </c>
      <c r="P27" s="192" t="str">
        <f>IF(D27=P3,K27,"0")</f>
        <v>0</v>
      </c>
      <c r="Q27" s="193" t="str">
        <f>IF(P27&lt;&gt;"0",(M27*P27/P30),"0")</f>
        <v>0</v>
      </c>
      <c r="R27" s="193" t="str">
        <f>IF(D27=R3,K27,"0")</f>
        <v>0</v>
      </c>
      <c r="S27" s="193" t="str">
        <f>IF(R27&lt;&gt;"0",(M27*R27/R30),"0")</f>
        <v>0</v>
      </c>
      <c r="T27" s="193" t="str">
        <f>IF(D27=T3,K27,"0")</f>
        <v>0</v>
      </c>
      <c r="U27" s="193" t="str">
        <f>IF(T27&lt;&gt;"0",(M27*T27/T30),"0")</f>
        <v>0</v>
      </c>
      <c r="V27" s="193" t="str">
        <f>IF(D27=V3,K27,"0")</f>
        <v>0</v>
      </c>
      <c r="W27" s="193" t="str">
        <f>IF(V27&lt;&gt;"0",(M27*V27/V30),"0")</f>
        <v>0</v>
      </c>
      <c r="X27" s="193" t="str">
        <f>IF(D27=X3,K27,"0")</f>
        <v>0</v>
      </c>
      <c r="Y27" s="193" t="str">
        <f>IF(X27&lt;&gt;"0",(M27*X27/X30),"0")</f>
        <v>0</v>
      </c>
      <c r="Z27" s="193" t="str">
        <f>IF(D27=Z3,K27,"0")</f>
        <v>0</v>
      </c>
      <c r="AA27" s="193" t="str">
        <f>IF(Z27&lt;&gt;"0",(M27*Z27/Z30),"0")</f>
        <v>0</v>
      </c>
      <c r="AB27" s="193" t="str">
        <f>IF(F27=AB3,M27,"0")</f>
        <v>0</v>
      </c>
      <c r="AC27" s="193" t="str">
        <f>IF(AB27&lt;&gt;"0",(O27*AB27/AB30),"0")</f>
        <v>0</v>
      </c>
      <c r="AD27" s="193" t="str">
        <f>IF(D27=AD3,K27,"0")</f>
        <v>0</v>
      </c>
      <c r="AE27" s="193" t="str">
        <f>IF(AD27&lt;&gt;"0",(M27*AD27/AD30),"0")</f>
        <v>0</v>
      </c>
      <c r="AF27" s="194" t="str">
        <f t="shared" si="3"/>
        <v>0</v>
      </c>
      <c r="AG27" s="193" t="str">
        <f>IF(AF27&lt;&gt;"0",(M27*AF27/AF30),"0")</f>
        <v>0</v>
      </c>
      <c r="AH27" s="193" t="str">
        <f>IF(D27=AH3,K27,"0")</f>
        <v>0</v>
      </c>
      <c r="AI27" s="193" t="str">
        <f>IF(AH27&lt;&gt;"0",(M27*AH27/AH30),"0")</f>
        <v>0</v>
      </c>
      <c r="AJ27" s="194" t="str">
        <f t="shared" si="4"/>
        <v>0</v>
      </c>
      <c r="AK27" s="193" t="str">
        <f>IF(AJ27&lt;&gt;"0",(M27*AJ27/AJ30),"0")</f>
        <v>0</v>
      </c>
      <c r="AL27" s="194" t="str">
        <f t="shared" si="5"/>
        <v>0</v>
      </c>
      <c r="AM27" s="193" t="str">
        <f>IF(AL27&lt;&gt;"0",(M27*AL27/AL30),"0")</f>
        <v>0</v>
      </c>
      <c r="AN27" s="194" t="str">
        <f t="shared" si="6"/>
        <v>0</v>
      </c>
      <c r="AO27" s="193" t="str">
        <f>IF(AN27&lt;&gt;"0",(M27*AN27/AN30),"0")</f>
        <v>0</v>
      </c>
      <c r="AP27" s="194" t="str">
        <f t="shared" si="7"/>
        <v>0</v>
      </c>
      <c r="AQ27" s="193" t="str">
        <f>IF(AP27&lt;&gt;"0",(M27*AP27/AP30),"0")</f>
        <v>0</v>
      </c>
      <c r="AR27" s="194" t="str">
        <f t="shared" si="8"/>
        <v>0</v>
      </c>
      <c r="AS27" s="193" t="str">
        <f>IF(AR27&lt;&gt;"0",(M27*AR27/AR30),"0")</f>
        <v>0</v>
      </c>
      <c r="AT27" s="194" t="str">
        <f t="shared" si="9"/>
        <v>0</v>
      </c>
      <c r="AU27" s="193" t="str">
        <f>IF(AT27&lt;&gt;"0",(M27*AT27/AT30),"0")</f>
        <v>0</v>
      </c>
      <c r="AV27" s="194" t="str">
        <f t="shared" si="10"/>
        <v>0</v>
      </c>
      <c r="AW27" s="193" t="str">
        <f>IF(AV27&lt;&gt;"0",(M27*AV27/AV30),"0")</f>
        <v>0</v>
      </c>
      <c r="AX27" s="194" t="str">
        <f t="shared" si="11"/>
        <v>0</v>
      </c>
      <c r="AY27" s="193" t="str">
        <f>IF(AX27&lt;&gt;"0",(M27*AX27/AX30),"0")</f>
        <v>0</v>
      </c>
      <c r="AZ27" s="194" t="str">
        <f t="shared" si="12"/>
        <v>0</v>
      </c>
      <c r="BA27" s="193" t="str">
        <f>IF(AZ27&lt;&gt;"0",(M27*AZ27/AZ30),"0")</f>
        <v>0</v>
      </c>
      <c r="BB27" s="194" t="str">
        <f t="shared" si="13"/>
        <v>0</v>
      </c>
      <c r="BC27" s="193" t="str">
        <f>IF(BB27&lt;&gt;"0",(M27*BB27/BB30),"0")</f>
        <v>0</v>
      </c>
      <c r="BD27" s="194" t="str">
        <f t="shared" si="14"/>
        <v>0</v>
      </c>
      <c r="BE27" s="193" t="str">
        <f>IF(BD27&lt;&gt;"0",(M27*BD27/BD30),"0")</f>
        <v>0</v>
      </c>
      <c r="BF27" s="194" t="str">
        <f t="shared" si="15"/>
        <v>0</v>
      </c>
      <c r="BG27" s="193" t="str">
        <f>IF(BF27&lt;&gt;"0",(M27*BF27/BF30),"0")</f>
        <v>0</v>
      </c>
      <c r="BH27" s="194" t="str">
        <f t="shared" si="16"/>
        <v>0</v>
      </c>
      <c r="BI27" s="193" t="str">
        <f>IF(BH27&lt;&gt;"0",(M27*BH27/BH30),"0")</f>
        <v>0</v>
      </c>
      <c r="BJ27" s="194" t="str">
        <f t="shared" si="17"/>
        <v>0</v>
      </c>
      <c r="BK27" s="193" t="str">
        <f>IF(BJ27&lt;&gt;"0",(M27*BJ27/BJ30),"0")</f>
        <v>0</v>
      </c>
      <c r="BL27" s="194" t="str">
        <f t="shared" si="18"/>
        <v>0</v>
      </c>
      <c r="BM27" s="193" t="str">
        <f>IF(BL27&lt;&gt;"0",(M27*BL27/BL30),"0")</f>
        <v>0</v>
      </c>
    </row>
    <row r="28" spans="1:65" x14ac:dyDescent="0.35">
      <c r="A28" s="553"/>
      <c r="B28" s="203">
        <v>12</v>
      </c>
      <c r="C28" s="176"/>
      <c r="D28" s="204" t="str">
        <f>'3. Scénario E32a'!J79</f>
        <v>?</v>
      </c>
      <c r="E28" s="204" t="str">
        <f>'3. Scénario E32a'!K79</f>
        <v>?</v>
      </c>
      <c r="F28" s="204" t="str">
        <f>'3. Scénario E32a'!L79</f>
        <v>?</v>
      </c>
      <c r="G28" s="244"/>
      <c r="H28" s="245" t="s">
        <v>164</v>
      </c>
      <c r="I28" s="245"/>
      <c r="J28" s="251"/>
      <c r="K28" s="181">
        <f>'3. Scénario E32a'!N79</f>
        <v>0</v>
      </c>
      <c r="L28" s="178">
        <f>'3. Scénario E32a'!O79</f>
        <v>0</v>
      </c>
      <c r="M28" s="182">
        <f t="shared" ref="M28:M29" si="19">IF(G28&lt;&gt;"",1,0)+IF(H28&lt;&gt;"",2,0)+IF(I28&lt;&gt;"",3,0)+IF(J28&lt;&gt;"",4,0)</f>
        <v>2</v>
      </c>
      <c r="N28" s="182">
        <f t="shared" ref="N28:N29" si="20">K28*M28</f>
        <v>0</v>
      </c>
      <c r="O28" s="182">
        <f t="shared" ref="O28:O29" si="21">L28*M28</f>
        <v>0</v>
      </c>
      <c r="P28" s="192" t="str">
        <f>IF(D28=P3,K28,"0")</f>
        <v>0</v>
      </c>
      <c r="Q28" s="193" t="str">
        <f>IF(P28&lt;&gt;"0",(M28*P28/P30),"0")</f>
        <v>0</v>
      </c>
      <c r="R28" s="193" t="str">
        <f>IF(D28=R3,K28,"0")</f>
        <v>0</v>
      </c>
      <c r="S28" s="193" t="str">
        <f>IF(R28&lt;&gt;"0",(M28*R28/R30),"0")</f>
        <v>0</v>
      </c>
      <c r="T28" s="193" t="str">
        <f>IF(D28=T3,K28,"0")</f>
        <v>0</v>
      </c>
      <c r="U28" s="193" t="str">
        <f>IF(T28&lt;&gt;"0",(M28*T28/T30),"0")</f>
        <v>0</v>
      </c>
      <c r="V28" s="193" t="str">
        <f>IF(D28=V3,K28,"0")</f>
        <v>0</v>
      </c>
      <c r="W28" s="193" t="str">
        <f>IF(V28&lt;&gt;"0",(M28*V28/V30),"0")</f>
        <v>0</v>
      </c>
      <c r="X28" s="193" t="str">
        <f>IF(D28=X3,K28,"0")</f>
        <v>0</v>
      </c>
      <c r="Y28" s="193" t="str">
        <f>IF(X28&lt;&gt;"0",(M28*X28/X30),"0")</f>
        <v>0</v>
      </c>
      <c r="Z28" s="193" t="str">
        <f>IF(D28=Z3,K28,"0")</f>
        <v>0</v>
      </c>
      <c r="AA28" s="193" t="str">
        <f>IF(Z28&lt;&gt;"0",(M28*Z28/Z30),"0")</f>
        <v>0</v>
      </c>
      <c r="AB28" s="193" t="str">
        <f>IF(F28=AB3,M28,"0")</f>
        <v>0</v>
      </c>
      <c r="AC28" s="193" t="str">
        <f>IF(AB28&lt;&gt;"0",(O28*AB28/AB30),"0")</f>
        <v>0</v>
      </c>
      <c r="AD28" s="193" t="str">
        <f>IF(D28=AD3,K28,"0")</f>
        <v>0</v>
      </c>
      <c r="AE28" s="193" t="str">
        <f>IF(AD28&lt;&gt;"0",(M28*AD28/AD30),"0")</f>
        <v>0</v>
      </c>
      <c r="AF28" s="194" t="str">
        <f t="shared" si="3"/>
        <v>0</v>
      </c>
      <c r="AG28" s="193" t="str">
        <f>IF(AF28&lt;&gt;"0",(M28*AF28/AF30),"0")</f>
        <v>0</v>
      </c>
      <c r="AH28" s="193" t="str">
        <f>IF(D28=AH3,K28,"0")</f>
        <v>0</v>
      </c>
      <c r="AI28" s="193" t="str">
        <f>IF(AH28&lt;&gt;"0",(M28*AH28/AH30),"0")</f>
        <v>0</v>
      </c>
      <c r="AJ28" s="194" t="str">
        <f t="shared" si="4"/>
        <v>0</v>
      </c>
      <c r="AK28" s="193" t="str">
        <f>IF(AJ28&lt;&gt;"0",(M28*AJ28/AJ30),"0")</f>
        <v>0</v>
      </c>
      <c r="AL28" s="194" t="str">
        <f t="shared" si="5"/>
        <v>0</v>
      </c>
      <c r="AM28" s="193" t="str">
        <f>IF(AL28&lt;&gt;"0",(M28*AL28/AL30),"0")</f>
        <v>0</v>
      </c>
      <c r="AN28" s="194" t="str">
        <f t="shared" si="6"/>
        <v>0</v>
      </c>
      <c r="AO28" s="193" t="str">
        <f>IF(AN28&lt;&gt;"0",(M28*AN28/AN30),"0")</f>
        <v>0</v>
      </c>
      <c r="AP28" s="194" t="str">
        <f t="shared" si="7"/>
        <v>0</v>
      </c>
      <c r="AQ28" s="193" t="str">
        <f>IF(AP28&lt;&gt;"0",(M28*AP28/AP30),"0")</f>
        <v>0</v>
      </c>
      <c r="AR28" s="194" t="str">
        <f t="shared" si="8"/>
        <v>0</v>
      </c>
      <c r="AS28" s="193" t="str">
        <f>IF(AR28&lt;&gt;"0",(M28*AR28/AR30),"0")</f>
        <v>0</v>
      </c>
      <c r="AT28" s="194" t="str">
        <f t="shared" si="9"/>
        <v>0</v>
      </c>
      <c r="AU28" s="193" t="str">
        <f>IF(AT28&lt;&gt;"0",(M28*AT28/AT30),"0")</f>
        <v>0</v>
      </c>
      <c r="AV28" s="194" t="str">
        <f t="shared" si="10"/>
        <v>0</v>
      </c>
      <c r="AW28" s="193" t="str">
        <f>IF(AV28&lt;&gt;"0",(M28*AV28/AV30),"0")</f>
        <v>0</v>
      </c>
      <c r="AX28" s="194" t="str">
        <f t="shared" si="11"/>
        <v>0</v>
      </c>
      <c r="AY28" s="193" t="str">
        <f>IF(AX28&lt;&gt;"0",(M28*AX28/AX30),"0")</f>
        <v>0</v>
      </c>
      <c r="AZ28" s="194" t="str">
        <f t="shared" si="12"/>
        <v>0</v>
      </c>
      <c r="BA28" s="193" t="str">
        <f>IF(AZ28&lt;&gt;"0",(M28*AZ28/AZ30),"0")</f>
        <v>0</v>
      </c>
      <c r="BB28" s="194" t="str">
        <f t="shared" si="13"/>
        <v>0</v>
      </c>
      <c r="BC28" s="193" t="str">
        <f>IF(BB28&lt;&gt;"0",(M28*BB28/BB30),"0")</f>
        <v>0</v>
      </c>
      <c r="BD28" s="194" t="str">
        <f t="shared" si="14"/>
        <v>0</v>
      </c>
      <c r="BE28" s="193" t="str">
        <f>IF(BD28&lt;&gt;"0",(M28*BD28/BD30),"0")</f>
        <v>0</v>
      </c>
      <c r="BF28" s="194" t="str">
        <f t="shared" si="15"/>
        <v>0</v>
      </c>
      <c r="BG28" s="193" t="str">
        <f>IF(BF28&lt;&gt;"0",(M28*BF28/BF30),"0")</f>
        <v>0</v>
      </c>
      <c r="BH28" s="194" t="str">
        <f t="shared" si="16"/>
        <v>0</v>
      </c>
      <c r="BI28" s="193" t="str">
        <f>IF(BH28&lt;&gt;"0",(M28*BH28/BH30),"0")</f>
        <v>0</v>
      </c>
      <c r="BJ28" s="194" t="str">
        <f t="shared" si="17"/>
        <v>0</v>
      </c>
      <c r="BK28" s="193" t="str">
        <f>IF(BJ28&lt;&gt;"0",(M28*BJ28/BJ30),"0")</f>
        <v>0</v>
      </c>
      <c r="BL28" s="194" t="str">
        <f t="shared" si="18"/>
        <v>0</v>
      </c>
      <c r="BM28" s="193" t="str">
        <f>IF(BL28&lt;&gt;"0",(M28*BL28/BL30),"0")</f>
        <v>0</v>
      </c>
    </row>
    <row r="29" spans="1:65" x14ac:dyDescent="0.35">
      <c r="A29" s="553"/>
      <c r="B29" s="203">
        <v>13</v>
      </c>
      <c r="C29" s="176"/>
      <c r="D29" s="204" t="str">
        <f>'3. Scénario E32a'!J80</f>
        <v>?</v>
      </c>
      <c r="E29" s="204" t="str">
        <f>'3. Scénario E32a'!K80</f>
        <v>?</v>
      </c>
      <c r="F29" s="204" t="str">
        <f>'3. Scénario E32a'!L80</f>
        <v>?</v>
      </c>
      <c r="G29" s="244"/>
      <c r="H29" s="245" t="s">
        <v>164</v>
      </c>
      <c r="I29" s="245"/>
      <c r="J29" s="251"/>
      <c r="K29" s="181">
        <f>'3. Scénario E32a'!N80</f>
        <v>0</v>
      </c>
      <c r="L29" s="178">
        <f>'3. Scénario E32a'!O80</f>
        <v>0</v>
      </c>
      <c r="M29" s="182">
        <f t="shared" si="19"/>
        <v>2</v>
      </c>
      <c r="N29" s="182">
        <f t="shared" si="20"/>
        <v>0</v>
      </c>
      <c r="O29" s="182">
        <f t="shared" si="21"/>
        <v>0</v>
      </c>
      <c r="P29" s="192" t="str">
        <f>IF(D29=P3,K29,"0")</f>
        <v>0</v>
      </c>
      <c r="Q29" s="193" t="str">
        <f>IF(P29&lt;&gt;"0",(M29*P29/P30),"0")</f>
        <v>0</v>
      </c>
      <c r="R29" s="193" t="str">
        <f>IF(D29=R3,K29,"0")</f>
        <v>0</v>
      </c>
      <c r="S29" s="193" t="str">
        <f>IF(R29&lt;&gt;"0",(M29*R29/R30),"0")</f>
        <v>0</v>
      </c>
      <c r="T29" s="193" t="str">
        <f>IF(D29=T3,K29,"0")</f>
        <v>0</v>
      </c>
      <c r="U29" s="193" t="str">
        <f>IF(T29&lt;&gt;"0",(M29*T29/T30),"0")</f>
        <v>0</v>
      </c>
      <c r="V29" s="193" t="str">
        <f>IF(D29=V3,K29,"0")</f>
        <v>0</v>
      </c>
      <c r="W29" s="193" t="str">
        <f>IF(V29&lt;&gt;"0",(M29*V29/V30),"0")</f>
        <v>0</v>
      </c>
      <c r="X29" s="193" t="str">
        <f>IF(D29=X3,K29,"0")</f>
        <v>0</v>
      </c>
      <c r="Y29" s="193" t="str">
        <f>IF(X29&lt;&gt;"0",(M29*X29/X30),"0")</f>
        <v>0</v>
      </c>
      <c r="Z29" s="193" t="str">
        <f>IF(D29=Z3,K29,"0")</f>
        <v>0</v>
      </c>
      <c r="AA29" s="193" t="str">
        <f>IF(Z29&lt;&gt;"0",(M29*Z29/Z30),"0")</f>
        <v>0</v>
      </c>
      <c r="AB29" s="193" t="str">
        <f>IF(F29=AB3,M29,"0")</f>
        <v>0</v>
      </c>
      <c r="AC29" s="193" t="str">
        <f>IF(AB29&lt;&gt;"0",(O29*AB29/AB30),"0")</f>
        <v>0</v>
      </c>
      <c r="AD29" s="193" t="str">
        <f>IF(D29=AD3,K29,"0")</f>
        <v>0</v>
      </c>
      <c r="AE29" s="193" t="str">
        <f>IF(AD29&lt;&gt;"0",(M29*AD29/AD30),"0")</f>
        <v>0</v>
      </c>
      <c r="AF29" s="194" t="str">
        <f t="shared" si="3"/>
        <v>0</v>
      </c>
      <c r="AG29" s="193" t="str">
        <f>IF(AF29&lt;&gt;"0",(M29*AF29/AF30),"0")</f>
        <v>0</v>
      </c>
      <c r="AH29" s="193" t="str">
        <f>IF(D29=AH3,K29,"0")</f>
        <v>0</v>
      </c>
      <c r="AI29" s="193" t="str">
        <f>IF(AH29&lt;&gt;"0",(M29*AH29/AH30),"0")</f>
        <v>0</v>
      </c>
      <c r="AJ29" s="194" t="str">
        <f t="shared" si="4"/>
        <v>0</v>
      </c>
      <c r="AK29" s="193" t="str">
        <f>IF(AJ29&lt;&gt;"0",(M29*AJ29/AJ30),"0")</f>
        <v>0</v>
      </c>
      <c r="AL29" s="194" t="str">
        <f t="shared" si="5"/>
        <v>0</v>
      </c>
      <c r="AM29" s="193" t="str">
        <f>IF(AL29&lt;&gt;"0",(M29*AL29/AL30),"0")</f>
        <v>0</v>
      </c>
      <c r="AN29" s="194" t="str">
        <f t="shared" si="6"/>
        <v>0</v>
      </c>
      <c r="AO29" s="193" t="str">
        <f>IF(AN29&lt;&gt;"0",(M29*AN29/AN30),"0")</f>
        <v>0</v>
      </c>
      <c r="AP29" s="194" t="str">
        <f t="shared" si="7"/>
        <v>0</v>
      </c>
      <c r="AQ29" s="193" t="str">
        <f>IF(AP29&lt;&gt;"0",(M29*AP29/AP30),"0")</f>
        <v>0</v>
      </c>
      <c r="AR29" s="194" t="str">
        <f t="shared" si="8"/>
        <v>0</v>
      </c>
      <c r="AS29" s="193" t="str">
        <f>IF(AR29&lt;&gt;"0",(M29*AR29/AR30),"0")</f>
        <v>0</v>
      </c>
      <c r="AT29" s="194" t="str">
        <f t="shared" si="9"/>
        <v>0</v>
      </c>
      <c r="AU29" s="193" t="str">
        <f>IF(AT29&lt;&gt;"0",(M29*AT29/AT30),"0")</f>
        <v>0</v>
      </c>
      <c r="AV29" s="194" t="str">
        <f t="shared" si="10"/>
        <v>0</v>
      </c>
      <c r="AW29" s="193" t="str">
        <f>IF(AV29&lt;&gt;"0",(M29*AV29/AV30),"0")</f>
        <v>0</v>
      </c>
      <c r="AX29" s="194" t="str">
        <f t="shared" si="11"/>
        <v>0</v>
      </c>
      <c r="AY29" s="193" t="str">
        <f>IF(AX29&lt;&gt;"0",(M29*AX29/AX30),"0")</f>
        <v>0</v>
      </c>
      <c r="AZ29" s="194" t="str">
        <f t="shared" si="12"/>
        <v>0</v>
      </c>
      <c r="BA29" s="193" t="str">
        <f>IF(AZ29&lt;&gt;"0",(M29*AZ29/AZ30),"0")</f>
        <v>0</v>
      </c>
      <c r="BB29" s="194" t="str">
        <f t="shared" si="13"/>
        <v>0</v>
      </c>
      <c r="BC29" s="193" t="str">
        <f>IF(BB29&lt;&gt;"0",(M29*BB29/BB30),"0")</f>
        <v>0</v>
      </c>
      <c r="BD29" s="194" t="str">
        <f t="shared" si="14"/>
        <v>0</v>
      </c>
      <c r="BE29" s="193" t="str">
        <f>IF(BD29&lt;&gt;"0",(M29*BD29/BD30),"0")</f>
        <v>0</v>
      </c>
      <c r="BF29" s="194" t="str">
        <f t="shared" si="15"/>
        <v>0</v>
      </c>
      <c r="BG29" s="193" t="str">
        <f>IF(BF29&lt;&gt;"0",(M29*BF29/BF30),"0")</f>
        <v>0</v>
      </c>
      <c r="BH29" s="194" t="str">
        <f t="shared" si="16"/>
        <v>0</v>
      </c>
      <c r="BI29" s="193" t="str">
        <f>IF(BH29&lt;&gt;"0",(M29*BH29/BH30),"0")</f>
        <v>0</v>
      </c>
      <c r="BJ29" s="194" t="str">
        <f t="shared" si="17"/>
        <v>0</v>
      </c>
      <c r="BK29" s="193" t="str">
        <f>IF(BJ29&lt;&gt;"0",(M29*BJ29/BJ30),"0")</f>
        <v>0</v>
      </c>
      <c r="BL29" s="194" t="str">
        <f t="shared" si="18"/>
        <v>0</v>
      </c>
      <c r="BM29" s="193" t="str">
        <f>IF(BL29&lt;&gt;"0",(M29*BL29/BL30),"0")</f>
        <v>0</v>
      </c>
    </row>
    <row r="30" spans="1:65" ht="15" thickBot="1" x14ac:dyDescent="0.4">
      <c r="J30" s="239" t="s">
        <v>165</v>
      </c>
      <c r="K30" s="206">
        <f>SUM(K4:K29)</f>
        <v>0.30000000000000004</v>
      </c>
      <c r="L30" s="206">
        <f>SUM(L4:L29)</f>
        <v>0.1</v>
      </c>
      <c r="M30" s="207" t="s">
        <v>143</v>
      </c>
      <c r="N30" s="207">
        <f>SUM(N4:N29)</f>
        <v>0.60000000000000009</v>
      </c>
      <c r="O30" s="59">
        <f>SUM(O4:O29)</f>
        <v>0.2</v>
      </c>
      <c r="P30" s="59">
        <f>SUM(P4:P29)</f>
        <v>0.1</v>
      </c>
      <c r="Q30" s="59">
        <f>SUM(Q4:Q29)</f>
        <v>2</v>
      </c>
      <c r="R30" s="59">
        <f>SUM(R4:R29)</f>
        <v>0</v>
      </c>
      <c r="S30" s="59">
        <f>SUM(S4:S29)</f>
        <v>0</v>
      </c>
      <c r="T30" s="59">
        <f>SUM(T4:T29)</f>
        <v>0</v>
      </c>
      <c r="U30" s="59">
        <f>SUM(U4:U29)</f>
        <v>0</v>
      </c>
      <c r="V30" s="59">
        <f>SUM(V4:V29)</f>
        <v>0.1</v>
      </c>
      <c r="W30" s="59">
        <f>SUM(W4:W29)</f>
        <v>2</v>
      </c>
      <c r="X30" s="59">
        <f>SUM(X4:X29)</f>
        <v>0</v>
      </c>
      <c r="Y30" s="59">
        <f>SUM(Y4:Y29)</f>
        <v>0</v>
      </c>
      <c r="Z30" s="59">
        <f>SUM(Z4:Z29)</f>
        <v>0</v>
      </c>
      <c r="AA30" s="59">
        <f>SUM(AA4:AA29)</f>
        <v>0</v>
      </c>
      <c r="AB30" s="59">
        <f>SUM(AB4:AB29)</f>
        <v>0</v>
      </c>
      <c r="AC30" s="59">
        <f>SUM(AC4:AC29)</f>
        <v>0</v>
      </c>
      <c r="AD30" s="59">
        <f>SUM(AD4:AD29)</f>
        <v>0</v>
      </c>
      <c r="AE30" s="59">
        <f>SUM(AE4:AE29)</f>
        <v>0</v>
      </c>
      <c r="AF30" s="59">
        <f>SUM(AF4:AF29)</f>
        <v>0</v>
      </c>
      <c r="AG30" s="59">
        <f>SUM(AG4:AG29)</f>
        <v>0</v>
      </c>
      <c r="AH30" s="59">
        <f>SUM(AH4:AH29)</f>
        <v>0</v>
      </c>
      <c r="AI30" s="59">
        <f>SUM(AI4:AI29)</f>
        <v>0</v>
      </c>
      <c r="AJ30" s="59">
        <f>SUM(AJ4:AJ29)</f>
        <v>0</v>
      </c>
      <c r="AK30" s="59">
        <f>SUM(AK4:AK29)</f>
        <v>0</v>
      </c>
      <c r="AL30" s="59">
        <f>SUM(AL4:AL29)</f>
        <v>0</v>
      </c>
      <c r="AM30" s="59">
        <f>SUM(AM4:AM29)</f>
        <v>0</v>
      </c>
      <c r="AN30" s="59">
        <f>SUM(AN4:AN29)</f>
        <v>0</v>
      </c>
      <c r="AO30" s="59">
        <f>SUM(AO4:AO29)</f>
        <v>0</v>
      </c>
      <c r="AP30" s="59">
        <f>SUM(AP4:AP29)</f>
        <v>0.1</v>
      </c>
      <c r="AQ30" s="59">
        <f>SUM(AQ4:AQ29)</f>
        <v>2</v>
      </c>
      <c r="AR30" s="59">
        <f>SUM(AR4:AR29)</f>
        <v>0</v>
      </c>
      <c r="AS30" s="59">
        <f>SUM(AS4:AS29)</f>
        <v>0</v>
      </c>
      <c r="AT30" s="59">
        <f>SUM(AT4:AT29)</f>
        <v>0</v>
      </c>
      <c r="AU30" s="59">
        <f>SUM(AU4:AU29)</f>
        <v>0</v>
      </c>
      <c r="AV30" s="59">
        <f>SUM(AV4:AV29)</f>
        <v>0</v>
      </c>
      <c r="AW30" s="59">
        <f>SUM(AW4:AW29)</f>
        <v>0</v>
      </c>
      <c r="AX30" s="59">
        <f>SUM(AX4:AX29)</f>
        <v>0</v>
      </c>
      <c r="AY30" s="59">
        <f>SUM(AY4:AY29)</f>
        <v>0</v>
      </c>
      <c r="AZ30" s="59">
        <f>SUM(AZ4:AZ29)</f>
        <v>0</v>
      </c>
      <c r="BA30" s="59">
        <f>SUM(BA4:BA29)</f>
        <v>0</v>
      </c>
      <c r="BB30" s="59">
        <f>SUM(BB4:BB29)</f>
        <v>0</v>
      </c>
      <c r="BC30" s="59">
        <f>SUM(BC4:BC29)</f>
        <v>0</v>
      </c>
      <c r="BD30" s="59">
        <f>SUM(BD4:BD29)</f>
        <v>0</v>
      </c>
      <c r="BE30" s="59">
        <f>SUM(BE4:BE29)</f>
        <v>0</v>
      </c>
      <c r="BF30" s="59">
        <f>SUM(BF4:BF29)</f>
        <v>0</v>
      </c>
      <c r="BG30" s="59">
        <f>SUM(BG4:BG29)</f>
        <v>0</v>
      </c>
      <c r="BH30" s="59">
        <f>SUM(BH4:BH29)</f>
        <v>0</v>
      </c>
      <c r="BI30" s="59">
        <f>SUM(BI4:BI29)</f>
        <v>0</v>
      </c>
      <c r="BJ30" s="59">
        <f>SUM(BJ4:BJ29)</f>
        <v>0</v>
      </c>
      <c r="BK30" s="59">
        <f>SUM(BK4:BK29)</f>
        <v>0</v>
      </c>
      <c r="BL30" s="59">
        <f>SUM(BL4:BL29)</f>
        <v>0.1</v>
      </c>
      <c r="BM30" s="59">
        <f>SUM(BM4:BM29)</f>
        <v>2</v>
      </c>
    </row>
    <row r="31" spans="1:65" x14ac:dyDescent="0.35">
      <c r="B31" s="208"/>
      <c r="C31" s="208"/>
      <c r="D31" s="208"/>
      <c r="F31" s="208"/>
      <c r="G31" s="261"/>
      <c r="H31" s="261"/>
      <c r="I31" s="261"/>
      <c r="J31" s="261"/>
      <c r="K31" s="209" t="str">
        <f>IF(K30=100%,"OK","Erreur")</f>
        <v>Erreur</v>
      </c>
      <c r="L31" s="209" t="str">
        <f>IF(L30=100%,"OK","Erreur")</f>
        <v>Erreur</v>
      </c>
      <c r="N31" s="58">
        <f>ROUNDUP(N30,0)</f>
        <v>1</v>
      </c>
      <c r="O31" s="58">
        <f>ROUNDUP(O30,0)</f>
        <v>1</v>
      </c>
      <c r="P31" s="557" t="str">
        <f>P3</f>
        <v>AC1011</v>
      </c>
      <c r="Q31" s="458">
        <f t="shared" ref="Q31:W31" si="22">ROUNDUP(Q30,0)</f>
        <v>2</v>
      </c>
      <c r="R31" s="557" t="str">
        <f>R3</f>
        <v>AC1012</v>
      </c>
      <c r="S31" s="459">
        <f t="shared" si="22"/>
        <v>0</v>
      </c>
      <c r="T31" s="562" t="str">
        <f>T3</f>
        <v>AC1021</v>
      </c>
      <c r="U31" s="462">
        <f t="shared" si="22"/>
        <v>0</v>
      </c>
      <c r="V31" s="564" t="str">
        <f>V3</f>
        <v>AC1031</v>
      </c>
      <c r="W31" s="464">
        <f t="shared" si="22"/>
        <v>2</v>
      </c>
      <c r="X31" s="564" t="str">
        <f>X3</f>
        <v>AC1032</v>
      </c>
      <c r="Y31" s="464">
        <f>ROUNDUP(Y30,0)</f>
        <v>0</v>
      </c>
      <c r="Z31" s="564" t="str">
        <f>Z3</f>
        <v>AC1033</v>
      </c>
      <c r="AA31" s="464">
        <f>ROUNDUP(AA30,0)</f>
        <v>0</v>
      </c>
      <c r="AB31" s="564" t="str">
        <f>AB3</f>
        <v>AC1034</v>
      </c>
      <c r="AC31" s="464">
        <f>ROUNDUP(AC30,0)</f>
        <v>0</v>
      </c>
      <c r="AD31" s="566" t="str">
        <f>AD3</f>
        <v>AC1041</v>
      </c>
      <c r="AE31" s="210">
        <f>ROUNDUP(AE30,0)</f>
        <v>0</v>
      </c>
      <c r="AF31" s="564" t="str">
        <f>AF3</f>
        <v>AC1051</v>
      </c>
      <c r="AG31" s="464">
        <f t="shared" ref="AG31:AI31" si="23">ROUNDUP(AG30,0)</f>
        <v>0</v>
      </c>
      <c r="AH31" s="568" t="str">
        <f>AH3</f>
        <v>AC1061</v>
      </c>
      <c r="AI31" s="466">
        <f t="shared" si="23"/>
        <v>0</v>
      </c>
      <c r="AJ31" s="566" t="str">
        <f>AJ3</f>
        <v>AC1071</v>
      </c>
      <c r="AK31" s="211">
        <f>ROUNDUP(AK30,0)</f>
        <v>0</v>
      </c>
      <c r="AL31" s="566" t="str">
        <f>AL3</f>
        <v>AC1072</v>
      </c>
      <c r="AM31" s="211">
        <f>ROUNDUP(AM30,0)</f>
        <v>0</v>
      </c>
      <c r="AN31" s="562" t="str">
        <f>AN3</f>
        <v>AC1081</v>
      </c>
      <c r="AO31" s="212">
        <f>ROUNDUP(AO30,0)</f>
        <v>0</v>
      </c>
      <c r="AP31" s="562" t="str">
        <f>AP3</f>
        <v>AC1082</v>
      </c>
      <c r="AQ31" s="212">
        <f>ROUNDUP(AQ30,0)</f>
        <v>2</v>
      </c>
      <c r="AR31" s="562" t="str">
        <f>AR3</f>
        <v>AC1083</v>
      </c>
      <c r="AS31" s="212">
        <f>ROUNDUP(AS30,0)</f>
        <v>0</v>
      </c>
      <c r="AT31" s="562" t="str">
        <f>AT3</f>
        <v>AC1084</v>
      </c>
      <c r="AU31" s="212">
        <f>ROUNDUP(AU30,0)</f>
        <v>0</v>
      </c>
      <c r="AV31" s="564" t="str">
        <f>AV3</f>
        <v>AC1091</v>
      </c>
      <c r="AW31" s="468">
        <f>ROUNDUP(AW30,0)</f>
        <v>0</v>
      </c>
      <c r="AX31" s="564" t="str">
        <f>AX3</f>
        <v>AC10101</v>
      </c>
      <c r="AY31" s="468">
        <f>ROUNDUP(AY30,0)</f>
        <v>0</v>
      </c>
      <c r="AZ31" s="566" t="str">
        <f>AZ3</f>
        <v>AC10111</v>
      </c>
      <c r="BA31" s="211">
        <f>ROUNDUP(BA30,0)</f>
        <v>0</v>
      </c>
      <c r="BB31" s="564" t="str">
        <f>BB3</f>
        <v>AC10121</v>
      </c>
      <c r="BC31" s="213">
        <f>ROUNDUP(BC30,0)</f>
        <v>0</v>
      </c>
      <c r="BD31" s="564" t="str">
        <f>BD3</f>
        <v>AC10122</v>
      </c>
      <c r="BE31" s="213">
        <f>ROUNDUP(BE30,0)</f>
        <v>0</v>
      </c>
      <c r="BF31" s="564" t="str">
        <f>BF3</f>
        <v>AC10123</v>
      </c>
      <c r="BG31" s="213">
        <f>ROUNDUP(BG30,0)</f>
        <v>0</v>
      </c>
      <c r="BH31" s="562" t="str">
        <f>BH3</f>
        <v>AC10131</v>
      </c>
      <c r="BI31" s="470">
        <f>ROUNDUP(BI30,0)</f>
        <v>0</v>
      </c>
      <c r="BJ31" s="564" t="str">
        <f>BJ3</f>
        <v>AC1111</v>
      </c>
      <c r="BK31" s="213">
        <f>ROUNDUP(BK30,0)</f>
        <v>0</v>
      </c>
      <c r="BL31" s="568" t="str">
        <f>BL3</f>
        <v>AC1121</v>
      </c>
      <c r="BM31" s="472">
        <f>ROUNDUP(BM30,0)</f>
        <v>2</v>
      </c>
    </row>
    <row r="32" spans="1:65" ht="15" thickBot="1" x14ac:dyDescent="0.4">
      <c r="B32" s="208"/>
      <c r="C32" s="208"/>
      <c r="D32" s="208"/>
      <c r="F32" s="208"/>
      <c r="G32" s="559" t="s">
        <v>166</v>
      </c>
      <c r="H32" s="559"/>
      <c r="I32" s="559"/>
      <c r="J32" s="559"/>
      <c r="K32" s="559" t="s">
        <v>167</v>
      </c>
      <c r="L32" s="559"/>
      <c r="M32" s="560" t="s">
        <v>168</v>
      </c>
      <c r="N32" s="560"/>
      <c r="O32" s="561"/>
      <c r="P32" s="558"/>
      <c r="Q32" s="460">
        <f>IF(Q31&lt;&gt;0,Q31,"NE")</f>
        <v>2</v>
      </c>
      <c r="R32" s="558"/>
      <c r="S32" s="461" t="str">
        <f>IF(S31&lt;&gt;0,S31,"NE")</f>
        <v>NE</v>
      </c>
      <c r="T32" s="563"/>
      <c r="U32" s="463" t="str">
        <f>IF(U31&lt;&gt;0,U31,"NE")</f>
        <v>NE</v>
      </c>
      <c r="V32" s="565"/>
      <c r="W32" s="465">
        <f>IF(W31&lt;&gt;0,W31,"NE")</f>
        <v>2</v>
      </c>
      <c r="X32" s="565"/>
      <c r="Y32" s="465" t="str">
        <f>IF(Y31&lt;&gt;0,Y31,"NE")</f>
        <v>NE</v>
      </c>
      <c r="Z32" s="565"/>
      <c r="AA32" s="465" t="str">
        <f>IF(AA31&lt;&gt;0,AA31,"NE")</f>
        <v>NE</v>
      </c>
      <c r="AB32" s="565"/>
      <c r="AC32" s="465" t="str">
        <f>IF(AC31&lt;&gt;0,AC31,"NE")</f>
        <v>NE</v>
      </c>
      <c r="AD32" s="567"/>
      <c r="AE32" s="214" t="str">
        <f>IF(AE31&lt;&gt;0,AE31,"NE")</f>
        <v>NE</v>
      </c>
      <c r="AF32" s="565"/>
      <c r="AG32" s="465" t="str">
        <f>IF(AG31&lt;&gt;0,AG31,"NE")</f>
        <v>NE</v>
      </c>
      <c r="AH32" s="569"/>
      <c r="AI32" s="467" t="str">
        <f>IF(AI31&lt;&gt;0,AI31,"NE")</f>
        <v>NE</v>
      </c>
      <c r="AJ32" s="567"/>
      <c r="AK32" s="215" t="str">
        <f>IF(AK31&lt;&gt;0,AK31,"NE")</f>
        <v>NE</v>
      </c>
      <c r="AL32" s="567"/>
      <c r="AM32" s="215" t="str">
        <f>IF(AM31&lt;&gt;0,AM31,"NE")</f>
        <v>NE</v>
      </c>
      <c r="AN32" s="563"/>
      <c r="AO32" s="216" t="str">
        <f>IF(AO31&lt;&gt;0,AO31,"NE")</f>
        <v>NE</v>
      </c>
      <c r="AP32" s="563"/>
      <c r="AQ32" s="216">
        <f>IF(AQ31&lt;&gt;0,AQ31,"NE")</f>
        <v>2</v>
      </c>
      <c r="AR32" s="563"/>
      <c r="AS32" s="216" t="str">
        <f>IF(AS31&lt;&gt;0,AS31,"NE")</f>
        <v>NE</v>
      </c>
      <c r="AT32" s="563"/>
      <c r="AU32" s="216" t="str">
        <f>IF(AU31&lt;&gt;0,AU31,"NE")</f>
        <v>NE</v>
      </c>
      <c r="AV32" s="565"/>
      <c r="AW32" s="469" t="str">
        <f>IF(AW31&lt;&gt;0,AW31,"NE")</f>
        <v>NE</v>
      </c>
      <c r="AX32" s="565"/>
      <c r="AY32" s="469" t="str">
        <f>IF(AY31&lt;&gt;0,AY31,"NE")</f>
        <v>NE</v>
      </c>
      <c r="AZ32" s="567"/>
      <c r="BA32" s="215" t="str">
        <f>IF(BA31&lt;&gt;0,BA31,"NE")</f>
        <v>NE</v>
      </c>
      <c r="BB32" s="565"/>
      <c r="BC32" s="217" t="str">
        <f>IF(BC31&lt;&gt;0,BC31,"NE")</f>
        <v>NE</v>
      </c>
      <c r="BD32" s="565"/>
      <c r="BE32" s="217" t="str">
        <f>IF(BE31&lt;&gt;0,BE31,"NE")</f>
        <v>NE</v>
      </c>
      <c r="BF32" s="565"/>
      <c r="BG32" s="217" t="str">
        <f>IF(BG31&lt;&gt;0,BG31,"NE")</f>
        <v>NE</v>
      </c>
      <c r="BH32" s="563"/>
      <c r="BI32" s="471" t="str">
        <f>IF(BI31&lt;&gt;0,BI31,"NE")</f>
        <v>NE</v>
      </c>
      <c r="BJ32" s="565"/>
      <c r="BK32" s="217" t="str">
        <f>IF(BK31&lt;&gt;0,BK31,"NE")</f>
        <v>NE</v>
      </c>
      <c r="BL32" s="569"/>
      <c r="BM32" s="473">
        <f>IF(BM31&lt;&gt;0,BM31,"NE")</f>
        <v>2</v>
      </c>
    </row>
    <row r="33" spans="2:65" x14ac:dyDescent="0.35">
      <c r="B33" s="208"/>
      <c r="C33" s="208"/>
      <c r="D33" s="208"/>
      <c r="E33" s="208"/>
      <c r="F33" s="208"/>
      <c r="G33" s="559"/>
      <c r="H33" s="559"/>
      <c r="I33" s="559"/>
      <c r="J33" s="559"/>
      <c r="K33" s="559"/>
      <c r="L33" s="559"/>
      <c r="P33" s="218"/>
      <c r="Q33" s="218"/>
      <c r="R33" s="218"/>
    </row>
    <row r="34" spans="2:65" hidden="1" x14ac:dyDescent="0.35">
      <c r="B34" s="208"/>
      <c r="C34" s="208"/>
      <c r="D34" s="208"/>
      <c r="E34" s="208"/>
      <c r="F34" s="208"/>
      <c r="G34" s="261"/>
      <c r="P34" s="59" t="e">
        <f>CONCATENATE(Q32,S32,#REF!)</f>
        <v>#REF!</v>
      </c>
      <c r="Q34" s="59" t="e">
        <f>IF(P34="NENENE",0,ROUNDUP(AVERAGE(Q32,S32,#REF!),0))</f>
        <v>#REF!</v>
      </c>
      <c r="R34" s="218"/>
      <c r="S34" s="218"/>
      <c r="T34" s="59" t="e">
        <f>CONCATENATE(U32,#REF!)</f>
        <v>#REF!</v>
      </c>
      <c r="U34" s="59" t="e">
        <f>IF(T34="NENE",0,ROUNDUP(AVERAGE(U32,#REF!),0))</f>
        <v>#REF!</v>
      </c>
      <c r="V34" s="59" t="str">
        <f>CONCATENATE(W32,Y32,AA32)</f>
        <v>2NENE</v>
      </c>
      <c r="W34" s="59">
        <f>IF(V34="NENENE",0,ROUNDUP(AVERAGE(W32,Y32,AA32),0))</f>
        <v>2</v>
      </c>
      <c r="AD34" s="59" t="str">
        <f>CONCATENATE(AE32)</f>
        <v>NE</v>
      </c>
      <c r="AE34" s="59">
        <f>IF(AD34="NE",0,ROUNDUP(AVERAGE(AE32),0))</f>
        <v>0</v>
      </c>
      <c r="AF34" s="59" t="str">
        <f>CONCATENATE(AG32)</f>
        <v>NE</v>
      </c>
      <c r="AG34" s="59">
        <f>IF(AF34="NE",0,ROUNDUP(AVERAGE(AG32),0))</f>
        <v>0</v>
      </c>
      <c r="AH34" s="59" t="e">
        <f>CONCATENATE(AI32,#REF!,#REF!)</f>
        <v>#REF!</v>
      </c>
      <c r="AI34" s="59" t="e">
        <f>IF(AH34="NENENE",0,ROUNDUP(AVERAGE(AI32,#REF!,#REF!),0))</f>
        <v>#REF!</v>
      </c>
      <c r="AJ34" s="59" t="str">
        <f>CONCATENATE(AK32,AM32)</f>
        <v>NENE</v>
      </c>
      <c r="AK34" s="59">
        <f>IF(AJ34="NENE",0,ROUNDUP(AVERAGE(AK32,AM32),0))</f>
        <v>0</v>
      </c>
      <c r="AN34" s="59" t="e">
        <f>CONCATENATE(AO32,AQ32,AS32,AU32,#REF!,#REF!)</f>
        <v>#REF!</v>
      </c>
      <c r="AO34" s="59" t="e">
        <f>IF(AN34="NENENENENENE",0,ROUNDUP(AVERAGE(AO32,AQ32,AS32,AU32,#REF!,#REF!),0))</f>
        <v>#REF!</v>
      </c>
      <c r="AV34" s="59" t="e">
        <f>CONCATENATE(AW32,#REF!,#REF!,#REF!,#REF!)</f>
        <v>#REF!</v>
      </c>
      <c r="AW34" s="59" t="e">
        <f>IF(AV34="NENENENENE",0,ROUNDUP(AVERAGE(AW32,#REF!,#REF!,#REF!,#REF!),0))</f>
        <v>#REF!</v>
      </c>
      <c r="AX34" s="59" t="e">
        <f>CONCATENATE(AY32,#REF!)</f>
        <v>#REF!</v>
      </c>
      <c r="AY34" s="59" t="e">
        <f>IF(AX34="NENE",0,ROUNDUP(AVERAGE(AY32,#REF!),0))</f>
        <v>#REF!</v>
      </c>
      <c r="AZ34" s="59" t="e">
        <f>CONCATENATE(BA32,#REF!,#REF!)</f>
        <v>#REF!</v>
      </c>
      <c r="BA34" s="59" t="e">
        <f>IF(AZ34="NENENE",0,ROUNDUP(AVERAGE(BA32,#REF!,#REF!),0))</f>
        <v>#REF!</v>
      </c>
      <c r="BB34" s="59" t="str">
        <f>CONCATENATE(BC32,BE32,BG32)</f>
        <v>NENENE</v>
      </c>
      <c r="BC34" s="59">
        <f>IF(BB34="NENENE",0,ROUNDUP(AVERAGE(BC32,BE32,BG32),0))</f>
        <v>0</v>
      </c>
      <c r="BH34" s="59" t="e">
        <f>CONCATENATE(BI32,#REF!)</f>
        <v>#REF!</v>
      </c>
      <c r="BI34" s="59" t="e">
        <f>IF(BH34="NENE",0,ROUNDUP(AVERAGE(BI32,#REF!),0))</f>
        <v>#REF!</v>
      </c>
      <c r="BJ34" s="59" t="e">
        <f>CONCATENATE(BK32,BM32,#REF!)</f>
        <v>#REF!</v>
      </c>
      <c r="BK34" s="59" t="e">
        <f>IF(BJ34="NENENE",0,ROUNDUP(AVERAGE(BK32,BM32,#REF!),0))</f>
        <v>#REF!</v>
      </c>
    </row>
    <row r="35" spans="2:65" x14ac:dyDescent="0.35">
      <c r="B35" s="208"/>
      <c r="C35" s="208"/>
      <c r="D35" s="208"/>
      <c r="E35" s="208"/>
      <c r="F35" s="208"/>
      <c r="G35" s="261"/>
      <c r="P35" s="59" t="str">
        <f>CONCATENATE(Q32,S32)</f>
        <v>2NE</v>
      </c>
      <c r="Q35" s="59">
        <f xml:space="preserve"> IF(P35="NENE",0,ROUNDUP(AVERAGE(Q32,S32),0))</f>
        <v>2</v>
      </c>
      <c r="T35" s="59" t="str">
        <f>CONCATENATE(U32)</f>
        <v>NE</v>
      </c>
      <c r="U35" s="59">
        <f xml:space="preserve"> IF(T35="NE",0,ROUNDUP(AVERAGE(U32),0))</f>
        <v>0</v>
      </c>
      <c r="V35" s="59" t="str">
        <f>CONCATENATE(W32,Y32,AA32,AC32)</f>
        <v>2NENENE</v>
      </c>
      <c r="W35" s="59">
        <f xml:space="preserve"> IF(V35="NENENENE",0,ROUNDUP(AVERAGE(W32,Y32,AA32,AC32),0))</f>
        <v>2</v>
      </c>
      <c r="AD35" s="59" t="str">
        <f>CONCATENATE(AE32)</f>
        <v>NE</v>
      </c>
      <c r="AE35" s="59">
        <f xml:space="preserve"> IF(AD35="NE",0,ROUNDUP(AVERAGE(AE32),0))</f>
        <v>0</v>
      </c>
      <c r="AF35" s="59" t="str">
        <f>CONCATENATE(AG32)</f>
        <v>NE</v>
      </c>
      <c r="AG35" s="59">
        <f xml:space="preserve"> IF(AF35="NE",0,ROUNDUP(AVERAGE(AG32),0))</f>
        <v>0</v>
      </c>
      <c r="AH35" s="59" t="str">
        <f>CONCATENATE(AI32)</f>
        <v>NE</v>
      </c>
      <c r="AI35" s="59">
        <f xml:space="preserve"> IF(AH35="NE",0,ROUNDUP(AVERAGE(AI32),0))</f>
        <v>0</v>
      </c>
      <c r="AJ35" s="59" t="str">
        <f>CONCATENATE(AK32,AM32)</f>
        <v>NENE</v>
      </c>
      <c r="AK35" s="59">
        <f xml:space="preserve"> IF(AJ35="NENE",0,ROUNDUP(AVERAGE(AK32,AM32),0))</f>
        <v>0</v>
      </c>
      <c r="AN35" s="59" t="str">
        <f>CONCATENATE(AO32,AQ32,AS32,AU32)</f>
        <v>NE2NENE</v>
      </c>
      <c r="AO35" s="59">
        <f xml:space="preserve"> IF(AN35="NENENENE",0,ROUNDUP(AVERAGE(AO32,AQ32,AS32,AU32),0))</f>
        <v>2</v>
      </c>
      <c r="AV35" s="59" t="str">
        <f>CONCATENATE(AW32,AY32)</f>
        <v>NENE</v>
      </c>
      <c r="AW35" s="59">
        <f xml:space="preserve"> IF(AV35="NENE",0,ROUNDUP(AVERAGE(AW32,AY32),0))</f>
        <v>0</v>
      </c>
      <c r="AZ35" s="59" t="str">
        <f>CONCATENATE(BA32)</f>
        <v>NE</v>
      </c>
      <c r="BA35" s="59">
        <f xml:space="preserve"> IF(AZ35="NE",0,ROUNDUP(AVERAGE(BA32),0))</f>
        <v>0</v>
      </c>
      <c r="BB35" s="59" t="str">
        <f>CONCATENATE(BC32,BE32,BG32)</f>
        <v>NENENE</v>
      </c>
      <c r="BC35" s="59">
        <f xml:space="preserve"> IF(BB35="NENENE",0,ROUNDUP(AVERAGE(BC32,BE32,BG32),0))</f>
        <v>0</v>
      </c>
      <c r="BH35" s="59" t="str">
        <f>CONCATENATE(BI32)</f>
        <v>NE</v>
      </c>
      <c r="BI35" s="59">
        <f xml:space="preserve"> IF(BH35="NE",0,ROUNDUP(AVERAGE(BI32),0))</f>
        <v>0</v>
      </c>
      <c r="BJ35" s="59" t="str">
        <f>CONCATENATE(BK32)</f>
        <v>NE</v>
      </c>
      <c r="BK35" s="59">
        <f xml:space="preserve"> IF(BJ35="NE",0,ROUNDUP(AVERAGE(BK32),0))</f>
        <v>0</v>
      </c>
      <c r="BL35" s="59" t="str">
        <f>CONCATENATE(BM32)</f>
        <v>2</v>
      </c>
      <c r="BM35" s="59">
        <f xml:space="preserve"> IF(BL35="NE",0,ROUNDUP(AVERAGE(BM32),0))</f>
        <v>2</v>
      </c>
    </row>
    <row r="36" spans="2:65" x14ac:dyDescent="0.35">
      <c r="B36" s="208"/>
      <c r="C36" s="208"/>
      <c r="D36" s="208"/>
      <c r="E36" s="208"/>
      <c r="F36" s="208"/>
      <c r="G36" s="261"/>
    </row>
    <row r="37" spans="2:65" x14ac:dyDescent="0.35">
      <c r="B37" s="208"/>
      <c r="C37" s="208"/>
      <c r="D37" s="208"/>
      <c r="E37" s="208"/>
      <c r="F37" s="208"/>
      <c r="G37" s="261"/>
    </row>
    <row r="38" spans="2:65" x14ac:dyDescent="0.35">
      <c r="B38" s="208"/>
      <c r="C38" s="208"/>
      <c r="D38" s="208"/>
      <c r="E38" s="208"/>
      <c r="F38" s="208"/>
      <c r="G38" s="261"/>
    </row>
    <row r="39" spans="2:65" x14ac:dyDescent="0.35">
      <c r="B39" s="208"/>
      <c r="C39" s="208"/>
      <c r="D39" s="208"/>
      <c r="E39" s="208"/>
      <c r="F39" s="208"/>
      <c r="G39" s="261"/>
    </row>
    <row r="40" spans="2:65" x14ac:dyDescent="0.35">
      <c r="B40" s="208"/>
      <c r="C40" s="208"/>
      <c r="D40" s="208"/>
      <c r="E40" s="208"/>
      <c r="F40" s="208"/>
      <c r="G40" s="261"/>
    </row>
    <row r="41" spans="2:65" x14ac:dyDescent="0.35">
      <c r="B41" s="208"/>
      <c r="C41" s="208"/>
      <c r="D41" s="208"/>
      <c r="E41" s="208"/>
      <c r="F41" s="208"/>
      <c r="G41" s="261"/>
    </row>
    <row r="42" spans="2:65" x14ac:dyDescent="0.35">
      <c r="B42" s="208"/>
      <c r="C42" s="208"/>
      <c r="D42" s="208"/>
      <c r="E42" s="208"/>
      <c r="F42" s="208"/>
      <c r="G42" s="261"/>
    </row>
    <row r="43" spans="2:65" x14ac:dyDescent="0.35">
      <c r="B43" s="208"/>
      <c r="C43" s="208"/>
      <c r="D43" s="208"/>
      <c r="E43" s="208"/>
      <c r="F43" s="208"/>
      <c r="G43" s="261"/>
    </row>
    <row r="44" spans="2:65" x14ac:dyDescent="0.35">
      <c r="B44" s="208"/>
      <c r="C44" s="208"/>
      <c r="D44" s="208"/>
      <c r="E44" s="208"/>
      <c r="F44" s="208"/>
      <c r="G44" s="261"/>
    </row>
    <row r="45" spans="2:65" x14ac:dyDescent="0.35">
      <c r="B45" s="208"/>
      <c r="C45" s="208"/>
      <c r="D45" s="208"/>
      <c r="E45" s="208"/>
      <c r="F45" s="208"/>
      <c r="G45" s="261"/>
    </row>
    <row r="46" spans="2:65" x14ac:dyDescent="0.35">
      <c r="B46" s="208"/>
      <c r="C46" s="208"/>
      <c r="D46" s="208"/>
      <c r="E46" s="208"/>
      <c r="F46" s="208"/>
      <c r="G46" s="261"/>
    </row>
  </sheetData>
  <sheetProtection selectLockedCells="1"/>
  <mergeCells count="30">
    <mergeCell ref="BJ31:BJ32"/>
    <mergeCell ref="BL31:BL32"/>
    <mergeCell ref="BD31:BD32"/>
    <mergeCell ref="BF31:BF32"/>
    <mergeCell ref="BH31:BH32"/>
    <mergeCell ref="AV31:AV32"/>
    <mergeCell ref="AX31:AX32"/>
    <mergeCell ref="AZ31:AZ32"/>
    <mergeCell ref="BB31:BB32"/>
    <mergeCell ref="AN31:AN32"/>
    <mergeCell ref="AP31:AP32"/>
    <mergeCell ref="AR31:AR32"/>
    <mergeCell ref="AT31:AT32"/>
    <mergeCell ref="AD31:AD32"/>
    <mergeCell ref="AF31:AF32"/>
    <mergeCell ref="AH31:AH32"/>
    <mergeCell ref="AJ31:AJ32"/>
    <mergeCell ref="AL31:AL32"/>
    <mergeCell ref="T31:T32"/>
    <mergeCell ref="V31:V32"/>
    <mergeCell ref="X31:X32"/>
    <mergeCell ref="AB31:AB32"/>
    <mergeCell ref="Z31:Z32"/>
    <mergeCell ref="A17:A29"/>
    <mergeCell ref="A4:A16"/>
    <mergeCell ref="P31:P32"/>
    <mergeCell ref="R31:R32"/>
    <mergeCell ref="G32:J33"/>
    <mergeCell ref="K32:L33"/>
    <mergeCell ref="M32:O32"/>
  </mergeCells>
  <pageMargins left="0.7" right="0.7" top="0.75" bottom="0.75" header="0.3" footer="0.3"/>
  <pageSetup paperSize="9" firstPageNumber="2147483648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F638B-467B-4B3D-9785-3A8E37E7687C}">
  <dimension ref="A1:G20"/>
  <sheetViews>
    <sheetView topLeftCell="A11" workbookViewId="0">
      <selection activeCell="C4" sqref="C4"/>
    </sheetView>
  </sheetViews>
  <sheetFormatPr baseColWidth="10" defaultColWidth="11.54296875" defaultRowHeight="14.5" x14ac:dyDescent="0.35"/>
  <cols>
    <col min="1" max="1" width="11.54296875" style="59"/>
    <col min="2" max="2" width="104.1796875" style="59" customWidth="1"/>
    <col min="3" max="7" width="7.1796875" style="59" bestFit="1" customWidth="1"/>
    <col min="8" max="16384" width="11.54296875" style="59"/>
  </cols>
  <sheetData>
    <row r="1" spans="1:7" ht="15" customHeight="1" x14ac:dyDescent="0.35">
      <c r="A1" s="578" t="s">
        <v>632</v>
      </c>
      <c r="B1" s="579"/>
      <c r="C1" s="582" t="s">
        <v>633</v>
      </c>
      <c r="D1" s="570" t="s">
        <v>634</v>
      </c>
      <c r="E1" s="571"/>
      <c r="F1" s="571"/>
      <c r="G1" s="571"/>
    </row>
    <row r="2" spans="1:7" ht="119.5" thickBot="1" x14ac:dyDescent="0.4">
      <c r="A2" s="580"/>
      <c r="B2" s="581"/>
      <c r="C2" s="583"/>
      <c r="D2" s="219" t="s">
        <v>635</v>
      </c>
      <c r="E2" s="220" t="s">
        <v>636</v>
      </c>
      <c r="F2" s="221" t="s">
        <v>637</v>
      </c>
      <c r="G2" s="222" t="s">
        <v>638</v>
      </c>
    </row>
    <row r="3" spans="1:7" ht="19" thickBot="1" x14ac:dyDescent="0.5">
      <c r="A3" s="572" t="s">
        <v>664</v>
      </c>
      <c r="B3" s="573"/>
      <c r="C3" s="584"/>
      <c r="D3" s="223">
        <v>1</v>
      </c>
      <c r="E3" s="224">
        <v>2</v>
      </c>
      <c r="F3" s="225">
        <v>3</v>
      </c>
      <c r="G3" s="226">
        <v>4</v>
      </c>
    </row>
    <row r="4" spans="1:7" x14ac:dyDescent="0.35">
      <c r="A4" s="268" t="s">
        <v>683</v>
      </c>
      <c r="B4" s="227" t="s">
        <v>688</v>
      </c>
      <c r="C4" s="237" t="str">
        <f>IF('4. Barème E32a'!$Q$35=0,"X","")</f>
        <v/>
      </c>
      <c r="D4" s="237" t="str">
        <f>IF('4. Barème E32a'!$Q$35=1,"X","")</f>
        <v/>
      </c>
      <c r="E4" s="237" t="str">
        <f>IF('4. Barème E32a'!$Q$35=2,"X","")</f>
        <v>X</v>
      </c>
      <c r="F4" s="237" t="str">
        <f>IF('4. Barème E32a'!$Q$35=3,"X","")</f>
        <v/>
      </c>
      <c r="G4" s="237" t="str">
        <f>IF('4. Barème E32a'!$Q$35=4,"X","")</f>
        <v/>
      </c>
    </row>
    <row r="5" spans="1:7" x14ac:dyDescent="0.35">
      <c r="A5" s="268" t="s">
        <v>684</v>
      </c>
      <c r="B5" s="227" t="s">
        <v>689</v>
      </c>
      <c r="C5" s="238" t="str">
        <f>IF('4. Barème E32a'!$U$35=0,"X","")</f>
        <v>X</v>
      </c>
      <c r="D5" s="238" t="str">
        <f>IF('4. Barème E32a'!$U$35=1,"X","")</f>
        <v/>
      </c>
      <c r="E5" s="238" t="str">
        <f>IF('4. Barème E32a'!$U$35=2,"X","")</f>
        <v/>
      </c>
      <c r="F5" s="238" t="str">
        <f>IF('4. Barème E32a'!$U$35=3,"X","")</f>
        <v/>
      </c>
      <c r="G5" s="238" t="str">
        <f>IF('4. Barème E32a'!$U$35=4,"X","")</f>
        <v/>
      </c>
    </row>
    <row r="6" spans="1:7" x14ac:dyDescent="0.35">
      <c r="A6" s="268" t="s">
        <v>685</v>
      </c>
      <c r="B6" s="227" t="s">
        <v>691</v>
      </c>
      <c r="C6" s="238" t="str">
        <f>IF('4. Barème E32a'!$W$35=0,"X","")</f>
        <v/>
      </c>
      <c r="D6" s="238" t="str">
        <f>IF('4. Barème E32a'!$W$35=1,"X","")</f>
        <v/>
      </c>
      <c r="E6" s="238" t="str">
        <f>IF('4. Barème E32a'!$W$35=2,"X","")</f>
        <v>X</v>
      </c>
      <c r="F6" s="238" t="str">
        <f>IF('4. Barème E32a'!$W$35=3,"X","")</f>
        <v/>
      </c>
      <c r="G6" s="238" t="str">
        <f>IF('4. Barème E32a'!$W$35=4,"X","")</f>
        <v/>
      </c>
    </row>
    <row r="7" spans="1:7" x14ac:dyDescent="0.35">
      <c r="A7" s="268" t="s">
        <v>686</v>
      </c>
      <c r="B7" s="228" t="s">
        <v>629</v>
      </c>
      <c r="C7" s="238" t="str">
        <f>IF('4. Barème E32a'!$AE$35=0,"X","")</f>
        <v>X</v>
      </c>
      <c r="D7" s="238" t="str">
        <f>IF('4. Barème E32a'!$AE$35=1,"X","")</f>
        <v/>
      </c>
      <c r="E7" s="238" t="str">
        <f>IF('4. Barème E32a'!$AE$35=2,"X","")</f>
        <v/>
      </c>
      <c r="F7" s="238" t="str">
        <f>IF('4. Barème E32a'!$AE$35=3,"X","")</f>
        <v/>
      </c>
      <c r="G7" s="238" t="str">
        <f>IF('4. Barème E32a'!$AE$35=4,"X","")</f>
        <v/>
      </c>
    </row>
    <row r="8" spans="1:7" ht="15" thickBot="1" x14ac:dyDescent="0.4">
      <c r="A8" s="268" t="s">
        <v>687</v>
      </c>
      <c r="B8" s="229" t="s">
        <v>690</v>
      </c>
      <c r="C8" s="230"/>
      <c r="D8" s="238" t="str">
        <f>IF('4. Barème E32a'!$GI$35=1,"X","")</f>
        <v/>
      </c>
      <c r="E8" s="238" t="str">
        <f>IF('4. Barème E32a'!$AG$35=2,"X","")</f>
        <v/>
      </c>
      <c r="F8" s="238" t="str">
        <f>IF('4. Barème E32a'!$AG$35=3,"X","")</f>
        <v/>
      </c>
      <c r="G8" s="238" t="str">
        <f>IF('4. Barème E32a'!$AG$35=4,"X","")</f>
        <v/>
      </c>
    </row>
    <row r="9" spans="1:7" ht="19" thickBot="1" x14ac:dyDescent="0.5">
      <c r="A9" s="572" t="s">
        <v>665</v>
      </c>
      <c r="B9" s="573"/>
      <c r="C9" s="231" t="s">
        <v>639</v>
      </c>
      <c r="D9" s="232">
        <v>1</v>
      </c>
      <c r="E9" s="233">
        <v>2</v>
      </c>
      <c r="F9" s="234">
        <v>3</v>
      </c>
      <c r="G9" s="235">
        <v>4</v>
      </c>
    </row>
    <row r="10" spans="1:7" x14ac:dyDescent="0.35">
      <c r="A10" s="268" t="s">
        <v>671</v>
      </c>
      <c r="B10" s="227" t="s">
        <v>364</v>
      </c>
      <c r="C10" s="238" t="str">
        <f>IF('4. Barème E32a'!$AI$35=0,"X","")</f>
        <v>X</v>
      </c>
      <c r="D10" s="238" t="str">
        <f>IF('4. Barème E32a'!$AI$35=1,"X","")</f>
        <v/>
      </c>
      <c r="E10" s="238" t="str">
        <f>IF('4. Barème E32a'!$AI$35=2,"X","")</f>
        <v/>
      </c>
      <c r="F10" s="238" t="str">
        <f>IF('4. Barème E32a'!$AI$35=3,"X","")</f>
        <v/>
      </c>
      <c r="G10" s="238" t="str">
        <f>IF('4. Barème E32a'!$AI$35=4,"X","")</f>
        <v/>
      </c>
    </row>
    <row r="11" spans="1:7" x14ac:dyDescent="0.35">
      <c r="A11" s="268" t="s">
        <v>672</v>
      </c>
      <c r="B11" s="227" t="s">
        <v>669</v>
      </c>
      <c r="C11" s="238" t="str">
        <f>IF('4. Barème E32a'!$AK$35=0,"X","")</f>
        <v>X</v>
      </c>
      <c r="D11" s="238" t="str">
        <f>IF('4. Barème E32a'!$AK$35=1,"X","")</f>
        <v/>
      </c>
      <c r="E11" s="238" t="str">
        <f>IF('4. Barème E32a'!$AK$35=2,"X","")</f>
        <v/>
      </c>
      <c r="F11" s="238" t="str">
        <f>IF('4. Barème E32a'!$AK$35=3,"X","")</f>
        <v/>
      </c>
      <c r="G11" s="238" t="str">
        <f>IF('4. Barème E32a'!$AK$35=4,"X","")</f>
        <v/>
      </c>
    </row>
    <row r="12" spans="1:7" x14ac:dyDescent="0.35">
      <c r="A12" s="236" t="s">
        <v>673</v>
      </c>
      <c r="B12" s="576" t="s">
        <v>682</v>
      </c>
      <c r="C12" s="577"/>
      <c r="D12" s="238" t="str">
        <f>IF('4. Barème E32a'!$AO$35=1,"X","")</f>
        <v/>
      </c>
      <c r="E12" s="238" t="str">
        <f>IF('4. Barème E32a'!$AO$35=2,"X","")</f>
        <v>X</v>
      </c>
      <c r="F12" s="238" t="str">
        <f>IF('4. Barème E32a'!$AO$35=3,"X","")</f>
        <v/>
      </c>
      <c r="G12" s="238" t="str">
        <f>IF('4. Barème E32a'!$AO$35=4,"X","")</f>
        <v/>
      </c>
    </row>
    <row r="13" spans="1:7" x14ac:dyDescent="0.35">
      <c r="A13" s="268" t="s">
        <v>675</v>
      </c>
      <c r="B13" s="227" t="s">
        <v>674</v>
      </c>
      <c r="C13" s="238" t="str">
        <f>IF('4. Barème E32a'!$AW$35=0,"X","")</f>
        <v>X</v>
      </c>
      <c r="D13" s="238" t="str">
        <f>IF('4. Barème E32a'!$AW$35=1,"X","")</f>
        <v/>
      </c>
      <c r="E13" s="238" t="str">
        <f>IF('4. Barème E32a'!$AW$35=2,"X","")</f>
        <v/>
      </c>
      <c r="F13" s="238" t="str">
        <f>IF('4. Barème E32a'!$AW$35=3,"X","")</f>
        <v/>
      </c>
      <c r="G13" s="238" t="str">
        <f>IF('4. Barème E32a'!$AW$35=4,"X","")</f>
        <v/>
      </c>
    </row>
    <row r="14" spans="1:7" x14ac:dyDescent="0.35">
      <c r="A14" s="268" t="s">
        <v>677</v>
      </c>
      <c r="B14" s="227" t="s">
        <v>678</v>
      </c>
      <c r="C14" s="238" t="str">
        <f>IF('4. Barème E32a'!$AY$35=0,"X","")</f>
        <v>X</v>
      </c>
      <c r="D14" s="238" t="str">
        <f>IF('4. Barème E32a'!$AY$35=1,"X","")</f>
        <v/>
      </c>
      <c r="E14" s="238" t="str">
        <f>IF('4. Barème E32a'!$AY$35=2,"X","")</f>
        <v/>
      </c>
      <c r="F14" s="238" t="str">
        <f>IF('4. Barème E32a'!$AY$35=3,"X","")</f>
        <v/>
      </c>
      <c r="G14" s="238" t="str">
        <f>IF('4. Barème E32a'!$AY$35=4,"X","")</f>
        <v/>
      </c>
    </row>
    <row r="15" spans="1:7" x14ac:dyDescent="0.35">
      <c r="A15" s="268" t="s">
        <v>518</v>
      </c>
      <c r="B15" s="227" t="s">
        <v>679</v>
      </c>
      <c r="C15" s="238" t="str">
        <f>IF('4. Barème E32a'!$BA$35=0,"X","")</f>
        <v>X</v>
      </c>
      <c r="D15" s="238" t="str">
        <f>IF('4. Barème E32a'!$BA$35=1,"X","")</f>
        <v/>
      </c>
      <c r="E15" s="238" t="str">
        <f>IF('4. Barème E32a'!$BA$35=2,"X","")</f>
        <v/>
      </c>
      <c r="F15" s="238" t="str">
        <f>IF('4. Barème E32a'!$BA$35=3,"X","")</f>
        <v/>
      </c>
      <c r="G15" s="238" t="str">
        <f>IF('4. Barème E32a'!$BA$35=4,"X","")</f>
        <v/>
      </c>
    </row>
    <row r="16" spans="1:7" x14ac:dyDescent="0.35">
      <c r="A16" s="268" t="s">
        <v>520</v>
      </c>
      <c r="B16" s="227" t="s">
        <v>680</v>
      </c>
      <c r="C16" s="238" t="str">
        <f>IF('4. Barème E32a'!$BC$35=0,"X","")</f>
        <v>X</v>
      </c>
      <c r="D16" s="238" t="str">
        <f>IF('4. Barème E32a'!$BC$35=1,"X","")</f>
        <v/>
      </c>
      <c r="E16" s="238" t="str">
        <f>IF('4. Barème E32a'!$BC$35=2,"X","")</f>
        <v/>
      </c>
      <c r="F16" s="238" t="str">
        <f>IF('4. Barème E32a'!$BC$35=3,"X","")</f>
        <v/>
      </c>
      <c r="G16" s="238" t="str">
        <f>IF('4. Barème E32a'!$BC$35=4,"X","")</f>
        <v/>
      </c>
    </row>
    <row r="17" spans="1:7" ht="15" thickBot="1" x14ac:dyDescent="0.4">
      <c r="A17" s="268" t="s">
        <v>521</v>
      </c>
      <c r="B17" s="227" t="s">
        <v>681</v>
      </c>
      <c r="C17" s="238" t="str">
        <f>IF('4. Barème E32a'!$BI$35=0,"X","")</f>
        <v>X</v>
      </c>
      <c r="D17" s="238" t="str">
        <f>IF('4. Barème E32a'!$BI$35=1,"X","")</f>
        <v/>
      </c>
      <c r="E17" s="238" t="str">
        <f>IF('4. Barème E32a'!$BI$35=2,"X","")</f>
        <v/>
      </c>
      <c r="F17" s="238" t="str">
        <f>IF('4. Barème E32a'!$BI$35=3,"X","")</f>
        <v/>
      </c>
      <c r="G17" s="238" t="str">
        <f>IF('4. Barème E32a'!$BI$35=4,"X","")</f>
        <v/>
      </c>
    </row>
    <row r="18" spans="1:7" ht="19" thickBot="1" x14ac:dyDescent="0.5">
      <c r="A18" s="572" t="s">
        <v>666</v>
      </c>
      <c r="B18" s="573"/>
      <c r="C18" s="231" t="s">
        <v>639</v>
      </c>
      <c r="D18" s="232">
        <v>1</v>
      </c>
      <c r="E18" s="233">
        <v>2</v>
      </c>
      <c r="F18" s="234">
        <v>3</v>
      </c>
      <c r="G18" s="235">
        <v>4</v>
      </c>
    </row>
    <row r="19" spans="1:7" x14ac:dyDescent="0.35">
      <c r="A19" s="269" t="s">
        <v>411</v>
      </c>
      <c r="B19" s="574" t="s">
        <v>676</v>
      </c>
      <c r="C19" s="575"/>
      <c r="D19" s="238" t="str">
        <f>IF('4. Barème E32a'!$BK$35=1,"X","")</f>
        <v/>
      </c>
      <c r="E19" s="238" t="str">
        <f>IF('4. Barème E32a'!$BK$35=2,"X","")</f>
        <v/>
      </c>
      <c r="F19" s="238" t="str">
        <f>IF('4. Barème E32a'!$BK$35=3,"X","")</f>
        <v/>
      </c>
      <c r="G19" s="238" t="str">
        <f>IF('4. Barème E32a'!$BK$35=4,"X","")</f>
        <v/>
      </c>
    </row>
    <row r="20" spans="1:7" ht="15" thickBot="1" x14ac:dyDescent="0.4">
      <c r="A20" s="267" t="s">
        <v>420</v>
      </c>
      <c r="B20" s="270" t="s">
        <v>667</v>
      </c>
      <c r="C20" s="238" t="str">
        <f>IF('4. Barème E32a'!$BM$35=0,"X","")</f>
        <v/>
      </c>
      <c r="D20" s="238" t="str">
        <f>IF('4. Barème E32a'!$BM$35=1,"X","")</f>
        <v/>
      </c>
      <c r="E20" s="238" t="str">
        <f>IF('4. Barème E32a'!$BM$35=2,"X","")</f>
        <v>X</v>
      </c>
      <c r="F20" s="238" t="str">
        <f>IF('4. Barème E32a'!$BM$35=3,"X","")</f>
        <v/>
      </c>
      <c r="G20" s="238" t="str">
        <f>IF('4. Barème E32a'!$BM$35=4,"X","")</f>
        <v/>
      </c>
    </row>
  </sheetData>
  <sheetProtection selectLockedCells="1"/>
  <mergeCells count="8">
    <mergeCell ref="D1:G1"/>
    <mergeCell ref="A3:B3"/>
    <mergeCell ref="A9:B9"/>
    <mergeCell ref="B19:C19"/>
    <mergeCell ref="B12:C12"/>
    <mergeCell ref="A18:B18"/>
    <mergeCell ref="A1:B2"/>
    <mergeCell ref="C1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55"/>
  <sheetViews>
    <sheetView topLeftCell="M74" zoomScale="70" workbookViewId="0">
      <selection activeCell="F90" sqref="A90:XFD90"/>
    </sheetView>
  </sheetViews>
  <sheetFormatPr baseColWidth="10" defaultRowHeight="14.5" x14ac:dyDescent="0.35"/>
  <cols>
    <col min="1" max="1" width="53.54296875" customWidth="1"/>
    <col min="2" max="2" width="4.453125" customWidth="1"/>
    <col min="3" max="3" width="20.36328125" customWidth="1"/>
    <col min="4" max="4" width="10.36328125" style="11" customWidth="1"/>
    <col min="5" max="5" width="53.54296875" style="59" customWidth="1"/>
    <col min="6" max="6" width="4.453125" style="59" customWidth="1"/>
    <col min="7" max="7" width="20.36328125" style="59" customWidth="1"/>
    <col min="8" max="8" width="10.36328125" style="93" customWidth="1"/>
    <col min="9" max="9" width="10.90625" style="59"/>
    <col min="10" max="10" width="121.36328125" style="59" customWidth="1"/>
    <col min="11" max="11" width="10.36328125" style="93" customWidth="1"/>
    <col min="12" max="12" width="167.6328125" style="59" customWidth="1"/>
    <col min="13" max="13" width="10.54296875" style="59" customWidth="1"/>
    <col min="14" max="14" width="5.36328125" style="59" customWidth="1"/>
    <col min="15" max="15" width="14.36328125" style="93" customWidth="1"/>
    <col min="16" max="16" width="26.1796875" style="93" customWidth="1"/>
    <col min="17" max="21" width="3.6328125" style="93" customWidth="1"/>
    <col min="22" max="22" width="4.36328125" style="93" customWidth="1"/>
    <col min="23" max="23" width="3.6328125" style="93" customWidth="1"/>
    <col min="24" max="24" width="3.6328125" style="59" customWidth="1"/>
    <col min="25" max="26" width="10.90625" style="59"/>
    <col min="27" max="27" width="28.90625" style="59" customWidth="1"/>
    <col min="28" max="35" width="10.90625" style="59"/>
  </cols>
  <sheetData>
    <row r="1" spans="1:27" ht="54.5" customHeight="1" x14ac:dyDescent="0.35">
      <c r="A1" s="14" t="s">
        <v>178</v>
      </c>
      <c r="B1" s="586" t="s">
        <v>211</v>
      </c>
      <c r="C1" s="586"/>
      <c r="D1" s="10" t="s">
        <v>212</v>
      </c>
      <c r="E1" s="14" t="s">
        <v>178</v>
      </c>
      <c r="F1" s="586" t="s">
        <v>211</v>
      </c>
      <c r="G1" s="586"/>
      <c r="H1" s="264" t="s">
        <v>212</v>
      </c>
      <c r="I1" s="586" t="s">
        <v>106</v>
      </c>
      <c r="J1" s="586"/>
      <c r="K1" s="264" t="s">
        <v>212</v>
      </c>
      <c r="L1" t="s">
        <v>213</v>
      </c>
      <c r="M1" s="264" t="s">
        <v>212</v>
      </c>
      <c r="N1"/>
      <c r="O1" s="17" t="s">
        <v>214</v>
      </c>
      <c r="P1" s="17" t="s">
        <v>215</v>
      </c>
      <c r="Q1" s="17" t="s">
        <v>216</v>
      </c>
      <c r="R1" s="17" t="s">
        <v>217</v>
      </c>
      <c r="S1" s="17" t="s">
        <v>218</v>
      </c>
      <c r="T1" s="17" t="s">
        <v>219</v>
      </c>
      <c r="U1" s="17" t="s">
        <v>705</v>
      </c>
      <c r="V1" s="17" t="s">
        <v>221</v>
      </c>
      <c r="W1" s="17" t="s">
        <v>222</v>
      </c>
      <c r="X1" s="17" t="s">
        <v>223</v>
      </c>
      <c r="Y1"/>
      <c r="Z1"/>
      <c r="AA1"/>
    </row>
    <row r="2" spans="1:27" ht="15" thickBot="1" x14ac:dyDescent="0.4">
      <c r="A2" s="14"/>
      <c r="B2" s="10"/>
      <c r="C2" s="10"/>
      <c r="D2" s="10" t="s">
        <v>41</v>
      </c>
      <c r="E2"/>
      <c r="F2" s="264"/>
      <c r="G2" s="264"/>
      <c r="H2" s="264" t="s">
        <v>41</v>
      </c>
      <c r="I2" s="264" t="s">
        <v>41</v>
      </c>
      <c r="J2" s="264" t="s">
        <v>41</v>
      </c>
      <c r="K2" s="264" t="s">
        <v>41</v>
      </c>
      <c r="L2" s="11" t="s">
        <v>41</v>
      </c>
      <c r="M2" s="264" t="s">
        <v>41</v>
      </c>
      <c r="N2" s="264" t="s">
        <v>41</v>
      </c>
      <c r="O2" s="264" t="s">
        <v>41</v>
      </c>
      <c r="P2" s="264" t="s">
        <v>41</v>
      </c>
      <c r="Q2" s="11"/>
      <c r="R2" s="11"/>
      <c r="S2" s="11"/>
      <c r="T2" s="11"/>
      <c r="U2" s="11"/>
      <c r="V2" s="11"/>
      <c r="W2" s="11"/>
      <c r="X2"/>
      <c r="Y2"/>
      <c r="Z2" t="s">
        <v>224</v>
      </c>
      <c r="AA2"/>
    </row>
    <row r="3" spans="1:27" ht="15" customHeight="1" thickBot="1" x14ac:dyDescent="0.4">
      <c r="A3" s="16" t="s">
        <v>181</v>
      </c>
      <c r="B3" s="14" t="s">
        <v>225</v>
      </c>
      <c r="C3" s="587" t="s">
        <v>226</v>
      </c>
      <c r="D3" s="18" t="s">
        <v>227</v>
      </c>
      <c r="E3" s="276" t="s">
        <v>706</v>
      </c>
      <c r="F3" s="14" t="s">
        <v>225</v>
      </c>
      <c r="G3" s="586" t="s">
        <v>226</v>
      </c>
      <c r="H3" s="277" t="s">
        <v>227</v>
      </c>
      <c r="I3" s="14" t="s">
        <v>228</v>
      </c>
      <c r="J3" s="35" t="s">
        <v>229</v>
      </c>
      <c r="K3" s="277" t="s">
        <v>227</v>
      </c>
      <c r="L3" s="278" t="s">
        <v>707</v>
      </c>
      <c r="M3" s="277" t="s">
        <v>227</v>
      </c>
      <c r="N3" s="14" t="s">
        <v>228</v>
      </c>
      <c r="O3" s="279" t="s">
        <v>230</v>
      </c>
      <c r="P3" s="279" t="s">
        <v>708</v>
      </c>
      <c r="Q3" s="280" t="s">
        <v>164</v>
      </c>
      <c r="R3" s="280" t="s">
        <v>164</v>
      </c>
      <c r="S3" s="280" t="s">
        <v>164</v>
      </c>
      <c r="T3" s="280" t="s">
        <v>164</v>
      </c>
      <c r="U3" s="280" t="s">
        <v>164</v>
      </c>
      <c r="V3" s="280" t="s">
        <v>164</v>
      </c>
      <c r="W3" s="280" t="s">
        <v>164</v>
      </c>
      <c r="X3" s="280" t="s">
        <v>164</v>
      </c>
      <c r="Y3"/>
      <c r="Z3" t="s">
        <v>41</v>
      </c>
      <c r="AA3" t="s">
        <v>41</v>
      </c>
    </row>
    <row r="4" spans="1:27" x14ac:dyDescent="0.35">
      <c r="A4" s="16" t="s">
        <v>69</v>
      </c>
      <c r="B4" s="19"/>
      <c r="C4" s="587"/>
      <c r="D4" s="20" t="s">
        <v>231</v>
      </c>
      <c r="E4" s="276" t="s">
        <v>181</v>
      </c>
      <c r="F4" s="281"/>
      <c r="G4" s="586"/>
      <c r="H4" s="282" t="s">
        <v>231</v>
      </c>
      <c r="I4" s="14" t="s">
        <v>228</v>
      </c>
      <c r="J4" s="36" t="s">
        <v>229</v>
      </c>
      <c r="K4" s="282" t="s">
        <v>231</v>
      </c>
      <c r="L4" s="283" t="s">
        <v>709</v>
      </c>
      <c r="M4" s="282" t="s">
        <v>231</v>
      </c>
      <c r="N4" s="14" t="s">
        <v>228</v>
      </c>
      <c r="O4" s="284" t="s">
        <v>230</v>
      </c>
      <c r="P4" s="284" t="s">
        <v>708</v>
      </c>
      <c r="Q4" s="280" t="s">
        <v>164</v>
      </c>
      <c r="R4" s="280" t="s">
        <v>164</v>
      </c>
      <c r="S4" s="280" t="s">
        <v>164</v>
      </c>
      <c r="T4" s="280" t="s">
        <v>164</v>
      </c>
      <c r="U4" s="280" t="s">
        <v>164</v>
      </c>
      <c r="V4" s="280" t="s">
        <v>164</v>
      </c>
      <c r="W4" s="280" t="s">
        <v>164</v>
      </c>
      <c r="X4" s="280" t="s">
        <v>164</v>
      </c>
      <c r="Y4"/>
      <c r="Z4" s="285" t="s">
        <v>230</v>
      </c>
      <c r="AA4" s="286" t="s">
        <v>708</v>
      </c>
    </row>
    <row r="5" spans="1:27" x14ac:dyDescent="0.35">
      <c r="A5" s="16" t="s">
        <v>184</v>
      </c>
      <c r="B5" s="19"/>
      <c r="C5" s="587"/>
      <c r="D5" s="20" t="s">
        <v>232</v>
      </c>
      <c r="E5" s="276" t="s">
        <v>69</v>
      </c>
      <c r="F5" s="281"/>
      <c r="G5" s="586"/>
      <c r="H5" s="282" t="s">
        <v>232</v>
      </c>
      <c r="I5" s="14" t="s">
        <v>228</v>
      </c>
      <c r="J5" s="36" t="s">
        <v>229</v>
      </c>
      <c r="K5" s="282" t="s">
        <v>232</v>
      </c>
      <c r="L5" s="283" t="s">
        <v>233</v>
      </c>
      <c r="M5" s="282" t="s">
        <v>232</v>
      </c>
      <c r="N5" s="14" t="s">
        <v>228</v>
      </c>
      <c r="O5" s="284" t="s">
        <v>230</v>
      </c>
      <c r="P5" s="284" t="s">
        <v>708</v>
      </c>
      <c r="Q5" s="280" t="s">
        <v>164</v>
      </c>
      <c r="R5" s="280" t="s">
        <v>164</v>
      </c>
      <c r="S5" s="280" t="s">
        <v>164</v>
      </c>
      <c r="T5" s="280" t="s">
        <v>164</v>
      </c>
      <c r="U5" s="280" t="s">
        <v>164</v>
      </c>
      <c r="V5" s="280" t="s">
        <v>164</v>
      </c>
      <c r="W5" s="280" t="s">
        <v>164</v>
      </c>
      <c r="X5" s="280" t="s">
        <v>164</v>
      </c>
      <c r="Y5"/>
      <c r="Z5" s="287" t="s">
        <v>234</v>
      </c>
      <c r="AA5" s="288" t="s">
        <v>710</v>
      </c>
    </row>
    <row r="6" spans="1:27" ht="15" thickBot="1" x14ac:dyDescent="0.4">
      <c r="A6" s="16" t="s">
        <v>235</v>
      </c>
      <c r="B6" s="19"/>
      <c r="C6" s="14"/>
      <c r="D6" s="20" t="s">
        <v>236</v>
      </c>
      <c r="E6" s="276" t="s">
        <v>711</v>
      </c>
      <c r="F6" s="281"/>
      <c r="G6" s="14"/>
      <c r="H6" s="289" t="s">
        <v>238</v>
      </c>
      <c r="I6" s="14" t="s">
        <v>228</v>
      </c>
      <c r="J6" s="290" t="s">
        <v>229</v>
      </c>
      <c r="K6" s="289" t="s">
        <v>238</v>
      </c>
      <c r="L6" s="291" t="s">
        <v>239</v>
      </c>
      <c r="M6" s="289" t="s">
        <v>238</v>
      </c>
      <c r="N6" s="14" t="s">
        <v>228</v>
      </c>
      <c r="O6" s="292" t="s">
        <v>230</v>
      </c>
      <c r="P6" s="292" t="s">
        <v>708</v>
      </c>
      <c r="Q6" s="280" t="s">
        <v>164</v>
      </c>
      <c r="R6" s="280" t="s">
        <v>164</v>
      </c>
      <c r="S6" s="280" t="s">
        <v>164</v>
      </c>
      <c r="T6" s="280" t="s">
        <v>164</v>
      </c>
      <c r="U6" s="280" t="s">
        <v>164</v>
      </c>
      <c r="V6" s="280" t="s">
        <v>164</v>
      </c>
      <c r="W6" s="280" t="s">
        <v>164</v>
      </c>
      <c r="X6" s="280" t="s">
        <v>164</v>
      </c>
      <c r="Y6"/>
      <c r="Z6" s="293" t="s">
        <v>237</v>
      </c>
      <c r="AA6" s="294" t="s">
        <v>712</v>
      </c>
    </row>
    <row r="7" spans="1:27" ht="15" thickBot="1" x14ac:dyDescent="0.4">
      <c r="B7" s="19"/>
      <c r="C7" s="14"/>
      <c r="D7" s="21" t="s">
        <v>238</v>
      </c>
      <c r="E7" s="276" t="s">
        <v>713</v>
      </c>
      <c r="F7" s="14"/>
      <c r="G7" s="14"/>
      <c r="H7" s="295" t="s">
        <v>241</v>
      </c>
      <c r="I7" s="14" t="s">
        <v>242</v>
      </c>
      <c r="J7" s="35" t="s">
        <v>243</v>
      </c>
      <c r="K7" s="295" t="s">
        <v>241</v>
      </c>
      <c r="L7" s="296" t="s">
        <v>244</v>
      </c>
      <c r="M7" s="295" t="s">
        <v>241</v>
      </c>
      <c r="N7" s="14" t="s">
        <v>242</v>
      </c>
      <c r="O7" s="297" t="s">
        <v>234</v>
      </c>
      <c r="P7" s="297" t="s">
        <v>710</v>
      </c>
      <c r="Q7" s="298"/>
      <c r="R7" s="298" t="s">
        <v>164</v>
      </c>
      <c r="S7" s="298" t="s">
        <v>164</v>
      </c>
      <c r="T7" s="298" t="s">
        <v>164</v>
      </c>
      <c r="U7" s="298"/>
      <c r="V7" s="298" t="s">
        <v>164</v>
      </c>
      <c r="W7" s="298"/>
      <c r="X7" s="299"/>
      <c r="Y7"/>
      <c r="Z7"/>
      <c r="AA7"/>
    </row>
    <row r="8" spans="1:27" x14ac:dyDescent="0.35">
      <c r="A8" s="14"/>
      <c r="B8" s="14"/>
      <c r="C8" s="14"/>
      <c r="D8" s="22" t="s">
        <v>241</v>
      </c>
      <c r="E8" s="14"/>
      <c r="F8" s="14"/>
      <c r="G8" s="14"/>
      <c r="H8" s="300" t="s">
        <v>245</v>
      </c>
      <c r="I8" s="14" t="s">
        <v>242</v>
      </c>
      <c r="J8" s="36" t="s">
        <v>243</v>
      </c>
      <c r="K8" s="300" t="s">
        <v>245</v>
      </c>
      <c r="L8" s="301" t="s">
        <v>246</v>
      </c>
      <c r="M8" s="300" t="s">
        <v>245</v>
      </c>
      <c r="N8" s="14" t="s">
        <v>242</v>
      </c>
      <c r="O8" s="302" t="s">
        <v>234</v>
      </c>
      <c r="P8" s="302" t="s">
        <v>710</v>
      </c>
      <c r="Q8" s="298"/>
      <c r="R8" s="298" t="s">
        <v>164</v>
      </c>
      <c r="S8" s="298" t="s">
        <v>164</v>
      </c>
      <c r="T8" s="298" t="s">
        <v>164</v>
      </c>
      <c r="U8" s="298"/>
      <c r="V8" s="298" t="s">
        <v>164</v>
      </c>
      <c r="W8" s="298"/>
      <c r="X8" s="299"/>
      <c r="Y8"/>
      <c r="Z8"/>
      <c r="AA8"/>
    </row>
    <row r="9" spans="1:27" ht="15" thickBot="1" x14ac:dyDescent="0.4">
      <c r="A9" s="14"/>
      <c r="B9" s="14"/>
      <c r="C9" s="14"/>
      <c r="D9" s="24" t="s">
        <v>245</v>
      </c>
      <c r="E9" s="14"/>
      <c r="F9" s="14"/>
      <c r="G9" s="14"/>
      <c r="H9" s="300" t="s">
        <v>247</v>
      </c>
      <c r="I9" s="14" t="s">
        <v>242</v>
      </c>
      <c r="J9" s="290" t="s">
        <v>243</v>
      </c>
      <c r="K9" s="300" t="s">
        <v>247</v>
      </c>
      <c r="L9" s="301" t="s">
        <v>714</v>
      </c>
      <c r="M9" s="300" t="s">
        <v>247</v>
      </c>
      <c r="N9" s="14" t="s">
        <v>242</v>
      </c>
      <c r="O9" s="303" t="s">
        <v>234</v>
      </c>
      <c r="P9" s="303" t="s">
        <v>715</v>
      </c>
      <c r="Q9" s="298"/>
      <c r="R9" s="298" t="s">
        <v>164</v>
      </c>
      <c r="S9" s="298" t="s">
        <v>164</v>
      </c>
      <c r="T9" s="298" t="s">
        <v>164</v>
      </c>
      <c r="U9" s="298"/>
      <c r="V9" s="298" t="s">
        <v>164</v>
      </c>
      <c r="W9" s="298"/>
      <c r="X9" s="299"/>
      <c r="Y9"/>
      <c r="Z9"/>
      <c r="AA9"/>
    </row>
    <row r="10" spans="1:27" x14ac:dyDescent="0.35">
      <c r="A10" s="14"/>
      <c r="B10" s="14"/>
      <c r="C10" s="14"/>
      <c r="D10" s="24" t="s">
        <v>247</v>
      </c>
      <c r="E10" s="14"/>
      <c r="F10" s="14"/>
      <c r="G10" s="14"/>
      <c r="H10" s="304" t="s">
        <v>249</v>
      </c>
      <c r="I10" s="14" t="s">
        <v>250</v>
      </c>
      <c r="J10" s="35" t="s">
        <v>251</v>
      </c>
      <c r="K10" s="304" t="s">
        <v>249</v>
      </c>
      <c r="L10" s="305" t="s">
        <v>252</v>
      </c>
      <c r="M10" s="304" t="s">
        <v>249</v>
      </c>
      <c r="N10" s="14" t="s">
        <v>250</v>
      </c>
      <c r="O10" s="306" t="s">
        <v>716</v>
      </c>
      <c r="P10" s="306" t="s">
        <v>708</v>
      </c>
      <c r="Q10" s="307" t="s">
        <v>164</v>
      </c>
      <c r="R10" s="307" t="s">
        <v>164</v>
      </c>
      <c r="S10" s="307" t="s">
        <v>164</v>
      </c>
      <c r="T10" s="307" t="s">
        <v>164</v>
      </c>
      <c r="U10" s="307" t="s">
        <v>164</v>
      </c>
      <c r="V10" s="307" t="s">
        <v>164</v>
      </c>
      <c r="W10" s="307" t="s">
        <v>164</v>
      </c>
      <c r="X10" s="307" t="s">
        <v>164</v>
      </c>
      <c r="Y10"/>
      <c r="Z10"/>
      <c r="AA10"/>
    </row>
    <row r="11" spans="1:27" ht="15" thickBot="1" x14ac:dyDescent="0.4">
      <c r="A11" s="14"/>
      <c r="B11" s="14"/>
      <c r="C11" s="14"/>
      <c r="D11" s="25" t="s">
        <v>248</v>
      </c>
      <c r="E11" s="14"/>
      <c r="F11" s="14"/>
      <c r="G11" s="14"/>
      <c r="H11" s="308" t="s">
        <v>253</v>
      </c>
      <c r="I11" s="14" t="s">
        <v>250</v>
      </c>
      <c r="J11" s="36" t="s">
        <v>251</v>
      </c>
      <c r="K11" s="308" t="s">
        <v>253</v>
      </c>
      <c r="L11" s="309" t="s">
        <v>254</v>
      </c>
      <c r="M11" s="308" t="s">
        <v>253</v>
      </c>
      <c r="N11" s="14" t="s">
        <v>250</v>
      </c>
      <c r="O11" s="310" t="s">
        <v>716</v>
      </c>
      <c r="P11" s="310" t="s">
        <v>708</v>
      </c>
      <c r="Q11" s="307" t="s">
        <v>164</v>
      </c>
      <c r="R11" s="307" t="s">
        <v>164</v>
      </c>
      <c r="S11" s="307" t="s">
        <v>164</v>
      </c>
      <c r="T11" s="307" t="s">
        <v>164</v>
      </c>
      <c r="U11" s="307" t="s">
        <v>164</v>
      </c>
      <c r="V11" s="307" t="s">
        <v>164</v>
      </c>
      <c r="W11" s="307" t="s">
        <v>164</v>
      </c>
      <c r="X11" s="307" t="s">
        <v>164</v>
      </c>
      <c r="Y11"/>
      <c r="Z11"/>
      <c r="AA11"/>
    </row>
    <row r="12" spans="1:27" x14ac:dyDescent="0.35">
      <c r="A12" s="14"/>
      <c r="B12" s="14"/>
      <c r="C12" s="14"/>
      <c r="D12" s="26" t="s">
        <v>249</v>
      </c>
      <c r="E12" s="14"/>
      <c r="F12" s="14"/>
      <c r="G12" s="14"/>
      <c r="H12" s="308" t="s">
        <v>255</v>
      </c>
      <c r="I12" s="14" t="s">
        <v>250</v>
      </c>
      <c r="J12" s="36" t="s">
        <v>251</v>
      </c>
      <c r="K12" s="308" t="s">
        <v>255</v>
      </c>
      <c r="L12" s="309" t="s">
        <v>717</v>
      </c>
      <c r="M12" s="308" t="s">
        <v>255</v>
      </c>
      <c r="N12" s="14" t="s">
        <v>250</v>
      </c>
      <c r="O12" s="310" t="s">
        <v>716</v>
      </c>
      <c r="P12" s="310" t="s">
        <v>708</v>
      </c>
      <c r="Q12" s="307" t="s">
        <v>164</v>
      </c>
      <c r="R12" s="307" t="s">
        <v>164</v>
      </c>
      <c r="S12" s="307" t="s">
        <v>164</v>
      </c>
      <c r="T12" s="307" t="s">
        <v>164</v>
      </c>
      <c r="U12" s="307" t="s">
        <v>164</v>
      </c>
      <c r="V12" s="307" t="s">
        <v>164</v>
      </c>
      <c r="W12" s="307" t="s">
        <v>164</v>
      </c>
      <c r="X12" s="307" t="s">
        <v>164</v>
      </c>
      <c r="Y12"/>
      <c r="Z12"/>
      <c r="AA12"/>
    </row>
    <row r="13" spans="1:27" x14ac:dyDescent="0.35">
      <c r="A13" s="14"/>
      <c r="B13" s="14"/>
      <c r="C13" s="14"/>
      <c r="D13" s="27" t="s">
        <v>253</v>
      </c>
      <c r="E13" s="14"/>
      <c r="F13" s="14"/>
      <c r="G13" s="14"/>
      <c r="H13" s="308" t="s">
        <v>256</v>
      </c>
      <c r="I13" s="14" t="s">
        <v>250</v>
      </c>
      <c r="J13" s="36" t="s">
        <v>251</v>
      </c>
      <c r="K13" s="308" t="s">
        <v>256</v>
      </c>
      <c r="L13" s="309" t="s">
        <v>257</v>
      </c>
      <c r="M13" s="308" t="s">
        <v>256</v>
      </c>
      <c r="N13" s="14" t="s">
        <v>250</v>
      </c>
      <c r="O13" s="310" t="s">
        <v>716</v>
      </c>
      <c r="P13" s="310" t="s">
        <v>708</v>
      </c>
      <c r="Q13" s="307" t="s">
        <v>164</v>
      </c>
      <c r="R13" s="307" t="s">
        <v>164</v>
      </c>
      <c r="S13" s="307" t="s">
        <v>164</v>
      </c>
      <c r="T13" s="307" t="s">
        <v>164</v>
      </c>
      <c r="U13" s="307" t="s">
        <v>164</v>
      </c>
      <c r="V13" s="307" t="s">
        <v>164</v>
      </c>
      <c r="W13" s="307" t="s">
        <v>164</v>
      </c>
      <c r="X13" s="307" t="s">
        <v>164</v>
      </c>
      <c r="Y13"/>
      <c r="Z13"/>
      <c r="AA13"/>
    </row>
    <row r="14" spans="1:27" ht="15" thickBot="1" x14ac:dyDescent="0.4">
      <c r="A14" s="14"/>
      <c r="B14" s="14"/>
      <c r="C14" s="14"/>
      <c r="D14" s="27" t="s">
        <v>255</v>
      </c>
      <c r="E14" s="14"/>
      <c r="F14" s="14"/>
      <c r="G14" s="14"/>
      <c r="H14" s="311" t="s">
        <v>258</v>
      </c>
      <c r="I14" s="14" t="s">
        <v>250</v>
      </c>
      <c r="J14" s="290" t="s">
        <v>251</v>
      </c>
      <c r="K14" s="311" t="s">
        <v>258</v>
      </c>
      <c r="L14" s="312" t="s">
        <v>262</v>
      </c>
      <c r="M14" s="311" t="s">
        <v>258</v>
      </c>
      <c r="N14" s="14" t="s">
        <v>250</v>
      </c>
      <c r="O14" s="313" t="s">
        <v>716</v>
      </c>
      <c r="P14" s="313" t="s">
        <v>708</v>
      </c>
      <c r="Q14" s="307" t="s">
        <v>164</v>
      </c>
      <c r="R14" s="307" t="s">
        <v>164</v>
      </c>
      <c r="S14" s="307" t="s">
        <v>164</v>
      </c>
      <c r="T14" s="307" t="s">
        <v>164</v>
      </c>
      <c r="U14" s="307" t="s">
        <v>164</v>
      </c>
      <c r="V14" s="307" t="s">
        <v>164</v>
      </c>
      <c r="W14" s="307" t="s">
        <v>164</v>
      </c>
      <c r="X14" s="307" t="s">
        <v>164</v>
      </c>
      <c r="Y14"/>
      <c r="Z14"/>
      <c r="AA14"/>
    </row>
    <row r="15" spans="1:27" x14ac:dyDescent="0.35">
      <c r="A15" s="14"/>
      <c r="B15" s="14"/>
      <c r="C15" s="14"/>
      <c r="D15" s="27" t="s">
        <v>256</v>
      </c>
      <c r="E15" s="14"/>
      <c r="F15" s="14"/>
      <c r="G15" s="14"/>
      <c r="H15" s="314" t="s">
        <v>259</v>
      </c>
      <c r="I15" s="14" t="s">
        <v>260</v>
      </c>
      <c r="J15" s="35" t="s">
        <v>261</v>
      </c>
      <c r="K15" s="314" t="s">
        <v>259</v>
      </c>
      <c r="L15" s="315" t="s">
        <v>262</v>
      </c>
      <c r="M15" s="314" t="s">
        <v>259</v>
      </c>
      <c r="N15" s="14" t="s">
        <v>260</v>
      </c>
      <c r="O15" s="316" t="s">
        <v>237</v>
      </c>
      <c r="P15" s="317" t="s">
        <v>712</v>
      </c>
      <c r="Q15" s="318"/>
      <c r="R15" s="318"/>
      <c r="S15" s="318" t="s">
        <v>164</v>
      </c>
      <c r="T15" s="318"/>
      <c r="U15" s="318" t="s">
        <v>164</v>
      </c>
      <c r="V15" s="318" t="s">
        <v>164</v>
      </c>
      <c r="W15" s="318" t="s">
        <v>164</v>
      </c>
      <c r="X15" s="318" t="s">
        <v>164</v>
      </c>
      <c r="Y15"/>
      <c r="Z15"/>
      <c r="AA15"/>
    </row>
    <row r="16" spans="1:27" ht="15" thickBot="1" x14ac:dyDescent="0.4">
      <c r="A16" s="14"/>
      <c r="B16" s="14"/>
      <c r="C16" s="14"/>
      <c r="D16" s="28" t="s">
        <v>258</v>
      </c>
      <c r="E16" s="14"/>
      <c r="F16" s="14"/>
      <c r="G16" s="14"/>
      <c r="H16" s="319" t="s">
        <v>263</v>
      </c>
      <c r="I16" s="14" t="s">
        <v>260</v>
      </c>
      <c r="J16" s="36" t="s">
        <v>261</v>
      </c>
      <c r="K16" s="319" t="s">
        <v>263</v>
      </c>
      <c r="L16" s="320" t="s">
        <v>264</v>
      </c>
      <c r="M16" s="319" t="s">
        <v>263</v>
      </c>
      <c r="N16" s="14" t="s">
        <v>260</v>
      </c>
      <c r="O16" s="321" t="s">
        <v>237</v>
      </c>
      <c r="P16" s="322" t="s">
        <v>712</v>
      </c>
      <c r="Q16" s="318"/>
      <c r="R16" s="318"/>
      <c r="S16" s="318" t="s">
        <v>164</v>
      </c>
      <c r="T16" s="318"/>
      <c r="U16" s="318" t="s">
        <v>164</v>
      </c>
      <c r="V16" s="318" t="s">
        <v>164</v>
      </c>
      <c r="W16" s="318" t="s">
        <v>164</v>
      </c>
      <c r="X16" s="318" t="s">
        <v>164</v>
      </c>
      <c r="Y16"/>
      <c r="Z16"/>
      <c r="AA16"/>
    </row>
    <row r="17" spans="1:27" x14ac:dyDescent="0.35">
      <c r="A17" s="14"/>
      <c r="B17" s="14"/>
      <c r="C17" s="14"/>
      <c r="D17" s="29" t="s">
        <v>259</v>
      </c>
      <c r="E17" s="14"/>
      <c r="F17" s="14"/>
      <c r="G17" s="14"/>
      <c r="H17" s="319" t="s">
        <v>265</v>
      </c>
      <c r="I17" s="14" t="s">
        <v>260</v>
      </c>
      <c r="J17" s="36" t="s">
        <v>261</v>
      </c>
      <c r="K17" s="319" t="s">
        <v>265</v>
      </c>
      <c r="L17" s="320" t="s">
        <v>266</v>
      </c>
      <c r="M17" s="319" t="s">
        <v>265</v>
      </c>
      <c r="N17" s="14" t="s">
        <v>260</v>
      </c>
      <c r="O17" s="321" t="s">
        <v>237</v>
      </c>
      <c r="P17" s="322" t="s">
        <v>712</v>
      </c>
      <c r="Q17" s="318"/>
      <c r="R17" s="318"/>
      <c r="S17" s="318" t="s">
        <v>164</v>
      </c>
      <c r="T17" s="318"/>
      <c r="U17" s="318" t="s">
        <v>164</v>
      </c>
      <c r="V17" s="318" t="s">
        <v>164</v>
      </c>
      <c r="W17" s="318" t="s">
        <v>164</v>
      </c>
      <c r="X17" s="318" t="s">
        <v>164</v>
      </c>
      <c r="Y17"/>
      <c r="Z17"/>
      <c r="AA17"/>
    </row>
    <row r="18" spans="1:27" ht="15" thickBot="1" x14ac:dyDescent="0.4">
      <c r="A18" s="14"/>
      <c r="B18" s="14"/>
      <c r="C18" s="14"/>
      <c r="D18" s="30" t="s">
        <v>263</v>
      </c>
      <c r="E18" s="14"/>
      <c r="F18" s="14"/>
      <c r="G18" s="14"/>
      <c r="H18" s="323" t="s">
        <v>267</v>
      </c>
      <c r="I18" s="14" t="s">
        <v>260</v>
      </c>
      <c r="J18" s="290" t="s">
        <v>261</v>
      </c>
      <c r="K18" s="323" t="s">
        <v>267</v>
      </c>
      <c r="L18" s="324" t="s">
        <v>268</v>
      </c>
      <c r="M18" s="323" t="s">
        <v>267</v>
      </c>
      <c r="N18" s="14" t="s">
        <v>260</v>
      </c>
      <c r="O18" s="325" t="s">
        <v>237</v>
      </c>
      <c r="P18" s="322" t="s">
        <v>712</v>
      </c>
      <c r="Q18" s="318"/>
      <c r="R18" s="318"/>
      <c r="S18" s="318" t="s">
        <v>164</v>
      </c>
      <c r="T18" s="318"/>
      <c r="U18" s="318" t="s">
        <v>164</v>
      </c>
      <c r="V18" s="318" t="s">
        <v>164</v>
      </c>
      <c r="W18" s="318" t="s">
        <v>164</v>
      </c>
      <c r="X18" s="318" t="s">
        <v>164</v>
      </c>
      <c r="Y18"/>
      <c r="Z18"/>
      <c r="AA18"/>
    </row>
    <row r="19" spans="1:27" x14ac:dyDescent="0.35">
      <c r="A19" s="14"/>
      <c r="B19" s="14"/>
      <c r="C19" s="14"/>
      <c r="D19" s="30" t="s">
        <v>265</v>
      </c>
      <c r="E19" s="14"/>
      <c r="F19" s="14"/>
      <c r="G19" s="14"/>
      <c r="H19" s="326" t="s">
        <v>269</v>
      </c>
      <c r="I19" s="327" t="s">
        <v>270</v>
      </c>
      <c r="J19" s="328" t="s">
        <v>271</v>
      </c>
      <c r="K19" s="326" t="s">
        <v>269</v>
      </c>
      <c r="L19" s="329" t="s">
        <v>272</v>
      </c>
      <c r="M19" s="330" t="s">
        <v>269</v>
      </c>
      <c r="N19" s="327" t="s">
        <v>270</v>
      </c>
      <c r="O19" s="331" t="s">
        <v>718</v>
      </c>
      <c r="P19" s="332" t="s">
        <v>708</v>
      </c>
      <c r="Q19" s="333" t="s">
        <v>164</v>
      </c>
      <c r="R19" s="333" t="s">
        <v>164</v>
      </c>
      <c r="S19" s="333" t="s">
        <v>164</v>
      </c>
      <c r="T19" s="333" t="s">
        <v>164</v>
      </c>
      <c r="U19" s="333" t="s">
        <v>164</v>
      </c>
      <c r="V19" s="333" t="s">
        <v>164</v>
      </c>
      <c r="W19" s="333" t="s">
        <v>164</v>
      </c>
      <c r="X19" s="333" t="s">
        <v>164</v>
      </c>
      <c r="Y19"/>
      <c r="Z19"/>
      <c r="AA19"/>
    </row>
    <row r="20" spans="1:27" ht="15" thickBot="1" x14ac:dyDescent="0.4">
      <c r="A20" s="14"/>
      <c r="B20" s="14"/>
      <c r="C20" s="14"/>
      <c r="D20" s="31" t="s">
        <v>267</v>
      </c>
      <c r="E20" s="14"/>
      <c r="F20" s="14"/>
      <c r="G20" s="14"/>
      <c r="H20" s="334" t="s">
        <v>273</v>
      </c>
      <c r="I20" s="327" t="s">
        <v>270</v>
      </c>
      <c r="J20" s="23" t="s">
        <v>271</v>
      </c>
      <c r="K20" s="334" t="s">
        <v>273</v>
      </c>
      <c r="L20" s="335" t="s">
        <v>719</v>
      </c>
      <c r="M20" s="336" t="s">
        <v>273</v>
      </c>
      <c r="N20" s="327" t="s">
        <v>270</v>
      </c>
      <c r="O20" s="337" t="s">
        <v>718</v>
      </c>
      <c r="P20" s="338" t="s">
        <v>708</v>
      </c>
      <c r="Q20" s="333" t="s">
        <v>164</v>
      </c>
      <c r="R20" s="333" t="s">
        <v>164</v>
      </c>
      <c r="S20" s="333" t="s">
        <v>164</v>
      </c>
      <c r="T20" s="333" t="s">
        <v>164</v>
      </c>
      <c r="U20" s="333" t="s">
        <v>164</v>
      </c>
      <c r="V20" s="333" t="s">
        <v>164</v>
      </c>
      <c r="W20" s="333" t="s">
        <v>164</v>
      </c>
      <c r="X20" s="333" t="s">
        <v>164</v>
      </c>
      <c r="Y20"/>
      <c r="Z20"/>
      <c r="AA20"/>
    </row>
    <row r="21" spans="1:27" ht="14.75" customHeight="1" x14ac:dyDescent="0.35">
      <c r="A21" s="14"/>
      <c r="B21" s="14"/>
      <c r="C21" s="14"/>
      <c r="D21" s="32" t="s">
        <v>269</v>
      </c>
      <c r="E21" s="14"/>
      <c r="F21" s="14"/>
      <c r="G21" s="14"/>
      <c r="H21" s="334" t="s">
        <v>274</v>
      </c>
      <c r="I21" s="327" t="s">
        <v>270</v>
      </c>
      <c r="J21" s="23" t="s">
        <v>271</v>
      </c>
      <c r="K21" s="334" t="s">
        <v>274</v>
      </c>
      <c r="L21" s="335" t="s">
        <v>275</v>
      </c>
      <c r="M21" s="336" t="s">
        <v>274</v>
      </c>
      <c r="N21" s="327" t="s">
        <v>270</v>
      </c>
      <c r="O21" s="337" t="s">
        <v>718</v>
      </c>
      <c r="P21" s="338" t="s">
        <v>708</v>
      </c>
      <c r="Q21" s="333" t="s">
        <v>164</v>
      </c>
      <c r="R21" s="333" t="s">
        <v>164</v>
      </c>
      <c r="S21" s="333" t="s">
        <v>164</v>
      </c>
      <c r="T21" s="333" t="s">
        <v>164</v>
      </c>
      <c r="U21" s="333" t="s">
        <v>164</v>
      </c>
      <c r="V21" s="333" t="s">
        <v>164</v>
      </c>
      <c r="W21" s="333" t="s">
        <v>164</v>
      </c>
      <c r="X21" s="333" t="s">
        <v>164</v>
      </c>
      <c r="Y21"/>
      <c r="Z21"/>
      <c r="AA21"/>
    </row>
    <row r="22" spans="1:27" ht="15" thickBot="1" x14ac:dyDescent="0.4">
      <c r="A22" s="14"/>
      <c r="B22" s="14"/>
      <c r="C22" s="14"/>
      <c r="D22" s="33" t="s">
        <v>273</v>
      </c>
      <c r="E22" s="14"/>
      <c r="F22" s="14"/>
      <c r="G22" s="14"/>
      <c r="H22" s="339" t="s">
        <v>276</v>
      </c>
      <c r="I22" s="327" t="s">
        <v>270</v>
      </c>
      <c r="J22" s="23" t="s">
        <v>271</v>
      </c>
      <c r="K22" s="339" t="s">
        <v>276</v>
      </c>
      <c r="L22" s="340" t="s">
        <v>277</v>
      </c>
      <c r="M22" s="341" t="s">
        <v>276</v>
      </c>
      <c r="N22" s="327" t="s">
        <v>270</v>
      </c>
      <c r="O22" s="342" t="s">
        <v>718</v>
      </c>
      <c r="P22" s="343" t="s">
        <v>708</v>
      </c>
      <c r="Q22" s="333" t="s">
        <v>164</v>
      </c>
      <c r="R22" s="333" t="s">
        <v>164</v>
      </c>
      <c r="S22" s="333" t="s">
        <v>164</v>
      </c>
      <c r="T22" s="333" t="s">
        <v>164</v>
      </c>
      <c r="U22" s="333" t="s">
        <v>164</v>
      </c>
      <c r="V22" s="333" t="s">
        <v>164</v>
      </c>
      <c r="W22" s="333" t="s">
        <v>164</v>
      </c>
      <c r="X22" s="333" t="s">
        <v>164</v>
      </c>
      <c r="Y22"/>
      <c r="Z22"/>
      <c r="AA22"/>
    </row>
    <row r="23" spans="1:27" x14ac:dyDescent="0.35">
      <c r="A23" s="14"/>
      <c r="B23" s="14"/>
      <c r="C23" s="14"/>
      <c r="D23" s="33" t="s">
        <v>274</v>
      </c>
      <c r="E23" s="14"/>
      <c r="F23"/>
      <c r="G23"/>
      <c r="H23" s="264"/>
      <c r="I23" s="14"/>
      <c r="J23"/>
      <c r="K23" s="264"/>
      <c r="L23"/>
      <c r="M23" s="264"/>
      <c r="N23" s="14"/>
      <c r="O23" s="11"/>
      <c r="P23" s="11"/>
      <c r="Q23" s="11"/>
      <c r="R23" s="11"/>
      <c r="S23" s="11"/>
      <c r="T23" s="11"/>
      <c r="U23" s="11"/>
      <c r="V23" s="11"/>
      <c r="W23" s="11"/>
      <c r="X23"/>
      <c r="Y23"/>
      <c r="Z23"/>
      <c r="AA23"/>
    </row>
    <row r="24" spans="1:27" ht="15" thickBot="1" x14ac:dyDescent="0.4">
      <c r="A24" s="14"/>
      <c r="B24" s="14"/>
      <c r="C24" s="14"/>
      <c r="D24" s="34" t="s">
        <v>276</v>
      </c>
      <c r="E24" s="14"/>
      <c r="F24" s="14"/>
      <c r="G24" s="14"/>
      <c r="H24" s="264" t="s">
        <v>41</v>
      </c>
      <c r="I24" s="264" t="s">
        <v>41</v>
      </c>
      <c r="J24" s="264" t="s">
        <v>41</v>
      </c>
      <c r="K24" s="264" t="s">
        <v>41</v>
      </c>
      <c r="L24" s="11" t="s">
        <v>41</v>
      </c>
      <c r="M24" s="264" t="s">
        <v>41</v>
      </c>
      <c r="N24" s="264" t="s">
        <v>41</v>
      </c>
      <c r="O24" s="264" t="s">
        <v>41</v>
      </c>
      <c r="P24" s="264" t="s">
        <v>41</v>
      </c>
      <c r="Q24" s="11"/>
      <c r="R24" s="11"/>
      <c r="S24" s="11"/>
      <c r="T24" s="11"/>
      <c r="U24" s="11"/>
      <c r="V24" s="11"/>
      <c r="W24" s="11"/>
      <c r="X24"/>
      <c r="Y24"/>
      <c r="Z24"/>
      <c r="AA24"/>
    </row>
    <row r="25" spans="1:27" x14ac:dyDescent="0.35">
      <c r="A25" s="14"/>
      <c r="D25" s="10"/>
      <c r="E25" s="14"/>
      <c r="F25" s="264"/>
      <c r="G25" s="264"/>
      <c r="H25" s="277" t="s">
        <v>281</v>
      </c>
      <c r="I25" s="14" t="s">
        <v>228</v>
      </c>
      <c r="J25" s="35" t="s">
        <v>282</v>
      </c>
      <c r="K25" s="277" t="s">
        <v>281</v>
      </c>
      <c r="L25" s="278" t="s">
        <v>283</v>
      </c>
      <c r="M25" s="277" t="s">
        <v>281</v>
      </c>
      <c r="N25" s="14" t="s">
        <v>228</v>
      </c>
      <c r="O25" s="279" t="s">
        <v>720</v>
      </c>
      <c r="P25" s="279" t="s">
        <v>721</v>
      </c>
      <c r="Q25" s="280" t="s">
        <v>164</v>
      </c>
      <c r="R25" s="280"/>
      <c r="S25" s="280"/>
      <c r="T25" s="280" t="s">
        <v>164</v>
      </c>
      <c r="U25" s="280" t="s">
        <v>164</v>
      </c>
      <c r="V25" s="280" t="s">
        <v>164</v>
      </c>
      <c r="W25" s="280" t="s">
        <v>164</v>
      </c>
      <c r="X25" s="344"/>
      <c r="Y25"/>
      <c r="Z25" t="s">
        <v>224</v>
      </c>
      <c r="AA25"/>
    </row>
    <row r="26" spans="1:27" ht="15" thickBot="1" x14ac:dyDescent="0.4">
      <c r="A26" s="14"/>
      <c r="B26" s="10"/>
      <c r="C26" s="10"/>
      <c r="D26" s="10" t="s">
        <v>41</v>
      </c>
      <c r="E26" s="276" t="s">
        <v>722</v>
      </c>
      <c r="F26" s="14" t="s">
        <v>279</v>
      </c>
      <c r="G26" s="265" t="s">
        <v>723</v>
      </c>
      <c r="H26" s="282" t="s">
        <v>286</v>
      </c>
      <c r="I26" s="14" t="s">
        <v>228</v>
      </c>
      <c r="J26" s="36" t="s">
        <v>282</v>
      </c>
      <c r="K26" s="282" t="s">
        <v>286</v>
      </c>
      <c r="L26" s="283" t="s">
        <v>287</v>
      </c>
      <c r="M26" s="282" t="s">
        <v>286</v>
      </c>
      <c r="N26" s="14" t="s">
        <v>228</v>
      </c>
      <c r="O26" s="284" t="s">
        <v>720</v>
      </c>
      <c r="P26" s="284" t="s">
        <v>721</v>
      </c>
      <c r="Q26" s="280" t="s">
        <v>164</v>
      </c>
      <c r="R26" s="280"/>
      <c r="S26" s="280"/>
      <c r="T26" s="280" t="s">
        <v>164</v>
      </c>
      <c r="U26" s="280" t="s">
        <v>164</v>
      </c>
      <c r="V26" s="280" t="s">
        <v>164</v>
      </c>
      <c r="W26" s="280" t="s">
        <v>164</v>
      </c>
      <c r="X26" s="344"/>
      <c r="Y26"/>
      <c r="Z26" t="s">
        <v>41</v>
      </c>
      <c r="AA26" t="s">
        <v>41</v>
      </c>
    </row>
    <row r="27" spans="1:27" ht="15" customHeight="1" thickBot="1" x14ac:dyDescent="0.4">
      <c r="A27" s="16" t="s">
        <v>278</v>
      </c>
      <c r="B27" s="14" t="s">
        <v>279</v>
      </c>
      <c r="C27" s="588" t="s">
        <v>280</v>
      </c>
      <c r="D27" s="18" t="s">
        <v>281</v>
      </c>
      <c r="E27" s="276" t="s">
        <v>724</v>
      </c>
      <c r="F27" s="281"/>
      <c r="G27" s="345"/>
      <c r="H27" s="289" t="s">
        <v>288</v>
      </c>
      <c r="I27" s="14" t="s">
        <v>228</v>
      </c>
      <c r="J27" s="290" t="s">
        <v>282</v>
      </c>
      <c r="K27" s="289" t="s">
        <v>288</v>
      </c>
      <c r="L27" s="283" t="s">
        <v>289</v>
      </c>
      <c r="M27" s="289" t="s">
        <v>288</v>
      </c>
      <c r="N27" s="14" t="s">
        <v>228</v>
      </c>
      <c r="O27" s="292" t="s">
        <v>720</v>
      </c>
      <c r="P27" s="292" t="s">
        <v>721</v>
      </c>
      <c r="Q27" s="280" t="s">
        <v>164</v>
      </c>
      <c r="R27" s="280"/>
      <c r="S27" s="280"/>
      <c r="T27" s="280" t="s">
        <v>164</v>
      </c>
      <c r="U27" s="280" t="s">
        <v>164</v>
      </c>
      <c r="V27" s="280" t="s">
        <v>164</v>
      </c>
      <c r="W27" s="280" t="s">
        <v>164</v>
      </c>
      <c r="X27" s="344"/>
      <c r="Y27"/>
      <c r="Z27" s="346" t="s">
        <v>240</v>
      </c>
      <c r="AA27" s="347" t="s">
        <v>725</v>
      </c>
    </row>
    <row r="28" spans="1:27" ht="15" customHeight="1" thickBot="1" x14ac:dyDescent="0.4">
      <c r="A28" s="16" t="s">
        <v>285</v>
      </c>
      <c r="B28" s="19"/>
      <c r="C28" s="588"/>
      <c r="D28" s="20" t="s">
        <v>286</v>
      </c>
      <c r="E28"/>
      <c r="F28" s="14"/>
      <c r="G28" s="14"/>
      <c r="H28" s="348" t="s">
        <v>291</v>
      </c>
      <c r="I28" s="14" t="s">
        <v>242</v>
      </c>
      <c r="J28" s="35" t="s">
        <v>292</v>
      </c>
      <c r="K28" s="348" t="s">
        <v>291</v>
      </c>
      <c r="L28" s="296" t="s">
        <v>293</v>
      </c>
      <c r="M28" s="348" t="s">
        <v>291</v>
      </c>
      <c r="N28" s="14" t="s">
        <v>242</v>
      </c>
      <c r="O28" s="297" t="s">
        <v>290</v>
      </c>
      <c r="P28" s="297" t="s">
        <v>726</v>
      </c>
      <c r="Q28" s="298" t="s">
        <v>164</v>
      </c>
      <c r="R28" s="298" t="s">
        <v>164</v>
      </c>
      <c r="S28" s="298" t="s">
        <v>164</v>
      </c>
      <c r="T28" s="298"/>
      <c r="U28" s="298" t="s">
        <v>164</v>
      </c>
      <c r="V28" s="298"/>
      <c r="W28" s="298" t="s">
        <v>164</v>
      </c>
      <c r="X28" s="299"/>
      <c r="Y28"/>
      <c r="Z28" s="349" t="s">
        <v>290</v>
      </c>
      <c r="AA28" s="350" t="s">
        <v>726</v>
      </c>
    </row>
    <row r="29" spans="1:27" ht="15" customHeight="1" thickBot="1" x14ac:dyDescent="0.4">
      <c r="A29" s="16"/>
      <c r="B29" s="19"/>
      <c r="C29" s="14"/>
      <c r="D29" s="21" t="s">
        <v>288</v>
      </c>
      <c r="E29" s="14"/>
      <c r="F29" s="14"/>
      <c r="G29" s="14"/>
      <c r="H29" s="348" t="s">
        <v>294</v>
      </c>
      <c r="I29" s="14" t="s">
        <v>242</v>
      </c>
      <c r="J29" s="36" t="s">
        <v>292</v>
      </c>
      <c r="K29" s="348" t="s">
        <v>294</v>
      </c>
      <c r="L29" s="301" t="s">
        <v>295</v>
      </c>
      <c r="M29" s="348" t="s">
        <v>294</v>
      </c>
      <c r="N29" s="14" t="s">
        <v>242</v>
      </c>
      <c r="O29" s="302" t="s">
        <v>290</v>
      </c>
      <c r="P29" s="302" t="s">
        <v>726</v>
      </c>
      <c r="Q29" s="298" t="s">
        <v>164</v>
      </c>
      <c r="R29" s="298" t="s">
        <v>164</v>
      </c>
      <c r="S29" s="298" t="s">
        <v>164</v>
      </c>
      <c r="T29" s="298"/>
      <c r="U29" s="298" t="s">
        <v>164</v>
      </c>
      <c r="V29" s="298"/>
      <c r="W29" s="298" t="s">
        <v>164</v>
      </c>
      <c r="X29" s="299"/>
      <c r="Y29"/>
      <c r="Z29"/>
      <c r="AA29"/>
    </row>
    <row r="30" spans="1:27" ht="15" customHeight="1" x14ac:dyDescent="0.35">
      <c r="B30" s="14"/>
      <c r="C30" s="14"/>
      <c r="D30" s="37" t="s">
        <v>291</v>
      </c>
      <c r="E30" s="14"/>
      <c r="F30" s="264"/>
      <c r="G30" s="264"/>
      <c r="H30" s="348" t="s">
        <v>296</v>
      </c>
      <c r="I30" s="14" t="s">
        <v>242</v>
      </c>
      <c r="J30" s="36" t="s">
        <v>292</v>
      </c>
      <c r="K30" s="348" t="s">
        <v>296</v>
      </c>
      <c r="L30" s="301" t="s">
        <v>727</v>
      </c>
      <c r="M30" s="348" t="s">
        <v>296</v>
      </c>
      <c r="N30" s="14" t="s">
        <v>242</v>
      </c>
      <c r="O30" s="302" t="s">
        <v>290</v>
      </c>
      <c r="P30" s="302" t="s">
        <v>728</v>
      </c>
      <c r="Q30" s="298" t="s">
        <v>164</v>
      </c>
      <c r="R30" s="298" t="s">
        <v>164</v>
      </c>
      <c r="S30" s="298" t="s">
        <v>164</v>
      </c>
      <c r="T30" s="298"/>
      <c r="U30" s="298" t="s">
        <v>164</v>
      </c>
      <c r="V30" s="298"/>
      <c r="W30" s="298" t="s">
        <v>164</v>
      </c>
      <c r="X30" s="299"/>
      <c r="Y30"/>
      <c r="Z30"/>
      <c r="AA30"/>
    </row>
    <row r="31" spans="1:27" x14ac:dyDescent="0.35">
      <c r="A31" s="14"/>
      <c r="B31" s="14"/>
      <c r="C31" s="14"/>
      <c r="D31" s="24" t="s">
        <v>294</v>
      </c>
      <c r="E31" s="14"/>
      <c r="F31" s="14"/>
      <c r="G31" s="14"/>
      <c r="H31" s="348" t="s">
        <v>298</v>
      </c>
      <c r="I31" s="14" t="s">
        <v>242</v>
      </c>
      <c r="J31" s="36" t="s">
        <v>292</v>
      </c>
      <c r="K31" s="348" t="s">
        <v>298</v>
      </c>
      <c r="L31" s="301" t="s">
        <v>297</v>
      </c>
      <c r="M31" s="348" t="s">
        <v>298</v>
      </c>
      <c r="N31" s="14" t="s">
        <v>242</v>
      </c>
      <c r="O31" s="302" t="s">
        <v>290</v>
      </c>
      <c r="P31" s="302" t="s">
        <v>728</v>
      </c>
      <c r="Q31" s="298" t="s">
        <v>164</v>
      </c>
      <c r="R31" s="298" t="s">
        <v>164</v>
      </c>
      <c r="S31" s="298" t="s">
        <v>164</v>
      </c>
      <c r="T31" s="298"/>
      <c r="U31" s="298" t="s">
        <v>164</v>
      </c>
      <c r="V31" s="298"/>
      <c r="W31" s="298" t="s">
        <v>164</v>
      </c>
      <c r="X31" s="299"/>
      <c r="Y31"/>
    </row>
    <row r="32" spans="1:27" ht="15" thickBot="1" x14ac:dyDescent="0.4">
      <c r="A32" s="14"/>
      <c r="B32" s="14"/>
      <c r="C32" s="14"/>
      <c r="D32" s="24" t="s">
        <v>296</v>
      </c>
      <c r="E32" s="14"/>
      <c r="F32" s="14"/>
      <c r="G32" s="14"/>
      <c r="H32" s="348" t="s">
        <v>729</v>
      </c>
      <c r="I32" s="14" t="s">
        <v>242</v>
      </c>
      <c r="J32" s="290" t="s">
        <v>292</v>
      </c>
      <c r="K32" s="348" t="s">
        <v>729</v>
      </c>
      <c r="L32" s="351" t="s">
        <v>299</v>
      </c>
      <c r="M32" s="348" t="s">
        <v>729</v>
      </c>
      <c r="N32" s="14" t="s">
        <v>242</v>
      </c>
      <c r="O32" s="303" t="s">
        <v>290</v>
      </c>
      <c r="P32" s="303" t="s">
        <v>728</v>
      </c>
      <c r="Q32" s="298" t="s">
        <v>164</v>
      </c>
      <c r="R32" s="298" t="s">
        <v>164</v>
      </c>
      <c r="S32" s="298" t="s">
        <v>164</v>
      </c>
      <c r="T32" s="298"/>
      <c r="U32" s="298" t="s">
        <v>164</v>
      </c>
      <c r="V32" s="298"/>
      <c r="W32" s="298" t="s">
        <v>164</v>
      </c>
      <c r="X32" s="299"/>
      <c r="Y32"/>
    </row>
    <row r="33" spans="1:27" ht="15" thickBot="1" x14ac:dyDescent="0.4">
      <c r="A33" s="14"/>
      <c r="B33" s="14"/>
      <c r="C33" s="14"/>
      <c r="D33" s="38" t="s">
        <v>298</v>
      </c>
      <c r="E33" s="14"/>
      <c r="F33" s="14"/>
      <c r="G33" s="14"/>
      <c r="H33" s="304" t="s">
        <v>300</v>
      </c>
      <c r="I33" s="14" t="s">
        <v>250</v>
      </c>
      <c r="J33" s="35" t="s">
        <v>730</v>
      </c>
      <c r="K33" s="304" t="s">
        <v>300</v>
      </c>
      <c r="L33" s="305" t="s">
        <v>301</v>
      </c>
      <c r="M33" s="304" t="s">
        <v>300</v>
      </c>
      <c r="N33" s="14" t="s">
        <v>250</v>
      </c>
      <c r="O33" s="306" t="s">
        <v>290</v>
      </c>
      <c r="P33" s="306" t="s">
        <v>728</v>
      </c>
      <c r="Q33" s="307" t="s">
        <v>164</v>
      </c>
      <c r="R33" s="307" t="s">
        <v>164</v>
      </c>
      <c r="S33" s="307" t="s">
        <v>164</v>
      </c>
      <c r="T33" s="307"/>
      <c r="U33" s="307" t="s">
        <v>164</v>
      </c>
      <c r="V33" s="307"/>
      <c r="W33" s="307" t="s">
        <v>164</v>
      </c>
      <c r="X33" s="352"/>
      <c r="Y33"/>
    </row>
    <row r="34" spans="1:27" x14ac:dyDescent="0.35">
      <c r="A34" s="14"/>
      <c r="B34" s="14"/>
      <c r="C34" s="14"/>
      <c r="D34" s="26" t="s">
        <v>300</v>
      </c>
      <c r="E34" s="14"/>
      <c r="F34" s="264"/>
      <c r="G34" s="264"/>
      <c r="H34" s="308" t="s">
        <v>302</v>
      </c>
      <c r="I34" s="14" t="s">
        <v>250</v>
      </c>
      <c r="J34" s="36" t="s">
        <v>730</v>
      </c>
      <c r="K34" s="308" t="s">
        <v>302</v>
      </c>
      <c r="L34" s="309" t="s">
        <v>731</v>
      </c>
      <c r="M34" s="308" t="s">
        <v>302</v>
      </c>
      <c r="N34" s="14" t="s">
        <v>250</v>
      </c>
      <c r="O34" s="310" t="s">
        <v>290</v>
      </c>
      <c r="P34" s="310" t="s">
        <v>728</v>
      </c>
      <c r="Q34" s="307" t="s">
        <v>164</v>
      </c>
      <c r="R34" s="307" t="s">
        <v>164</v>
      </c>
      <c r="S34" s="307" t="s">
        <v>164</v>
      </c>
      <c r="T34" s="307"/>
      <c r="U34" s="307" t="s">
        <v>164</v>
      </c>
      <c r="V34" s="307"/>
      <c r="W34" s="307" t="s">
        <v>164</v>
      </c>
      <c r="X34" s="352"/>
      <c r="Y34"/>
      <c r="Z34"/>
      <c r="AA34"/>
    </row>
    <row r="35" spans="1:27" x14ac:dyDescent="0.35">
      <c r="A35" s="14"/>
      <c r="B35" s="14"/>
      <c r="C35" s="14"/>
      <c r="D35" s="27" t="s">
        <v>302</v>
      </c>
      <c r="E35" s="14"/>
      <c r="F35" s="14"/>
      <c r="G35" s="14"/>
      <c r="H35" s="308" t="s">
        <v>303</v>
      </c>
      <c r="I35" s="14" t="s">
        <v>250</v>
      </c>
      <c r="J35" s="36" t="s">
        <v>730</v>
      </c>
      <c r="K35" s="308" t="s">
        <v>303</v>
      </c>
      <c r="L35" s="309" t="s">
        <v>304</v>
      </c>
      <c r="M35" s="308" t="s">
        <v>303</v>
      </c>
      <c r="N35" s="14" t="s">
        <v>250</v>
      </c>
      <c r="O35" s="310" t="s">
        <v>290</v>
      </c>
      <c r="P35" s="310" t="s">
        <v>728</v>
      </c>
      <c r="Q35" s="307" t="s">
        <v>164</v>
      </c>
      <c r="R35" s="307" t="s">
        <v>164</v>
      </c>
      <c r="S35" s="307" t="s">
        <v>164</v>
      </c>
      <c r="T35" s="307"/>
      <c r="U35" s="307" t="s">
        <v>164</v>
      </c>
      <c r="V35" s="307"/>
      <c r="W35" s="307" t="s">
        <v>164</v>
      </c>
      <c r="X35" s="352"/>
      <c r="Y35"/>
    </row>
    <row r="36" spans="1:27" ht="15" thickBot="1" x14ac:dyDescent="0.4">
      <c r="A36" s="14"/>
      <c r="B36" s="14"/>
      <c r="C36" s="14"/>
      <c r="D36" s="27" t="s">
        <v>303</v>
      </c>
      <c r="E36" s="14"/>
      <c r="F36" s="14"/>
      <c r="G36" s="14"/>
      <c r="H36" s="311" t="s">
        <v>305</v>
      </c>
      <c r="I36" s="14" t="s">
        <v>250</v>
      </c>
      <c r="J36" s="290" t="s">
        <v>730</v>
      </c>
      <c r="K36" s="311" t="s">
        <v>305</v>
      </c>
      <c r="L36" s="309" t="s">
        <v>732</v>
      </c>
      <c r="M36" s="311" t="s">
        <v>305</v>
      </c>
      <c r="N36" s="14" t="s">
        <v>250</v>
      </c>
      <c r="O36" s="313" t="s">
        <v>290</v>
      </c>
      <c r="P36" s="313" t="s">
        <v>728</v>
      </c>
      <c r="Q36" s="307" t="s">
        <v>164</v>
      </c>
      <c r="R36" s="307" t="s">
        <v>164</v>
      </c>
      <c r="S36" s="307" t="s">
        <v>164</v>
      </c>
      <c r="T36" s="307"/>
      <c r="U36" s="307" t="s">
        <v>164</v>
      </c>
      <c r="V36" s="307"/>
      <c r="W36" s="307" t="s">
        <v>164</v>
      </c>
      <c r="X36" s="352"/>
      <c r="Y36"/>
      <c r="Z36"/>
      <c r="AA36"/>
    </row>
    <row r="37" spans="1:27" ht="15" thickBot="1" x14ac:dyDescent="0.4">
      <c r="A37" s="14"/>
      <c r="B37" s="14"/>
      <c r="C37" s="14"/>
      <c r="D37" s="28" t="s">
        <v>305</v>
      </c>
      <c r="E37" s="14"/>
      <c r="F37" s="14"/>
      <c r="G37" s="14"/>
      <c r="H37" s="353" t="s">
        <v>306</v>
      </c>
      <c r="I37" s="14" t="s">
        <v>260</v>
      </c>
      <c r="J37" s="35" t="s">
        <v>307</v>
      </c>
      <c r="K37" s="353" t="s">
        <v>306</v>
      </c>
      <c r="L37" s="315" t="s">
        <v>308</v>
      </c>
      <c r="M37" s="353" t="s">
        <v>306</v>
      </c>
      <c r="N37" s="14" t="s">
        <v>260</v>
      </c>
      <c r="O37" s="316" t="s">
        <v>290</v>
      </c>
      <c r="P37" s="316" t="s">
        <v>728</v>
      </c>
      <c r="Q37" s="318" t="s">
        <v>164</v>
      </c>
      <c r="R37" s="318" t="s">
        <v>164</v>
      </c>
      <c r="S37" s="318" t="s">
        <v>164</v>
      </c>
      <c r="T37" s="318"/>
      <c r="U37" s="318" t="s">
        <v>164</v>
      </c>
      <c r="V37" s="318"/>
      <c r="W37" s="318" t="s">
        <v>164</v>
      </c>
      <c r="X37" s="354"/>
      <c r="Y37"/>
      <c r="Z37"/>
      <c r="AA37"/>
    </row>
    <row r="38" spans="1:27" x14ac:dyDescent="0.35">
      <c r="A38" s="14"/>
      <c r="B38" s="14"/>
      <c r="C38" s="14"/>
      <c r="D38" s="39" t="s">
        <v>306</v>
      </c>
      <c r="E38" s="14"/>
      <c r="F38" s="264"/>
      <c r="G38" s="264"/>
      <c r="H38" s="319" t="s">
        <v>309</v>
      </c>
      <c r="I38" s="14" t="s">
        <v>260</v>
      </c>
      <c r="J38" s="36" t="s">
        <v>307</v>
      </c>
      <c r="K38" s="319" t="s">
        <v>309</v>
      </c>
      <c r="L38" s="320" t="s">
        <v>310</v>
      </c>
      <c r="M38" s="319" t="s">
        <v>309</v>
      </c>
      <c r="N38" s="14" t="s">
        <v>260</v>
      </c>
      <c r="O38" s="321" t="s">
        <v>290</v>
      </c>
      <c r="P38" s="321" t="s">
        <v>728</v>
      </c>
      <c r="Q38" s="318" t="s">
        <v>164</v>
      </c>
      <c r="R38" s="318" t="s">
        <v>164</v>
      </c>
      <c r="S38" s="318" t="s">
        <v>164</v>
      </c>
      <c r="T38" s="318"/>
      <c r="U38" s="318" t="s">
        <v>164</v>
      </c>
      <c r="V38" s="318"/>
      <c r="W38" s="318" t="s">
        <v>164</v>
      </c>
      <c r="X38" s="354"/>
      <c r="Y38"/>
      <c r="Z38"/>
      <c r="AA38"/>
    </row>
    <row r="39" spans="1:27" x14ac:dyDescent="0.35">
      <c r="A39" s="14"/>
      <c r="B39" s="14"/>
      <c r="C39" s="14"/>
      <c r="D39" s="30" t="s">
        <v>309</v>
      </c>
      <c r="E39" s="14"/>
      <c r="F39" s="14"/>
      <c r="G39" s="14"/>
      <c r="H39" s="319" t="s">
        <v>311</v>
      </c>
      <c r="I39" s="14" t="s">
        <v>260</v>
      </c>
      <c r="J39" s="36" t="s">
        <v>307</v>
      </c>
      <c r="K39" s="319" t="s">
        <v>311</v>
      </c>
      <c r="L39" s="320" t="s">
        <v>312</v>
      </c>
      <c r="M39" s="319" t="s">
        <v>311</v>
      </c>
      <c r="N39" s="14" t="s">
        <v>260</v>
      </c>
      <c r="O39" s="321" t="s">
        <v>290</v>
      </c>
      <c r="P39" s="321" t="s">
        <v>728</v>
      </c>
      <c r="Q39" s="318" t="s">
        <v>164</v>
      </c>
      <c r="R39" s="318" t="s">
        <v>164</v>
      </c>
      <c r="S39" s="318" t="s">
        <v>164</v>
      </c>
      <c r="T39" s="318"/>
      <c r="U39" s="318" t="s">
        <v>164</v>
      </c>
      <c r="V39" s="318"/>
      <c r="W39" s="318" t="s">
        <v>164</v>
      </c>
      <c r="X39" s="354"/>
      <c r="Y39"/>
    </row>
    <row r="40" spans="1:27" ht="15" thickBot="1" x14ac:dyDescent="0.4">
      <c r="A40" s="14"/>
      <c r="B40" s="14"/>
      <c r="C40" s="14"/>
      <c r="D40" s="30" t="s">
        <v>311</v>
      </c>
      <c r="E40" s="14"/>
      <c r="F40" s="14"/>
      <c r="G40" s="14"/>
      <c r="H40" s="355" t="s">
        <v>313</v>
      </c>
      <c r="I40" s="14" t="s">
        <v>260</v>
      </c>
      <c r="J40" s="290" t="s">
        <v>307</v>
      </c>
      <c r="K40" s="355" t="s">
        <v>313</v>
      </c>
      <c r="L40" s="324" t="s">
        <v>299</v>
      </c>
      <c r="M40" s="355" t="s">
        <v>313</v>
      </c>
      <c r="N40" s="14" t="s">
        <v>260</v>
      </c>
      <c r="O40" s="325" t="s">
        <v>290</v>
      </c>
      <c r="P40" s="325" t="s">
        <v>728</v>
      </c>
      <c r="Q40" s="318" t="s">
        <v>164</v>
      </c>
      <c r="R40" s="318" t="s">
        <v>164</v>
      </c>
      <c r="S40" s="318" t="s">
        <v>164</v>
      </c>
      <c r="T40" s="318"/>
      <c r="U40" s="318" t="s">
        <v>164</v>
      </c>
      <c r="V40" s="318"/>
      <c r="W40" s="318" t="s">
        <v>164</v>
      </c>
      <c r="X40" s="354"/>
      <c r="Y40"/>
      <c r="Z40"/>
      <c r="AA40"/>
    </row>
    <row r="41" spans="1:27" ht="15" thickBot="1" x14ac:dyDescent="0.4">
      <c r="A41" s="14"/>
      <c r="B41" s="14"/>
      <c r="C41" s="14"/>
      <c r="D41" s="40" t="s">
        <v>313</v>
      </c>
      <c r="E41" s="14"/>
      <c r="F41" s="14"/>
      <c r="G41" s="14"/>
      <c r="H41" s="336" t="s">
        <v>316</v>
      </c>
      <c r="I41" s="14" t="s">
        <v>270</v>
      </c>
      <c r="J41" s="23" t="s">
        <v>315</v>
      </c>
      <c r="K41" s="336" t="s">
        <v>316</v>
      </c>
      <c r="L41" s="335" t="s">
        <v>317</v>
      </c>
      <c r="M41" s="336" t="s">
        <v>316</v>
      </c>
      <c r="N41" s="14" t="s">
        <v>270</v>
      </c>
      <c r="O41" s="356" t="s">
        <v>290</v>
      </c>
      <c r="P41" s="356" t="s">
        <v>728</v>
      </c>
      <c r="Q41" s="357" t="s">
        <v>164</v>
      </c>
      <c r="R41" s="357" t="s">
        <v>164</v>
      </c>
      <c r="S41" s="357" t="s">
        <v>164</v>
      </c>
      <c r="T41" s="357"/>
      <c r="U41" s="357" t="s">
        <v>164</v>
      </c>
      <c r="V41" s="357"/>
      <c r="W41" s="357" t="s">
        <v>164</v>
      </c>
      <c r="X41" s="358"/>
      <c r="Y41"/>
      <c r="Z41"/>
      <c r="AA41"/>
    </row>
    <row r="42" spans="1:27" ht="15" thickBot="1" x14ac:dyDescent="0.4">
      <c r="A42" s="14"/>
      <c r="B42" s="14"/>
      <c r="C42" s="14"/>
      <c r="D42" s="32" t="s">
        <v>314</v>
      </c>
      <c r="E42" s="14"/>
      <c r="F42" s="14"/>
      <c r="G42" s="14"/>
      <c r="H42" s="341" t="s">
        <v>318</v>
      </c>
      <c r="I42" s="14" t="s">
        <v>270</v>
      </c>
      <c r="J42" s="41" t="s">
        <v>315</v>
      </c>
      <c r="K42" s="341" t="s">
        <v>318</v>
      </c>
      <c r="L42" s="340" t="s">
        <v>319</v>
      </c>
      <c r="M42" s="341" t="s">
        <v>318</v>
      </c>
      <c r="N42" s="14" t="s">
        <v>270</v>
      </c>
      <c r="O42" s="359" t="s">
        <v>290</v>
      </c>
      <c r="P42" s="359" t="s">
        <v>728</v>
      </c>
      <c r="Q42" s="357" t="s">
        <v>164</v>
      </c>
      <c r="R42" s="357" t="s">
        <v>164</v>
      </c>
      <c r="S42" s="357" t="s">
        <v>164</v>
      </c>
      <c r="T42" s="357"/>
      <c r="U42" s="357" t="s">
        <v>164</v>
      </c>
      <c r="V42" s="357"/>
      <c r="W42" s="357" t="s">
        <v>164</v>
      </c>
      <c r="X42" s="358"/>
      <c r="Y42"/>
      <c r="Z42"/>
      <c r="AA42"/>
    </row>
    <row r="43" spans="1:27" x14ac:dyDescent="0.35">
      <c r="A43" s="14"/>
      <c r="B43" s="14"/>
      <c r="C43" s="14"/>
      <c r="D43" s="33" t="s">
        <v>316</v>
      </c>
      <c r="E43" s="14"/>
      <c r="F43" s="14"/>
      <c r="G43" s="14"/>
      <c r="H43" s="42"/>
      <c r="I43" s="14"/>
      <c r="J43" s="43"/>
      <c r="K43" s="42"/>
      <c r="L43" s="44"/>
      <c r="M43" s="42"/>
      <c r="N43" s="14"/>
      <c r="O43" s="11"/>
      <c r="P43" s="11"/>
      <c r="Q43" s="11"/>
      <c r="R43" s="11"/>
      <c r="S43" s="11"/>
      <c r="T43" s="11"/>
      <c r="U43" s="11"/>
      <c r="V43" s="11"/>
      <c r="W43" s="11"/>
      <c r="X43"/>
      <c r="Y43"/>
      <c r="Z43"/>
      <c r="AA43"/>
    </row>
    <row r="44" spans="1:27" ht="15" thickBot="1" x14ac:dyDescent="0.4">
      <c r="A44" s="14"/>
      <c r="B44" s="14"/>
      <c r="C44" s="14"/>
      <c r="D44" s="34" t="s">
        <v>318</v>
      </c>
      <c r="E44" s="14"/>
      <c r="F44" s="14"/>
      <c r="G44" s="14"/>
      <c r="H44" s="264" t="s">
        <v>41</v>
      </c>
      <c r="I44" s="264" t="s">
        <v>41</v>
      </c>
      <c r="J44" s="264" t="s">
        <v>41</v>
      </c>
      <c r="K44" s="264" t="s">
        <v>41</v>
      </c>
      <c r="L44" s="11" t="s">
        <v>41</v>
      </c>
      <c r="M44" s="264" t="s">
        <v>41</v>
      </c>
      <c r="N44" s="264" t="s">
        <v>41</v>
      </c>
      <c r="O44" s="264" t="s">
        <v>41</v>
      </c>
      <c r="P44" s="264" t="s">
        <v>41</v>
      </c>
      <c r="Q44" s="11"/>
      <c r="R44" s="11"/>
      <c r="S44" s="11"/>
      <c r="T44" s="11"/>
      <c r="U44" s="11"/>
      <c r="V44" s="11"/>
      <c r="W44" s="11"/>
      <c r="X44"/>
      <c r="Y44"/>
      <c r="Z44"/>
      <c r="AA44"/>
    </row>
    <row r="45" spans="1:27" ht="15" thickBot="1" x14ac:dyDescent="0.4">
      <c r="A45" s="14"/>
      <c r="B45" s="14"/>
      <c r="C45" s="14"/>
      <c r="D45" s="42"/>
      <c r="E45" s="14"/>
      <c r="F45" s="14"/>
      <c r="G45" s="14"/>
      <c r="H45" s="277" t="s">
        <v>356</v>
      </c>
      <c r="I45" s="14" t="s">
        <v>228</v>
      </c>
      <c r="J45" s="360" t="s">
        <v>733</v>
      </c>
      <c r="K45" s="277" t="s">
        <v>356</v>
      </c>
      <c r="L45" s="361" t="s">
        <v>734</v>
      </c>
      <c r="M45" s="277" t="s">
        <v>356</v>
      </c>
      <c r="N45" s="14" t="s">
        <v>228</v>
      </c>
      <c r="O45" s="279" t="s">
        <v>735</v>
      </c>
      <c r="P45" s="279" t="s">
        <v>736</v>
      </c>
      <c r="Q45" s="280" t="s">
        <v>164</v>
      </c>
      <c r="R45" s="280" t="s">
        <v>164</v>
      </c>
      <c r="S45" s="280" t="s">
        <v>164</v>
      </c>
      <c r="T45" s="280" t="s">
        <v>164</v>
      </c>
      <c r="U45" s="280"/>
      <c r="V45" s="280" t="s">
        <v>164</v>
      </c>
      <c r="W45" s="280" t="s">
        <v>164</v>
      </c>
      <c r="X45" s="344"/>
      <c r="Y45"/>
      <c r="Z45"/>
      <c r="AA45"/>
    </row>
    <row r="46" spans="1:27" ht="16.25" customHeight="1" thickBot="1" x14ac:dyDescent="0.4">
      <c r="A46" s="14"/>
      <c r="B46" s="14"/>
      <c r="C46" s="14"/>
      <c r="D46" s="10" t="s">
        <v>41</v>
      </c>
      <c r="E46" s="14"/>
      <c r="F46" s="14"/>
      <c r="G46" s="14"/>
      <c r="H46" s="282" t="s">
        <v>359</v>
      </c>
      <c r="I46" s="14" t="s">
        <v>228</v>
      </c>
      <c r="J46" s="362" t="s">
        <v>733</v>
      </c>
      <c r="K46" s="282" t="s">
        <v>359</v>
      </c>
      <c r="L46" s="363" t="s">
        <v>324</v>
      </c>
      <c r="M46" s="282" t="s">
        <v>359</v>
      </c>
      <c r="N46" s="14" t="s">
        <v>228</v>
      </c>
      <c r="O46" s="284" t="s">
        <v>322</v>
      </c>
      <c r="P46" s="279" t="s">
        <v>736</v>
      </c>
      <c r="Q46" s="280" t="s">
        <v>164</v>
      </c>
      <c r="R46" s="280" t="s">
        <v>164</v>
      </c>
      <c r="S46" s="280" t="s">
        <v>164</v>
      </c>
      <c r="T46" s="280" t="s">
        <v>164</v>
      </c>
      <c r="U46" s="280"/>
      <c r="V46" s="280" t="s">
        <v>164</v>
      </c>
      <c r="W46" s="280" t="s">
        <v>164</v>
      </c>
      <c r="X46" s="344"/>
      <c r="Y46"/>
      <c r="Z46"/>
      <c r="AA46"/>
    </row>
    <row r="47" spans="1:27" ht="14.75" customHeight="1" thickBot="1" x14ac:dyDescent="0.4">
      <c r="A47" s="16" t="s">
        <v>320</v>
      </c>
      <c r="B47" s="14" t="s">
        <v>279</v>
      </c>
      <c r="C47" s="585" t="s">
        <v>280</v>
      </c>
      <c r="D47" s="18" t="s">
        <v>321</v>
      </c>
      <c r="E47" s="14"/>
      <c r="F47" s="264"/>
      <c r="G47" s="264"/>
      <c r="H47" s="282" t="s">
        <v>361</v>
      </c>
      <c r="I47" s="14" t="s">
        <v>228</v>
      </c>
      <c r="J47" s="362" t="s">
        <v>733</v>
      </c>
      <c r="K47" s="282" t="s">
        <v>361</v>
      </c>
      <c r="L47" s="363" t="s">
        <v>737</v>
      </c>
      <c r="M47" s="282" t="s">
        <v>361</v>
      </c>
      <c r="N47" s="14" t="s">
        <v>228</v>
      </c>
      <c r="O47" s="284" t="s">
        <v>322</v>
      </c>
      <c r="P47" s="279" t="s">
        <v>736</v>
      </c>
      <c r="Q47" s="280" t="s">
        <v>164</v>
      </c>
      <c r="R47" s="280" t="s">
        <v>164</v>
      </c>
      <c r="S47" s="280" t="s">
        <v>164</v>
      </c>
      <c r="T47" s="280" t="s">
        <v>164</v>
      </c>
      <c r="U47" s="280"/>
      <c r="V47" s="280" t="s">
        <v>164</v>
      </c>
      <c r="W47" s="280" t="s">
        <v>164</v>
      </c>
      <c r="X47" s="344"/>
      <c r="Y47"/>
      <c r="Z47"/>
      <c r="AA47"/>
    </row>
    <row r="48" spans="1:27" ht="15" thickBot="1" x14ac:dyDescent="0.4">
      <c r="B48" s="19"/>
      <c r="C48" s="585"/>
      <c r="D48" s="20" t="s">
        <v>323</v>
      </c>
      <c r="E48" s="14"/>
      <c r="F48" s="14"/>
      <c r="G48" s="14"/>
      <c r="H48" s="282" t="s">
        <v>363</v>
      </c>
      <c r="I48" s="14" t="s">
        <v>228</v>
      </c>
      <c r="J48" s="362" t="s">
        <v>733</v>
      </c>
      <c r="K48" s="282" t="s">
        <v>363</v>
      </c>
      <c r="L48" s="363" t="s">
        <v>328</v>
      </c>
      <c r="M48" s="282" t="s">
        <v>363</v>
      </c>
      <c r="N48" s="14" t="s">
        <v>228</v>
      </c>
      <c r="O48" s="284" t="s">
        <v>322</v>
      </c>
      <c r="P48" s="279" t="s">
        <v>736</v>
      </c>
      <c r="Q48" s="280" t="s">
        <v>164</v>
      </c>
      <c r="R48" s="280" t="s">
        <v>164</v>
      </c>
      <c r="S48" s="280" t="s">
        <v>164</v>
      </c>
      <c r="T48" s="280" t="s">
        <v>164</v>
      </c>
      <c r="U48" s="280"/>
      <c r="V48" s="280" t="s">
        <v>164</v>
      </c>
      <c r="W48" s="280" t="s">
        <v>164</v>
      </c>
      <c r="X48" s="344"/>
      <c r="Y48"/>
      <c r="Z48"/>
      <c r="AA48"/>
    </row>
    <row r="49" spans="2:27" ht="15" thickBot="1" x14ac:dyDescent="0.4">
      <c r="B49" s="19"/>
      <c r="C49" s="43"/>
      <c r="D49" s="20" t="s">
        <v>325</v>
      </c>
      <c r="E49" s="14"/>
      <c r="F49" s="14"/>
      <c r="G49" s="14"/>
      <c r="H49" s="289" t="s">
        <v>365</v>
      </c>
      <c r="I49" s="14" t="s">
        <v>228</v>
      </c>
      <c r="J49" s="364" t="s">
        <v>733</v>
      </c>
      <c r="K49" s="289" t="s">
        <v>365</v>
      </c>
      <c r="L49" s="365" t="s">
        <v>738</v>
      </c>
      <c r="M49" s="289" t="s">
        <v>365</v>
      </c>
      <c r="N49" s="14" t="s">
        <v>228</v>
      </c>
      <c r="O49" s="292" t="s">
        <v>322</v>
      </c>
      <c r="P49" s="279" t="s">
        <v>736</v>
      </c>
      <c r="Q49" s="280" t="s">
        <v>164</v>
      </c>
      <c r="R49" s="280" t="s">
        <v>164</v>
      </c>
      <c r="S49" s="280" t="s">
        <v>164</v>
      </c>
      <c r="T49" s="280" t="s">
        <v>164</v>
      </c>
      <c r="U49" s="280"/>
      <c r="V49" s="280" t="s">
        <v>164</v>
      </c>
      <c r="W49" s="280" t="s">
        <v>164</v>
      </c>
      <c r="X49" s="344"/>
      <c r="Y49"/>
      <c r="Z49"/>
      <c r="AA49"/>
    </row>
    <row r="50" spans="2:27" ht="15" thickBot="1" x14ac:dyDescent="0.4">
      <c r="D50" s="20" t="s">
        <v>327</v>
      </c>
      <c r="E50" s="14"/>
      <c r="F50" s="14"/>
      <c r="G50" s="14"/>
      <c r="H50" s="330" t="s">
        <v>386</v>
      </c>
      <c r="I50" s="14" t="s">
        <v>242</v>
      </c>
      <c r="J50" s="35" t="s">
        <v>739</v>
      </c>
      <c r="K50" s="330" t="s">
        <v>386</v>
      </c>
      <c r="L50" s="366" t="s">
        <v>334</v>
      </c>
      <c r="M50" s="330" t="s">
        <v>386</v>
      </c>
      <c r="N50" s="14" t="s">
        <v>242</v>
      </c>
      <c r="O50" s="367" t="s">
        <v>740</v>
      </c>
      <c r="P50" s="368" t="s">
        <v>741</v>
      </c>
      <c r="Q50" s="357" t="s">
        <v>164</v>
      </c>
      <c r="R50" s="357" t="s">
        <v>164</v>
      </c>
      <c r="S50" s="357" t="s">
        <v>164</v>
      </c>
      <c r="T50" s="357" t="s">
        <v>164</v>
      </c>
      <c r="U50" s="357"/>
      <c r="V50" s="357" t="s">
        <v>164</v>
      </c>
      <c r="W50" s="357" t="s">
        <v>164</v>
      </c>
      <c r="X50" s="357" t="s">
        <v>164</v>
      </c>
      <c r="Y50"/>
      <c r="Z50"/>
      <c r="AA50"/>
    </row>
    <row r="51" spans="2:27" ht="15" thickBot="1" x14ac:dyDescent="0.4">
      <c r="D51" s="45" t="s">
        <v>330</v>
      </c>
      <c r="E51" s="14"/>
      <c r="F51" s="14"/>
      <c r="G51" s="14"/>
      <c r="H51" s="336" t="s">
        <v>388</v>
      </c>
      <c r="I51" s="14" t="s">
        <v>242</v>
      </c>
      <c r="J51" s="36" t="s">
        <v>739</v>
      </c>
      <c r="K51" s="336" t="s">
        <v>388</v>
      </c>
      <c r="L51" s="369" t="s">
        <v>336</v>
      </c>
      <c r="M51" s="336" t="s">
        <v>388</v>
      </c>
      <c r="N51" s="14" t="s">
        <v>242</v>
      </c>
      <c r="O51" s="356" t="s">
        <v>740</v>
      </c>
      <c r="P51" s="368" t="s">
        <v>741</v>
      </c>
      <c r="Q51" s="357" t="s">
        <v>164</v>
      </c>
      <c r="R51" s="357" t="s">
        <v>164</v>
      </c>
      <c r="S51" s="357" t="s">
        <v>164</v>
      </c>
      <c r="T51" s="357" t="s">
        <v>164</v>
      </c>
      <c r="U51" s="357"/>
      <c r="V51" s="357" t="s">
        <v>164</v>
      </c>
      <c r="W51" s="357" t="s">
        <v>164</v>
      </c>
      <c r="X51" s="357" t="s">
        <v>164</v>
      </c>
      <c r="Y51"/>
      <c r="Z51" t="s">
        <v>224</v>
      </c>
      <c r="AA51"/>
    </row>
    <row r="52" spans="2:27" ht="15" thickBot="1" x14ac:dyDescent="0.4">
      <c r="D52" s="32" t="s">
        <v>331</v>
      </c>
      <c r="E52" s="276" t="s">
        <v>742</v>
      </c>
      <c r="F52" s="14" t="s">
        <v>354</v>
      </c>
      <c r="G52" s="585" t="s">
        <v>743</v>
      </c>
      <c r="H52" s="336" t="s">
        <v>89</v>
      </c>
      <c r="I52" s="14" t="s">
        <v>242</v>
      </c>
      <c r="J52" s="36" t="s">
        <v>739</v>
      </c>
      <c r="K52" s="336" t="s">
        <v>89</v>
      </c>
      <c r="L52" s="369" t="s">
        <v>338</v>
      </c>
      <c r="M52" s="336" t="s">
        <v>89</v>
      </c>
      <c r="N52" s="14" t="s">
        <v>242</v>
      </c>
      <c r="O52" s="356" t="s">
        <v>740</v>
      </c>
      <c r="P52" s="368" t="s">
        <v>741</v>
      </c>
      <c r="Q52" s="357" t="s">
        <v>164</v>
      </c>
      <c r="R52" s="357" t="s">
        <v>164</v>
      </c>
      <c r="S52" s="357" t="s">
        <v>164</v>
      </c>
      <c r="T52" s="357" t="s">
        <v>164</v>
      </c>
      <c r="U52" s="357"/>
      <c r="V52" s="357" t="s">
        <v>164</v>
      </c>
      <c r="W52" s="357" t="s">
        <v>164</v>
      </c>
      <c r="X52" s="357" t="s">
        <v>164</v>
      </c>
      <c r="Y52"/>
      <c r="Z52" t="s">
        <v>41</v>
      </c>
      <c r="AA52" t="s">
        <v>41</v>
      </c>
    </row>
    <row r="53" spans="2:27" ht="15" thickBot="1" x14ac:dyDescent="0.4">
      <c r="D53" s="33" t="s">
        <v>333</v>
      </c>
      <c r="E53"/>
      <c r="F53" s="281"/>
      <c r="G53" s="585"/>
      <c r="H53" s="336" t="s">
        <v>91</v>
      </c>
      <c r="I53" s="14" t="s">
        <v>242</v>
      </c>
      <c r="J53" s="36" t="s">
        <v>739</v>
      </c>
      <c r="K53" s="336" t="s">
        <v>91</v>
      </c>
      <c r="L53" s="369" t="s">
        <v>340</v>
      </c>
      <c r="M53" s="336" t="s">
        <v>91</v>
      </c>
      <c r="N53" s="14" t="s">
        <v>242</v>
      </c>
      <c r="O53" s="356" t="s">
        <v>740</v>
      </c>
      <c r="P53" s="368" t="s">
        <v>741</v>
      </c>
      <c r="Q53" s="357" t="s">
        <v>164</v>
      </c>
      <c r="R53" s="357" t="s">
        <v>164</v>
      </c>
      <c r="S53" s="357" t="s">
        <v>164</v>
      </c>
      <c r="T53" s="357" t="s">
        <v>164</v>
      </c>
      <c r="U53" s="357"/>
      <c r="V53" s="357" t="s">
        <v>164</v>
      </c>
      <c r="W53" s="357" t="s">
        <v>164</v>
      </c>
      <c r="X53" s="357" t="s">
        <v>164</v>
      </c>
      <c r="Y53"/>
      <c r="Z53" s="285" t="s">
        <v>322</v>
      </c>
      <c r="AA53" s="286" t="s">
        <v>744</v>
      </c>
    </row>
    <row r="54" spans="2:27" ht="15" thickBot="1" x14ac:dyDescent="0.4">
      <c r="D54" s="33" t="s">
        <v>335</v>
      </c>
      <c r="E54"/>
      <c r="F54" s="281"/>
      <c r="G54" s="43"/>
      <c r="H54" s="336" t="s">
        <v>88</v>
      </c>
      <c r="I54" s="14" t="s">
        <v>242</v>
      </c>
      <c r="J54" s="36" t="s">
        <v>739</v>
      </c>
      <c r="K54" s="336" t="s">
        <v>88</v>
      </c>
      <c r="L54" s="369" t="s">
        <v>342</v>
      </c>
      <c r="M54" s="336" t="s">
        <v>88</v>
      </c>
      <c r="N54" s="14" t="s">
        <v>242</v>
      </c>
      <c r="O54" s="356" t="s">
        <v>740</v>
      </c>
      <c r="P54" s="368" t="s">
        <v>741</v>
      </c>
      <c r="Q54" s="357" t="s">
        <v>164</v>
      </c>
      <c r="R54" s="357" t="s">
        <v>164</v>
      </c>
      <c r="S54" s="357" t="s">
        <v>164</v>
      </c>
      <c r="T54" s="357" t="s">
        <v>164</v>
      </c>
      <c r="U54" s="357"/>
      <c r="V54" s="357" t="s">
        <v>164</v>
      </c>
      <c r="W54" s="357" t="s">
        <v>164</v>
      </c>
      <c r="X54" s="357" t="s">
        <v>164</v>
      </c>
      <c r="Y54"/>
      <c r="Z54" s="370" t="s">
        <v>326</v>
      </c>
      <c r="AA54" s="371" t="s">
        <v>745</v>
      </c>
    </row>
    <row r="55" spans="2:27" ht="15" thickBot="1" x14ac:dyDescent="0.4">
      <c r="D55" s="33" t="s">
        <v>337</v>
      </c>
      <c r="E55"/>
      <c r="F55"/>
      <c r="G55"/>
      <c r="H55" s="336" t="s">
        <v>92</v>
      </c>
      <c r="I55" s="14" t="s">
        <v>242</v>
      </c>
      <c r="J55" s="36" t="s">
        <v>739</v>
      </c>
      <c r="K55" s="336" t="s">
        <v>92</v>
      </c>
      <c r="L55" s="369" t="s">
        <v>344</v>
      </c>
      <c r="M55" s="336" t="s">
        <v>92</v>
      </c>
      <c r="N55" s="14" t="s">
        <v>242</v>
      </c>
      <c r="O55" s="356" t="s">
        <v>740</v>
      </c>
      <c r="P55" s="368" t="s">
        <v>741</v>
      </c>
      <c r="Q55" s="357" t="s">
        <v>164</v>
      </c>
      <c r="R55" s="357" t="s">
        <v>164</v>
      </c>
      <c r="S55" s="357" t="s">
        <v>164</v>
      </c>
      <c r="T55" s="357" t="s">
        <v>164</v>
      </c>
      <c r="U55" s="357"/>
      <c r="V55" s="357" t="s">
        <v>164</v>
      </c>
      <c r="W55" s="357" t="s">
        <v>164</v>
      </c>
      <c r="X55" s="357" t="s">
        <v>164</v>
      </c>
      <c r="Y55"/>
      <c r="Z55" s="372" t="s">
        <v>112</v>
      </c>
      <c r="AA55" s="373" t="s">
        <v>746</v>
      </c>
    </row>
    <row r="56" spans="2:27" ht="15" thickBot="1" x14ac:dyDescent="0.4">
      <c r="D56" s="33" t="s">
        <v>339</v>
      </c>
      <c r="E56"/>
      <c r="F56"/>
      <c r="G56"/>
      <c r="H56" s="336" t="s">
        <v>93</v>
      </c>
      <c r="I56" s="14" t="s">
        <v>242</v>
      </c>
      <c r="J56" s="36" t="s">
        <v>739</v>
      </c>
      <c r="K56" s="336" t="s">
        <v>93</v>
      </c>
      <c r="L56" s="369" t="s">
        <v>346</v>
      </c>
      <c r="M56" s="336" t="s">
        <v>93</v>
      </c>
      <c r="N56" s="14" t="s">
        <v>242</v>
      </c>
      <c r="O56" s="356" t="s">
        <v>740</v>
      </c>
      <c r="P56" s="368" t="s">
        <v>741</v>
      </c>
      <c r="Q56" s="357" t="s">
        <v>164</v>
      </c>
      <c r="R56" s="357" t="s">
        <v>164</v>
      </c>
      <c r="S56" s="357" t="s">
        <v>164</v>
      </c>
      <c r="T56" s="357" t="s">
        <v>164</v>
      </c>
      <c r="U56" s="357"/>
      <c r="V56" s="357" t="s">
        <v>164</v>
      </c>
      <c r="W56" s="357" t="s">
        <v>164</v>
      </c>
      <c r="X56" s="357" t="s">
        <v>164</v>
      </c>
      <c r="Y56"/>
      <c r="Z56"/>
      <c r="AA56"/>
    </row>
    <row r="57" spans="2:27" ht="15" thickBot="1" x14ac:dyDescent="0.4">
      <c r="D57" s="33" t="s">
        <v>341</v>
      </c>
      <c r="E57"/>
      <c r="F57"/>
      <c r="G57"/>
      <c r="H57" s="341" t="s">
        <v>392</v>
      </c>
      <c r="I57" s="14" t="s">
        <v>242</v>
      </c>
      <c r="J57" s="290" t="s">
        <v>739</v>
      </c>
      <c r="K57" s="341" t="s">
        <v>392</v>
      </c>
      <c r="L57" s="374" t="s">
        <v>332</v>
      </c>
      <c r="M57" s="341" t="s">
        <v>392</v>
      </c>
      <c r="N57" s="14" t="s">
        <v>242</v>
      </c>
      <c r="O57" s="359" t="s">
        <v>740</v>
      </c>
      <c r="P57" s="368" t="s">
        <v>741</v>
      </c>
      <c r="Q57" s="357" t="s">
        <v>164</v>
      </c>
      <c r="R57" s="357" t="s">
        <v>164</v>
      </c>
      <c r="S57" s="357" t="s">
        <v>164</v>
      </c>
      <c r="T57" s="357" t="s">
        <v>164</v>
      </c>
      <c r="U57" s="357"/>
      <c r="V57" s="357" t="s">
        <v>164</v>
      </c>
      <c r="W57" s="357" t="s">
        <v>164</v>
      </c>
      <c r="X57" s="357" t="s">
        <v>164</v>
      </c>
      <c r="Y57"/>
      <c r="Z57"/>
      <c r="AA57"/>
    </row>
    <row r="58" spans="2:27" ht="15" thickBot="1" x14ac:dyDescent="0.4">
      <c r="D58" s="33" t="s">
        <v>343</v>
      </c>
      <c r="E58"/>
      <c r="F58"/>
      <c r="G58"/>
      <c r="H58" s="330" t="s">
        <v>747</v>
      </c>
      <c r="I58" s="14" t="s">
        <v>228</v>
      </c>
      <c r="J58" s="375" t="s">
        <v>748</v>
      </c>
      <c r="K58" s="330" t="s">
        <v>747</v>
      </c>
      <c r="L58" s="376" t="s">
        <v>375</v>
      </c>
      <c r="M58" s="330" t="s">
        <v>747</v>
      </c>
      <c r="N58" s="14" t="s">
        <v>228</v>
      </c>
      <c r="O58" s="367" t="s">
        <v>749</v>
      </c>
      <c r="P58" s="368" t="s">
        <v>741</v>
      </c>
      <c r="Q58" s="357" t="s">
        <v>164</v>
      </c>
      <c r="R58" s="357" t="s">
        <v>164</v>
      </c>
      <c r="S58" s="357" t="s">
        <v>164</v>
      </c>
      <c r="T58" s="357" t="s">
        <v>164</v>
      </c>
      <c r="U58" s="357" t="s">
        <v>164</v>
      </c>
      <c r="V58" s="357" t="s">
        <v>164</v>
      </c>
      <c r="W58" s="357" t="s">
        <v>164</v>
      </c>
      <c r="X58" s="357" t="s">
        <v>164</v>
      </c>
      <c r="Y58"/>
      <c r="Z58"/>
      <c r="AA58"/>
    </row>
    <row r="59" spans="2:27" ht="15" thickBot="1" x14ac:dyDescent="0.4">
      <c r="D59" s="34" t="s">
        <v>345</v>
      </c>
      <c r="E59"/>
      <c r="F59"/>
      <c r="G59"/>
      <c r="H59" s="336" t="s">
        <v>750</v>
      </c>
      <c r="I59" s="14" t="s">
        <v>228</v>
      </c>
      <c r="J59" s="377" t="s">
        <v>748</v>
      </c>
      <c r="K59" s="336" t="s">
        <v>750</v>
      </c>
      <c r="L59" s="378" t="s">
        <v>751</v>
      </c>
      <c r="M59" s="336" t="s">
        <v>750</v>
      </c>
      <c r="N59" s="14" t="s">
        <v>228</v>
      </c>
      <c r="O59" s="356" t="s">
        <v>749</v>
      </c>
      <c r="P59" s="368" t="s">
        <v>741</v>
      </c>
      <c r="Q59" s="357" t="s">
        <v>164</v>
      </c>
      <c r="R59" s="357" t="s">
        <v>164</v>
      </c>
      <c r="S59" s="357" t="s">
        <v>164</v>
      </c>
      <c r="T59" s="357" t="s">
        <v>164</v>
      </c>
      <c r="U59" s="357" t="s">
        <v>164</v>
      </c>
      <c r="V59" s="357" t="s">
        <v>164</v>
      </c>
      <c r="W59" s="357" t="s">
        <v>164</v>
      </c>
      <c r="X59" s="357" t="s">
        <v>164</v>
      </c>
      <c r="Y59"/>
      <c r="Z59"/>
      <c r="AA59"/>
    </row>
    <row r="60" spans="2:27" ht="15" thickBot="1" x14ac:dyDescent="0.4">
      <c r="D60" s="46" t="s">
        <v>347</v>
      </c>
      <c r="E60"/>
      <c r="F60"/>
      <c r="G60"/>
      <c r="H60" s="341" t="s">
        <v>752</v>
      </c>
      <c r="I60" s="14" t="s">
        <v>228</v>
      </c>
      <c r="J60" s="379" t="s">
        <v>748</v>
      </c>
      <c r="K60" s="341" t="s">
        <v>752</v>
      </c>
      <c r="L60" s="380" t="s">
        <v>753</v>
      </c>
      <c r="M60" s="341" t="s">
        <v>752</v>
      </c>
      <c r="N60" s="14" t="s">
        <v>228</v>
      </c>
      <c r="O60" s="359" t="s">
        <v>749</v>
      </c>
      <c r="P60" s="368" t="s">
        <v>741</v>
      </c>
      <c r="Q60" s="357" t="s">
        <v>164</v>
      </c>
      <c r="R60" s="357" t="s">
        <v>164</v>
      </c>
      <c r="S60" s="357" t="s">
        <v>164</v>
      </c>
      <c r="T60" s="357" t="s">
        <v>164</v>
      </c>
      <c r="U60" s="357" t="s">
        <v>164</v>
      </c>
      <c r="V60" s="357" t="s">
        <v>164</v>
      </c>
      <c r="W60" s="357" t="s">
        <v>164</v>
      </c>
      <c r="X60" s="357" t="s">
        <v>164</v>
      </c>
      <c r="Y60"/>
      <c r="Z60"/>
      <c r="AA60"/>
    </row>
    <row r="61" spans="2:27" x14ac:dyDescent="0.35">
      <c r="D61" s="47" t="s">
        <v>348</v>
      </c>
      <c r="E61"/>
      <c r="F61"/>
      <c r="G61"/>
      <c r="H61" s="11"/>
      <c r="I61"/>
      <c r="J61"/>
      <c r="K61" s="11"/>
      <c r="L61"/>
      <c r="M61" s="11"/>
      <c r="N61"/>
      <c r="O61" s="11"/>
      <c r="P61" s="11"/>
      <c r="Q61" s="11"/>
      <c r="R61" s="11"/>
      <c r="S61" s="11"/>
      <c r="T61" s="11"/>
      <c r="U61" s="11"/>
      <c r="V61" s="11"/>
      <c r="W61" s="11"/>
      <c r="X61"/>
      <c r="Y61"/>
      <c r="Z61"/>
      <c r="AA61"/>
    </row>
    <row r="62" spans="2:27" ht="15" thickBot="1" x14ac:dyDescent="0.4">
      <c r="D62" s="47" t="s">
        <v>349</v>
      </c>
      <c r="E62"/>
      <c r="F62"/>
      <c r="G62"/>
      <c r="H62" s="264" t="s">
        <v>41</v>
      </c>
      <c r="I62" s="264" t="s">
        <v>41</v>
      </c>
      <c r="J62" s="264" t="s">
        <v>41</v>
      </c>
      <c r="K62" s="264" t="s">
        <v>41</v>
      </c>
      <c r="L62" s="11" t="s">
        <v>41</v>
      </c>
      <c r="M62" s="264" t="s">
        <v>41</v>
      </c>
      <c r="N62" s="264" t="s">
        <v>41</v>
      </c>
      <c r="O62" s="381" t="s">
        <v>41</v>
      </c>
      <c r="P62" s="381" t="s">
        <v>41</v>
      </c>
      <c r="Q62" s="11"/>
      <c r="R62" s="11"/>
      <c r="S62" s="11"/>
      <c r="T62" s="11"/>
      <c r="U62" s="11"/>
      <c r="V62" s="11"/>
      <c r="W62" s="11"/>
      <c r="X62"/>
      <c r="Y62"/>
      <c r="Z62"/>
      <c r="AA62"/>
    </row>
    <row r="63" spans="2:27" ht="15" thickBot="1" x14ac:dyDescent="0.4">
      <c r="D63" s="47" t="s">
        <v>350</v>
      </c>
      <c r="E63"/>
      <c r="F63"/>
      <c r="G63"/>
      <c r="H63" s="295" t="s">
        <v>393</v>
      </c>
      <c r="I63" s="14" t="s">
        <v>242</v>
      </c>
      <c r="J63" s="382" t="s">
        <v>754</v>
      </c>
      <c r="K63" s="295" t="s">
        <v>393</v>
      </c>
      <c r="L63" s="296" t="s">
        <v>387</v>
      </c>
      <c r="M63" s="295" t="s">
        <v>393</v>
      </c>
      <c r="N63" s="14" t="s">
        <v>242</v>
      </c>
      <c r="O63" s="297" t="s">
        <v>358</v>
      </c>
      <c r="P63" s="297" t="s">
        <v>755</v>
      </c>
      <c r="Q63" s="298" t="s">
        <v>164</v>
      </c>
      <c r="R63" s="298" t="s">
        <v>164</v>
      </c>
      <c r="S63" s="298" t="s">
        <v>164</v>
      </c>
      <c r="T63" s="298" t="s">
        <v>164</v>
      </c>
      <c r="U63" s="298"/>
      <c r="V63" s="298" t="s">
        <v>164</v>
      </c>
      <c r="W63" s="298" t="s">
        <v>164</v>
      </c>
      <c r="X63" s="298"/>
      <c r="Y63"/>
      <c r="Z63"/>
      <c r="AA63"/>
    </row>
    <row r="64" spans="2:27" ht="15" thickBot="1" x14ac:dyDescent="0.4">
      <c r="D64" s="48" t="s">
        <v>351</v>
      </c>
      <c r="E64"/>
      <c r="F64"/>
      <c r="G64"/>
      <c r="H64" s="300" t="s">
        <v>395</v>
      </c>
      <c r="I64" s="14" t="s">
        <v>242</v>
      </c>
      <c r="J64" s="383" t="s">
        <v>754</v>
      </c>
      <c r="K64" s="300" t="s">
        <v>395</v>
      </c>
      <c r="L64" s="301" t="s">
        <v>389</v>
      </c>
      <c r="M64" s="300" t="s">
        <v>395</v>
      </c>
      <c r="N64" s="14" t="s">
        <v>242</v>
      </c>
      <c r="O64" s="302" t="s">
        <v>358</v>
      </c>
      <c r="P64" s="297" t="s">
        <v>755</v>
      </c>
      <c r="Q64" s="298" t="s">
        <v>164</v>
      </c>
      <c r="R64" s="298" t="s">
        <v>164</v>
      </c>
      <c r="S64" s="298" t="s">
        <v>164</v>
      </c>
      <c r="T64" s="298" t="s">
        <v>164</v>
      </c>
      <c r="U64" s="298"/>
      <c r="V64" s="298" t="s">
        <v>164</v>
      </c>
      <c r="W64" s="298" t="s">
        <v>164</v>
      </c>
      <c r="X64" s="298"/>
      <c r="Y64"/>
      <c r="Z64"/>
      <c r="AA64"/>
    </row>
    <row r="65" spans="1:27" ht="15" thickBot="1" x14ac:dyDescent="0.4">
      <c r="D65" s="49" t="s">
        <v>352</v>
      </c>
      <c r="E65"/>
      <c r="F65" s="14" t="s">
        <v>756</v>
      </c>
      <c r="G65" s="585" t="s">
        <v>372</v>
      </c>
      <c r="H65" s="300" t="s">
        <v>397</v>
      </c>
      <c r="I65" s="14" t="s">
        <v>242</v>
      </c>
      <c r="J65" s="383" t="s">
        <v>754</v>
      </c>
      <c r="K65" s="300" t="s">
        <v>397</v>
      </c>
      <c r="L65" s="301" t="s">
        <v>362</v>
      </c>
      <c r="M65" s="300" t="s">
        <v>397</v>
      </c>
      <c r="N65" s="14" t="s">
        <v>242</v>
      </c>
      <c r="O65" s="302" t="s">
        <v>376</v>
      </c>
      <c r="P65" s="297" t="s">
        <v>755</v>
      </c>
      <c r="Q65" s="298" t="s">
        <v>164</v>
      </c>
      <c r="R65" s="298" t="s">
        <v>164</v>
      </c>
      <c r="S65" s="298" t="s">
        <v>164</v>
      </c>
      <c r="T65" s="298" t="s">
        <v>164</v>
      </c>
      <c r="U65" s="298"/>
      <c r="V65" s="298" t="s">
        <v>164</v>
      </c>
      <c r="W65" s="298" t="s">
        <v>164</v>
      </c>
      <c r="X65" s="298"/>
      <c r="Y65"/>
      <c r="Z65"/>
      <c r="AA65"/>
    </row>
    <row r="66" spans="1:27" ht="15" thickBot="1" x14ac:dyDescent="0.4">
      <c r="E66"/>
      <c r="F66" s="281"/>
      <c r="G66" s="585"/>
      <c r="H66" s="300" t="s">
        <v>399</v>
      </c>
      <c r="I66" s="14" t="s">
        <v>242</v>
      </c>
      <c r="J66" s="383" t="s">
        <v>754</v>
      </c>
      <c r="K66" s="300" t="s">
        <v>399</v>
      </c>
      <c r="L66" s="384" t="s">
        <v>757</v>
      </c>
      <c r="M66" s="300" t="s">
        <v>399</v>
      </c>
      <c r="N66" s="14" t="s">
        <v>242</v>
      </c>
      <c r="O66" s="302" t="s">
        <v>358</v>
      </c>
      <c r="P66" s="297" t="s">
        <v>755</v>
      </c>
      <c r="Q66" s="298" t="s">
        <v>164</v>
      </c>
      <c r="R66" s="298" t="s">
        <v>164</v>
      </c>
      <c r="S66" s="298" t="s">
        <v>164</v>
      </c>
      <c r="T66" s="298" t="s">
        <v>164</v>
      </c>
      <c r="U66" s="298"/>
      <c r="V66" s="298" t="s">
        <v>164</v>
      </c>
      <c r="W66" s="298" t="s">
        <v>164</v>
      </c>
      <c r="X66" s="298"/>
      <c r="Y66"/>
      <c r="Z66"/>
      <c r="AA66"/>
    </row>
    <row r="67" spans="1:27" ht="15" thickBot="1" x14ac:dyDescent="0.4">
      <c r="B67" s="10"/>
      <c r="C67" s="10"/>
      <c r="D67" s="10" t="s">
        <v>41</v>
      </c>
      <c r="E67"/>
      <c r="F67" s="14"/>
      <c r="G67" s="14"/>
      <c r="H67" s="300" t="s">
        <v>401</v>
      </c>
      <c r="I67" s="14" t="s">
        <v>242</v>
      </c>
      <c r="J67" s="383" t="s">
        <v>754</v>
      </c>
      <c r="K67" s="300" t="s">
        <v>401</v>
      </c>
      <c r="L67" s="384" t="s">
        <v>390</v>
      </c>
      <c r="M67" s="300" t="s">
        <v>401</v>
      </c>
      <c r="N67" s="14" t="s">
        <v>242</v>
      </c>
      <c r="O67" s="302" t="s">
        <v>358</v>
      </c>
      <c r="P67" s="297" t="s">
        <v>755</v>
      </c>
      <c r="Q67" s="298" t="s">
        <v>164</v>
      </c>
      <c r="R67" s="298" t="s">
        <v>164</v>
      </c>
      <c r="S67" s="298" t="s">
        <v>164</v>
      </c>
      <c r="T67" s="298" t="s">
        <v>164</v>
      </c>
      <c r="U67" s="298"/>
      <c r="V67" s="298" t="s">
        <v>164</v>
      </c>
      <c r="W67" s="298" t="s">
        <v>164</v>
      </c>
      <c r="X67" s="298"/>
      <c r="Y67"/>
      <c r="Z67"/>
      <c r="AA67"/>
    </row>
    <row r="68" spans="1:27" ht="14.75" customHeight="1" thickBot="1" x14ac:dyDescent="0.4">
      <c r="A68" s="16" t="s">
        <v>353</v>
      </c>
      <c r="B68" s="454" t="s">
        <v>371</v>
      </c>
      <c r="C68" s="585" t="s">
        <v>355</v>
      </c>
      <c r="D68" s="18" t="s">
        <v>356</v>
      </c>
      <c r="E68"/>
      <c r="F68"/>
      <c r="G68"/>
      <c r="H68" s="300" t="s">
        <v>403</v>
      </c>
      <c r="I68" s="14" t="s">
        <v>242</v>
      </c>
      <c r="J68" s="383" t="s">
        <v>754</v>
      </c>
      <c r="K68" s="300" t="s">
        <v>403</v>
      </c>
      <c r="L68" s="384" t="s">
        <v>758</v>
      </c>
      <c r="M68" s="300" t="s">
        <v>403</v>
      </c>
      <c r="N68" s="14" t="s">
        <v>242</v>
      </c>
      <c r="O68" s="302" t="s">
        <v>358</v>
      </c>
      <c r="P68" s="297" t="s">
        <v>755</v>
      </c>
      <c r="Q68" s="298" t="s">
        <v>164</v>
      </c>
      <c r="R68" s="298" t="s">
        <v>164</v>
      </c>
      <c r="S68" s="298" t="s">
        <v>164</v>
      </c>
      <c r="T68" s="298" t="s">
        <v>164</v>
      </c>
      <c r="U68" s="298"/>
      <c r="V68" s="298" t="s">
        <v>164</v>
      </c>
      <c r="W68" s="298" t="s">
        <v>164</v>
      </c>
      <c r="X68" s="298"/>
      <c r="Y68"/>
      <c r="Z68"/>
      <c r="AA68"/>
    </row>
    <row r="69" spans="1:27" ht="15" thickBot="1" x14ac:dyDescent="0.4">
      <c r="B69" s="19"/>
      <c r="C69" s="585"/>
      <c r="D69" s="20" t="s">
        <v>359</v>
      </c>
      <c r="E69"/>
      <c r="F69" s="264"/>
      <c r="G69" s="264"/>
      <c r="H69" s="300" t="s">
        <v>759</v>
      </c>
      <c r="I69" s="14" t="s">
        <v>242</v>
      </c>
      <c r="J69" s="383" t="s">
        <v>754</v>
      </c>
      <c r="K69" s="300" t="s">
        <v>759</v>
      </c>
      <c r="L69" s="384" t="s">
        <v>391</v>
      </c>
      <c r="M69" s="300" t="s">
        <v>759</v>
      </c>
      <c r="N69" s="14" t="s">
        <v>242</v>
      </c>
      <c r="O69" s="302" t="s">
        <v>358</v>
      </c>
      <c r="P69" s="297" t="s">
        <v>755</v>
      </c>
      <c r="Q69" s="298" t="s">
        <v>164</v>
      </c>
      <c r="R69" s="298" t="s">
        <v>164</v>
      </c>
      <c r="S69" s="298" t="s">
        <v>164</v>
      </c>
      <c r="T69" s="298" t="s">
        <v>164</v>
      </c>
      <c r="U69" s="298"/>
      <c r="V69" s="298" t="s">
        <v>164</v>
      </c>
      <c r="W69" s="298" t="s">
        <v>164</v>
      </c>
      <c r="X69" s="298"/>
      <c r="Y69"/>
      <c r="Z69"/>
      <c r="AA69"/>
    </row>
    <row r="70" spans="1:27" ht="15" thickBot="1" x14ac:dyDescent="0.4">
      <c r="A70" s="16"/>
      <c r="B70" s="19"/>
      <c r="C70" s="14"/>
      <c r="D70" s="18" t="s">
        <v>361</v>
      </c>
      <c r="E70"/>
      <c r="F70" s="14"/>
      <c r="G70" s="14"/>
      <c r="H70" s="264" t="s">
        <v>41</v>
      </c>
      <c r="I70" s="264" t="s">
        <v>41</v>
      </c>
      <c r="J70" s="264" t="s">
        <v>41</v>
      </c>
      <c r="K70" s="264" t="s">
        <v>41</v>
      </c>
      <c r="L70" s="11" t="s">
        <v>41</v>
      </c>
      <c r="M70" s="264" t="s">
        <v>41</v>
      </c>
      <c r="N70" s="264" t="s">
        <v>41</v>
      </c>
      <c r="O70" s="381" t="s">
        <v>41</v>
      </c>
      <c r="P70" s="381" t="s">
        <v>41</v>
      </c>
      <c r="Q70" s="11"/>
      <c r="R70" s="11"/>
      <c r="S70" s="11"/>
      <c r="T70" s="11"/>
      <c r="U70" s="11"/>
      <c r="V70" s="11"/>
      <c r="W70" s="11"/>
      <c r="X70"/>
      <c r="Y70"/>
      <c r="Z70"/>
      <c r="AA70"/>
    </row>
    <row r="71" spans="1:27" ht="15" thickBot="1" x14ac:dyDescent="0.4">
      <c r="A71" s="16"/>
      <c r="B71" s="19"/>
      <c r="C71" s="14"/>
      <c r="D71" s="20" t="s">
        <v>363</v>
      </c>
      <c r="E71" s="276" t="s">
        <v>760</v>
      </c>
      <c r="F71" s="14" t="s">
        <v>756</v>
      </c>
      <c r="G71" s="585" t="s">
        <v>372</v>
      </c>
      <c r="H71" s="314" t="s">
        <v>761</v>
      </c>
      <c r="I71" s="14" t="s">
        <v>242</v>
      </c>
      <c r="J71" s="385" t="s">
        <v>762</v>
      </c>
      <c r="K71" s="314" t="s">
        <v>761</v>
      </c>
      <c r="L71" s="386" t="s">
        <v>394</v>
      </c>
      <c r="M71" s="314" t="s">
        <v>761</v>
      </c>
      <c r="N71" s="14" t="s">
        <v>242</v>
      </c>
      <c r="O71" s="316" t="s">
        <v>111</v>
      </c>
      <c r="P71" s="316" t="s">
        <v>763</v>
      </c>
      <c r="Q71" s="318" t="s">
        <v>164</v>
      </c>
      <c r="R71" s="318" t="s">
        <v>164</v>
      </c>
      <c r="S71" s="318"/>
      <c r="T71" s="318"/>
      <c r="U71" s="318"/>
      <c r="V71" s="318"/>
      <c r="W71" s="318"/>
      <c r="X71" s="318" t="s">
        <v>164</v>
      </c>
      <c r="Y71"/>
      <c r="Z71" s="387" t="s">
        <v>358</v>
      </c>
      <c r="AA71" s="388" t="s">
        <v>764</v>
      </c>
    </row>
    <row r="72" spans="1:27" ht="15" thickBot="1" x14ac:dyDescent="0.4">
      <c r="A72" s="16"/>
      <c r="B72" s="19"/>
      <c r="C72" s="14"/>
      <c r="D72" s="18" t="s">
        <v>365</v>
      </c>
      <c r="E72"/>
      <c r="F72" s="281"/>
      <c r="G72" s="585"/>
      <c r="H72" s="353" t="s">
        <v>765</v>
      </c>
      <c r="I72" s="14" t="s">
        <v>242</v>
      </c>
      <c r="J72" s="389" t="s">
        <v>762</v>
      </c>
      <c r="K72" s="319" t="s">
        <v>765</v>
      </c>
      <c r="L72" s="390" t="s">
        <v>396</v>
      </c>
      <c r="M72" s="319" t="s">
        <v>765</v>
      </c>
      <c r="N72" s="14" t="s">
        <v>242</v>
      </c>
      <c r="O72" s="321" t="s">
        <v>111</v>
      </c>
      <c r="P72" s="316" t="s">
        <v>763</v>
      </c>
      <c r="Q72" s="318" t="s">
        <v>164</v>
      </c>
      <c r="R72" s="318" t="s">
        <v>164</v>
      </c>
      <c r="S72" s="318"/>
      <c r="T72" s="318"/>
      <c r="U72" s="318"/>
      <c r="V72" s="318"/>
      <c r="W72" s="318"/>
      <c r="X72" s="318" t="s">
        <v>164</v>
      </c>
      <c r="Y72"/>
      <c r="Z72" s="391" t="s">
        <v>111</v>
      </c>
      <c r="AA72" s="392" t="s">
        <v>766</v>
      </c>
    </row>
    <row r="73" spans="1:27" ht="15" thickBot="1" x14ac:dyDescent="0.4">
      <c r="A73" s="16"/>
      <c r="B73" s="19"/>
      <c r="C73" s="14"/>
      <c r="D73" s="20" t="s">
        <v>366</v>
      </c>
      <c r="E73"/>
      <c r="F73" s="14"/>
      <c r="G73" s="14"/>
      <c r="H73" s="353" t="s">
        <v>767</v>
      </c>
      <c r="I73" s="14" t="s">
        <v>242</v>
      </c>
      <c r="J73" s="389" t="s">
        <v>762</v>
      </c>
      <c r="K73" s="319" t="s">
        <v>767</v>
      </c>
      <c r="L73" s="390" t="s">
        <v>398</v>
      </c>
      <c r="M73" s="319" t="s">
        <v>767</v>
      </c>
      <c r="N73" s="14" t="s">
        <v>242</v>
      </c>
      <c r="O73" s="321" t="s">
        <v>111</v>
      </c>
      <c r="P73" s="316" t="s">
        <v>763</v>
      </c>
      <c r="Q73" s="318" t="s">
        <v>164</v>
      </c>
      <c r="R73" s="318" t="s">
        <v>164</v>
      </c>
      <c r="S73" s="318"/>
      <c r="T73" s="318"/>
      <c r="U73" s="318"/>
      <c r="V73" s="318"/>
      <c r="W73" s="318"/>
      <c r="X73" s="318" t="s">
        <v>164</v>
      </c>
      <c r="Y73"/>
      <c r="Z73"/>
      <c r="AA73"/>
    </row>
    <row r="74" spans="1:27" ht="15" thickBot="1" x14ac:dyDescent="0.4">
      <c r="A74" s="16"/>
      <c r="B74" s="19"/>
      <c r="C74" s="14"/>
      <c r="D74" s="18" t="s">
        <v>367</v>
      </c>
      <c r="E74"/>
      <c r="F74" s="14"/>
      <c r="G74" s="14"/>
      <c r="H74" s="353" t="s">
        <v>768</v>
      </c>
      <c r="I74" s="14" t="s">
        <v>242</v>
      </c>
      <c r="J74" s="389" t="s">
        <v>762</v>
      </c>
      <c r="K74" s="319" t="s">
        <v>768</v>
      </c>
      <c r="L74" s="390" t="s">
        <v>400</v>
      </c>
      <c r="M74" s="319" t="s">
        <v>768</v>
      </c>
      <c r="N74" s="14" t="s">
        <v>242</v>
      </c>
      <c r="O74" s="321" t="s">
        <v>111</v>
      </c>
      <c r="P74" s="316" t="s">
        <v>763</v>
      </c>
      <c r="Q74" s="318" t="s">
        <v>164</v>
      </c>
      <c r="R74" s="318" t="s">
        <v>164</v>
      </c>
      <c r="S74" s="318"/>
      <c r="T74" s="318"/>
      <c r="U74" s="318"/>
      <c r="V74" s="318"/>
      <c r="W74" s="318"/>
      <c r="X74" s="318" t="s">
        <v>164</v>
      </c>
      <c r="Y74"/>
      <c r="Z74"/>
      <c r="AA74"/>
    </row>
    <row r="75" spans="1:27" ht="15" thickBot="1" x14ac:dyDescent="0.4">
      <c r="A75" s="16"/>
      <c r="B75" s="19"/>
      <c r="C75" s="14"/>
      <c r="D75" s="20" t="s">
        <v>368</v>
      </c>
      <c r="E75"/>
      <c r="F75" s="14"/>
      <c r="G75" s="14"/>
      <c r="H75" s="393" t="s">
        <v>769</v>
      </c>
      <c r="I75" s="14" t="s">
        <v>242</v>
      </c>
      <c r="J75" s="394" t="s">
        <v>762</v>
      </c>
      <c r="K75" s="323" t="s">
        <v>769</v>
      </c>
      <c r="L75" s="395" t="s">
        <v>402</v>
      </c>
      <c r="M75" s="323" t="s">
        <v>769</v>
      </c>
      <c r="N75" s="14" t="s">
        <v>242</v>
      </c>
      <c r="O75" s="325" t="s">
        <v>111</v>
      </c>
      <c r="P75" s="316" t="s">
        <v>763</v>
      </c>
      <c r="Q75" s="318" t="s">
        <v>164</v>
      </c>
      <c r="R75" s="318" t="s">
        <v>164</v>
      </c>
      <c r="S75" s="318"/>
      <c r="T75" s="318"/>
      <c r="U75" s="318"/>
      <c r="V75" s="318"/>
      <c r="W75" s="318"/>
      <c r="X75" s="318" t="s">
        <v>164</v>
      </c>
      <c r="Y75"/>
      <c r="Z75"/>
      <c r="AA75"/>
    </row>
    <row r="76" spans="1:27" x14ac:dyDescent="0.35">
      <c r="A76" s="16"/>
      <c r="B76" s="19"/>
      <c r="C76" s="14"/>
      <c r="D76" s="18" t="s">
        <v>361</v>
      </c>
      <c r="E76"/>
      <c r="F76" s="14" t="s">
        <v>371</v>
      </c>
      <c r="G76" s="585" t="s">
        <v>355</v>
      </c>
      <c r="H76" s="295" t="s">
        <v>393</v>
      </c>
      <c r="I76" s="14" t="s">
        <v>242</v>
      </c>
      <c r="J76" s="382" t="s">
        <v>754</v>
      </c>
      <c r="K76" s="295" t="s">
        <v>393</v>
      </c>
      <c r="L76" s="296" t="s">
        <v>387</v>
      </c>
      <c r="M76" s="295" t="s">
        <v>393</v>
      </c>
      <c r="N76" s="14" t="s">
        <v>242</v>
      </c>
      <c r="O76" s="297" t="s">
        <v>358</v>
      </c>
      <c r="P76" s="297" t="s">
        <v>770</v>
      </c>
      <c r="Q76" s="298" t="s">
        <v>164</v>
      </c>
      <c r="R76" s="298" t="s">
        <v>164</v>
      </c>
      <c r="S76" s="298" t="s">
        <v>164</v>
      </c>
      <c r="T76" s="298" t="s">
        <v>164</v>
      </c>
      <c r="U76" s="298"/>
      <c r="V76" s="298" t="s">
        <v>164</v>
      </c>
      <c r="W76" s="298" t="s">
        <v>164</v>
      </c>
      <c r="X76" s="298"/>
      <c r="Y76"/>
      <c r="Z76"/>
      <c r="AA76"/>
    </row>
    <row r="77" spans="1:27" ht="15" thickBot="1" x14ac:dyDescent="0.4">
      <c r="B77" s="19"/>
      <c r="C77" s="14"/>
      <c r="D77" s="20" t="s">
        <v>363</v>
      </c>
      <c r="E77"/>
      <c r="F77" s="281"/>
      <c r="G77" s="585"/>
      <c r="H77" s="300" t="s">
        <v>395</v>
      </c>
      <c r="I77" s="14" t="s">
        <v>242</v>
      </c>
      <c r="J77" s="383" t="s">
        <v>754</v>
      </c>
      <c r="K77" s="300" t="s">
        <v>395</v>
      </c>
      <c r="L77" s="301" t="s">
        <v>389</v>
      </c>
      <c r="M77" s="300" t="s">
        <v>395</v>
      </c>
      <c r="N77" s="14" t="s">
        <v>242</v>
      </c>
      <c r="O77" s="302" t="s">
        <v>358</v>
      </c>
      <c r="P77" s="302" t="s">
        <v>770</v>
      </c>
      <c r="Q77" s="298" t="s">
        <v>164</v>
      </c>
      <c r="R77" s="298" t="s">
        <v>164</v>
      </c>
      <c r="S77" s="298" t="s">
        <v>164</v>
      </c>
      <c r="T77" s="298" t="s">
        <v>164</v>
      </c>
      <c r="U77" s="298"/>
      <c r="V77" s="298" t="s">
        <v>164</v>
      </c>
      <c r="W77" s="298" t="s">
        <v>164</v>
      </c>
      <c r="X77" s="298"/>
      <c r="Y77"/>
      <c r="Z77"/>
      <c r="AA77"/>
    </row>
    <row r="78" spans="1:27" x14ac:dyDescent="0.35">
      <c r="B78" s="454" t="s">
        <v>756</v>
      </c>
      <c r="C78" s="585" t="s">
        <v>372</v>
      </c>
      <c r="D78" s="26" t="s">
        <v>373</v>
      </c>
      <c r="E78"/>
      <c r="F78" s="14"/>
      <c r="G78" s="14"/>
      <c r="H78" s="300" t="s">
        <v>397</v>
      </c>
      <c r="I78" s="14" t="s">
        <v>242</v>
      </c>
      <c r="J78" s="383" t="s">
        <v>754</v>
      </c>
      <c r="K78" s="300" t="s">
        <v>397</v>
      </c>
      <c r="L78" s="301" t="s">
        <v>362</v>
      </c>
      <c r="M78" s="300" t="s">
        <v>397</v>
      </c>
      <c r="N78" s="14" t="s">
        <v>242</v>
      </c>
      <c r="O78" s="302" t="s">
        <v>376</v>
      </c>
      <c r="P78" s="302" t="s">
        <v>770</v>
      </c>
      <c r="Q78" s="298" t="s">
        <v>164</v>
      </c>
      <c r="R78" s="298" t="s">
        <v>164</v>
      </c>
      <c r="S78" s="298" t="s">
        <v>164</v>
      </c>
      <c r="T78" s="298" t="s">
        <v>164</v>
      </c>
      <c r="U78" s="298"/>
      <c r="V78" s="298" t="s">
        <v>164</v>
      </c>
      <c r="W78" s="298" t="s">
        <v>164</v>
      </c>
      <c r="X78" s="298"/>
      <c r="Y78"/>
      <c r="Z78"/>
      <c r="AA78"/>
    </row>
    <row r="79" spans="1:27" x14ac:dyDescent="0.35">
      <c r="B79" s="19"/>
      <c r="C79" s="585"/>
      <c r="D79" s="27" t="s">
        <v>377</v>
      </c>
      <c r="E79"/>
      <c r="F79" s="14"/>
      <c r="G79" s="14"/>
      <c r="H79" s="300" t="s">
        <v>399</v>
      </c>
      <c r="I79" s="14" t="s">
        <v>242</v>
      </c>
      <c r="J79" s="383" t="s">
        <v>754</v>
      </c>
      <c r="K79" s="300" t="s">
        <v>399</v>
      </c>
      <c r="L79" s="384" t="s">
        <v>757</v>
      </c>
      <c r="M79" s="300" t="s">
        <v>399</v>
      </c>
      <c r="N79" s="14" t="s">
        <v>242</v>
      </c>
      <c r="O79" s="302" t="s">
        <v>358</v>
      </c>
      <c r="P79" s="302" t="s">
        <v>770</v>
      </c>
      <c r="Q79" s="298" t="s">
        <v>164</v>
      </c>
      <c r="R79" s="298" t="s">
        <v>164</v>
      </c>
      <c r="S79" s="298" t="s">
        <v>164</v>
      </c>
      <c r="T79" s="298" t="s">
        <v>164</v>
      </c>
      <c r="U79" s="298"/>
      <c r="V79" s="298" t="s">
        <v>164</v>
      </c>
      <c r="W79" s="298" t="s">
        <v>164</v>
      </c>
      <c r="X79" s="298"/>
      <c r="Y79"/>
      <c r="Z79"/>
      <c r="AA79"/>
    </row>
    <row r="80" spans="1:27" ht="15" thickBot="1" x14ac:dyDescent="0.4">
      <c r="B80" s="19"/>
      <c r="C80" s="14"/>
      <c r="D80" s="27" t="s">
        <v>379</v>
      </c>
      <c r="E80"/>
      <c r="F80" s="14"/>
      <c r="G80" s="14"/>
      <c r="H80" s="300" t="s">
        <v>401</v>
      </c>
      <c r="I80" s="14" t="s">
        <v>242</v>
      </c>
      <c r="J80" s="383" t="s">
        <v>754</v>
      </c>
      <c r="K80" s="300" t="s">
        <v>401</v>
      </c>
      <c r="L80" s="384" t="s">
        <v>390</v>
      </c>
      <c r="M80" s="300" t="s">
        <v>401</v>
      </c>
      <c r="N80" s="14" t="s">
        <v>242</v>
      </c>
      <c r="O80" s="302" t="s">
        <v>358</v>
      </c>
      <c r="P80" s="302" t="s">
        <v>770</v>
      </c>
      <c r="Q80" s="298" t="s">
        <v>164</v>
      </c>
      <c r="R80" s="298" t="s">
        <v>164</v>
      </c>
      <c r="S80" s="298" t="s">
        <v>164</v>
      </c>
      <c r="T80" s="298" t="s">
        <v>164</v>
      </c>
      <c r="U80" s="298"/>
      <c r="V80" s="298" t="s">
        <v>164</v>
      </c>
      <c r="W80" s="298" t="s">
        <v>164</v>
      </c>
      <c r="X80" s="298"/>
      <c r="Y80"/>
      <c r="Z80"/>
      <c r="AA80"/>
    </row>
    <row r="81" spans="1:27" x14ac:dyDescent="0.35">
      <c r="B81" s="14"/>
      <c r="C81" s="14"/>
      <c r="D81" s="32" t="s">
        <v>374</v>
      </c>
      <c r="E81"/>
      <c r="F81"/>
      <c r="G81"/>
      <c r="H81" s="300" t="s">
        <v>403</v>
      </c>
      <c r="I81" s="14" t="s">
        <v>242</v>
      </c>
      <c r="J81" s="383" t="s">
        <v>754</v>
      </c>
      <c r="K81" s="300" t="s">
        <v>403</v>
      </c>
      <c r="L81" s="384" t="s">
        <v>758</v>
      </c>
      <c r="M81" s="300" t="s">
        <v>403</v>
      </c>
      <c r="N81" s="14" t="s">
        <v>242</v>
      </c>
      <c r="O81" s="302" t="s">
        <v>358</v>
      </c>
      <c r="P81" s="302" t="s">
        <v>770</v>
      </c>
      <c r="Q81" s="298" t="s">
        <v>164</v>
      </c>
      <c r="R81" s="298" t="s">
        <v>164</v>
      </c>
      <c r="S81" s="298" t="s">
        <v>164</v>
      </c>
      <c r="T81" s="298" t="s">
        <v>164</v>
      </c>
      <c r="U81" s="298"/>
      <c r="V81" s="298" t="s">
        <v>164</v>
      </c>
      <c r="W81" s="298" t="s">
        <v>164</v>
      </c>
      <c r="X81" s="298"/>
      <c r="Y81"/>
      <c r="Z81" t="s">
        <v>224</v>
      </c>
      <c r="AA81"/>
    </row>
    <row r="82" spans="1:27" ht="15" thickBot="1" x14ac:dyDescent="0.4">
      <c r="B82" s="14"/>
      <c r="C82" s="14"/>
      <c r="D82" s="33" t="s">
        <v>378</v>
      </c>
      <c r="E82"/>
      <c r="F82" s="264"/>
      <c r="G82" s="264"/>
      <c r="H82" s="300" t="s">
        <v>759</v>
      </c>
      <c r="I82" s="14" t="s">
        <v>242</v>
      </c>
      <c r="J82" s="383" t="s">
        <v>754</v>
      </c>
      <c r="K82" s="300" t="s">
        <v>759</v>
      </c>
      <c r="L82" s="384" t="s">
        <v>391</v>
      </c>
      <c r="M82" s="300" t="s">
        <v>759</v>
      </c>
      <c r="N82" s="14" t="s">
        <v>242</v>
      </c>
      <c r="O82" s="302" t="s">
        <v>358</v>
      </c>
      <c r="P82" s="302" t="s">
        <v>770</v>
      </c>
      <c r="Q82" s="298" t="s">
        <v>164</v>
      </c>
      <c r="R82" s="298" t="s">
        <v>164</v>
      </c>
      <c r="S82" s="298" t="s">
        <v>164</v>
      </c>
      <c r="T82" s="298" t="s">
        <v>164</v>
      </c>
      <c r="U82" s="298"/>
      <c r="V82" s="298" t="s">
        <v>164</v>
      </c>
      <c r="W82" s="298" t="s">
        <v>164</v>
      </c>
      <c r="X82" s="298"/>
      <c r="Y82"/>
      <c r="Z82" t="s">
        <v>41</v>
      </c>
      <c r="AA82" t="s">
        <v>41</v>
      </c>
    </row>
    <row r="83" spans="1:27" ht="15" thickBot="1" x14ac:dyDescent="0.4">
      <c r="B83" s="14"/>
      <c r="C83" s="14"/>
      <c r="D83" s="32" t="s">
        <v>380</v>
      </c>
      <c r="F83" s="14"/>
      <c r="G83" s="585"/>
      <c r="H83" s="300" t="s">
        <v>771</v>
      </c>
      <c r="I83" s="14" t="s">
        <v>242</v>
      </c>
      <c r="J83" s="383" t="s">
        <v>754</v>
      </c>
      <c r="K83" s="300" t="s">
        <v>771</v>
      </c>
      <c r="L83" s="384" t="s">
        <v>317</v>
      </c>
      <c r="M83" s="300" t="s">
        <v>771</v>
      </c>
      <c r="N83" s="14" t="s">
        <v>242</v>
      </c>
      <c r="O83" s="302" t="s">
        <v>358</v>
      </c>
      <c r="P83" s="297" t="s">
        <v>755</v>
      </c>
      <c r="Q83" s="298" t="s">
        <v>164</v>
      </c>
      <c r="R83" s="298" t="s">
        <v>164</v>
      </c>
      <c r="S83" s="298" t="s">
        <v>164</v>
      </c>
      <c r="T83" s="298" t="s">
        <v>164</v>
      </c>
      <c r="U83" s="298"/>
      <c r="V83" s="298" t="s">
        <v>164</v>
      </c>
      <c r="W83" s="298" t="s">
        <v>164</v>
      </c>
      <c r="X83" s="298"/>
      <c r="Y83"/>
      <c r="Z83" t="s">
        <v>224</v>
      </c>
      <c r="AA83"/>
    </row>
    <row r="84" spans="1:27" ht="15" thickBot="1" x14ac:dyDescent="0.4">
      <c r="B84" s="14"/>
      <c r="C84" s="14"/>
      <c r="D84" s="34" t="s">
        <v>96</v>
      </c>
      <c r="E84"/>
      <c r="F84" s="281"/>
      <c r="G84" s="585"/>
      <c r="H84" s="396" t="s">
        <v>772</v>
      </c>
      <c r="I84" s="14" t="s">
        <v>242</v>
      </c>
      <c r="J84" s="397" t="s">
        <v>754</v>
      </c>
      <c r="K84" s="396" t="s">
        <v>772</v>
      </c>
      <c r="L84" s="351" t="s">
        <v>773</v>
      </c>
      <c r="M84" s="396" t="s">
        <v>772</v>
      </c>
      <c r="N84" s="14" t="s">
        <v>242</v>
      </c>
      <c r="O84" s="303" t="s">
        <v>358</v>
      </c>
      <c r="P84" s="297" t="s">
        <v>755</v>
      </c>
      <c r="Q84" s="298" t="s">
        <v>164</v>
      </c>
      <c r="R84" s="298" t="s">
        <v>164</v>
      </c>
      <c r="S84" s="298" t="s">
        <v>164</v>
      </c>
      <c r="T84" s="298" t="s">
        <v>164</v>
      </c>
      <c r="U84" s="298"/>
      <c r="V84" s="298" t="s">
        <v>164</v>
      </c>
      <c r="W84" s="298" t="s">
        <v>164</v>
      </c>
      <c r="X84" s="298"/>
      <c r="Y84"/>
      <c r="Z84" t="s">
        <v>41</v>
      </c>
      <c r="AA84" t="s">
        <v>41</v>
      </c>
    </row>
    <row r="85" spans="1:27" ht="15" thickBot="1" x14ac:dyDescent="0.4">
      <c r="B85" s="19"/>
      <c r="C85" s="14"/>
      <c r="D85" s="42"/>
      <c r="E85"/>
      <c r="F85" s="14"/>
      <c r="G85" s="14"/>
      <c r="H85" s="264" t="s">
        <v>41</v>
      </c>
      <c r="I85" s="264" t="s">
        <v>41</v>
      </c>
      <c r="J85" s="264" t="s">
        <v>41</v>
      </c>
      <c r="K85" s="264" t="s">
        <v>41</v>
      </c>
      <c r="L85" s="11" t="s">
        <v>41</v>
      </c>
      <c r="M85" s="264" t="s">
        <v>41</v>
      </c>
      <c r="N85" s="264" t="s">
        <v>41</v>
      </c>
      <c r="O85" s="381" t="s">
        <v>41</v>
      </c>
      <c r="P85" s="381" t="s">
        <v>41</v>
      </c>
      <c r="Q85" s="11"/>
      <c r="R85" s="11"/>
      <c r="S85" s="11"/>
      <c r="T85" s="11"/>
      <c r="U85" s="11"/>
      <c r="V85" s="11"/>
      <c r="W85" s="11"/>
      <c r="X85"/>
      <c r="Y85"/>
      <c r="Z85"/>
      <c r="AA85"/>
    </row>
    <row r="86" spans="1:27" ht="15" customHeight="1" thickBot="1" x14ac:dyDescent="0.4">
      <c r="B86" s="10"/>
      <c r="C86" s="10"/>
      <c r="D86" s="10" t="s">
        <v>41</v>
      </c>
      <c r="E86" s="276" t="s">
        <v>774</v>
      </c>
      <c r="F86" s="14" t="s">
        <v>371</v>
      </c>
      <c r="G86" s="585" t="s">
        <v>355</v>
      </c>
      <c r="H86" s="295" t="s">
        <v>393</v>
      </c>
      <c r="I86" s="14" t="s">
        <v>242</v>
      </c>
      <c r="J86" s="382" t="s">
        <v>754</v>
      </c>
      <c r="K86" s="295" t="s">
        <v>393</v>
      </c>
      <c r="L86" s="296" t="s">
        <v>387</v>
      </c>
      <c r="M86" s="295" t="s">
        <v>393</v>
      </c>
      <c r="N86" s="454" t="s">
        <v>242</v>
      </c>
      <c r="O86" s="297" t="s">
        <v>358</v>
      </c>
      <c r="P86" s="297" t="s">
        <v>770</v>
      </c>
      <c r="Q86" s="298" t="s">
        <v>164</v>
      </c>
      <c r="R86" s="298" t="s">
        <v>164</v>
      </c>
      <c r="S86" s="298" t="s">
        <v>164</v>
      </c>
      <c r="T86" s="298" t="s">
        <v>164</v>
      </c>
      <c r="U86" s="298"/>
      <c r="V86" s="298" t="s">
        <v>164</v>
      </c>
      <c r="W86" s="298" t="s">
        <v>164</v>
      </c>
      <c r="X86" s="298"/>
      <c r="Y86"/>
      <c r="Z86"/>
      <c r="AA86"/>
    </row>
    <row r="87" spans="1:27" x14ac:dyDescent="0.35">
      <c r="A87" s="16" t="s">
        <v>385</v>
      </c>
      <c r="B87" s="14" t="s">
        <v>354</v>
      </c>
      <c r="C87" s="585" t="s">
        <v>355</v>
      </c>
      <c r="D87" s="22" t="s">
        <v>386</v>
      </c>
      <c r="E87"/>
      <c r="F87" s="281"/>
      <c r="G87" s="585"/>
      <c r="H87" s="300" t="s">
        <v>395</v>
      </c>
      <c r="I87" s="14" t="s">
        <v>242</v>
      </c>
      <c r="J87" s="383" t="s">
        <v>754</v>
      </c>
      <c r="K87" s="300" t="s">
        <v>395</v>
      </c>
      <c r="L87" s="301" t="s">
        <v>389</v>
      </c>
      <c r="M87" s="300" t="s">
        <v>395</v>
      </c>
      <c r="N87" s="14" t="s">
        <v>242</v>
      </c>
      <c r="O87" s="302" t="s">
        <v>358</v>
      </c>
      <c r="P87" s="302" t="s">
        <v>770</v>
      </c>
      <c r="Q87" s="298" t="s">
        <v>164</v>
      </c>
      <c r="R87" s="298" t="s">
        <v>164</v>
      </c>
      <c r="S87" s="298" t="s">
        <v>164</v>
      </c>
      <c r="T87" s="298" t="s">
        <v>164</v>
      </c>
      <c r="U87" s="298"/>
      <c r="V87" s="298" t="s">
        <v>164</v>
      </c>
      <c r="W87" s="298" t="s">
        <v>164</v>
      </c>
      <c r="X87" s="298"/>
      <c r="Y87"/>
      <c r="Z87"/>
      <c r="AA87"/>
    </row>
    <row r="88" spans="1:27" x14ac:dyDescent="0.35">
      <c r="B88" s="19"/>
      <c r="C88" s="585"/>
      <c r="D88" s="24" t="s">
        <v>388</v>
      </c>
      <c r="E88"/>
      <c r="F88" s="14"/>
      <c r="G88" s="14"/>
      <c r="H88" s="300" t="s">
        <v>397</v>
      </c>
      <c r="I88" s="14" t="s">
        <v>242</v>
      </c>
      <c r="J88" s="383" t="s">
        <v>754</v>
      </c>
      <c r="K88" s="300" t="s">
        <v>397</v>
      </c>
      <c r="L88" s="301" t="s">
        <v>362</v>
      </c>
      <c r="M88" s="300" t="s">
        <v>397</v>
      </c>
      <c r="N88" s="14" t="s">
        <v>242</v>
      </c>
      <c r="O88" s="302" t="s">
        <v>376</v>
      </c>
      <c r="P88" s="302" t="s">
        <v>770</v>
      </c>
      <c r="Q88" s="298" t="s">
        <v>164</v>
      </c>
      <c r="R88" s="298" t="s">
        <v>164</v>
      </c>
      <c r="S88" s="298" t="s">
        <v>164</v>
      </c>
      <c r="T88" s="298" t="s">
        <v>164</v>
      </c>
      <c r="U88" s="298"/>
      <c r="V88" s="298" t="s">
        <v>164</v>
      </c>
      <c r="W88" s="298" t="s">
        <v>164</v>
      </c>
      <c r="X88" s="298"/>
      <c r="Y88"/>
      <c r="Z88"/>
      <c r="AA88"/>
    </row>
    <row r="89" spans="1:27" x14ac:dyDescent="0.35">
      <c r="B89" s="14"/>
      <c r="C89" s="14"/>
      <c r="D89" s="24" t="s">
        <v>89</v>
      </c>
      <c r="E89"/>
      <c r="F89" s="14"/>
      <c r="G89" s="14"/>
      <c r="H89" s="300" t="s">
        <v>399</v>
      </c>
      <c r="I89" s="14" t="s">
        <v>242</v>
      </c>
      <c r="J89" s="383" t="s">
        <v>754</v>
      </c>
      <c r="K89" s="300" t="s">
        <v>399</v>
      </c>
      <c r="L89" s="384" t="s">
        <v>757</v>
      </c>
      <c r="M89" s="300" t="s">
        <v>399</v>
      </c>
      <c r="N89" s="14" t="s">
        <v>242</v>
      </c>
      <c r="O89" s="302" t="s">
        <v>358</v>
      </c>
      <c r="P89" s="302" t="s">
        <v>770</v>
      </c>
      <c r="Q89" s="298" t="s">
        <v>164</v>
      </c>
      <c r="R89" s="298" t="s">
        <v>164</v>
      </c>
      <c r="S89" s="298" t="s">
        <v>164</v>
      </c>
      <c r="T89" s="298" t="s">
        <v>164</v>
      </c>
      <c r="U89" s="298"/>
      <c r="V89" s="298" t="s">
        <v>164</v>
      </c>
      <c r="W89" s="298" t="s">
        <v>164</v>
      </c>
      <c r="X89" s="298"/>
      <c r="Y89"/>
      <c r="Z89"/>
      <c r="AA89"/>
    </row>
    <row r="90" spans="1:27" x14ac:dyDescent="0.35">
      <c r="B90" s="19"/>
      <c r="C90" s="14"/>
      <c r="D90" s="42"/>
      <c r="E90"/>
      <c r="F90" s="14"/>
      <c r="G90" s="14"/>
      <c r="H90" s="264" t="s">
        <v>41</v>
      </c>
      <c r="I90" s="264" t="s">
        <v>41</v>
      </c>
      <c r="J90" s="264" t="s">
        <v>41</v>
      </c>
      <c r="K90" s="264" t="s">
        <v>41</v>
      </c>
      <c r="L90" s="11" t="s">
        <v>41</v>
      </c>
      <c r="M90" s="264" t="s">
        <v>41</v>
      </c>
      <c r="N90" s="264" t="s">
        <v>41</v>
      </c>
      <c r="O90" s="381" t="s">
        <v>41</v>
      </c>
      <c r="P90" s="381" t="s">
        <v>41</v>
      </c>
      <c r="Q90" s="11"/>
      <c r="R90" s="11"/>
      <c r="S90" s="11"/>
      <c r="T90" s="11"/>
      <c r="U90" s="11"/>
      <c r="V90" s="11"/>
      <c r="W90" s="11"/>
      <c r="X90"/>
      <c r="Y90"/>
      <c r="Z90"/>
      <c r="AA90"/>
    </row>
    <row r="91" spans="1:27" x14ac:dyDescent="0.35">
      <c r="B91" s="14"/>
      <c r="C91" s="14"/>
      <c r="D91" s="37" t="s">
        <v>91</v>
      </c>
      <c r="E91"/>
      <c r="F91" s="14"/>
      <c r="G91" s="14"/>
      <c r="H91" s="300" t="s">
        <v>401</v>
      </c>
      <c r="I91" s="14" t="s">
        <v>242</v>
      </c>
      <c r="J91" s="383" t="s">
        <v>754</v>
      </c>
      <c r="K91" s="300" t="s">
        <v>401</v>
      </c>
      <c r="L91" s="384" t="s">
        <v>390</v>
      </c>
      <c r="M91" s="300" t="s">
        <v>401</v>
      </c>
      <c r="N91" s="14" t="s">
        <v>242</v>
      </c>
      <c r="O91" s="302" t="s">
        <v>358</v>
      </c>
      <c r="P91" s="302" t="s">
        <v>770</v>
      </c>
      <c r="Q91" s="298" t="s">
        <v>164</v>
      </c>
      <c r="R91" s="298" t="s">
        <v>164</v>
      </c>
      <c r="S91" s="298" t="s">
        <v>164</v>
      </c>
      <c r="T91" s="298" t="s">
        <v>164</v>
      </c>
      <c r="U91" s="298"/>
      <c r="V91" s="298" t="s">
        <v>164</v>
      </c>
      <c r="W91" s="298" t="s">
        <v>164</v>
      </c>
      <c r="X91" s="298"/>
      <c r="Y91"/>
      <c r="Z91"/>
      <c r="AA91"/>
    </row>
    <row r="92" spans="1:27" x14ac:dyDescent="0.35">
      <c r="B92" s="14"/>
      <c r="C92" s="14"/>
      <c r="D92" s="24" t="s">
        <v>88</v>
      </c>
      <c r="E92"/>
      <c r="F92"/>
      <c r="G92"/>
      <c r="H92" s="300" t="s">
        <v>403</v>
      </c>
      <c r="I92" s="14" t="s">
        <v>242</v>
      </c>
      <c r="J92" s="383" t="s">
        <v>754</v>
      </c>
      <c r="K92" s="300" t="s">
        <v>403</v>
      </c>
      <c r="L92" s="384" t="s">
        <v>758</v>
      </c>
      <c r="M92" s="300" t="s">
        <v>403</v>
      </c>
      <c r="N92" s="14" t="s">
        <v>242</v>
      </c>
      <c r="O92" s="302" t="s">
        <v>358</v>
      </c>
      <c r="P92" s="302" t="s">
        <v>770</v>
      </c>
      <c r="Q92" s="298" t="s">
        <v>164</v>
      </c>
      <c r="R92" s="298" t="s">
        <v>164</v>
      </c>
      <c r="S92" s="298" t="s">
        <v>164</v>
      </c>
      <c r="T92" s="298" t="s">
        <v>164</v>
      </c>
      <c r="U92" s="298"/>
      <c r="V92" s="298" t="s">
        <v>164</v>
      </c>
      <c r="W92" s="298" t="s">
        <v>164</v>
      </c>
      <c r="X92" s="298"/>
      <c r="Y92"/>
      <c r="Z92" t="s">
        <v>224</v>
      </c>
      <c r="AA92"/>
    </row>
    <row r="93" spans="1:27" x14ac:dyDescent="0.35">
      <c r="B93" s="14"/>
      <c r="C93" s="14"/>
      <c r="D93" s="24" t="s">
        <v>92</v>
      </c>
      <c r="E93"/>
      <c r="F93" s="264"/>
      <c r="G93" s="264"/>
      <c r="H93" s="300" t="s">
        <v>759</v>
      </c>
      <c r="I93" s="14" t="s">
        <v>242</v>
      </c>
      <c r="J93" s="383" t="s">
        <v>754</v>
      </c>
      <c r="K93" s="300" t="s">
        <v>759</v>
      </c>
      <c r="L93" s="384" t="s">
        <v>391</v>
      </c>
      <c r="M93" s="300" t="s">
        <v>759</v>
      </c>
      <c r="N93" s="14" t="s">
        <v>242</v>
      </c>
      <c r="O93" s="302" t="s">
        <v>358</v>
      </c>
      <c r="P93" s="302" t="s">
        <v>770</v>
      </c>
      <c r="Q93" s="298" t="s">
        <v>164</v>
      </c>
      <c r="R93" s="298" t="s">
        <v>164</v>
      </c>
      <c r="S93" s="298" t="s">
        <v>164</v>
      </c>
      <c r="T93" s="298" t="s">
        <v>164</v>
      </c>
      <c r="U93" s="298"/>
      <c r="V93" s="298" t="s">
        <v>164</v>
      </c>
      <c r="W93" s="298" t="s">
        <v>164</v>
      </c>
      <c r="X93" s="298"/>
      <c r="Y93"/>
      <c r="Z93" t="s">
        <v>41</v>
      </c>
      <c r="AA93" t="s">
        <v>41</v>
      </c>
    </row>
    <row r="94" spans="1:27" x14ac:dyDescent="0.35">
      <c r="B94" s="14"/>
      <c r="C94" s="14"/>
      <c r="D94" s="37" t="s">
        <v>93</v>
      </c>
      <c r="F94" s="14" t="s">
        <v>371</v>
      </c>
      <c r="G94" s="585" t="s">
        <v>355</v>
      </c>
      <c r="H94" s="300" t="s">
        <v>771</v>
      </c>
      <c r="I94" s="14" t="s">
        <v>242</v>
      </c>
      <c r="J94" s="383" t="s">
        <v>754</v>
      </c>
      <c r="K94" s="300" t="s">
        <v>771</v>
      </c>
      <c r="L94" s="384" t="s">
        <v>317</v>
      </c>
      <c r="M94" s="300" t="s">
        <v>771</v>
      </c>
      <c r="N94" s="14" t="s">
        <v>242</v>
      </c>
      <c r="O94" s="302" t="s">
        <v>358</v>
      </c>
      <c r="P94" s="302" t="s">
        <v>770</v>
      </c>
      <c r="Q94" s="298" t="s">
        <v>164</v>
      </c>
      <c r="R94" s="298" t="s">
        <v>164</v>
      </c>
      <c r="S94" s="298" t="s">
        <v>164</v>
      </c>
      <c r="T94" s="298" t="s">
        <v>164</v>
      </c>
      <c r="U94" s="298"/>
      <c r="V94" s="298" t="s">
        <v>164</v>
      </c>
      <c r="W94" s="298" t="s">
        <v>164</v>
      </c>
      <c r="X94" s="298"/>
      <c r="Y94"/>
      <c r="Z94" t="s">
        <v>224</v>
      </c>
      <c r="AA94"/>
    </row>
    <row r="95" spans="1:27" ht="15" thickBot="1" x14ac:dyDescent="0.4">
      <c r="B95" s="14"/>
      <c r="C95" s="14"/>
      <c r="D95" s="24" t="s">
        <v>392</v>
      </c>
      <c r="E95"/>
      <c r="F95" s="281"/>
      <c r="G95" s="585"/>
      <c r="H95" s="396" t="s">
        <v>772</v>
      </c>
      <c r="I95" s="14" t="s">
        <v>242</v>
      </c>
      <c r="J95" s="397" t="s">
        <v>754</v>
      </c>
      <c r="K95" s="396" t="s">
        <v>772</v>
      </c>
      <c r="L95" s="351" t="s">
        <v>773</v>
      </c>
      <c r="M95" s="396" t="s">
        <v>772</v>
      </c>
      <c r="N95" s="14" t="s">
        <v>242</v>
      </c>
      <c r="O95" s="303" t="s">
        <v>358</v>
      </c>
      <c r="P95" s="303" t="s">
        <v>770</v>
      </c>
      <c r="Q95" s="298" t="s">
        <v>164</v>
      </c>
      <c r="R95" s="298" t="s">
        <v>164</v>
      </c>
      <c r="S95" s="298" t="s">
        <v>164</v>
      </c>
      <c r="T95" s="298" t="s">
        <v>164</v>
      </c>
      <c r="U95" s="298"/>
      <c r="V95" s="298" t="s">
        <v>164</v>
      </c>
      <c r="W95" s="298" t="s">
        <v>164</v>
      </c>
      <c r="X95" s="298"/>
      <c r="Y95"/>
      <c r="Z95" t="s">
        <v>41</v>
      </c>
      <c r="AA95" t="s">
        <v>41</v>
      </c>
    </row>
    <row r="96" spans="1:27" ht="15" thickBot="1" x14ac:dyDescent="0.4">
      <c r="B96" s="14"/>
      <c r="C96" s="14"/>
      <c r="D96" s="24" t="s">
        <v>95</v>
      </c>
      <c r="E96"/>
      <c r="F96" s="14" t="s">
        <v>756</v>
      </c>
      <c r="G96" s="585" t="s">
        <v>372</v>
      </c>
      <c r="H96" s="314" t="s">
        <v>761</v>
      </c>
      <c r="I96" s="14" t="s">
        <v>242</v>
      </c>
      <c r="J96" s="385" t="s">
        <v>762</v>
      </c>
      <c r="K96" s="314" t="s">
        <v>761</v>
      </c>
      <c r="L96" s="386" t="s">
        <v>394</v>
      </c>
      <c r="M96" s="314" t="s">
        <v>761</v>
      </c>
      <c r="N96" s="454" t="s">
        <v>897</v>
      </c>
      <c r="O96" s="316" t="s">
        <v>111</v>
      </c>
      <c r="P96" s="316" t="s">
        <v>763</v>
      </c>
      <c r="Q96" s="318" t="s">
        <v>164</v>
      </c>
      <c r="R96" s="318" t="s">
        <v>164</v>
      </c>
      <c r="S96" s="318"/>
      <c r="T96" s="318"/>
      <c r="U96" s="318"/>
      <c r="V96" s="318"/>
      <c r="W96" s="318"/>
      <c r="X96" s="318" t="s">
        <v>164</v>
      </c>
      <c r="Y96"/>
      <c r="Z96" s="387" t="s">
        <v>358</v>
      </c>
      <c r="AA96" s="388" t="s">
        <v>764</v>
      </c>
    </row>
    <row r="97" spans="2:27" ht="15" thickBot="1" x14ac:dyDescent="0.4">
      <c r="B97" s="14"/>
      <c r="C97" s="14"/>
      <c r="D97" s="37" t="s">
        <v>94</v>
      </c>
      <c r="E97"/>
      <c r="F97" s="281"/>
      <c r="G97" s="585"/>
      <c r="H97" s="353" t="s">
        <v>765</v>
      </c>
      <c r="I97" s="14" t="s">
        <v>242</v>
      </c>
      <c r="J97" s="389" t="s">
        <v>762</v>
      </c>
      <c r="K97" s="319" t="s">
        <v>765</v>
      </c>
      <c r="L97" s="390" t="s">
        <v>396</v>
      </c>
      <c r="M97" s="319" t="s">
        <v>765</v>
      </c>
      <c r="N97" s="454" t="s">
        <v>897</v>
      </c>
      <c r="O97" s="321" t="s">
        <v>111</v>
      </c>
      <c r="P97" s="316" t="s">
        <v>763</v>
      </c>
      <c r="Q97" s="318" t="s">
        <v>164</v>
      </c>
      <c r="R97" s="318" t="s">
        <v>164</v>
      </c>
      <c r="S97" s="318"/>
      <c r="T97" s="318"/>
      <c r="U97" s="318"/>
      <c r="V97" s="318"/>
      <c r="W97" s="318"/>
      <c r="X97" s="318" t="s">
        <v>164</v>
      </c>
      <c r="Y97"/>
      <c r="Z97" s="391" t="s">
        <v>111</v>
      </c>
      <c r="AA97" s="392" t="s">
        <v>766</v>
      </c>
    </row>
    <row r="98" spans="2:27" ht="15" thickBot="1" x14ac:dyDescent="0.4">
      <c r="B98" s="14" t="s">
        <v>371</v>
      </c>
      <c r="C98" s="585" t="s">
        <v>372</v>
      </c>
      <c r="D98" s="26" t="s">
        <v>373</v>
      </c>
      <c r="E98"/>
      <c r="F98" s="14"/>
      <c r="G98" s="14"/>
      <c r="H98" s="353" t="s">
        <v>767</v>
      </c>
      <c r="I98" s="14" t="s">
        <v>242</v>
      </c>
      <c r="J98" s="389" t="s">
        <v>762</v>
      </c>
      <c r="K98" s="319" t="s">
        <v>767</v>
      </c>
      <c r="L98" s="390" t="s">
        <v>398</v>
      </c>
      <c r="M98" s="319" t="s">
        <v>767</v>
      </c>
      <c r="N98" s="454" t="s">
        <v>897</v>
      </c>
      <c r="O98" s="321" t="s">
        <v>111</v>
      </c>
      <c r="P98" s="316" t="s">
        <v>763</v>
      </c>
      <c r="Q98" s="318" t="s">
        <v>164</v>
      </c>
      <c r="R98" s="318" t="s">
        <v>164</v>
      </c>
      <c r="S98" s="318"/>
      <c r="T98" s="318"/>
      <c r="U98" s="318"/>
      <c r="V98" s="318"/>
      <c r="W98" s="318"/>
      <c r="X98" s="318" t="s">
        <v>164</v>
      </c>
      <c r="Y98"/>
      <c r="Z98"/>
      <c r="AA98"/>
    </row>
    <row r="99" spans="2:27" ht="15" thickBot="1" x14ac:dyDescent="0.4">
      <c r="B99" s="19"/>
      <c r="C99" s="585"/>
      <c r="D99" s="27" t="s">
        <v>377</v>
      </c>
      <c r="E99"/>
      <c r="F99" s="14"/>
      <c r="G99" s="14"/>
      <c r="H99" s="353" t="s">
        <v>768</v>
      </c>
      <c r="I99" s="14" t="s">
        <v>242</v>
      </c>
      <c r="J99" s="389" t="s">
        <v>762</v>
      </c>
      <c r="K99" s="319" t="s">
        <v>768</v>
      </c>
      <c r="L99" s="390" t="s">
        <v>400</v>
      </c>
      <c r="M99" s="319" t="s">
        <v>768</v>
      </c>
      <c r="N99" s="454" t="s">
        <v>897</v>
      </c>
      <c r="O99" s="321" t="s">
        <v>111</v>
      </c>
      <c r="P99" s="316" t="s">
        <v>763</v>
      </c>
      <c r="Q99" s="318" t="s">
        <v>164</v>
      </c>
      <c r="R99" s="318" t="s">
        <v>164</v>
      </c>
      <c r="S99" s="318"/>
      <c r="T99" s="318"/>
      <c r="U99" s="318"/>
      <c r="V99" s="318"/>
      <c r="W99" s="318"/>
      <c r="X99" s="318" t="s">
        <v>164</v>
      </c>
      <c r="Y99"/>
      <c r="Z99"/>
      <c r="AA99"/>
    </row>
    <row r="100" spans="2:27" ht="15" thickBot="1" x14ac:dyDescent="0.4">
      <c r="B100" s="19"/>
      <c r="C100" s="14"/>
      <c r="D100" s="27" t="s">
        <v>379</v>
      </c>
      <c r="E100"/>
      <c r="F100" s="14"/>
      <c r="G100" s="14"/>
      <c r="H100" s="393" t="s">
        <v>769</v>
      </c>
      <c r="I100" s="14" t="s">
        <v>242</v>
      </c>
      <c r="J100" s="394" t="s">
        <v>762</v>
      </c>
      <c r="K100" s="323" t="s">
        <v>769</v>
      </c>
      <c r="L100" s="395" t="s">
        <v>402</v>
      </c>
      <c r="M100" s="323" t="s">
        <v>769</v>
      </c>
      <c r="N100" s="454" t="s">
        <v>897</v>
      </c>
      <c r="O100" s="325" t="s">
        <v>111</v>
      </c>
      <c r="P100" s="316" t="s">
        <v>763</v>
      </c>
      <c r="Q100" s="318" t="s">
        <v>164</v>
      </c>
      <c r="R100" s="318" t="s">
        <v>164</v>
      </c>
      <c r="S100" s="318"/>
      <c r="T100" s="318"/>
      <c r="U100" s="318"/>
      <c r="V100" s="318"/>
      <c r="W100" s="318"/>
      <c r="X100" s="318" t="s">
        <v>164</v>
      </c>
      <c r="Y100"/>
      <c r="Z100"/>
      <c r="AA100"/>
    </row>
    <row r="101" spans="2:27" x14ac:dyDescent="0.35">
      <c r="B101" s="14"/>
      <c r="C101" s="14"/>
      <c r="D101" s="39" t="s">
        <v>393</v>
      </c>
      <c r="E101"/>
      <c r="F101" s="14"/>
      <c r="G101" s="14"/>
      <c r="H101" s="11"/>
      <c r="I101"/>
      <c r="J101"/>
      <c r="K101" s="11"/>
      <c r="L101"/>
      <c r="M101" s="11"/>
      <c r="N101"/>
      <c r="O101" s="11"/>
      <c r="P101" s="11"/>
      <c r="Q101" s="11"/>
      <c r="R101" s="11"/>
      <c r="S101" s="11"/>
      <c r="T101" s="11"/>
      <c r="U101" s="11"/>
      <c r="V101" s="11"/>
      <c r="W101" s="11"/>
      <c r="X101"/>
      <c r="Y101"/>
      <c r="Z101"/>
      <c r="AA101"/>
    </row>
    <row r="102" spans="2:27" ht="15" thickBot="1" x14ac:dyDescent="0.4">
      <c r="B102" s="14"/>
      <c r="C102" s="14"/>
      <c r="D102" s="39" t="s">
        <v>395</v>
      </c>
      <c r="E102"/>
      <c r="F102" s="14"/>
      <c r="G102" s="14"/>
      <c r="H102" s="264" t="s">
        <v>41</v>
      </c>
      <c r="I102" s="264" t="s">
        <v>41</v>
      </c>
      <c r="J102" s="264" t="s">
        <v>41</v>
      </c>
      <c r="K102" s="264" t="s">
        <v>41</v>
      </c>
      <c r="L102" s="11" t="s">
        <v>41</v>
      </c>
      <c r="M102" s="264" t="s">
        <v>41</v>
      </c>
      <c r="N102" s="264" t="s">
        <v>41</v>
      </c>
      <c r="O102" s="264" t="s">
        <v>41</v>
      </c>
      <c r="P102" s="264" t="s">
        <v>41</v>
      </c>
      <c r="Q102" s="11"/>
      <c r="R102" s="11"/>
      <c r="S102" s="11"/>
      <c r="T102" s="11"/>
      <c r="U102" s="11"/>
      <c r="V102" s="11"/>
      <c r="W102" s="11"/>
      <c r="X102"/>
      <c r="Y102"/>
      <c r="Z102"/>
      <c r="AA102"/>
    </row>
    <row r="103" spans="2:27" x14ac:dyDescent="0.35">
      <c r="B103" s="14"/>
      <c r="C103" s="14"/>
      <c r="D103" s="39" t="s">
        <v>397</v>
      </c>
      <c r="E103"/>
      <c r="F103" s="14" t="s">
        <v>756</v>
      </c>
      <c r="G103" s="585" t="s">
        <v>372</v>
      </c>
      <c r="H103" s="277" t="s">
        <v>373</v>
      </c>
      <c r="I103" s="14" t="s">
        <v>228</v>
      </c>
      <c r="J103" s="360" t="s">
        <v>775</v>
      </c>
      <c r="K103" s="277" t="s">
        <v>373</v>
      </c>
      <c r="L103" s="398" t="s">
        <v>357</v>
      </c>
      <c r="M103" s="277" t="s">
        <v>373</v>
      </c>
      <c r="N103" s="14" t="s">
        <v>228</v>
      </c>
      <c r="O103" s="279" t="s">
        <v>776</v>
      </c>
      <c r="P103" s="279" t="s">
        <v>777</v>
      </c>
      <c r="Q103" s="280" t="s">
        <v>164</v>
      </c>
      <c r="R103" s="280" t="s">
        <v>164</v>
      </c>
      <c r="S103" s="280" t="s">
        <v>164</v>
      </c>
      <c r="T103" s="280" t="s">
        <v>164</v>
      </c>
      <c r="U103" s="280"/>
      <c r="V103" s="280" t="s">
        <v>164</v>
      </c>
      <c r="W103" s="280" t="s">
        <v>164</v>
      </c>
      <c r="X103" s="280" t="s">
        <v>164</v>
      </c>
      <c r="Y103"/>
      <c r="Z103"/>
      <c r="AA103"/>
    </row>
    <row r="104" spans="2:27" x14ac:dyDescent="0.35">
      <c r="B104" s="14"/>
      <c r="C104" s="14"/>
      <c r="D104" s="39" t="s">
        <v>399</v>
      </c>
      <c r="E104"/>
      <c r="F104" s="281"/>
      <c r="G104" s="585"/>
      <c r="H104" s="282" t="s">
        <v>377</v>
      </c>
      <c r="I104" s="14" t="s">
        <v>228</v>
      </c>
      <c r="J104" s="362" t="s">
        <v>775</v>
      </c>
      <c r="K104" s="282" t="s">
        <v>377</v>
      </c>
      <c r="L104" s="399" t="s">
        <v>389</v>
      </c>
      <c r="M104" s="282" t="s">
        <v>377</v>
      </c>
      <c r="N104" s="14" t="s">
        <v>228</v>
      </c>
      <c r="O104" s="284" t="s">
        <v>776</v>
      </c>
      <c r="P104" s="284" t="s">
        <v>777</v>
      </c>
      <c r="Q104" s="280" t="s">
        <v>164</v>
      </c>
      <c r="R104" s="280" t="s">
        <v>164</v>
      </c>
      <c r="S104" s="280" t="s">
        <v>164</v>
      </c>
      <c r="T104" s="280" t="s">
        <v>164</v>
      </c>
      <c r="U104" s="280"/>
      <c r="V104" s="280" t="s">
        <v>164</v>
      </c>
      <c r="W104" s="280" t="s">
        <v>164</v>
      </c>
      <c r="X104" s="280" t="s">
        <v>164</v>
      </c>
      <c r="Y104"/>
      <c r="Z104"/>
      <c r="AA104"/>
    </row>
    <row r="105" spans="2:27" x14ac:dyDescent="0.35">
      <c r="B105" s="14"/>
      <c r="C105" s="14"/>
      <c r="D105" s="39" t="s">
        <v>401</v>
      </c>
      <c r="E105"/>
      <c r="F105" s="14"/>
      <c r="G105" s="14"/>
      <c r="H105" s="282" t="s">
        <v>379</v>
      </c>
      <c r="I105" s="14" t="s">
        <v>228</v>
      </c>
      <c r="J105" s="362" t="s">
        <v>775</v>
      </c>
      <c r="K105" s="282" t="s">
        <v>379</v>
      </c>
      <c r="L105" s="399" t="s">
        <v>362</v>
      </c>
      <c r="M105" s="282" t="s">
        <v>379</v>
      </c>
      <c r="N105" s="14" t="s">
        <v>228</v>
      </c>
      <c r="O105" s="284" t="s">
        <v>776</v>
      </c>
      <c r="P105" s="284" t="s">
        <v>778</v>
      </c>
      <c r="Q105" s="280" t="s">
        <v>164</v>
      </c>
      <c r="R105" s="280" t="s">
        <v>164</v>
      </c>
      <c r="S105" s="280" t="s">
        <v>164</v>
      </c>
      <c r="T105" s="280" t="s">
        <v>164</v>
      </c>
      <c r="U105" s="280"/>
      <c r="V105" s="280" t="s">
        <v>164</v>
      </c>
      <c r="W105" s="280" t="s">
        <v>164</v>
      </c>
      <c r="X105" s="280" t="s">
        <v>164</v>
      </c>
      <c r="Y105"/>
      <c r="Z105"/>
      <c r="AA105"/>
    </row>
    <row r="106" spans="2:27" ht="15" thickBot="1" x14ac:dyDescent="0.4">
      <c r="B106" s="14"/>
      <c r="C106" s="14"/>
      <c r="D106" s="39" t="s">
        <v>403</v>
      </c>
      <c r="E106"/>
      <c r="F106" s="14"/>
      <c r="G106" s="14"/>
      <c r="H106" s="282" t="s">
        <v>779</v>
      </c>
      <c r="I106" s="14" t="s">
        <v>228</v>
      </c>
      <c r="J106" s="362" t="s">
        <v>775</v>
      </c>
      <c r="K106" s="282" t="s">
        <v>779</v>
      </c>
      <c r="L106" s="399" t="s">
        <v>364</v>
      </c>
      <c r="M106" s="282" t="s">
        <v>779</v>
      </c>
      <c r="N106" s="14" t="s">
        <v>228</v>
      </c>
      <c r="O106" s="284" t="s">
        <v>776</v>
      </c>
      <c r="P106" s="284" t="s">
        <v>778</v>
      </c>
      <c r="Q106" s="280" t="s">
        <v>164</v>
      </c>
      <c r="R106" s="280" t="s">
        <v>164</v>
      </c>
      <c r="S106" s="280" t="s">
        <v>164</v>
      </c>
      <c r="T106" s="280" t="s">
        <v>164</v>
      </c>
      <c r="U106" s="280"/>
      <c r="V106" s="280" t="s">
        <v>164</v>
      </c>
      <c r="W106" s="280" t="s">
        <v>164</v>
      </c>
      <c r="X106" s="280" t="s">
        <v>164</v>
      </c>
      <c r="Y106"/>
      <c r="Z106"/>
      <c r="AA106"/>
    </row>
    <row r="107" spans="2:27" x14ac:dyDescent="0.35">
      <c r="B107" s="14"/>
      <c r="C107" s="14"/>
      <c r="D107" s="32" t="s">
        <v>374</v>
      </c>
      <c r="E107"/>
      <c r="F107" s="14"/>
      <c r="G107" s="14"/>
      <c r="H107" s="282" t="s">
        <v>780</v>
      </c>
      <c r="I107" s="14" t="s">
        <v>228</v>
      </c>
      <c r="J107" s="362" t="s">
        <v>775</v>
      </c>
      <c r="K107" s="282" t="s">
        <v>780</v>
      </c>
      <c r="L107" s="399" t="s">
        <v>781</v>
      </c>
      <c r="M107" s="282" t="s">
        <v>780</v>
      </c>
      <c r="N107" s="14" t="s">
        <v>228</v>
      </c>
      <c r="O107" s="284" t="s">
        <v>776</v>
      </c>
      <c r="P107" s="284" t="s">
        <v>778</v>
      </c>
      <c r="Q107" s="280" t="s">
        <v>164</v>
      </c>
      <c r="R107" s="280" t="s">
        <v>164</v>
      </c>
      <c r="S107" s="280" t="s">
        <v>164</v>
      </c>
      <c r="T107" s="280" t="s">
        <v>164</v>
      </c>
      <c r="U107" s="280"/>
      <c r="V107" s="280" t="s">
        <v>164</v>
      </c>
      <c r="W107" s="280" t="s">
        <v>164</v>
      </c>
      <c r="X107" s="280" t="s">
        <v>164</v>
      </c>
      <c r="Y107"/>
      <c r="Z107"/>
      <c r="AA107"/>
    </row>
    <row r="108" spans="2:27" ht="15" thickBot="1" x14ac:dyDescent="0.4">
      <c r="B108" s="14"/>
      <c r="C108" s="14"/>
      <c r="D108" s="33" t="s">
        <v>378</v>
      </c>
      <c r="E108"/>
      <c r="F108"/>
      <c r="G108"/>
      <c r="H108" s="282" t="s">
        <v>782</v>
      </c>
      <c r="I108" s="14" t="s">
        <v>228</v>
      </c>
      <c r="J108" s="362" t="s">
        <v>775</v>
      </c>
      <c r="K108" s="282" t="s">
        <v>782</v>
      </c>
      <c r="L108" s="399" t="s">
        <v>317</v>
      </c>
      <c r="M108" s="282" t="s">
        <v>782</v>
      </c>
      <c r="N108" s="14" t="s">
        <v>228</v>
      </c>
      <c r="O108" s="284" t="s">
        <v>776</v>
      </c>
      <c r="P108" s="284" t="s">
        <v>778</v>
      </c>
      <c r="Q108" s="280" t="s">
        <v>164</v>
      </c>
      <c r="R108" s="280" t="s">
        <v>164</v>
      </c>
      <c r="S108" s="280" t="s">
        <v>164</v>
      </c>
      <c r="T108" s="280" t="s">
        <v>164</v>
      </c>
      <c r="U108" s="280"/>
      <c r="V108" s="280" t="s">
        <v>164</v>
      </c>
      <c r="W108" s="280" t="s">
        <v>164</v>
      </c>
      <c r="X108" s="280" t="s">
        <v>164</v>
      </c>
      <c r="Y108"/>
      <c r="Z108"/>
      <c r="AA108"/>
    </row>
    <row r="109" spans="2:27" ht="15" thickBot="1" x14ac:dyDescent="0.4">
      <c r="B109" s="14"/>
      <c r="C109" s="14"/>
      <c r="D109" s="32" t="s">
        <v>380</v>
      </c>
      <c r="E109"/>
      <c r="F109" s="264"/>
      <c r="G109" s="264"/>
      <c r="H109" s="289" t="s">
        <v>783</v>
      </c>
      <c r="I109" s="14" t="s">
        <v>228</v>
      </c>
      <c r="J109" s="364" t="s">
        <v>775</v>
      </c>
      <c r="K109" s="289" t="s">
        <v>783</v>
      </c>
      <c r="L109" s="399" t="s">
        <v>784</v>
      </c>
      <c r="M109" s="289" t="s">
        <v>783</v>
      </c>
      <c r="N109" s="14" t="s">
        <v>228</v>
      </c>
      <c r="O109" s="292" t="s">
        <v>776</v>
      </c>
      <c r="P109" s="292" t="s">
        <v>778</v>
      </c>
      <c r="Q109" s="280" t="s">
        <v>164</v>
      </c>
      <c r="R109" s="280" t="s">
        <v>164</v>
      </c>
      <c r="S109" s="280" t="s">
        <v>164</v>
      </c>
      <c r="T109" s="280" t="s">
        <v>164</v>
      </c>
      <c r="U109" s="280"/>
      <c r="V109" s="280" t="s">
        <v>164</v>
      </c>
      <c r="W109" s="280" t="s">
        <v>164</v>
      </c>
      <c r="X109" s="280" t="s">
        <v>164</v>
      </c>
      <c r="Y109"/>
      <c r="Z109"/>
      <c r="AA109"/>
    </row>
    <row r="110" spans="2:27" ht="15" thickBot="1" x14ac:dyDescent="0.4">
      <c r="B110" s="14"/>
      <c r="C110" s="14"/>
      <c r="D110" s="34" t="s">
        <v>96</v>
      </c>
      <c r="E110" s="276" t="s">
        <v>785</v>
      </c>
      <c r="F110" s="14" t="s">
        <v>371</v>
      </c>
      <c r="G110" s="585" t="s">
        <v>355</v>
      </c>
      <c r="H110" s="330" t="s">
        <v>786</v>
      </c>
      <c r="I110" s="14" t="s">
        <v>250</v>
      </c>
      <c r="J110" s="375" t="s">
        <v>787</v>
      </c>
      <c r="K110" s="330" t="s">
        <v>786</v>
      </c>
      <c r="L110" s="400" t="s">
        <v>381</v>
      </c>
      <c r="M110" s="330" t="s">
        <v>786</v>
      </c>
      <c r="N110" s="14" t="s">
        <v>250</v>
      </c>
      <c r="O110" s="367" t="s">
        <v>788</v>
      </c>
      <c r="P110" s="368" t="s">
        <v>778</v>
      </c>
      <c r="Q110" s="357" t="s">
        <v>164</v>
      </c>
      <c r="R110" s="357" t="s">
        <v>164</v>
      </c>
      <c r="S110" s="357" t="s">
        <v>164</v>
      </c>
      <c r="T110" s="357" t="s">
        <v>164</v>
      </c>
      <c r="U110" s="357"/>
      <c r="V110" s="357" t="s">
        <v>164</v>
      </c>
      <c r="W110" s="357" t="s">
        <v>164</v>
      </c>
      <c r="X110" s="357" t="s">
        <v>164</v>
      </c>
      <c r="Y110"/>
      <c r="Z110" t="s">
        <v>224</v>
      </c>
      <c r="AA110"/>
    </row>
    <row r="111" spans="2:27" ht="15" thickBot="1" x14ac:dyDescent="0.4">
      <c r="E111"/>
      <c r="F111" s="281"/>
      <c r="G111" s="585"/>
      <c r="H111" s="336" t="s">
        <v>789</v>
      </c>
      <c r="I111" s="14" t="s">
        <v>250</v>
      </c>
      <c r="J111" s="377" t="s">
        <v>787</v>
      </c>
      <c r="K111" s="336" t="s">
        <v>789</v>
      </c>
      <c r="L111" s="401" t="s">
        <v>382</v>
      </c>
      <c r="M111" s="336" t="s">
        <v>789</v>
      </c>
      <c r="N111" s="14" t="s">
        <v>250</v>
      </c>
      <c r="O111" s="367" t="s">
        <v>776</v>
      </c>
      <c r="P111" s="402" t="s">
        <v>778</v>
      </c>
      <c r="Q111" s="357" t="s">
        <v>164</v>
      </c>
      <c r="R111" s="357" t="s">
        <v>164</v>
      </c>
      <c r="S111" s="357" t="s">
        <v>164</v>
      </c>
      <c r="T111" s="357" t="s">
        <v>164</v>
      </c>
      <c r="U111" s="357"/>
      <c r="V111" s="357" t="s">
        <v>164</v>
      </c>
      <c r="W111" s="357" t="s">
        <v>164</v>
      </c>
      <c r="X111" s="357" t="s">
        <v>164</v>
      </c>
      <c r="Y111"/>
      <c r="Z111" t="s">
        <v>41</v>
      </c>
      <c r="AA111" t="s">
        <v>41</v>
      </c>
    </row>
    <row r="112" spans="2:27" ht="15" thickBot="1" x14ac:dyDescent="0.4">
      <c r="B112" s="10"/>
      <c r="C112" s="10"/>
      <c r="D112" s="10" t="s">
        <v>41</v>
      </c>
      <c r="E112" s="276"/>
      <c r="F112" s="281"/>
      <c r="G112" s="14"/>
      <c r="H112" s="336" t="s">
        <v>790</v>
      </c>
      <c r="I112" s="14" t="s">
        <v>250</v>
      </c>
      <c r="J112" s="377" t="s">
        <v>787</v>
      </c>
      <c r="K112" s="336" t="s">
        <v>790</v>
      </c>
      <c r="L112" s="401" t="s">
        <v>383</v>
      </c>
      <c r="M112" s="336" t="s">
        <v>790</v>
      </c>
      <c r="N112" s="14" t="s">
        <v>250</v>
      </c>
      <c r="O112" s="367" t="s">
        <v>776</v>
      </c>
      <c r="P112" s="402" t="s">
        <v>778</v>
      </c>
      <c r="Q112" s="357" t="s">
        <v>164</v>
      </c>
      <c r="R112" s="357" t="s">
        <v>164</v>
      </c>
      <c r="S112" s="357" t="s">
        <v>164</v>
      </c>
      <c r="T112" s="357" t="s">
        <v>164</v>
      </c>
      <c r="U112" s="357"/>
      <c r="V112" s="357" t="s">
        <v>164</v>
      </c>
      <c r="W112" s="357" t="s">
        <v>164</v>
      </c>
      <c r="X112" s="357" t="s">
        <v>164</v>
      </c>
      <c r="Y112"/>
      <c r="Z112" s="285" t="s">
        <v>329</v>
      </c>
      <c r="AA112" s="286" t="s">
        <v>764</v>
      </c>
    </row>
    <row r="113" spans="1:27" ht="15" thickBot="1" x14ac:dyDescent="0.4">
      <c r="A113" s="16" t="s">
        <v>404</v>
      </c>
      <c r="B113" s="14" t="s">
        <v>354</v>
      </c>
      <c r="C113" s="585" t="s">
        <v>355</v>
      </c>
      <c r="D113" s="22" t="s">
        <v>386</v>
      </c>
      <c r="E113" s="276"/>
      <c r="F113" s="281"/>
      <c r="G113" s="14"/>
      <c r="H113" s="341" t="s">
        <v>791</v>
      </c>
      <c r="I113" s="14" t="s">
        <v>250</v>
      </c>
      <c r="J113" s="379" t="s">
        <v>787</v>
      </c>
      <c r="K113" s="341" t="s">
        <v>791</v>
      </c>
      <c r="L113" s="403" t="s">
        <v>384</v>
      </c>
      <c r="M113" s="341" t="s">
        <v>791</v>
      </c>
      <c r="N113" s="14" t="s">
        <v>250</v>
      </c>
      <c r="O113" s="367" t="s">
        <v>776</v>
      </c>
      <c r="P113" s="404" t="s">
        <v>778</v>
      </c>
      <c r="Q113" s="357" t="s">
        <v>164</v>
      </c>
      <c r="R113" s="357" t="s">
        <v>164</v>
      </c>
      <c r="S113" s="357" t="s">
        <v>164</v>
      </c>
      <c r="T113" s="357" t="s">
        <v>164</v>
      </c>
      <c r="U113" s="357"/>
      <c r="V113" s="357" t="s">
        <v>164</v>
      </c>
      <c r="W113" s="357" t="s">
        <v>164</v>
      </c>
      <c r="X113" s="357" t="s">
        <v>164</v>
      </c>
      <c r="Y113"/>
      <c r="Z113" s="372" t="s">
        <v>360</v>
      </c>
      <c r="AA113" s="373" t="s">
        <v>746</v>
      </c>
    </row>
    <row r="114" spans="1:27" x14ac:dyDescent="0.35">
      <c r="A114" t="s">
        <v>75</v>
      </c>
      <c r="B114" s="19"/>
      <c r="C114" s="585"/>
      <c r="D114" s="24" t="s">
        <v>388</v>
      </c>
      <c r="E114" s="276"/>
      <c r="F114" s="281"/>
      <c r="G114" s="14"/>
      <c r="H114" s="42"/>
      <c r="I114" s="14"/>
      <c r="J114" s="43"/>
      <c r="K114" s="42"/>
      <c r="L114"/>
      <c r="M114" s="42"/>
      <c r="N114" s="14"/>
      <c r="O114" s="405"/>
      <c r="P114" s="405"/>
      <c r="Q114" s="11"/>
      <c r="R114" s="11"/>
      <c r="S114" s="11"/>
      <c r="T114" s="11"/>
      <c r="U114" s="11"/>
      <c r="V114" s="11"/>
      <c r="W114" s="11"/>
      <c r="X114" s="11"/>
      <c r="Y114"/>
      <c r="Z114"/>
      <c r="AA114"/>
    </row>
    <row r="115" spans="1:27" x14ac:dyDescent="0.35">
      <c r="B115" s="14"/>
      <c r="C115" s="14"/>
      <c r="D115" s="24" t="s">
        <v>89</v>
      </c>
      <c r="E115" s="276"/>
      <c r="F115" s="281"/>
      <c r="G115" s="14"/>
      <c r="Z115"/>
      <c r="AA115"/>
    </row>
    <row r="116" spans="1:27" x14ac:dyDescent="0.35">
      <c r="B116" s="14"/>
      <c r="C116" s="14"/>
      <c r="D116" s="37" t="s">
        <v>91</v>
      </c>
      <c r="E116"/>
      <c r="F116" s="281"/>
      <c r="G116" s="14"/>
      <c r="Z116"/>
      <c r="AA116"/>
    </row>
    <row r="117" spans="1:27" x14ac:dyDescent="0.35">
      <c r="B117" s="14"/>
      <c r="C117" s="14"/>
      <c r="D117" s="24" t="s">
        <v>88</v>
      </c>
      <c r="E117"/>
      <c r="F117" s="14"/>
      <c r="G117" s="585"/>
      <c r="Z117"/>
      <c r="AA117"/>
    </row>
    <row r="118" spans="1:27" x14ac:dyDescent="0.35">
      <c r="B118" s="14"/>
      <c r="C118" s="14"/>
      <c r="D118" s="24" t="s">
        <v>95</v>
      </c>
      <c r="E118"/>
      <c r="F118" s="281"/>
      <c r="G118" s="585"/>
      <c r="Z118"/>
      <c r="AA118"/>
    </row>
    <row r="119" spans="1:27" ht="15" thickBot="1" x14ac:dyDescent="0.4">
      <c r="B119" s="14"/>
      <c r="C119" s="14"/>
      <c r="D119" s="37" t="s">
        <v>94</v>
      </c>
      <c r="E119"/>
      <c r="F119" s="14"/>
      <c r="G119" s="14"/>
      <c r="Z119"/>
      <c r="AA119"/>
    </row>
    <row r="120" spans="1:27" x14ac:dyDescent="0.35">
      <c r="B120" s="14" t="s">
        <v>371</v>
      </c>
      <c r="C120" s="585" t="s">
        <v>372</v>
      </c>
      <c r="D120" s="26" t="s">
        <v>373</v>
      </c>
      <c r="E120"/>
      <c r="F120" s="14"/>
      <c r="G120" s="14"/>
      <c r="Z120"/>
      <c r="AA120"/>
    </row>
    <row r="121" spans="1:27" x14ac:dyDescent="0.35">
      <c r="B121" s="19"/>
      <c r="C121" s="585"/>
      <c r="D121" s="27" t="s">
        <v>377</v>
      </c>
      <c r="E121"/>
      <c r="F121" s="281"/>
      <c r="G121" s="14"/>
      <c r="Z121"/>
      <c r="AA121"/>
    </row>
    <row r="122" spans="1:27" ht="15" thickBot="1" x14ac:dyDescent="0.4">
      <c r="B122" s="19"/>
      <c r="C122" s="14"/>
      <c r="D122" s="27" t="s">
        <v>379</v>
      </c>
    </row>
    <row r="123" spans="1:27" x14ac:dyDescent="0.35">
      <c r="B123" s="14"/>
      <c r="C123" s="14"/>
      <c r="D123" s="32" t="s">
        <v>374</v>
      </c>
    </row>
    <row r="124" spans="1:27" ht="15" thickBot="1" x14ac:dyDescent="0.4">
      <c r="B124" s="14"/>
      <c r="C124" s="14"/>
      <c r="D124" s="33" t="s">
        <v>378</v>
      </c>
    </row>
    <row r="125" spans="1:27" x14ac:dyDescent="0.35">
      <c r="B125" s="14"/>
      <c r="C125" s="14"/>
      <c r="D125" s="32" t="s">
        <v>380</v>
      </c>
    </row>
    <row r="126" spans="1:27" ht="15" thickBot="1" x14ac:dyDescent="0.4">
      <c r="B126" s="14"/>
      <c r="C126" s="14"/>
      <c r="D126" s="34" t="s">
        <v>96</v>
      </c>
    </row>
    <row r="128" spans="1:27" ht="15" thickBot="1" x14ac:dyDescent="0.4">
      <c r="B128" s="10"/>
      <c r="C128" s="10"/>
      <c r="D128" s="10" t="s">
        <v>41</v>
      </c>
    </row>
    <row r="129" spans="1:4" ht="14.75" customHeight="1" x14ac:dyDescent="0.35">
      <c r="A129" s="16" t="s">
        <v>404</v>
      </c>
      <c r="B129" s="14" t="s">
        <v>354</v>
      </c>
      <c r="C129" s="585" t="s">
        <v>355</v>
      </c>
      <c r="D129" s="18" t="s">
        <v>356</v>
      </c>
    </row>
    <row r="130" spans="1:4" ht="15" thickBot="1" x14ac:dyDescent="0.4">
      <c r="A130" t="s">
        <v>405</v>
      </c>
      <c r="B130" s="19"/>
      <c r="C130" s="585"/>
      <c r="D130" s="20" t="s">
        <v>359</v>
      </c>
    </row>
    <row r="131" spans="1:4" x14ac:dyDescent="0.35">
      <c r="A131" s="16"/>
      <c r="B131" s="19"/>
      <c r="C131" s="14"/>
      <c r="D131" s="18" t="s">
        <v>361</v>
      </c>
    </row>
    <row r="132" spans="1:4" ht="15" thickBot="1" x14ac:dyDescent="0.4">
      <c r="A132" s="16"/>
      <c r="B132" s="19"/>
      <c r="C132" s="14"/>
      <c r="D132" s="20" t="s">
        <v>363</v>
      </c>
    </row>
    <row r="133" spans="1:4" x14ac:dyDescent="0.35">
      <c r="A133" s="16"/>
      <c r="B133" s="19"/>
      <c r="C133" s="14"/>
      <c r="D133" s="18" t="s">
        <v>365</v>
      </c>
    </row>
    <row r="134" spans="1:4" ht="15" thickBot="1" x14ac:dyDescent="0.4">
      <c r="A134" s="16"/>
      <c r="B134" s="19"/>
      <c r="C134" s="14"/>
      <c r="D134" s="20" t="s">
        <v>366</v>
      </c>
    </row>
    <row r="135" spans="1:4" x14ac:dyDescent="0.35">
      <c r="A135" s="16"/>
      <c r="B135" s="19"/>
      <c r="C135" s="14"/>
      <c r="D135" s="18" t="s">
        <v>367</v>
      </c>
    </row>
    <row r="136" spans="1:4" ht="15" thickBot="1" x14ac:dyDescent="0.4">
      <c r="A136" s="16"/>
      <c r="B136" s="19"/>
      <c r="C136" s="14"/>
      <c r="D136" s="20" t="s">
        <v>368</v>
      </c>
    </row>
    <row r="137" spans="1:4" x14ac:dyDescent="0.35">
      <c r="A137" s="16"/>
      <c r="B137" s="19"/>
      <c r="C137" s="14"/>
      <c r="D137" s="18" t="s">
        <v>369</v>
      </c>
    </row>
    <row r="138" spans="1:4" x14ac:dyDescent="0.35">
      <c r="A138" s="16"/>
      <c r="B138" s="19"/>
      <c r="C138" s="14"/>
      <c r="D138" s="57" t="s">
        <v>92</v>
      </c>
    </row>
    <row r="139" spans="1:4" x14ac:dyDescent="0.35">
      <c r="A139" s="16"/>
      <c r="B139" s="19"/>
      <c r="C139" s="14"/>
      <c r="D139" s="57" t="s">
        <v>93</v>
      </c>
    </row>
    <row r="140" spans="1:4" x14ac:dyDescent="0.35">
      <c r="A140" s="16"/>
      <c r="B140" s="19"/>
      <c r="C140" s="14"/>
      <c r="D140" s="57" t="s">
        <v>392</v>
      </c>
    </row>
    <row r="141" spans="1:4" x14ac:dyDescent="0.35">
      <c r="A141" s="16"/>
      <c r="B141" s="19"/>
      <c r="C141" s="14"/>
      <c r="D141" s="57" t="s">
        <v>95</v>
      </c>
    </row>
    <row r="142" spans="1:4" ht="15" thickBot="1" x14ac:dyDescent="0.4">
      <c r="B142" s="19"/>
      <c r="C142" s="14"/>
      <c r="D142" s="20" t="s">
        <v>370</v>
      </c>
    </row>
    <row r="143" spans="1:4" x14ac:dyDescent="0.35">
      <c r="B143" s="14" t="s">
        <v>371</v>
      </c>
      <c r="C143" s="585" t="s">
        <v>372</v>
      </c>
      <c r="D143" s="26" t="s">
        <v>373</v>
      </c>
    </row>
    <row r="144" spans="1:4" x14ac:dyDescent="0.35">
      <c r="B144" s="19"/>
      <c r="C144" s="585"/>
      <c r="D144" s="27" t="s">
        <v>377</v>
      </c>
    </row>
    <row r="145" spans="2:4" x14ac:dyDescent="0.35">
      <c r="B145" s="19"/>
      <c r="C145" s="14"/>
      <c r="D145" s="27" t="s">
        <v>379</v>
      </c>
    </row>
    <row r="146" spans="2:4" x14ac:dyDescent="0.35">
      <c r="B146" s="14"/>
      <c r="C146" s="14"/>
      <c r="D146" s="39" t="s">
        <v>393</v>
      </c>
    </row>
    <row r="147" spans="2:4" x14ac:dyDescent="0.35">
      <c r="B147" s="14"/>
      <c r="C147" s="14"/>
      <c r="D147" s="39" t="s">
        <v>395</v>
      </c>
    </row>
    <row r="148" spans="2:4" x14ac:dyDescent="0.35">
      <c r="B148" s="14"/>
      <c r="C148" s="14"/>
      <c r="D148" s="39" t="s">
        <v>397</v>
      </c>
    </row>
    <row r="149" spans="2:4" x14ac:dyDescent="0.35">
      <c r="B149" s="14"/>
      <c r="C149" s="14"/>
      <c r="D149" s="39" t="s">
        <v>399</v>
      </c>
    </row>
    <row r="150" spans="2:4" x14ac:dyDescent="0.35">
      <c r="B150" s="14"/>
      <c r="C150" s="14"/>
      <c r="D150" s="39" t="s">
        <v>401</v>
      </c>
    </row>
    <row r="151" spans="2:4" ht="15" thickBot="1" x14ac:dyDescent="0.4">
      <c r="B151" s="14"/>
      <c r="C151" s="14"/>
      <c r="D151" s="39" t="s">
        <v>403</v>
      </c>
    </row>
    <row r="152" spans="2:4" x14ac:dyDescent="0.35">
      <c r="B152" s="14"/>
      <c r="C152" s="14"/>
      <c r="D152" s="32" t="s">
        <v>374</v>
      </c>
    </row>
    <row r="153" spans="2:4" ht="15" thickBot="1" x14ac:dyDescent="0.4">
      <c r="B153" s="14"/>
      <c r="C153" s="14"/>
      <c r="D153" s="33" t="s">
        <v>378</v>
      </c>
    </row>
    <row r="154" spans="2:4" x14ac:dyDescent="0.35">
      <c r="B154" s="14"/>
      <c r="C154" s="14"/>
      <c r="D154" s="32" t="s">
        <v>380</v>
      </c>
    </row>
    <row r="155" spans="2:4" ht="15" thickBot="1" x14ac:dyDescent="0.4">
      <c r="B155" s="14"/>
      <c r="C155" s="14"/>
      <c r="D155" s="34" t="s">
        <v>96</v>
      </c>
    </row>
  </sheetData>
  <sheetProtection selectLockedCells="1" selectUnlockedCells="1"/>
  <mergeCells count="26">
    <mergeCell ref="G117:G118"/>
    <mergeCell ref="G86:G87"/>
    <mergeCell ref="C143:C144"/>
    <mergeCell ref="B1:C1"/>
    <mergeCell ref="C3:C5"/>
    <mergeCell ref="C27:C28"/>
    <mergeCell ref="C47:C48"/>
    <mergeCell ref="C120:C121"/>
    <mergeCell ref="C129:C130"/>
    <mergeCell ref="C68:C69"/>
    <mergeCell ref="C78:C79"/>
    <mergeCell ref="C87:C88"/>
    <mergeCell ref="C98:C99"/>
    <mergeCell ref="C113:C114"/>
    <mergeCell ref="G94:G95"/>
    <mergeCell ref="G96:G97"/>
    <mergeCell ref="G103:G104"/>
    <mergeCell ref="G110:G111"/>
    <mergeCell ref="I1:J1"/>
    <mergeCell ref="G3:G5"/>
    <mergeCell ref="G52:G53"/>
    <mergeCell ref="G65:G66"/>
    <mergeCell ref="G71:G72"/>
    <mergeCell ref="F1:G1"/>
    <mergeCell ref="G76:G77"/>
    <mergeCell ref="G83:G84"/>
  </mergeCells>
  <phoneticPr fontId="21" type="noConversion"/>
  <pageMargins left="0.7" right="0.7" top="0.75" bottom="0.75" header="0.3" footer="0.3"/>
  <pageSetup paperSize="9" firstPageNumber="2147483648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6"/>
  <sheetViews>
    <sheetView workbookViewId="0">
      <selection activeCell="A15" sqref="A15"/>
    </sheetView>
  </sheetViews>
  <sheetFormatPr baseColWidth="10" defaultRowHeight="14.5" x14ac:dyDescent="0.35"/>
  <cols>
    <col min="1" max="1" width="26.6328125" customWidth="1"/>
    <col min="2" max="2" width="4.36328125" customWidth="1"/>
    <col min="3" max="3" width="19.36328125" customWidth="1"/>
  </cols>
  <sheetData>
    <row r="1" spans="1:5" x14ac:dyDescent="0.35">
      <c r="A1" s="14" t="s">
        <v>169</v>
      </c>
      <c r="B1" s="14"/>
      <c r="C1" s="14"/>
      <c r="D1" s="14"/>
    </row>
    <row r="2" spans="1:5" x14ac:dyDescent="0.35">
      <c r="A2" s="4" t="s">
        <v>170</v>
      </c>
      <c r="B2" s="14"/>
      <c r="C2" s="14"/>
      <c r="D2" s="4" t="s">
        <v>37</v>
      </c>
      <c r="E2" s="1" t="s">
        <v>171</v>
      </c>
    </row>
    <row r="3" spans="1:5" x14ac:dyDescent="0.35">
      <c r="A3" s="14" t="s">
        <v>41</v>
      </c>
      <c r="B3" s="14"/>
      <c r="C3" s="14"/>
      <c r="D3" s="15" t="s">
        <v>38</v>
      </c>
      <c r="E3" t="s">
        <v>41</v>
      </c>
    </row>
    <row r="4" spans="1:5" x14ac:dyDescent="0.35">
      <c r="A4" s="14" t="s">
        <v>172</v>
      </c>
      <c r="B4" s="14"/>
      <c r="C4" s="14"/>
      <c r="D4" s="14">
        <v>2024</v>
      </c>
      <c r="E4" t="s">
        <v>173</v>
      </c>
    </row>
    <row r="5" spans="1:5" x14ac:dyDescent="0.35">
      <c r="A5" s="14" t="s">
        <v>174</v>
      </c>
      <c r="B5" s="14"/>
      <c r="C5" s="14"/>
      <c r="D5" s="14">
        <v>2025</v>
      </c>
      <c r="E5" t="s">
        <v>175</v>
      </c>
    </row>
    <row r="6" spans="1:5" x14ac:dyDescent="0.35">
      <c r="A6" s="14"/>
      <c r="B6" s="14"/>
      <c r="C6" s="14"/>
      <c r="D6" s="14">
        <v>2026</v>
      </c>
      <c r="E6" t="s">
        <v>176</v>
      </c>
    </row>
    <row r="7" spans="1:5" x14ac:dyDescent="0.35">
      <c r="A7" s="14"/>
      <c r="B7" s="14"/>
      <c r="C7" s="14"/>
      <c r="D7" s="14">
        <v>2027</v>
      </c>
      <c r="E7" t="s">
        <v>177</v>
      </c>
    </row>
    <row r="8" spans="1:5" ht="29.15" customHeight="1" x14ac:dyDescent="0.35">
      <c r="A8" s="4" t="s">
        <v>178</v>
      </c>
      <c r="B8" s="14"/>
      <c r="C8" s="14"/>
      <c r="D8" s="14">
        <v>2028</v>
      </c>
      <c r="E8" t="s">
        <v>179</v>
      </c>
    </row>
    <row r="9" spans="1:5" ht="15" customHeight="1" x14ac:dyDescent="0.35">
      <c r="A9" s="16" t="s">
        <v>41</v>
      </c>
      <c r="B9" s="14"/>
      <c r="C9" s="14"/>
      <c r="D9" s="14"/>
      <c r="E9" t="s">
        <v>180</v>
      </c>
    </row>
    <row r="10" spans="1:5" x14ac:dyDescent="0.35">
      <c r="A10" s="16" t="s">
        <v>181</v>
      </c>
      <c r="D10" s="14"/>
      <c r="E10" t="s">
        <v>182</v>
      </c>
    </row>
    <row r="11" spans="1:5" x14ac:dyDescent="0.35">
      <c r="A11" s="16" t="s">
        <v>69</v>
      </c>
      <c r="D11" s="14"/>
      <c r="E11" t="s">
        <v>183</v>
      </c>
    </row>
    <row r="12" spans="1:5" x14ac:dyDescent="0.35">
      <c r="A12" s="16" t="s">
        <v>184</v>
      </c>
      <c r="D12" s="14"/>
      <c r="E12" t="s">
        <v>185</v>
      </c>
    </row>
    <row r="13" spans="1:5" x14ac:dyDescent="0.35">
      <c r="A13" s="16" t="s">
        <v>186</v>
      </c>
      <c r="D13" s="14"/>
      <c r="E13" t="s">
        <v>187</v>
      </c>
    </row>
    <row r="14" spans="1:5" x14ac:dyDescent="0.35">
      <c r="A14" s="14"/>
      <c r="D14" s="14"/>
      <c r="E14" t="s">
        <v>188</v>
      </c>
    </row>
    <row r="15" spans="1:5" x14ac:dyDescent="0.35">
      <c r="A15" s="14"/>
      <c r="D15" s="14"/>
      <c r="E15" t="s">
        <v>189</v>
      </c>
    </row>
    <row r="16" spans="1:5" x14ac:dyDescent="0.35">
      <c r="A16" s="14"/>
      <c r="D16" s="14"/>
      <c r="E16" t="s">
        <v>190</v>
      </c>
    </row>
    <row r="17" spans="1:5" x14ac:dyDescent="0.35">
      <c r="A17" s="14"/>
      <c r="E17" t="s">
        <v>191</v>
      </c>
    </row>
    <row r="18" spans="1:5" x14ac:dyDescent="0.35">
      <c r="A18" s="14"/>
      <c r="E18" t="s">
        <v>192</v>
      </c>
    </row>
    <row r="19" spans="1:5" x14ac:dyDescent="0.35">
      <c r="A19" s="14"/>
      <c r="E19" t="s">
        <v>193</v>
      </c>
    </row>
    <row r="20" spans="1:5" x14ac:dyDescent="0.35">
      <c r="A20" s="14"/>
      <c r="E20" t="s">
        <v>194</v>
      </c>
    </row>
    <row r="21" spans="1:5" x14ac:dyDescent="0.35">
      <c r="A21" s="14"/>
      <c r="E21" t="s">
        <v>195</v>
      </c>
    </row>
    <row r="22" spans="1:5" x14ac:dyDescent="0.35">
      <c r="A22" s="14"/>
      <c r="E22" t="s">
        <v>196</v>
      </c>
    </row>
    <row r="23" spans="1:5" x14ac:dyDescent="0.35">
      <c r="A23" s="14"/>
      <c r="E23" t="s">
        <v>197</v>
      </c>
    </row>
    <row r="24" spans="1:5" x14ac:dyDescent="0.35">
      <c r="E24" t="s">
        <v>198</v>
      </c>
    </row>
    <row r="25" spans="1:5" x14ac:dyDescent="0.35">
      <c r="E25" t="s">
        <v>199</v>
      </c>
    </row>
    <row r="26" spans="1:5" x14ac:dyDescent="0.35">
      <c r="E26" t="s">
        <v>200</v>
      </c>
    </row>
    <row r="27" spans="1:5" x14ac:dyDescent="0.35">
      <c r="E27" t="s">
        <v>201</v>
      </c>
    </row>
    <row r="28" spans="1:5" x14ac:dyDescent="0.35">
      <c r="E28" t="s">
        <v>202</v>
      </c>
    </row>
    <row r="29" spans="1:5" x14ac:dyDescent="0.35">
      <c r="E29" t="s">
        <v>203</v>
      </c>
    </row>
    <row r="30" spans="1:5" x14ac:dyDescent="0.35">
      <c r="E30" t="s">
        <v>204</v>
      </c>
    </row>
    <row r="31" spans="1:5" x14ac:dyDescent="0.35">
      <c r="E31" t="s">
        <v>205</v>
      </c>
    </row>
    <row r="32" spans="1:5" x14ac:dyDescent="0.35">
      <c r="E32" t="s">
        <v>206</v>
      </c>
    </row>
    <row r="33" spans="5:5" x14ac:dyDescent="0.35">
      <c r="E33" t="s">
        <v>207</v>
      </c>
    </row>
    <row r="34" spans="5:5" x14ac:dyDescent="0.35">
      <c r="E34" t="s">
        <v>208</v>
      </c>
    </row>
    <row r="35" spans="5:5" x14ac:dyDescent="0.35">
      <c r="E35" t="s">
        <v>209</v>
      </c>
    </row>
    <row r="36" spans="5:5" x14ac:dyDescent="0.35">
      <c r="E36" t="s">
        <v>210</v>
      </c>
    </row>
  </sheetData>
  <sheetProtection selectLockedCells="1" selectUnlockedCells="1"/>
  <pageMargins left="0.7" right="0.7" top="0.75" bottom="0.75" header="0.3" footer="0.3"/>
  <pageSetup paperSize="9" firstPageNumber="2147483648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F177"/>
  <sheetViews>
    <sheetView topLeftCell="A142" zoomScale="85" zoomScaleNormal="85" workbookViewId="0">
      <selection activeCell="C148" sqref="C148:D157"/>
    </sheetView>
  </sheetViews>
  <sheetFormatPr baseColWidth="10" defaultRowHeight="14.5" x14ac:dyDescent="0.35"/>
  <cols>
    <col min="1" max="1" width="12.7265625" customWidth="1"/>
    <col min="2" max="2" width="150.7265625" customWidth="1"/>
    <col min="3" max="3" width="12.7265625" customWidth="1"/>
    <col min="4" max="4" width="180.54296875" customWidth="1"/>
    <col min="5" max="5" width="12.7265625" customWidth="1"/>
    <col min="6" max="6" width="75.453125" customWidth="1"/>
    <col min="7" max="7" width="12.7265625" customWidth="1"/>
    <col min="8" max="8" width="4" customWidth="1"/>
  </cols>
  <sheetData>
    <row r="1" spans="1:20" ht="15" thickBot="1" x14ac:dyDescent="0.4">
      <c r="A1" s="1" t="s">
        <v>279</v>
      </c>
      <c r="B1" s="1" t="s">
        <v>406</v>
      </c>
    </row>
    <row r="2" spans="1:20" s="1" customFormat="1" ht="15" thickBot="1" x14ac:dyDescent="0.4">
      <c r="A2" s="50" t="s">
        <v>407</v>
      </c>
      <c r="B2" s="51" t="s">
        <v>108</v>
      </c>
      <c r="C2" s="50" t="s">
        <v>407</v>
      </c>
      <c r="D2" s="5" t="s">
        <v>408</v>
      </c>
      <c r="E2" s="50" t="s">
        <v>407</v>
      </c>
      <c r="F2" s="52" t="s">
        <v>409</v>
      </c>
      <c r="G2" s="50" t="s">
        <v>407</v>
      </c>
      <c r="H2" s="53" t="s">
        <v>410</v>
      </c>
    </row>
    <row r="3" spans="1:20" s="1" customFormat="1" x14ac:dyDescent="0.35">
      <c r="A3" s="12" t="s">
        <v>41</v>
      </c>
      <c r="B3" s="13" t="s">
        <v>41</v>
      </c>
      <c r="C3" s="13" t="s">
        <v>41</v>
      </c>
      <c r="D3" s="13" t="s">
        <v>41</v>
      </c>
      <c r="E3" s="13" t="s">
        <v>41</v>
      </c>
      <c r="F3" s="7" t="s">
        <v>41</v>
      </c>
      <c r="G3" s="13" t="s">
        <v>41</v>
      </c>
      <c r="H3" s="8" t="s">
        <v>41</v>
      </c>
    </row>
    <row r="4" spans="1:20" ht="20.149999999999999" customHeight="1" x14ac:dyDescent="0.35">
      <c r="A4" s="406" t="s">
        <v>411</v>
      </c>
      <c r="B4" s="407" t="s">
        <v>412</v>
      </c>
      <c r="C4" s="408" t="s">
        <v>411</v>
      </c>
      <c r="D4" s="407" t="s">
        <v>413</v>
      </c>
      <c r="E4" s="408" t="s">
        <v>411</v>
      </c>
      <c r="F4" s="408" t="s">
        <v>792</v>
      </c>
      <c r="G4" s="408" t="s">
        <v>411</v>
      </c>
      <c r="H4" s="409" t="s">
        <v>230</v>
      </c>
      <c r="I4" s="299" t="s">
        <v>414</v>
      </c>
      <c r="K4" s="299" t="s">
        <v>415</v>
      </c>
      <c r="M4" s="299" t="s">
        <v>416</v>
      </c>
      <c r="O4" t="s">
        <v>417</v>
      </c>
      <c r="T4" s="59"/>
    </row>
    <row r="5" spans="1:20" ht="20.149999999999999" customHeight="1" x14ac:dyDescent="0.35">
      <c r="A5" s="406" t="s">
        <v>418</v>
      </c>
      <c r="B5" s="407" t="s">
        <v>412</v>
      </c>
      <c r="C5" s="408" t="s">
        <v>418</v>
      </c>
      <c r="D5" s="407" t="s">
        <v>419</v>
      </c>
      <c r="E5" s="408" t="s">
        <v>418</v>
      </c>
      <c r="F5" s="408" t="s">
        <v>792</v>
      </c>
      <c r="G5" s="408" t="s">
        <v>418</v>
      </c>
      <c r="H5" s="409" t="s">
        <v>230</v>
      </c>
      <c r="I5" s="299" t="s">
        <v>414</v>
      </c>
      <c r="K5" s="299" t="s">
        <v>415</v>
      </c>
      <c r="M5" s="299" t="s">
        <v>416</v>
      </c>
      <c r="T5" s="59"/>
    </row>
    <row r="6" spans="1:20" ht="20.149999999999999" customHeight="1" x14ac:dyDescent="0.35">
      <c r="A6" s="406" t="s">
        <v>420</v>
      </c>
      <c r="B6" s="407" t="s">
        <v>421</v>
      </c>
      <c r="C6" s="408" t="s">
        <v>420</v>
      </c>
      <c r="D6" s="407" t="s">
        <v>422</v>
      </c>
      <c r="E6" s="408" t="s">
        <v>420</v>
      </c>
      <c r="F6" s="408" t="s">
        <v>792</v>
      </c>
      <c r="G6" s="408" t="s">
        <v>420</v>
      </c>
      <c r="H6" s="409" t="s">
        <v>230</v>
      </c>
      <c r="I6" s="299" t="s">
        <v>414</v>
      </c>
      <c r="K6" s="299" t="s">
        <v>415</v>
      </c>
      <c r="M6" s="299" t="s">
        <v>416</v>
      </c>
      <c r="T6" s="59"/>
    </row>
    <row r="7" spans="1:20" ht="20.149999999999999" customHeight="1" x14ac:dyDescent="0.35">
      <c r="A7" s="406" t="s">
        <v>423</v>
      </c>
      <c r="B7" s="407" t="s">
        <v>424</v>
      </c>
      <c r="C7" s="408" t="s">
        <v>423</v>
      </c>
      <c r="D7" s="407" t="s">
        <v>793</v>
      </c>
      <c r="E7" s="408" t="s">
        <v>423</v>
      </c>
      <c r="F7" s="408" t="s">
        <v>792</v>
      </c>
      <c r="G7" s="408" t="s">
        <v>423</v>
      </c>
      <c r="H7" s="409" t="s">
        <v>230</v>
      </c>
      <c r="I7" s="299" t="s">
        <v>414</v>
      </c>
      <c r="K7" s="299" t="s">
        <v>415</v>
      </c>
      <c r="M7" s="299" t="s">
        <v>416</v>
      </c>
      <c r="T7" s="59"/>
    </row>
    <row r="8" spans="1:20" ht="20.149999999999999" customHeight="1" x14ac:dyDescent="0.35">
      <c r="A8" s="406" t="s">
        <v>794</v>
      </c>
      <c r="B8" s="407" t="s">
        <v>424</v>
      </c>
      <c r="C8" s="408" t="s">
        <v>794</v>
      </c>
      <c r="D8" s="407" t="s">
        <v>795</v>
      </c>
      <c r="E8" s="408" t="s">
        <v>794</v>
      </c>
      <c r="F8" s="408" t="s">
        <v>792</v>
      </c>
      <c r="G8" s="408" t="s">
        <v>794</v>
      </c>
      <c r="H8" s="409" t="s">
        <v>230</v>
      </c>
      <c r="I8" s="299" t="s">
        <v>414</v>
      </c>
      <c r="K8" s="299" t="s">
        <v>415</v>
      </c>
      <c r="M8" s="299" t="s">
        <v>416</v>
      </c>
      <c r="T8" s="59"/>
    </row>
    <row r="9" spans="1:20" ht="20.149999999999999" customHeight="1" x14ac:dyDescent="0.35">
      <c r="A9" s="406" t="s">
        <v>796</v>
      </c>
      <c r="B9" s="407" t="s">
        <v>424</v>
      </c>
      <c r="C9" s="408" t="s">
        <v>796</v>
      </c>
      <c r="D9" s="407" t="s">
        <v>797</v>
      </c>
      <c r="E9" s="408" t="s">
        <v>796</v>
      </c>
      <c r="F9" s="408" t="s">
        <v>792</v>
      </c>
      <c r="G9" s="408" t="s">
        <v>796</v>
      </c>
      <c r="H9" s="409" t="s">
        <v>230</v>
      </c>
      <c r="I9" s="299" t="s">
        <v>414</v>
      </c>
      <c r="K9" s="299" t="s">
        <v>415</v>
      </c>
      <c r="M9" s="299" t="s">
        <v>416</v>
      </c>
      <c r="T9" s="59"/>
    </row>
    <row r="10" spans="1:20" ht="20.149999999999999" customHeight="1" x14ac:dyDescent="0.35">
      <c r="A10" s="406" t="s">
        <v>425</v>
      </c>
      <c r="B10" s="407" t="s">
        <v>798</v>
      </c>
      <c r="C10" s="408" t="s">
        <v>425</v>
      </c>
      <c r="D10" s="407" t="s">
        <v>799</v>
      </c>
      <c r="E10" s="408" t="s">
        <v>425</v>
      </c>
      <c r="F10" s="408" t="s">
        <v>792</v>
      </c>
      <c r="G10" s="408" t="s">
        <v>425</v>
      </c>
      <c r="H10" s="409" t="s">
        <v>230</v>
      </c>
      <c r="I10" s="299" t="s">
        <v>414</v>
      </c>
      <c r="K10" s="299" t="s">
        <v>415</v>
      </c>
      <c r="M10" s="299" t="s">
        <v>416</v>
      </c>
      <c r="T10" s="59"/>
    </row>
    <row r="11" spans="1:20" ht="20.149999999999999" customHeight="1" x14ac:dyDescent="0.35">
      <c r="A11" s="406" t="s">
        <v>426</v>
      </c>
      <c r="B11" s="407" t="s">
        <v>798</v>
      </c>
      <c r="C11" s="408" t="s">
        <v>426</v>
      </c>
      <c r="D11" s="407" t="s">
        <v>800</v>
      </c>
      <c r="E11" s="408" t="s">
        <v>426</v>
      </c>
      <c r="F11" s="408" t="s">
        <v>792</v>
      </c>
      <c r="G11" s="408" t="s">
        <v>426</v>
      </c>
      <c r="H11" s="409" t="s">
        <v>230</v>
      </c>
      <c r="I11" s="299" t="s">
        <v>414</v>
      </c>
      <c r="K11" s="299" t="s">
        <v>415</v>
      </c>
      <c r="M11" s="299" t="s">
        <v>416</v>
      </c>
      <c r="T11" s="59"/>
    </row>
    <row r="12" spans="1:20" ht="20.149999999999999" customHeight="1" x14ac:dyDescent="0.35">
      <c r="A12" s="406" t="s">
        <v>427</v>
      </c>
      <c r="B12" s="407" t="s">
        <v>801</v>
      </c>
      <c r="C12" s="408" t="s">
        <v>427</v>
      </c>
      <c r="D12" s="407" t="s">
        <v>428</v>
      </c>
      <c r="E12" s="408" t="s">
        <v>427</v>
      </c>
      <c r="F12" s="408" t="s">
        <v>792</v>
      </c>
      <c r="G12" s="408" t="s">
        <v>427</v>
      </c>
      <c r="H12" s="409" t="s">
        <v>230</v>
      </c>
      <c r="I12" s="299" t="s">
        <v>414</v>
      </c>
      <c r="K12" s="299" t="s">
        <v>415</v>
      </c>
      <c r="M12" s="299" t="s">
        <v>416</v>
      </c>
      <c r="T12" s="59"/>
    </row>
    <row r="13" spans="1:20" ht="20.149999999999999" customHeight="1" x14ac:dyDescent="0.35">
      <c r="A13" s="406" t="s">
        <v>802</v>
      </c>
      <c r="B13" s="407" t="s">
        <v>803</v>
      </c>
      <c r="C13" s="408" t="s">
        <v>802</v>
      </c>
      <c r="D13" s="407" t="s">
        <v>447</v>
      </c>
      <c r="E13" s="408" t="s">
        <v>802</v>
      </c>
      <c r="F13" s="408" t="s">
        <v>792</v>
      </c>
      <c r="G13" s="408" t="s">
        <v>802</v>
      </c>
      <c r="H13" s="409" t="s">
        <v>230</v>
      </c>
      <c r="I13" s="299" t="s">
        <v>414</v>
      </c>
      <c r="K13" s="299" t="s">
        <v>415</v>
      </c>
      <c r="M13" s="299" t="s">
        <v>416</v>
      </c>
      <c r="T13" s="59"/>
    </row>
    <row r="14" spans="1:20" ht="20.149999999999999" customHeight="1" x14ac:dyDescent="0.35">
      <c r="A14" s="406" t="s">
        <v>804</v>
      </c>
      <c r="B14" s="407" t="s">
        <v>805</v>
      </c>
      <c r="C14" s="408" t="s">
        <v>804</v>
      </c>
      <c r="D14" s="407" t="s">
        <v>806</v>
      </c>
      <c r="E14" s="408" t="s">
        <v>804</v>
      </c>
      <c r="F14" s="408" t="s">
        <v>792</v>
      </c>
      <c r="G14" s="408" t="s">
        <v>804</v>
      </c>
      <c r="H14" s="409" t="s">
        <v>230</v>
      </c>
      <c r="I14" s="299" t="s">
        <v>414</v>
      </c>
      <c r="K14" s="299" t="s">
        <v>415</v>
      </c>
      <c r="M14" s="299" t="s">
        <v>416</v>
      </c>
      <c r="T14" s="59"/>
    </row>
    <row r="15" spans="1:20" ht="20.149999999999999" customHeight="1" x14ac:dyDescent="0.35">
      <c r="A15" s="410" t="s">
        <v>429</v>
      </c>
      <c r="B15" s="411" t="s">
        <v>807</v>
      </c>
      <c r="C15" s="412" t="s">
        <v>429</v>
      </c>
      <c r="D15" s="413" t="s">
        <v>808</v>
      </c>
      <c r="E15" s="412" t="s">
        <v>429</v>
      </c>
      <c r="F15" s="414" t="s">
        <v>809</v>
      </c>
      <c r="G15" s="412" t="s">
        <v>429</v>
      </c>
      <c r="H15" s="415" t="s">
        <v>234</v>
      </c>
      <c r="J15" s="344" t="s">
        <v>430</v>
      </c>
    </row>
    <row r="16" spans="1:20" ht="20.149999999999999" customHeight="1" x14ac:dyDescent="0.35">
      <c r="A16" s="410" t="s">
        <v>431</v>
      </c>
      <c r="B16" s="411" t="s">
        <v>807</v>
      </c>
      <c r="C16" s="412" t="s">
        <v>431</v>
      </c>
      <c r="D16" s="413" t="s">
        <v>432</v>
      </c>
      <c r="E16" s="412" t="s">
        <v>431</v>
      </c>
      <c r="F16" s="414" t="s">
        <v>809</v>
      </c>
      <c r="G16" s="412" t="s">
        <v>431</v>
      </c>
      <c r="H16" s="415" t="s">
        <v>234</v>
      </c>
      <c r="J16" s="344" t="s">
        <v>430</v>
      </c>
    </row>
    <row r="17" spans="1:31" ht="20.149999999999999" customHeight="1" x14ac:dyDescent="0.35">
      <c r="A17" s="410" t="s">
        <v>433</v>
      </c>
      <c r="B17" s="411" t="s">
        <v>807</v>
      </c>
      <c r="C17" s="412" t="s">
        <v>433</v>
      </c>
      <c r="D17" s="413" t="s">
        <v>810</v>
      </c>
      <c r="E17" s="412" t="s">
        <v>433</v>
      </c>
      <c r="F17" s="414" t="s">
        <v>809</v>
      </c>
      <c r="G17" s="412" t="s">
        <v>433</v>
      </c>
      <c r="H17" s="415" t="s">
        <v>234</v>
      </c>
      <c r="J17" s="344" t="s">
        <v>430</v>
      </c>
    </row>
    <row r="18" spans="1:31" ht="20.149999999999999" customHeight="1" x14ac:dyDescent="0.35">
      <c r="A18" s="410" t="s">
        <v>434</v>
      </c>
      <c r="B18" s="411" t="s">
        <v>435</v>
      </c>
      <c r="C18" s="412" t="s">
        <v>434</v>
      </c>
      <c r="D18" s="416" t="s">
        <v>811</v>
      </c>
      <c r="E18" s="412" t="s">
        <v>434</v>
      </c>
      <c r="F18" s="414" t="s">
        <v>809</v>
      </c>
      <c r="G18" s="412" t="s">
        <v>434</v>
      </c>
      <c r="H18" s="415" t="s">
        <v>234</v>
      </c>
      <c r="J18" s="344" t="s">
        <v>430</v>
      </c>
    </row>
    <row r="19" spans="1:31" ht="20.149999999999999" customHeight="1" x14ac:dyDescent="0.35">
      <c r="A19" s="410" t="s">
        <v>436</v>
      </c>
      <c r="B19" s="411" t="s">
        <v>437</v>
      </c>
      <c r="C19" s="412" t="s">
        <v>436</v>
      </c>
      <c r="D19" s="411" t="s">
        <v>812</v>
      </c>
      <c r="E19" s="412" t="s">
        <v>436</v>
      </c>
      <c r="F19" s="414" t="s">
        <v>809</v>
      </c>
      <c r="G19" s="412" t="s">
        <v>436</v>
      </c>
      <c r="H19" s="415" t="s">
        <v>234</v>
      </c>
      <c r="J19" s="344" t="s">
        <v>430</v>
      </c>
    </row>
    <row r="20" spans="1:31" ht="20.149999999999999" customHeight="1" x14ac:dyDescent="0.35">
      <c r="A20" s="410" t="s">
        <v>146</v>
      </c>
      <c r="B20" s="411" t="s">
        <v>437</v>
      </c>
      <c r="C20" s="412" t="s">
        <v>146</v>
      </c>
      <c r="D20" s="411" t="s">
        <v>813</v>
      </c>
      <c r="E20" s="412" t="s">
        <v>146</v>
      </c>
      <c r="F20" s="414" t="s">
        <v>809</v>
      </c>
      <c r="G20" s="412" t="s">
        <v>146</v>
      </c>
      <c r="H20" s="415" t="s">
        <v>234</v>
      </c>
      <c r="J20" s="344" t="s">
        <v>430</v>
      </c>
    </row>
    <row r="21" spans="1:31" ht="20.149999999999999" customHeight="1" x14ac:dyDescent="0.35">
      <c r="A21" s="410" t="s">
        <v>147</v>
      </c>
      <c r="B21" s="411" t="s">
        <v>814</v>
      </c>
      <c r="C21" s="412" t="s">
        <v>147</v>
      </c>
      <c r="D21" s="411" t="s">
        <v>815</v>
      </c>
      <c r="E21" s="412" t="s">
        <v>147</v>
      </c>
      <c r="F21" s="414" t="s">
        <v>809</v>
      </c>
      <c r="G21" s="412" t="s">
        <v>147</v>
      </c>
      <c r="H21" s="415" t="s">
        <v>234</v>
      </c>
      <c r="J21" s="344" t="s">
        <v>430</v>
      </c>
    </row>
    <row r="22" spans="1:31" ht="20.149999999999999" customHeight="1" x14ac:dyDescent="0.35">
      <c r="A22" s="410" t="s">
        <v>148</v>
      </c>
      <c r="B22" s="411" t="s">
        <v>816</v>
      </c>
      <c r="C22" s="412" t="s">
        <v>148</v>
      </c>
      <c r="D22" s="411" t="s">
        <v>439</v>
      </c>
      <c r="E22" s="412" t="s">
        <v>148</v>
      </c>
      <c r="F22" s="414" t="s">
        <v>809</v>
      </c>
      <c r="G22" s="412" t="s">
        <v>148</v>
      </c>
      <c r="H22" s="415" t="s">
        <v>234</v>
      </c>
      <c r="J22" s="344" t="s">
        <v>430</v>
      </c>
    </row>
    <row r="23" spans="1:31" ht="20.149999999999999" customHeight="1" x14ac:dyDescent="0.35">
      <c r="A23" s="410" t="s">
        <v>149</v>
      </c>
      <c r="B23" s="411" t="s">
        <v>438</v>
      </c>
      <c r="C23" s="412" t="s">
        <v>149</v>
      </c>
      <c r="D23" s="411" t="s">
        <v>440</v>
      </c>
      <c r="E23" s="412" t="s">
        <v>149</v>
      </c>
      <c r="F23" s="414" t="s">
        <v>809</v>
      </c>
      <c r="G23" s="412" t="s">
        <v>149</v>
      </c>
      <c r="H23" s="415" t="s">
        <v>234</v>
      </c>
      <c r="J23" s="344" t="s">
        <v>430</v>
      </c>
    </row>
    <row r="24" spans="1:31" ht="20.149999999999999" customHeight="1" x14ac:dyDescent="0.35">
      <c r="A24" s="410" t="s">
        <v>150</v>
      </c>
      <c r="B24" s="411" t="s">
        <v>817</v>
      </c>
      <c r="C24" s="412" t="s">
        <v>150</v>
      </c>
      <c r="D24" s="411" t="s">
        <v>818</v>
      </c>
      <c r="E24" s="412" t="s">
        <v>150</v>
      </c>
      <c r="F24" s="414" t="s">
        <v>809</v>
      </c>
      <c r="G24" s="412" t="s">
        <v>150</v>
      </c>
      <c r="H24" s="415" t="s">
        <v>234</v>
      </c>
      <c r="J24" s="344" t="s">
        <v>430</v>
      </c>
    </row>
    <row r="25" spans="1:31" ht="20.149999999999999" customHeight="1" x14ac:dyDescent="0.35">
      <c r="A25" s="410" t="s">
        <v>151</v>
      </c>
      <c r="B25" s="411" t="s">
        <v>819</v>
      </c>
      <c r="C25" s="412" t="s">
        <v>151</v>
      </c>
      <c r="D25" s="411" t="s">
        <v>441</v>
      </c>
      <c r="E25" s="412" t="s">
        <v>151</v>
      </c>
      <c r="F25" s="414" t="s">
        <v>809</v>
      </c>
      <c r="G25" s="412" t="s">
        <v>151</v>
      </c>
      <c r="H25" s="415" t="s">
        <v>234</v>
      </c>
      <c r="J25" s="344" t="s">
        <v>430</v>
      </c>
    </row>
    <row r="26" spans="1:31" ht="20.149999999999999" customHeight="1" x14ac:dyDescent="0.35">
      <c r="A26" s="410" t="s">
        <v>152</v>
      </c>
      <c r="B26" s="411" t="s">
        <v>819</v>
      </c>
      <c r="C26" s="412" t="s">
        <v>152</v>
      </c>
      <c r="D26" s="411" t="s">
        <v>442</v>
      </c>
      <c r="E26" s="412" t="s">
        <v>152</v>
      </c>
      <c r="F26" s="414" t="s">
        <v>809</v>
      </c>
      <c r="G26" s="412" t="s">
        <v>152</v>
      </c>
      <c r="H26" s="415" t="s">
        <v>234</v>
      </c>
      <c r="J26" s="344" t="s">
        <v>430</v>
      </c>
    </row>
    <row r="27" spans="1:31" ht="20.149999999999999" customHeight="1" x14ac:dyDescent="0.35">
      <c r="A27" s="417" t="s">
        <v>153</v>
      </c>
      <c r="B27" s="418" t="s">
        <v>820</v>
      </c>
      <c r="C27" s="419" t="s">
        <v>153</v>
      </c>
      <c r="D27" s="418" t="s">
        <v>821</v>
      </c>
      <c r="E27" s="419" t="s">
        <v>153</v>
      </c>
      <c r="F27" s="419" t="s">
        <v>443</v>
      </c>
      <c r="G27" s="419" t="s">
        <v>153</v>
      </c>
      <c r="H27" s="420" t="s">
        <v>237</v>
      </c>
      <c r="K27" s="421" t="s">
        <v>415</v>
      </c>
      <c r="L27" s="421" t="s">
        <v>444</v>
      </c>
    </row>
    <row r="28" spans="1:31" s="9" customFormat="1" ht="20.149999999999999" customHeight="1" x14ac:dyDescent="0.35">
      <c r="A28" s="417" t="s">
        <v>154</v>
      </c>
      <c r="B28" s="418" t="s">
        <v>820</v>
      </c>
      <c r="C28" s="419" t="s">
        <v>154</v>
      </c>
      <c r="D28" s="418" t="s">
        <v>822</v>
      </c>
      <c r="E28" s="419" t="s">
        <v>154</v>
      </c>
      <c r="F28" s="419" t="s">
        <v>443</v>
      </c>
      <c r="G28" s="419" t="s">
        <v>154</v>
      </c>
      <c r="H28" s="420" t="s">
        <v>237</v>
      </c>
      <c r="I28"/>
      <c r="J28"/>
      <c r="K28" s="421" t="s">
        <v>415</v>
      </c>
      <c r="L28" s="421" t="s">
        <v>444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s="9" customFormat="1" ht="20.149999999999999" customHeight="1" x14ac:dyDescent="0.35">
      <c r="A29" s="417" t="s">
        <v>155</v>
      </c>
      <c r="B29" s="418" t="s">
        <v>823</v>
      </c>
      <c r="C29" s="419" t="s">
        <v>155</v>
      </c>
      <c r="D29" s="418" t="s">
        <v>824</v>
      </c>
      <c r="E29" s="419" t="s">
        <v>155</v>
      </c>
      <c r="F29" s="419" t="s">
        <v>443</v>
      </c>
      <c r="G29" s="419" t="s">
        <v>155</v>
      </c>
      <c r="H29" s="420" t="s">
        <v>237</v>
      </c>
      <c r="I29"/>
      <c r="J29"/>
      <c r="K29" s="421" t="s">
        <v>415</v>
      </c>
      <c r="L29" s="421" t="s">
        <v>444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20.149999999999999" customHeight="1" x14ac:dyDescent="0.35">
      <c r="A30" s="417" t="s">
        <v>156</v>
      </c>
      <c r="B30" s="418" t="s">
        <v>445</v>
      </c>
      <c r="C30" s="419" t="s">
        <v>156</v>
      </c>
      <c r="D30" s="418" t="s">
        <v>797</v>
      </c>
      <c r="E30" s="419" t="s">
        <v>156</v>
      </c>
      <c r="F30" s="419" t="s">
        <v>443</v>
      </c>
      <c r="G30" s="419" t="s">
        <v>156</v>
      </c>
      <c r="H30" s="420" t="s">
        <v>237</v>
      </c>
      <c r="K30" s="421" t="s">
        <v>415</v>
      </c>
      <c r="L30" s="421" t="s">
        <v>444</v>
      </c>
    </row>
    <row r="31" spans="1:31" ht="20.149999999999999" customHeight="1" x14ac:dyDescent="0.35">
      <c r="A31" s="417" t="s">
        <v>157</v>
      </c>
      <c r="B31" s="418" t="s">
        <v>445</v>
      </c>
      <c r="C31" s="419" t="s">
        <v>157</v>
      </c>
      <c r="D31" s="418" t="s">
        <v>446</v>
      </c>
      <c r="E31" s="419" t="s">
        <v>157</v>
      </c>
      <c r="F31" s="419" t="s">
        <v>443</v>
      </c>
      <c r="G31" s="419" t="s">
        <v>157</v>
      </c>
      <c r="H31" s="420" t="s">
        <v>237</v>
      </c>
      <c r="K31" s="421" t="s">
        <v>415</v>
      </c>
      <c r="L31" s="421" t="s">
        <v>444</v>
      </c>
    </row>
    <row r="32" spans="1:31" ht="20.149999999999999" customHeight="1" x14ac:dyDescent="0.35">
      <c r="A32" s="417" t="s">
        <v>158</v>
      </c>
      <c r="B32" s="418" t="s">
        <v>445</v>
      </c>
      <c r="C32" s="419" t="s">
        <v>158</v>
      </c>
      <c r="D32" s="418" t="s">
        <v>825</v>
      </c>
      <c r="E32" s="419" t="s">
        <v>158</v>
      </c>
      <c r="F32" s="419" t="s">
        <v>443</v>
      </c>
      <c r="G32" s="419" t="s">
        <v>158</v>
      </c>
      <c r="H32" s="420" t="s">
        <v>237</v>
      </c>
      <c r="K32" s="421" t="s">
        <v>415</v>
      </c>
      <c r="L32" s="421" t="s">
        <v>444</v>
      </c>
    </row>
    <row r="33" spans="1:31" ht="20.149999999999999" customHeight="1" x14ac:dyDescent="0.35">
      <c r="A33" s="417" t="s">
        <v>159</v>
      </c>
      <c r="B33" s="418" t="s">
        <v>445</v>
      </c>
      <c r="C33" s="419" t="s">
        <v>159</v>
      </c>
      <c r="D33" s="418" t="s">
        <v>447</v>
      </c>
      <c r="E33" s="419" t="s">
        <v>159</v>
      </c>
      <c r="F33" s="419" t="s">
        <v>443</v>
      </c>
      <c r="G33" s="419" t="s">
        <v>159</v>
      </c>
      <c r="H33" s="420" t="s">
        <v>237</v>
      </c>
      <c r="K33" s="421" t="s">
        <v>415</v>
      </c>
      <c r="L33" s="421" t="s">
        <v>444</v>
      </c>
    </row>
    <row r="34" spans="1:31" ht="20.149999999999999" customHeight="1" x14ac:dyDescent="0.35">
      <c r="A34" s="417" t="s">
        <v>826</v>
      </c>
      <c r="B34" s="418" t="s">
        <v>805</v>
      </c>
      <c r="C34" s="419" t="s">
        <v>826</v>
      </c>
      <c r="D34" s="418" t="s">
        <v>827</v>
      </c>
      <c r="E34" s="419" t="s">
        <v>826</v>
      </c>
      <c r="F34" s="419" t="s">
        <v>443</v>
      </c>
      <c r="G34" s="419" t="s">
        <v>826</v>
      </c>
      <c r="H34" s="420" t="s">
        <v>237</v>
      </c>
      <c r="K34" s="421" t="s">
        <v>415</v>
      </c>
      <c r="L34" s="421" t="s">
        <v>444</v>
      </c>
    </row>
    <row r="35" spans="1:31" ht="20.149999999999999" customHeight="1" x14ac:dyDescent="0.35"/>
    <row r="36" spans="1:31" ht="20.149999999999999" customHeight="1" thickBot="1" x14ac:dyDescent="0.4">
      <c r="A36" s="1" t="s">
        <v>448</v>
      </c>
      <c r="B36" s="1" t="s">
        <v>828</v>
      </c>
    </row>
    <row r="37" spans="1:31" ht="20.149999999999999" customHeight="1" thickBot="1" x14ac:dyDescent="0.4">
      <c r="A37" s="50" t="s">
        <v>407</v>
      </c>
      <c r="B37" s="51" t="s">
        <v>108</v>
      </c>
      <c r="C37" s="50" t="s">
        <v>407</v>
      </c>
      <c r="D37" s="5" t="s">
        <v>408</v>
      </c>
      <c r="E37" s="50" t="s">
        <v>407</v>
      </c>
      <c r="F37" s="52" t="s">
        <v>409</v>
      </c>
      <c r="G37" s="50" t="s">
        <v>407</v>
      </c>
      <c r="H37" s="53" t="s">
        <v>410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0.149999999999999" customHeight="1" x14ac:dyDescent="0.35">
      <c r="A38" s="13" t="s">
        <v>41</v>
      </c>
      <c r="B38" s="13" t="s">
        <v>41</v>
      </c>
      <c r="C38" s="13" t="s">
        <v>41</v>
      </c>
      <c r="D38" s="13" t="s">
        <v>41</v>
      </c>
      <c r="E38" s="13" t="s">
        <v>41</v>
      </c>
      <c r="F38" s="7" t="s">
        <v>41</v>
      </c>
      <c r="G38" s="13" t="s">
        <v>41</v>
      </c>
      <c r="H38" s="8" t="s">
        <v>41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0.149999999999999" customHeight="1" x14ac:dyDescent="0.35">
      <c r="A39" s="422" t="s">
        <v>160</v>
      </c>
      <c r="B39" s="423" t="s">
        <v>829</v>
      </c>
      <c r="C39" s="422" t="s">
        <v>160</v>
      </c>
      <c r="D39" s="423" t="s">
        <v>830</v>
      </c>
      <c r="E39" s="422" t="s">
        <v>160</v>
      </c>
      <c r="F39" s="424" t="s">
        <v>831</v>
      </c>
      <c r="G39" s="422" t="s">
        <v>160</v>
      </c>
      <c r="H39" s="425" t="s">
        <v>240</v>
      </c>
      <c r="N39" s="352" t="s">
        <v>451</v>
      </c>
      <c r="T39" t="s">
        <v>832</v>
      </c>
      <c r="W39" s="352" t="s">
        <v>833</v>
      </c>
    </row>
    <row r="40" spans="1:31" ht="20.149999999999999" customHeight="1" x14ac:dyDescent="0.35">
      <c r="A40" s="422" t="s">
        <v>161</v>
      </c>
      <c r="B40" s="423" t="s">
        <v>829</v>
      </c>
      <c r="C40" s="422" t="s">
        <v>161</v>
      </c>
      <c r="D40" s="424" t="s">
        <v>834</v>
      </c>
      <c r="E40" s="422" t="s">
        <v>161</v>
      </c>
      <c r="F40" s="424" t="s">
        <v>831</v>
      </c>
      <c r="G40" s="422" t="s">
        <v>161</v>
      </c>
      <c r="H40" s="425" t="s">
        <v>240</v>
      </c>
      <c r="N40" s="352" t="s">
        <v>451</v>
      </c>
      <c r="T40" t="s">
        <v>835</v>
      </c>
      <c r="W40" s="352" t="s">
        <v>833</v>
      </c>
    </row>
    <row r="41" spans="1:31" ht="20.149999999999999" customHeight="1" x14ac:dyDescent="0.35">
      <c r="A41" s="422" t="s">
        <v>162</v>
      </c>
      <c r="B41" s="423" t="s">
        <v>829</v>
      </c>
      <c r="C41" s="422" t="s">
        <v>162</v>
      </c>
      <c r="D41" s="424" t="s">
        <v>836</v>
      </c>
      <c r="E41" s="422" t="s">
        <v>162</v>
      </c>
      <c r="F41" s="424" t="s">
        <v>831</v>
      </c>
      <c r="G41" s="422" t="s">
        <v>162</v>
      </c>
      <c r="H41" s="425" t="s">
        <v>240</v>
      </c>
      <c r="N41" s="352" t="s">
        <v>451</v>
      </c>
      <c r="W41" s="352" t="s">
        <v>833</v>
      </c>
    </row>
    <row r="42" spans="1:31" ht="20.149999999999999" customHeight="1" x14ac:dyDescent="0.35">
      <c r="A42" s="422" t="s">
        <v>163</v>
      </c>
      <c r="B42" s="423" t="s">
        <v>829</v>
      </c>
      <c r="C42" s="422" t="s">
        <v>163</v>
      </c>
      <c r="D42" s="424" t="s">
        <v>837</v>
      </c>
      <c r="E42" s="422" t="s">
        <v>163</v>
      </c>
      <c r="F42" s="424" t="s">
        <v>831</v>
      </c>
      <c r="G42" s="422" t="s">
        <v>163</v>
      </c>
      <c r="H42" s="425" t="s">
        <v>240</v>
      </c>
      <c r="N42" s="352" t="s">
        <v>451</v>
      </c>
      <c r="W42" s="352" t="s">
        <v>833</v>
      </c>
    </row>
    <row r="43" spans="1:31" ht="20.149999999999999" customHeight="1" x14ac:dyDescent="0.35">
      <c r="A43" s="422" t="s">
        <v>838</v>
      </c>
      <c r="B43" s="423" t="s">
        <v>839</v>
      </c>
      <c r="C43" s="422" t="s">
        <v>838</v>
      </c>
      <c r="D43" s="424" t="s">
        <v>840</v>
      </c>
      <c r="E43" s="422" t="s">
        <v>838</v>
      </c>
      <c r="F43" s="424" t="s">
        <v>831</v>
      </c>
      <c r="G43" s="422" t="s">
        <v>838</v>
      </c>
      <c r="H43" s="425" t="s">
        <v>240</v>
      </c>
      <c r="N43" s="352" t="s">
        <v>451</v>
      </c>
      <c r="W43" s="352" t="s">
        <v>833</v>
      </c>
    </row>
    <row r="44" spans="1:31" ht="20.149999999999999" customHeight="1" x14ac:dyDescent="0.35">
      <c r="A44" s="422" t="s">
        <v>841</v>
      </c>
      <c r="B44" s="423" t="s">
        <v>839</v>
      </c>
      <c r="C44" s="422" t="s">
        <v>841</v>
      </c>
      <c r="D44" s="426" t="s">
        <v>842</v>
      </c>
      <c r="E44" s="422" t="s">
        <v>841</v>
      </c>
      <c r="F44" s="424" t="s">
        <v>831</v>
      </c>
      <c r="G44" s="422" t="s">
        <v>841</v>
      </c>
      <c r="H44" s="427" t="s">
        <v>240</v>
      </c>
      <c r="N44" s="352" t="s">
        <v>451</v>
      </c>
      <c r="W44" s="352" t="s">
        <v>833</v>
      </c>
    </row>
    <row r="45" spans="1:31" ht="20.149999999999999" customHeight="1" x14ac:dyDescent="0.35">
      <c r="A45" s="422" t="s">
        <v>843</v>
      </c>
      <c r="B45" s="423" t="s">
        <v>839</v>
      </c>
      <c r="C45" s="422" t="s">
        <v>843</v>
      </c>
      <c r="D45" s="426" t="s">
        <v>844</v>
      </c>
      <c r="E45" s="422" t="s">
        <v>843</v>
      </c>
      <c r="F45" s="424" t="s">
        <v>831</v>
      </c>
      <c r="G45" s="422" t="s">
        <v>843</v>
      </c>
      <c r="H45" s="425" t="s">
        <v>240</v>
      </c>
      <c r="N45" s="352" t="s">
        <v>451</v>
      </c>
      <c r="W45" s="352" t="s">
        <v>833</v>
      </c>
    </row>
    <row r="46" spans="1:31" ht="20.149999999999999" customHeight="1" x14ac:dyDescent="0.35">
      <c r="A46" s="428" t="s">
        <v>845</v>
      </c>
      <c r="B46" s="423" t="s">
        <v>846</v>
      </c>
      <c r="C46" s="428" t="s">
        <v>845</v>
      </c>
      <c r="D46" s="426" t="s">
        <v>847</v>
      </c>
      <c r="E46" s="428" t="s">
        <v>845</v>
      </c>
      <c r="F46" s="424" t="s">
        <v>831</v>
      </c>
      <c r="G46" s="428" t="s">
        <v>845</v>
      </c>
      <c r="H46" s="427" t="s">
        <v>240</v>
      </c>
      <c r="N46" s="352" t="s">
        <v>451</v>
      </c>
      <c r="W46" s="352" t="s">
        <v>833</v>
      </c>
    </row>
    <row r="47" spans="1:31" ht="20.149999999999999" customHeight="1" thickBot="1" x14ac:dyDescent="0.4">
      <c r="A47" s="428" t="s">
        <v>848</v>
      </c>
      <c r="B47" s="423" t="s">
        <v>846</v>
      </c>
      <c r="C47" s="428" t="s">
        <v>848</v>
      </c>
      <c r="D47" s="429" t="s">
        <v>849</v>
      </c>
      <c r="E47" s="428" t="s">
        <v>848</v>
      </c>
      <c r="F47" s="424" t="s">
        <v>831</v>
      </c>
      <c r="G47" s="428" t="s">
        <v>848</v>
      </c>
      <c r="H47" s="430" t="s">
        <v>240</v>
      </c>
      <c r="N47" s="352" t="s">
        <v>451</v>
      </c>
      <c r="W47" s="352" t="s">
        <v>833</v>
      </c>
    </row>
    <row r="48" spans="1:31" ht="20.149999999999999" customHeight="1" x14ac:dyDescent="0.35">
      <c r="A48" s="408" t="s">
        <v>449</v>
      </c>
      <c r="B48" s="431" t="s">
        <v>850</v>
      </c>
      <c r="C48" s="408" t="s">
        <v>449</v>
      </c>
      <c r="D48" s="407" t="s">
        <v>450</v>
      </c>
      <c r="E48" s="408" t="s">
        <v>449</v>
      </c>
      <c r="F48" s="431" t="s">
        <v>851</v>
      </c>
      <c r="G48" s="408" t="s">
        <v>449</v>
      </c>
      <c r="H48" s="409" t="s">
        <v>284</v>
      </c>
      <c r="N48" s="299" t="s">
        <v>451</v>
      </c>
      <c r="W48" s="299" t="s">
        <v>833</v>
      </c>
    </row>
    <row r="49" spans="1:31" x14ac:dyDescent="0.35">
      <c r="A49" s="408" t="s">
        <v>452</v>
      </c>
      <c r="B49" s="431" t="s">
        <v>850</v>
      </c>
      <c r="C49" s="408" t="s">
        <v>452</v>
      </c>
      <c r="D49" s="407" t="s">
        <v>453</v>
      </c>
      <c r="E49" s="408" t="s">
        <v>452</v>
      </c>
      <c r="F49" s="431" t="s">
        <v>851</v>
      </c>
      <c r="G49" s="408" t="s">
        <v>452</v>
      </c>
      <c r="H49" s="409" t="s">
        <v>284</v>
      </c>
      <c r="N49" s="299" t="s">
        <v>451</v>
      </c>
      <c r="W49" s="299" t="s">
        <v>833</v>
      </c>
    </row>
    <row r="50" spans="1:31" x14ac:dyDescent="0.35">
      <c r="A50" s="408" t="s">
        <v>454</v>
      </c>
      <c r="B50" s="431" t="s">
        <v>850</v>
      </c>
      <c r="C50" s="408" t="s">
        <v>454</v>
      </c>
      <c r="D50" s="407" t="s">
        <v>455</v>
      </c>
      <c r="E50" s="408" t="s">
        <v>454</v>
      </c>
      <c r="F50" s="431" t="s">
        <v>851</v>
      </c>
      <c r="G50" s="408" t="s">
        <v>454</v>
      </c>
      <c r="H50" s="409" t="s">
        <v>284</v>
      </c>
      <c r="N50" s="299" t="s">
        <v>451</v>
      </c>
      <c r="W50" s="299" t="s">
        <v>833</v>
      </c>
    </row>
    <row r="51" spans="1:31" s="1" customFormat="1" x14ac:dyDescent="0.35">
      <c r="A51" s="408" t="s">
        <v>456</v>
      </c>
      <c r="B51" s="431" t="s">
        <v>850</v>
      </c>
      <c r="C51" s="408" t="s">
        <v>456</v>
      </c>
      <c r="D51" s="407" t="s">
        <v>852</v>
      </c>
      <c r="E51" s="408" t="s">
        <v>456</v>
      </c>
      <c r="F51" s="431" t="s">
        <v>851</v>
      </c>
      <c r="G51" s="408" t="s">
        <v>456</v>
      </c>
      <c r="H51" s="409" t="s">
        <v>284</v>
      </c>
      <c r="I51"/>
      <c r="J51"/>
      <c r="K51"/>
      <c r="L51"/>
      <c r="M51"/>
      <c r="N51" s="299" t="s">
        <v>451</v>
      </c>
      <c r="O51"/>
      <c r="P51"/>
      <c r="Q51"/>
      <c r="R51"/>
      <c r="S51"/>
      <c r="T51"/>
      <c r="U51"/>
      <c r="V51"/>
      <c r="W51" s="299" t="s">
        <v>833</v>
      </c>
      <c r="X51"/>
      <c r="Y51"/>
      <c r="Z51"/>
      <c r="AA51"/>
      <c r="AB51"/>
      <c r="AC51"/>
      <c r="AD51"/>
      <c r="AE51"/>
    </row>
    <row r="52" spans="1:31" s="1" customFormat="1" x14ac:dyDescent="0.35">
      <c r="A52" s="408" t="s">
        <v>457</v>
      </c>
      <c r="B52" s="431" t="s">
        <v>853</v>
      </c>
      <c r="C52" s="408" t="s">
        <v>457</v>
      </c>
      <c r="D52" s="407" t="s">
        <v>458</v>
      </c>
      <c r="E52" s="408" t="s">
        <v>457</v>
      </c>
      <c r="F52" s="431" t="s">
        <v>854</v>
      </c>
      <c r="G52" s="408" t="s">
        <v>457</v>
      </c>
      <c r="H52" s="409" t="s">
        <v>284</v>
      </c>
      <c r="I52"/>
      <c r="J52"/>
      <c r="K52"/>
      <c r="L52"/>
      <c r="M52"/>
      <c r="N52" s="299" t="s">
        <v>451</v>
      </c>
      <c r="O52"/>
      <c r="P52"/>
      <c r="Q52"/>
      <c r="R52"/>
      <c r="S52"/>
      <c r="T52"/>
      <c r="U52"/>
      <c r="V52"/>
      <c r="W52" s="299" t="s">
        <v>833</v>
      </c>
      <c r="X52"/>
      <c r="Y52"/>
      <c r="Z52"/>
      <c r="AA52"/>
      <c r="AB52"/>
      <c r="AC52"/>
      <c r="AD52"/>
      <c r="AE52"/>
    </row>
    <row r="53" spans="1:31" ht="20.149999999999999" customHeight="1" x14ac:dyDescent="0.35">
      <c r="A53" s="408" t="s">
        <v>459</v>
      </c>
      <c r="B53" s="431" t="s">
        <v>853</v>
      </c>
      <c r="C53" s="408" t="s">
        <v>459</v>
      </c>
      <c r="D53" s="407" t="s">
        <v>460</v>
      </c>
      <c r="E53" s="408" t="s">
        <v>459</v>
      </c>
      <c r="F53" s="431" t="s">
        <v>854</v>
      </c>
      <c r="G53" s="408" t="s">
        <v>459</v>
      </c>
      <c r="H53" s="409" t="s">
        <v>284</v>
      </c>
      <c r="N53" s="299" t="s">
        <v>451</v>
      </c>
      <c r="W53" s="299" t="s">
        <v>833</v>
      </c>
    </row>
    <row r="54" spans="1:31" ht="20.149999999999999" customHeight="1" x14ac:dyDescent="0.35">
      <c r="A54" s="408" t="s">
        <v>461</v>
      </c>
      <c r="B54" s="431" t="s">
        <v>853</v>
      </c>
      <c r="C54" s="408" t="s">
        <v>461</v>
      </c>
      <c r="D54" s="407" t="s">
        <v>462</v>
      </c>
      <c r="E54" s="408" t="s">
        <v>461</v>
      </c>
      <c r="F54" s="431" t="s">
        <v>854</v>
      </c>
      <c r="G54" s="408" t="s">
        <v>461</v>
      </c>
      <c r="H54" s="409" t="s">
        <v>284</v>
      </c>
      <c r="N54" s="299" t="s">
        <v>451</v>
      </c>
      <c r="W54" s="299" t="s">
        <v>833</v>
      </c>
    </row>
    <row r="55" spans="1:31" ht="20.149999999999999" customHeight="1" x14ac:dyDescent="0.35">
      <c r="A55" s="408" t="s">
        <v>463</v>
      </c>
      <c r="B55" s="431" t="s">
        <v>853</v>
      </c>
      <c r="C55" s="408" t="s">
        <v>463</v>
      </c>
      <c r="D55" s="407" t="s">
        <v>855</v>
      </c>
      <c r="E55" s="408" t="s">
        <v>463</v>
      </c>
      <c r="F55" s="431" t="s">
        <v>854</v>
      </c>
      <c r="G55" s="408" t="s">
        <v>463</v>
      </c>
      <c r="H55" s="409" t="s">
        <v>284</v>
      </c>
      <c r="N55" s="299" t="s">
        <v>451</v>
      </c>
      <c r="W55" s="299" t="s">
        <v>833</v>
      </c>
    </row>
    <row r="56" spans="1:31" ht="20.149999999999999" customHeight="1" x14ac:dyDescent="0.35">
      <c r="A56" s="410" t="s">
        <v>464</v>
      </c>
      <c r="B56" s="432" t="s">
        <v>465</v>
      </c>
      <c r="C56" s="410" t="s">
        <v>464</v>
      </c>
      <c r="D56" s="411" t="s">
        <v>466</v>
      </c>
      <c r="E56" s="412" t="s">
        <v>464</v>
      </c>
      <c r="F56" s="432" t="s">
        <v>856</v>
      </c>
      <c r="G56" s="410" t="s">
        <v>464</v>
      </c>
      <c r="H56" s="433" t="s">
        <v>290</v>
      </c>
      <c r="O56" s="344" t="s">
        <v>467</v>
      </c>
      <c r="P56" s="344" t="s">
        <v>468</v>
      </c>
      <c r="Q56" s="344" t="s">
        <v>469</v>
      </c>
      <c r="R56" s="344" t="s">
        <v>470</v>
      </c>
      <c r="W56" s="344" t="s">
        <v>833</v>
      </c>
    </row>
    <row r="57" spans="1:31" ht="20.149999999999999" customHeight="1" x14ac:dyDescent="0.35">
      <c r="A57" s="410" t="s">
        <v>471</v>
      </c>
      <c r="B57" s="432" t="s">
        <v>465</v>
      </c>
      <c r="C57" s="410" t="s">
        <v>471</v>
      </c>
      <c r="D57" s="411" t="s">
        <v>472</v>
      </c>
      <c r="E57" s="412" t="s">
        <v>471</v>
      </c>
      <c r="F57" s="432" t="s">
        <v>856</v>
      </c>
      <c r="G57" s="410" t="s">
        <v>471</v>
      </c>
      <c r="H57" s="433" t="s">
        <v>290</v>
      </c>
      <c r="O57" s="344" t="s">
        <v>467</v>
      </c>
      <c r="P57" s="344" t="s">
        <v>468</v>
      </c>
      <c r="Q57" s="344" t="s">
        <v>469</v>
      </c>
      <c r="R57" s="344" t="s">
        <v>470</v>
      </c>
      <c r="W57" s="344" t="s">
        <v>833</v>
      </c>
    </row>
    <row r="58" spans="1:31" ht="20.149999999999999" customHeight="1" x14ac:dyDescent="0.35">
      <c r="A58" s="410" t="s">
        <v>473</v>
      </c>
      <c r="B58" s="432" t="s">
        <v>857</v>
      </c>
      <c r="C58" s="410" t="s">
        <v>473</v>
      </c>
      <c r="D58" s="411" t="s">
        <v>474</v>
      </c>
      <c r="E58" s="412" t="s">
        <v>473</v>
      </c>
      <c r="F58" s="432" t="s">
        <v>856</v>
      </c>
      <c r="G58" s="410" t="s">
        <v>473</v>
      </c>
      <c r="H58" s="433" t="s">
        <v>290</v>
      </c>
      <c r="O58" s="344" t="s">
        <v>467</v>
      </c>
      <c r="P58" s="344" t="s">
        <v>468</v>
      </c>
      <c r="Q58" s="344" t="s">
        <v>469</v>
      </c>
      <c r="R58" s="344" t="s">
        <v>470</v>
      </c>
      <c r="W58" s="344" t="s">
        <v>833</v>
      </c>
    </row>
    <row r="59" spans="1:31" ht="20.149999999999999" customHeight="1" x14ac:dyDescent="0.35">
      <c r="A59" s="410" t="s">
        <v>475</v>
      </c>
      <c r="B59" s="432" t="s">
        <v>857</v>
      </c>
      <c r="C59" s="410" t="s">
        <v>475</v>
      </c>
      <c r="D59" s="411" t="s">
        <v>478</v>
      </c>
      <c r="E59" s="412" t="s">
        <v>477</v>
      </c>
      <c r="F59" s="432" t="s">
        <v>856</v>
      </c>
      <c r="G59" s="410" t="s">
        <v>475</v>
      </c>
      <c r="H59" s="433" t="s">
        <v>290</v>
      </c>
      <c r="O59" s="344" t="s">
        <v>467</v>
      </c>
      <c r="P59" s="344" t="s">
        <v>468</v>
      </c>
      <c r="Q59" s="344" t="s">
        <v>469</v>
      </c>
      <c r="R59" s="344" t="s">
        <v>470</v>
      </c>
      <c r="W59" s="344" t="s">
        <v>833</v>
      </c>
    </row>
    <row r="60" spans="1:31" ht="20.149999999999999" customHeight="1" x14ac:dyDescent="0.35">
      <c r="A60" s="410" t="s">
        <v>477</v>
      </c>
      <c r="B60" s="432" t="s">
        <v>857</v>
      </c>
      <c r="C60" s="410" t="s">
        <v>477</v>
      </c>
      <c r="D60" s="411" t="s">
        <v>858</v>
      </c>
      <c r="E60" s="412" t="s">
        <v>479</v>
      </c>
      <c r="F60" s="432" t="s">
        <v>856</v>
      </c>
      <c r="G60" s="410" t="s">
        <v>477</v>
      </c>
      <c r="H60" s="433" t="s">
        <v>290</v>
      </c>
      <c r="O60" s="344" t="s">
        <v>467</v>
      </c>
      <c r="P60" s="344" t="s">
        <v>468</v>
      </c>
      <c r="Q60" s="344" t="s">
        <v>469</v>
      </c>
      <c r="R60" s="344" t="s">
        <v>470</v>
      </c>
      <c r="W60" s="344" t="s">
        <v>833</v>
      </c>
    </row>
    <row r="61" spans="1:31" ht="20.149999999999999" customHeight="1" x14ac:dyDescent="0.35">
      <c r="A61" s="410" t="s">
        <v>480</v>
      </c>
      <c r="B61" s="432" t="s">
        <v>859</v>
      </c>
      <c r="C61" s="410" t="s">
        <v>480</v>
      </c>
      <c r="D61" s="411" t="s">
        <v>476</v>
      </c>
      <c r="E61" s="412" t="s">
        <v>475</v>
      </c>
      <c r="F61" s="432" t="s">
        <v>856</v>
      </c>
      <c r="G61" s="410" t="s">
        <v>480</v>
      </c>
      <c r="H61" s="433" t="s">
        <v>290</v>
      </c>
      <c r="O61" s="344" t="s">
        <v>467</v>
      </c>
      <c r="P61" s="344" t="s">
        <v>468</v>
      </c>
      <c r="Q61" s="344" t="s">
        <v>469</v>
      </c>
      <c r="R61" s="344" t="s">
        <v>470</v>
      </c>
      <c r="W61" s="344" t="s">
        <v>833</v>
      </c>
    </row>
    <row r="62" spans="1:31" x14ac:dyDescent="0.35">
      <c r="A62" s="410" t="s">
        <v>482</v>
      </c>
      <c r="B62" s="432" t="s">
        <v>859</v>
      </c>
      <c r="C62" s="410" t="s">
        <v>482</v>
      </c>
      <c r="D62" s="411" t="s">
        <v>478</v>
      </c>
      <c r="E62" s="412" t="s">
        <v>477</v>
      </c>
      <c r="F62" s="432" t="s">
        <v>856</v>
      </c>
      <c r="G62" s="410" t="s">
        <v>482</v>
      </c>
      <c r="H62" s="433" t="s">
        <v>290</v>
      </c>
      <c r="O62" s="344" t="s">
        <v>467</v>
      </c>
      <c r="P62" s="344" t="s">
        <v>468</v>
      </c>
      <c r="Q62" s="344" t="s">
        <v>469</v>
      </c>
      <c r="R62" s="344" t="s">
        <v>470</v>
      </c>
      <c r="W62" s="344" t="s">
        <v>833</v>
      </c>
    </row>
    <row r="63" spans="1:31" x14ac:dyDescent="0.35">
      <c r="A63" s="410" t="s">
        <v>484</v>
      </c>
      <c r="B63" s="432" t="s">
        <v>859</v>
      </c>
      <c r="C63" s="410" t="s">
        <v>484</v>
      </c>
      <c r="D63" s="411" t="s">
        <v>858</v>
      </c>
      <c r="E63" s="412" t="s">
        <v>479</v>
      </c>
      <c r="F63" s="432" t="s">
        <v>856</v>
      </c>
      <c r="G63" s="410" t="s">
        <v>484</v>
      </c>
      <c r="H63" s="433" t="s">
        <v>290</v>
      </c>
      <c r="O63" s="344" t="s">
        <v>467</v>
      </c>
      <c r="P63" s="344" t="s">
        <v>468</v>
      </c>
      <c r="Q63" s="344" t="s">
        <v>469</v>
      </c>
      <c r="R63" s="344" t="s">
        <v>470</v>
      </c>
      <c r="W63" s="344" t="s">
        <v>833</v>
      </c>
    </row>
    <row r="64" spans="1:31" x14ac:dyDescent="0.35">
      <c r="A64" s="410" t="s">
        <v>860</v>
      </c>
      <c r="B64" s="432" t="s">
        <v>861</v>
      </c>
      <c r="C64" s="410" t="s">
        <v>860</v>
      </c>
      <c r="D64" s="411" t="s">
        <v>481</v>
      </c>
      <c r="E64" s="412" t="s">
        <v>480</v>
      </c>
      <c r="F64" s="432" t="s">
        <v>856</v>
      </c>
      <c r="G64" s="410" t="s">
        <v>860</v>
      </c>
      <c r="H64" s="433" t="s">
        <v>290</v>
      </c>
      <c r="O64" s="344" t="s">
        <v>467</v>
      </c>
      <c r="P64" s="344" t="s">
        <v>468</v>
      </c>
      <c r="Q64" s="344" t="s">
        <v>469</v>
      </c>
      <c r="R64" s="344" t="s">
        <v>470</v>
      </c>
      <c r="W64" s="344" t="s">
        <v>833</v>
      </c>
    </row>
    <row r="65" spans="1:28" x14ac:dyDescent="0.35">
      <c r="A65" s="410" t="s">
        <v>862</v>
      </c>
      <c r="B65" s="432" t="s">
        <v>861</v>
      </c>
      <c r="C65" s="410" t="s">
        <v>862</v>
      </c>
      <c r="D65" s="411" t="s">
        <v>483</v>
      </c>
      <c r="E65" s="412" t="s">
        <v>482</v>
      </c>
      <c r="F65" s="432" t="s">
        <v>856</v>
      </c>
      <c r="G65" s="410" t="s">
        <v>862</v>
      </c>
      <c r="H65" s="433" t="s">
        <v>290</v>
      </c>
      <c r="O65" s="344" t="s">
        <v>467</v>
      </c>
      <c r="P65" s="344" t="s">
        <v>468</v>
      </c>
      <c r="Q65" s="344" t="s">
        <v>469</v>
      </c>
      <c r="R65" s="344" t="s">
        <v>470</v>
      </c>
      <c r="W65" s="344" t="s">
        <v>833</v>
      </c>
    </row>
    <row r="67" spans="1:28" ht="15" thickBot="1" x14ac:dyDescent="0.4">
      <c r="A67" s="1" t="s">
        <v>485</v>
      </c>
      <c r="B67" s="1" t="s">
        <v>863</v>
      </c>
    </row>
    <row r="68" spans="1:28" ht="15" thickBot="1" x14ac:dyDescent="0.4">
      <c r="A68" s="50" t="s">
        <v>407</v>
      </c>
      <c r="B68" s="51" t="s">
        <v>108</v>
      </c>
      <c r="C68" s="50" t="s">
        <v>407</v>
      </c>
      <c r="D68" s="5" t="s">
        <v>408</v>
      </c>
      <c r="E68" s="50" t="s">
        <v>407</v>
      </c>
      <c r="F68" s="52" t="s">
        <v>409</v>
      </c>
      <c r="G68" s="50" t="s">
        <v>407</v>
      </c>
      <c r="H68" s="53" t="s">
        <v>410</v>
      </c>
      <c r="I68" s="1"/>
      <c r="J68" s="1"/>
      <c r="K68" s="1"/>
      <c r="L68" s="1"/>
      <c r="M68" s="1"/>
      <c r="N68" s="1"/>
    </row>
    <row r="69" spans="1:28" x14ac:dyDescent="0.35">
      <c r="A69" s="12" t="s">
        <v>41</v>
      </c>
      <c r="B69" s="13" t="s">
        <v>41</v>
      </c>
      <c r="C69" s="13" t="s">
        <v>41</v>
      </c>
      <c r="D69" s="13" t="s">
        <v>41</v>
      </c>
      <c r="E69" s="13" t="s">
        <v>41</v>
      </c>
      <c r="F69" s="7" t="s">
        <v>41</v>
      </c>
      <c r="G69" s="13" t="s">
        <v>41</v>
      </c>
      <c r="H69" s="8" t="s">
        <v>41</v>
      </c>
      <c r="I69" s="1"/>
      <c r="J69" s="1"/>
      <c r="K69" s="1"/>
      <c r="L69" s="1"/>
      <c r="M69" s="1"/>
      <c r="N69" s="1"/>
    </row>
    <row r="70" spans="1:28" x14ac:dyDescent="0.35">
      <c r="A70" s="406" t="s">
        <v>486</v>
      </c>
      <c r="B70" s="431" t="s">
        <v>487</v>
      </c>
      <c r="C70" s="408" t="s">
        <v>486</v>
      </c>
      <c r="D70" s="407" t="s">
        <v>864</v>
      </c>
      <c r="E70" s="408" t="s">
        <v>486</v>
      </c>
      <c r="F70" s="431" t="s">
        <v>865</v>
      </c>
      <c r="G70" s="406" t="s">
        <v>486</v>
      </c>
      <c r="H70" s="409" t="s">
        <v>322</v>
      </c>
      <c r="S70" s="299" t="s">
        <v>519</v>
      </c>
      <c r="T70" s="299" t="s">
        <v>640</v>
      </c>
      <c r="W70" s="299" t="s">
        <v>833</v>
      </c>
      <c r="AB70" t="s">
        <v>866</v>
      </c>
    </row>
    <row r="71" spans="1:28" x14ac:dyDescent="0.35">
      <c r="A71" s="406" t="s">
        <v>488</v>
      </c>
      <c r="B71" s="431" t="s">
        <v>487</v>
      </c>
      <c r="C71" s="408" t="s">
        <v>488</v>
      </c>
      <c r="D71" s="407" t="s">
        <v>489</v>
      </c>
      <c r="E71" s="408" t="s">
        <v>488</v>
      </c>
      <c r="F71" s="431" t="s">
        <v>865</v>
      </c>
      <c r="G71" s="406" t="s">
        <v>488</v>
      </c>
      <c r="H71" s="409" t="s">
        <v>322</v>
      </c>
      <c r="S71" s="299" t="s">
        <v>519</v>
      </c>
      <c r="T71" s="299" t="s">
        <v>640</v>
      </c>
      <c r="W71" s="299" t="s">
        <v>833</v>
      </c>
      <c r="AB71" t="s">
        <v>835</v>
      </c>
    </row>
    <row r="72" spans="1:28" x14ac:dyDescent="0.35">
      <c r="A72" s="406" t="s">
        <v>490</v>
      </c>
      <c r="B72" s="431" t="s">
        <v>867</v>
      </c>
      <c r="C72" s="408" t="s">
        <v>490</v>
      </c>
      <c r="D72" s="407" t="s">
        <v>868</v>
      </c>
      <c r="E72" s="408" t="s">
        <v>490</v>
      </c>
      <c r="F72" s="431" t="s">
        <v>865</v>
      </c>
      <c r="G72" s="406" t="s">
        <v>490</v>
      </c>
      <c r="H72" s="409" t="s">
        <v>322</v>
      </c>
      <c r="S72" s="299" t="s">
        <v>519</v>
      </c>
      <c r="T72" s="299" t="s">
        <v>640</v>
      </c>
      <c r="W72" s="299" t="s">
        <v>833</v>
      </c>
    </row>
    <row r="73" spans="1:28" x14ac:dyDescent="0.35">
      <c r="A73" s="434" t="s">
        <v>491</v>
      </c>
      <c r="B73" s="435" t="s">
        <v>869</v>
      </c>
      <c r="C73" s="436" t="s">
        <v>491</v>
      </c>
      <c r="D73" s="437" t="s">
        <v>492</v>
      </c>
      <c r="E73" s="436" t="s">
        <v>491</v>
      </c>
      <c r="F73" s="431" t="s">
        <v>865</v>
      </c>
      <c r="G73" s="434" t="s">
        <v>491</v>
      </c>
      <c r="H73" s="438" t="s">
        <v>322</v>
      </c>
      <c r="S73" s="299" t="s">
        <v>519</v>
      </c>
      <c r="T73" s="299" t="s">
        <v>640</v>
      </c>
      <c r="W73" s="299" t="s">
        <v>833</v>
      </c>
    </row>
    <row r="74" spans="1:28" x14ac:dyDescent="0.35">
      <c r="A74" s="406" t="s">
        <v>493</v>
      </c>
      <c r="B74" s="431" t="s">
        <v>328</v>
      </c>
      <c r="C74" s="408" t="s">
        <v>493</v>
      </c>
      <c r="D74" s="407" t="s">
        <v>494</v>
      </c>
      <c r="E74" s="408" t="s">
        <v>493</v>
      </c>
      <c r="F74" s="431" t="s">
        <v>865</v>
      </c>
      <c r="G74" s="406" t="s">
        <v>493</v>
      </c>
      <c r="H74" s="409" t="s">
        <v>322</v>
      </c>
      <c r="S74" s="299" t="s">
        <v>519</v>
      </c>
      <c r="T74" s="299" t="s">
        <v>640</v>
      </c>
      <c r="W74" s="299" t="s">
        <v>833</v>
      </c>
    </row>
    <row r="75" spans="1:28" x14ac:dyDescent="0.35">
      <c r="A75" s="406" t="s">
        <v>495</v>
      </c>
      <c r="B75" s="431" t="s">
        <v>328</v>
      </c>
      <c r="C75" s="408" t="s">
        <v>495</v>
      </c>
      <c r="D75" s="407" t="s">
        <v>496</v>
      </c>
      <c r="E75" s="408" t="s">
        <v>495</v>
      </c>
      <c r="F75" s="431" t="s">
        <v>865</v>
      </c>
      <c r="G75" s="406" t="s">
        <v>495</v>
      </c>
      <c r="H75" s="409" t="s">
        <v>322</v>
      </c>
      <c r="S75" s="299" t="s">
        <v>519</v>
      </c>
      <c r="T75" s="299" t="s">
        <v>640</v>
      </c>
      <c r="W75" s="299" t="s">
        <v>833</v>
      </c>
    </row>
    <row r="76" spans="1:28" x14ac:dyDescent="0.35">
      <c r="A76" s="434" t="s">
        <v>497</v>
      </c>
      <c r="B76" s="435" t="s">
        <v>498</v>
      </c>
      <c r="C76" s="436" t="s">
        <v>497</v>
      </c>
      <c r="D76" s="437" t="s">
        <v>499</v>
      </c>
      <c r="E76" s="436" t="s">
        <v>497</v>
      </c>
      <c r="F76" s="431" t="s">
        <v>865</v>
      </c>
      <c r="G76" s="434" t="s">
        <v>497</v>
      </c>
      <c r="H76" s="438" t="s">
        <v>322</v>
      </c>
      <c r="S76" s="299" t="s">
        <v>519</v>
      </c>
      <c r="T76" s="299" t="s">
        <v>640</v>
      </c>
      <c r="W76" s="299" t="s">
        <v>833</v>
      </c>
    </row>
    <row r="77" spans="1:28" x14ac:dyDescent="0.35">
      <c r="A77" s="434" t="s">
        <v>500</v>
      </c>
      <c r="B77" s="435" t="s">
        <v>498</v>
      </c>
      <c r="C77" s="436" t="s">
        <v>500</v>
      </c>
      <c r="D77" s="437" t="s">
        <v>501</v>
      </c>
      <c r="E77" s="436" t="s">
        <v>500</v>
      </c>
      <c r="F77" s="431" t="s">
        <v>865</v>
      </c>
      <c r="G77" s="434" t="s">
        <v>500</v>
      </c>
      <c r="H77" s="438" t="s">
        <v>322</v>
      </c>
      <c r="S77" s="299" t="s">
        <v>519</v>
      </c>
      <c r="T77" s="299" t="s">
        <v>640</v>
      </c>
      <c r="W77" s="299" t="s">
        <v>833</v>
      </c>
    </row>
    <row r="78" spans="1:28" x14ac:dyDescent="0.35">
      <c r="A78" s="406" t="s">
        <v>502</v>
      </c>
      <c r="B78" s="431" t="s">
        <v>870</v>
      </c>
      <c r="C78" s="408" t="s">
        <v>502</v>
      </c>
      <c r="D78" s="407" t="s">
        <v>871</v>
      </c>
      <c r="E78" s="408" t="s">
        <v>477</v>
      </c>
      <c r="F78" s="431" t="s">
        <v>865</v>
      </c>
      <c r="G78" s="406" t="s">
        <v>502</v>
      </c>
      <c r="H78" s="409" t="s">
        <v>322</v>
      </c>
      <c r="S78" s="299" t="s">
        <v>519</v>
      </c>
      <c r="T78" s="299" t="s">
        <v>640</v>
      </c>
      <c r="W78" s="299" t="s">
        <v>833</v>
      </c>
    </row>
    <row r="79" spans="1:28" x14ac:dyDescent="0.35">
      <c r="A79" s="410" t="s">
        <v>503</v>
      </c>
      <c r="B79" s="432" t="s">
        <v>336</v>
      </c>
      <c r="C79" s="412" t="s">
        <v>503</v>
      </c>
      <c r="D79" s="411" t="s">
        <v>872</v>
      </c>
      <c r="E79" s="412" t="s">
        <v>503</v>
      </c>
      <c r="F79" s="432" t="s">
        <v>873</v>
      </c>
      <c r="G79" s="410" t="s">
        <v>503</v>
      </c>
      <c r="H79" s="433" t="s">
        <v>326</v>
      </c>
      <c r="T79" s="344" t="s">
        <v>640</v>
      </c>
    </row>
    <row r="80" spans="1:28" x14ac:dyDescent="0.35">
      <c r="A80" s="410" t="s">
        <v>504</v>
      </c>
      <c r="B80" s="432" t="s">
        <v>336</v>
      </c>
      <c r="C80" s="412" t="s">
        <v>504</v>
      </c>
      <c r="D80" s="411" t="s">
        <v>874</v>
      </c>
      <c r="E80" s="412" t="s">
        <v>504</v>
      </c>
      <c r="F80" s="432" t="s">
        <v>873</v>
      </c>
      <c r="G80" s="410" t="s">
        <v>504</v>
      </c>
      <c r="H80" s="433" t="s">
        <v>326</v>
      </c>
      <c r="T80" s="344" t="s">
        <v>640</v>
      </c>
    </row>
    <row r="81" spans="1:552" s="54" customFormat="1" x14ac:dyDescent="0.35">
      <c r="A81" s="410" t="s">
        <v>505</v>
      </c>
      <c r="B81" s="432" t="s">
        <v>338</v>
      </c>
      <c r="C81" s="412" t="s">
        <v>505</v>
      </c>
      <c r="D81" s="411" t="s">
        <v>875</v>
      </c>
      <c r="E81" s="412" t="s">
        <v>505</v>
      </c>
      <c r="F81" s="432" t="s">
        <v>873</v>
      </c>
      <c r="G81" s="410" t="s">
        <v>505</v>
      </c>
      <c r="H81" s="433" t="s">
        <v>326</v>
      </c>
      <c r="I81"/>
      <c r="J81"/>
      <c r="K81"/>
      <c r="L81"/>
      <c r="M81"/>
      <c r="N81"/>
      <c r="O81"/>
      <c r="P81"/>
      <c r="Q81"/>
      <c r="R81"/>
      <c r="S81"/>
      <c r="T81" s="344" t="s">
        <v>640</v>
      </c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</row>
    <row r="82" spans="1:552" x14ac:dyDescent="0.35">
      <c r="A82" s="410" t="s">
        <v>506</v>
      </c>
      <c r="B82" s="432" t="s">
        <v>338</v>
      </c>
      <c r="C82" s="412" t="s">
        <v>506</v>
      </c>
      <c r="D82" s="411" t="s">
        <v>876</v>
      </c>
      <c r="E82" s="412" t="s">
        <v>506</v>
      </c>
      <c r="F82" s="432" t="s">
        <v>873</v>
      </c>
      <c r="G82" s="410" t="s">
        <v>506</v>
      </c>
      <c r="H82" s="433" t="s">
        <v>326</v>
      </c>
      <c r="T82" s="344" t="s">
        <v>640</v>
      </c>
    </row>
    <row r="83" spans="1:552" x14ac:dyDescent="0.35">
      <c r="A83" s="410" t="s">
        <v>507</v>
      </c>
      <c r="B83" s="432" t="s">
        <v>877</v>
      </c>
      <c r="C83" s="412" t="s">
        <v>507</v>
      </c>
      <c r="D83" s="411" t="s">
        <v>878</v>
      </c>
      <c r="E83" s="412" t="s">
        <v>507</v>
      </c>
      <c r="F83" s="432" t="s">
        <v>873</v>
      </c>
      <c r="G83" s="410" t="s">
        <v>507</v>
      </c>
      <c r="H83" s="433" t="s">
        <v>326</v>
      </c>
      <c r="T83" s="344" t="s">
        <v>640</v>
      </c>
    </row>
    <row r="84" spans="1:552" x14ac:dyDescent="0.35">
      <c r="A84" s="410" t="s">
        <v>508</v>
      </c>
      <c r="B84" s="432" t="s">
        <v>877</v>
      </c>
      <c r="C84" s="412" t="s">
        <v>508</v>
      </c>
      <c r="D84" s="411" t="s">
        <v>879</v>
      </c>
      <c r="E84" s="412" t="s">
        <v>508</v>
      </c>
      <c r="F84" s="432" t="s">
        <v>873</v>
      </c>
      <c r="G84" s="410" t="s">
        <v>508</v>
      </c>
      <c r="H84" s="433" t="s">
        <v>326</v>
      </c>
      <c r="T84" s="344" t="s">
        <v>640</v>
      </c>
    </row>
    <row r="85" spans="1:552" s="54" customFormat="1" x14ac:dyDescent="0.35">
      <c r="A85" s="410" t="s">
        <v>509</v>
      </c>
      <c r="B85" s="432" t="s">
        <v>880</v>
      </c>
      <c r="C85" s="412" t="s">
        <v>509</v>
      </c>
      <c r="D85" s="412" t="s">
        <v>881</v>
      </c>
      <c r="E85" s="412" t="s">
        <v>509</v>
      </c>
      <c r="F85" s="432" t="s">
        <v>873</v>
      </c>
      <c r="G85" s="410" t="s">
        <v>509</v>
      </c>
      <c r="H85" s="433" t="s">
        <v>326</v>
      </c>
      <c r="I85"/>
      <c r="J85"/>
      <c r="K85"/>
      <c r="L85"/>
      <c r="M85"/>
      <c r="N85"/>
      <c r="O85"/>
      <c r="P85"/>
      <c r="Q85"/>
      <c r="R85"/>
      <c r="S85"/>
      <c r="T85" s="344" t="s">
        <v>640</v>
      </c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</row>
    <row r="86" spans="1:552" s="54" customFormat="1" x14ac:dyDescent="0.35">
      <c r="A86" s="410" t="s">
        <v>510</v>
      </c>
      <c r="B86" s="432" t="s">
        <v>880</v>
      </c>
      <c r="C86" s="412" t="s">
        <v>510</v>
      </c>
      <c r="D86" s="412" t="s">
        <v>882</v>
      </c>
      <c r="E86" s="412" t="s">
        <v>510</v>
      </c>
      <c r="F86" s="432" t="s">
        <v>873</v>
      </c>
      <c r="G86" s="410" t="s">
        <v>510</v>
      </c>
      <c r="H86" s="433" t="s">
        <v>326</v>
      </c>
      <c r="I86"/>
      <c r="J86"/>
      <c r="K86"/>
      <c r="L86"/>
      <c r="M86"/>
      <c r="N86"/>
      <c r="O86"/>
      <c r="P86"/>
      <c r="Q86"/>
      <c r="R86"/>
      <c r="S86"/>
      <c r="T86" s="344" t="s">
        <v>640</v>
      </c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</row>
    <row r="87" spans="1:552" s="54" customFormat="1" x14ac:dyDescent="0.35">
      <c r="A87" s="410" t="s">
        <v>511</v>
      </c>
      <c r="B87" s="432" t="s">
        <v>880</v>
      </c>
      <c r="C87" s="412" t="s">
        <v>511</v>
      </c>
      <c r="D87" s="412" t="s">
        <v>883</v>
      </c>
      <c r="E87" s="412" t="s">
        <v>511</v>
      </c>
      <c r="F87" s="432" t="s">
        <v>873</v>
      </c>
      <c r="G87" s="410" t="s">
        <v>511</v>
      </c>
      <c r="H87" s="433" t="s">
        <v>326</v>
      </c>
      <c r="I87"/>
      <c r="J87"/>
      <c r="K87"/>
      <c r="L87"/>
      <c r="M87"/>
      <c r="N87"/>
      <c r="O87"/>
      <c r="P87"/>
      <c r="Q87"/>
      <c r="R87"/>
      <c r="S87"/>
      <c r="T87" s="344" t="s">
        <v>640</v>
      </c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</row>
    <row r="88" spans="1:552" x14ac:dyDescent="0.35">
      <c r="A88" s="410" t="s">
        <v>884</v>
      </c>
      <c r="B88" s="432" t="s">
        <v>880</v>
      </c>
      <c r="C88" s="412" t="s">
        <v>884</v>
      </c>
      <c r="D88" s="412" t="s">
        <v>885</v>
      </c>
      <c r="E88" s="412" t="s">
        <v>511</v>
      </c>
      <c r="F88" s="432" t="s">
        <v>873</v>
      </c>
      <c r="G88" s="410" t="s">
        <v>884</v>
      </c>
      <c r="H88" s="433" t="s">
        <v>326</v>
      </c>
      <c r="T88" s="344" t="s">
        <v>640</v>
      </c>
    </row>
    <row r="89" spans="1:552" x14ac:dyDescent="0.35">
      <c r="A89" s="410" t="s">
        <v>512</v>
      </c>
      <c r="B89" s="432" t="s">
        <v>886</v>
      </c>
      <c r="C89" s="412" t="s">
        <v>512</v>
      </c>
      <c r="D89" s="412" t="s">
        <v>887</v>
      </c>
      <c r="E89" s="412" t="s">
        <v>512</v>
      </c>
      <c r="F89" s="432" t="s">
        <v>873</v>
      </c>
      <c r="G89" s="410" t="s">
        <v>512</v>
      </c>
      <c r="H89" s="433" t="s">
        <v>326</v>
      </c>
      <c r="T89" s="344" t="s">
        <v>640</v>
      </c>
    </row>
    <row r="90" spans="1:552" x14ac:dyDescent="0.35">
      <c r="A90" s="410" t="s">
        <v>888</v>
      </c>
      <c r="B90" s="432" t="s">
        <v>886</v>
      </c>
      <c r="C90" s="412" t="s">
        <v>888</v>
      </c>
      <c r="D90" s="412" t="s">
        <v>889</v>
      </c>
      <c r="E90" s="412" t="s">
        <v>888</v>
      </c>
      <c r="F90" s="432" t="s">
        <v>873</v>
      </c>
      <c r="G90" s="410" t="s">
        <v>888</v>
      </c>
      <c r="H90" s="433" t="s">
        <v>326</v>
      </c>
      <c r="T90" s="344" t="s">
        <v>640</v>
      </c>
    </row>
    <row r="91" spans="1:552" x14ac:dyDescent="0.35">
      <c r="A91" s="439" t="s">
        <v>545</v>
      </c>
      <c r="B91" s="440" t="s">
        <v>890</v>
      </c>
      <c r="C91" s="439" t="s">
        <v>545</v>
      </c>
      <c r="D91" s="441" t="s">
        <v>546</v>
      </c>
      <c r="E91" s="439" t="s">
        <v>545</v>
      </c>
      <c r="F91" s="440" t="s">
        <v>891</v>
      </c>
      <c r="G91" s="439" t="s">
        <v>545</v>
      </c>
      <c r="H91" s="442" t="s">
        <v>112</v>
      </c>
      <c r="T91" s="354" t="s">
        <v>640</v>
      </c>
      <c r="W91" s="354" t="s">
        <v>833</v>
      </c>
    </row>
    <row r="92" spans="1:552" s="9" customFormat="1" x14ac:dyDescent="0.35">
      <c r="A92" s="439" t="s">
        <v>547</v>
      </c>
      <c r="B92" s="440" t="s">
        <v>890</v>
      </c>
      <c r="C92" s="439" t="s">
        <v>547</v>
      </c>
      <c r="D92" s="441" t="s">
        <v>548</v>
      </c>
      <c r="E92" s="439" t="s">
        <v>547</v>
      </c>
      <c r="F92" s="440" t="s">
        <v>891</v>
      </c>
      <c r="G92" s="439" t="s">
        <v>547</v>
      </c>
      <c r="H92" s="442" t="s">
        <v>112</v>
      </c>
      <c r="I92"/>
      <c r="J92"/>
      <c r="K92"/>
      <c r="L92"/>
      <c r="M92"/>
      <c r="N92"/>
      <c r="O92"/>
      <c r="P92"/>
      <c r="Q92"/>
      <c r="R92"/>
      <c r="S92"/>
      <c r="T92" s="354" t="s">
        <v>640</v>
      </c>
      <c r="U92"/>
      <c r="V92"/>
      <c r="W92" s="354" t="s">
        <v>833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</row>
    <row r="93" spans="1:552" s="9" customFormat="1" x14ac:dyDescent="0.35">
      <c r="A93" s="439" t="s">
        <v>549</v>
      </c>
      <c r="B93" s="440" t="s">
        <v>550</v>
      </c>
      <c r="C93" s="439" t="s">
        <v>549</v>
      </c>
      <c r="D93" s="441" t="s">
        <v>551</v>
      </c>
      <c r="E93" s="439" t="s">
        <v>549</v>
      </c>
      <c r="F93" s="440" t="s">
        <v>891</v>
      </c>
      <c r="G93" s="439" t="s">
        <v>549</v>
      </c>
      <c r="H93" s="442" t="s">
        <v>112</v>
      </c>
      <c r="I93"/>
      <c r="J93"/>
      <c r="K93"/>
      <c r="L93"/>
      <c r="M93"/>
      <c r="N93"/>
      <c r="O93"/>
      <c r="P93"/>
      <c r="Q93"/>
      <c r="R93"/>
      <c r="S93"/>
      <c r="T93" s="354" t="s">
        <v>640</v>
      </c>
      <c r="U93"/>
      <c r="V93"/>
      <c r="W93" s="354" t="s">
        <v>833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</row>
    <row r="94" spans="1:552" x14ac:dyDescent="0.35">
      <c r="A94" s="439" t="s">
        <v>552</v>
      </c>
      <c r="B94" s="440" t="s">
        <v>550</v>
      </c>
      <c r="C94" s="439" t="s">
        <v>552</v>
      </c>
      <c r="D94" s="441" t="s">
        <v>553</v>
      </c>
      <c r="E94" s="439" t="s">
        <v>552</v>
      </c>
      <c r="F94" s="440" t="s">
        <v>891</v>
      </c>
      <c r="G94" s="439" t="s">
        <v>552</v>
      </c>
      <c r="H94" s="442" t="s">
        <v>112</v>
      </c>
      <c r="T94" s="354" t="s">
        <v>640</v>
      </c>
      <c r="W94" s="354" t="s">
        <v>833</v>
      </c>
    </row>
    <row r="95" spans="1:552" x14ac:dyDescent="0.35">
      <c r="A95" s="439" t="s">
        <v>554</v>
      </c>
      <c r="B95" s="440" t="s">
        <v>892</v>
      </c>
      <c r="C95" s="439" t="s">
        <v>554</v>
      </c>
      <c r="D95" s="441" t="s">
        <v>893</v>
      </c>
      <c r="E95" s="439" t="s">
        <v>554</v>
      </c>
      <c r="F95" s="440" t="s">
        <v>891</v>
      </c>
      <c r="G95" s="439" t="s">
        <v>554</v>
      </c>
      <c r="H95" s="442" t="s">
        <v>112</v>
      </c>
      <c r="T95" s="354" t="s">
        <v>640</v>
      </c>
      <c r="W95" s="354" t="s">
        <v>833</v>
      </c>
    </row>
    <row r="97" spans="1:27" ht="15" thickBot="1" x14ac:dyDescent="0.4">
      <c r="A97" s="1" t="s">
        <v>516</v>
      </c>
      <c r="B97" s="1" t="s">
        <v>517</v>
      </c>
    </row>
    <row r="98" spans="1:27" ht="15" thickBot="1" x14ac:dyDescent="0.4">
      <c r="A98" s="50" t="s">
        <v>407</v>
      </c>
      <c r="B98" s="51" t="s">
        <v>108</v>
      </c>
      <c r="C98" s="50" t="s">
        <v>407</v>
      </c>
      <c r="D98" s="5" t="s">
        <v>408</v>
      </c>
      <c r="E98" s="50" t="s">
        <v>407</v>
      </c>
      <c r="F98" s="52" t="s">
        <v>409</v>
      </c>
      <c r="G98" s="50" t="s">
        <v>407</v>
      </c>
      <c r="H98" s="53" t="s">
        <v>410</v>
      </c>
      <c r="I98" s="1"/>
      <c r="J98" s="1"/>
      <c r="K98" s="1"/>
      <c r="L98" s="1"/>
      <c r="M98" s="1"/>
      <c r="N98" s="1"/>
    </row>
    <row r="99" spans="1:27" x14ac:dyDescent="0.35">
      <c r="A99" s="12" t="s">
        <v>41</v>
      </c>
      <c r="B99" s="13" t="s">
        <v>41</v>
      </c>
      <c r="C99" s="13" t="s">
        <v>41</v>
      </c>
      <c r="D99" s="13" t="s">
        <v>41</v>
      </c>
      <c r="E99" s="13" t="s">
        <v>41</v>
      </c>
      <c r="F99" s="7" t="s">
        <v>41</v>
      </c>
      <c r="G99" s="13" t="s">
        <v>41</v>
      </c>
      <c r="H99" s="8" t="s">
        <v>41</v>
      </c>
      <c r="I99" s="1"/>
      <c r="J99" s="1"/>
      <c r="K99" s="1"/>
      <c r="L99" s="1"/>
      <c r="M99" s="1"/>
      <c r="N99" s="1"/>
    </row>
    <row r="100" spans="1:27" x14ac:dyDescent="0.35">
      <c r="A100" s="406" t="s">
        <v>894</v>
      </c>
      <c r="B100" s="431" t="s">
        <v>357</v>
      </c>
      <c r="C100" s="406" t="s">
        <v>894</v>
      </c>
      <c r="D100" s="407" t="s">
        <v>895</v>
      </c>
      <c r="E100" s="406" t="s">
        <v>894</v>
      </c>
      <c r="F100" s="431" t="s">
        <v>896</v>
      </c>
      <c r="G100" s="406" t="s">
        <v>894</v>
      </c>
      <c r="H100" s="409" t="s">
        <v>329</v>
      </c>
      <c r="U100" s="299" t="s">
        <v>530</v>
      </c>
      <c r="X100" s="299" t="s">
        <v>897</v>
      </c>
      <c r="Y100" s="299" t="s">
        <v>898</v>
      </c>
      <c r="AA100" t="s">
        <v>899</v>
      </c>
    </row>
    <row r="101" spans="1:27" x14ac:dyDescent="0.35">
      <c r="A101" s="406" t="s">
        <v>513</v>
      </c>
      <c r="B101" s="431" t="s">
        <v>900</v>
      </c>
      <c r="C101" s="406" t="s">
        <v>513</v>
      </c>
      <c r="D101" s="407" t="s">
        <v>901</v>
      </c>
      <c r="E101" s="406" t="s">
        <v>513</v>
      </c>
      <c r="F101" s="431" t="s">
        <v>896</v>
      </c>
      <c r="G101" s="406" t="s">
        <v>513</v>
      </c>
      <c r="H101" s="409" t="s">
        <v>329</v>
      </c>
      <c r="U101" s="299" t="s">
        <v>530</v>
      </c>
      <c r="X101" s="299" t="s">
        <v>897</v>
      </c>
      <c r="Y101" s="299" t="s">
        <v>898</v>
      </c>
      <c r="AA101" t="s">
        <v>835</v>
      </c>
    </row>
    <row r="102" spans="1:27" x14ac:dyDescent="0.35">
      <c r="A102" s="406" t="s">
        <v>514</v>
      </c>
      <c r="B102" s="431" t="s">
        <v>902</v>
      </c>
      <c r="C102" s="406" t="s">
        <v>514</v>
      </c>
      <c r="D102" s="407" t="s">
        <v>903</v>
      </c>
      <c r="E102" s="406" t="s">
        <v>514</v>
      </c>
      <c r="F102" s="431" t="s">
        <v>896</v>
      </c>
      <c r="G102" s="406" t="s">
        <v>514</v>
      </c>
      <c r="H102" s="409" t="s">
        <v>329</v>
      </c>
      <c r="U102" s="299" t="s">
        <v>530</v>
      </c>
      <c r="X102" s="299" t="s">
        <v>897</v>
      </c>
      <c r="Y102" s="299" t="s">
        <v>898</v>
      </c>
    </row>
    <row r="103" spans="1:27" x14ac:dyDescent="0.35">
      <c r="A103" s="406" t="s">
        <v>515</v>
      </c>
      <c r="B103" s="431" t="s">
        <v>904</v>
      </c>
      <c r="C103" s="406" t="s">
        <v>515</v>
      </c>
      <c r="D103" s="407" t="s">
        <v>905</v>
      </c>
      <c r="E103" s="406" t="s">
        <v>515</v>
      </c>
      <c r="F103" s="431" t="s">
        <v>896</v>
      </c>
      <c r="G103" s="406" t="s">
        <v>515</v>
      </c>
      <c r="H103" s="409" t="s">
        <v>329</v>
      </c>
      <c r="U103" s="299" t="s">
        <v>530</v>
      </c>
      <c r="X103" s="299" t="s">
        <v>897</v>
      </c>
      <c r="Y103" s="299" t="s">
        <v>898</v>
      </c>
    </row>
    <row r="104" spans="1:27" x14ac:dyDescent="0.35">
      <c r="A104" s="406" t="s">
        <v>906</v>
      </c>
      <c r="B104" s="431" t="s">
        <v>907</v>
      </c>
      <c r="C104" s="406" t="s">
        <v>906</v>
      </c>
      <c r="D104" s="407" t="s">
        <v>908</v>
      </c>
      <c r="E104" s="406" t="s">
        <v>906</v>
      </c>
      <c r="F104" s="431" t="s">
        <v>896</v>
      </c>
      <c r="G104" s="406" t="s">
        <v>906</v>
      </c>
      <c r="H104" s="409" t="s">
        <v>329</v>
      </c>
      <c r="U104" s="299" t="s">
        <v>530</v>
      </c>
      <c r="X104" s="299" t="s">
        <v>897</v>
      </c>
      <c r="Y104" s="299" t="s">
        <v>898</v>
      </c>
    </row>
    <row r="105" spans="1:27" x14ac:dyDescent="0.35">
      <c r="A105" s="406" t="s">
        <v>909</v>
      </c>
      <c r="B105" s="431" t="s">
        <v>910</v>
      </c>
      <c r="C105" s="406" t="s">
        <v>909</v>
      </c>
      <c r="D105" s="407" t="s">
        <v>911</v>
      </c>
      <c r="E105" s="406" t="s">
        <v>909</v>
      </c>
      <c r="F105" s="431" t="s">
        <v>896</v>
      </c>
      <c r="G105" s="406" t="s">
        <v>909</v>
      </c>
      <c r="H105" s="409" t="s">
        <v>329</v>
      </c>
      <c r="U105" s="299" t="s">
        <v>530</v>
      </c>
      <c r="X105" s="299" t="s">
        <v>897</v>
      </c>
      <c r="Y105" s="299" t="s">
        <v>898</v>
      </c>
    </row>
    <row r="106" spans="1:27" x14ac:dyDescent="0.35">
      <c r="A106" s="406" t="s">
        <v>912</v>
      </c>
      <c r="B106" s="406" t="s">
        <v>523</v>
      </c>
      <c r="C106" s="406" t="s">
        <v>912</v>
      </c>
      <c r="D106" s="406" t="s">
        <v>524</v>
      </c>
      <c r="E106" s="406" t="s">
        <v>912</v>
      </c>
      <c r="F106" s="431" t="s">
        <v>896</v>
      </c>
      <c r="G106" s="406" t="s">
        <v>912</v>
      </c>
      <c r="H106" s="409" t="s">
        <v>329</v>
      </c>
      <c r="U106" s="299" t="s">
        <v>530</v>
      </c>
      <c r="X106" s="299" t="s">
        <v>897</v>
      </c>
      <c r="Y106" s="299" t="s">
        <v>898</v>
      </c>
    </row>
    <row r="107" spans="1:27" x14ac:dyDescent="0.35">
      <c r="A107" s="406" t="s">
        <v>913</v>
      </c>
      <c r="B107" s="406" t="s">
        <v>523</v>
      </c>
      <c r="C107" s="406" t="s">
        <v>913</v>
      </c>
      <c r="D107" s="407" t="s">
        <v>525</v>
      </c>
      <c r="E107" s="406" t="s">
        <v>913</v>
      </c>
      <c r="F107" s="431" t="s">
        <v>896</v>
      </c>
      <c r="G107" s="406" t="s">
        <v>913</v>
      </c>
      <c r="H107" s="409" t="s">
        <v>329</v>
      </c>
      <c r="U107" s="299" t="s">
        <v>530</v>
      </c>
      <c r="X107" s="299" t="s">
        <v>897</v>
      </c>
      <c r="Y107" s="299" t="s">
        <v>898</v>
      </c>
    </row>
    <row r="108" spans="1:27" x14ac:dyDescent="0.35">
      <c r="A108" s="406" t="s">
        <v>914</v>
      </c>
      <c r="B108" s="406" t="s">
        <v>523</v>
      </c>
      <c r="C108" s="406" t="s">
        <v>914</v>
      </c>
      <c r="D108" s="407" t="s">
        <v>915</v>
      </c>
      <c r="E108" s="406" t="s">
        <v>914</v>
      </c>
      <c r="F108" s="431" t="s">
        <v>896</v>
      </c>
      <c r="G108" s="406" t="s">
        <v>914</v>
      </c>
      <c r="H108" s="409" t="s">
        <v>329</v>
      </c>
      <c r="U108" s="299" t="s">
        <v>530</v>
      </c>
      <c r="X108" s="299" t="s">
        <v>897</v>
      </c>
      <c r="Y108" s="299" t="s">
        <v>898</v>
      </c>
    </row>
    <row r="109" spans="1:27" x14ac:dyDescent="0.35">
      <c r="A109" s="406" t="s">
        <v>916</v>
      </c>
      <c r="B109" s="431" t="s">
        <v>917</v>
      </c>
      <c r="C109" s="406" t="s">
        <v>916</v>
      </c>
      <c r="D109" s="407" t="s">
        <v>918</v>
      </c>
      <c r="E109" s="406" t="s">
        <v>916</v>
      </c>
      <c r="F109" s="431" t="s">
        <v>896</v>
      </c>
      <c r="G109" s="406" t="s">
        <v>916</v>
      </c>
      <c r="H109" s="409" t="s">
        <v>329</v>
      </c>
      <c r="U109" s="299" t="s">
        <v>530</v>
      </c>
      <c r="X109" s="299" t="s">
        <v>897</v>
      </c>
      <c r="Y109" s="299" t="s">
        <v>898</v>
      </c>
    </row>
    <row r="110" spans="1:27" x14ac:dyDescent="0.35">
      <c r="A110" s="406" t="s">
        <v>919</v>
      </c>
      <c r="B110" s="431" t="s">
        <v>917</v>
      </c>
      <c r="C110" s="406" t="s">
        <v>919</v>
      </c>
      <c r="D110" s="406" t="s">
        <v>526</v>
      </c>
      <c r="E110" s="406" t="s">
        <v>919</v>
      </c>
      <c r="F110" s="431" t="s">
        <v>896</v>
      </c>
      <c r="G110" s="406" t="s">
        <v>919</v>
      </c>
      <c r="H110" s="409" t="s">
        <v>329</v>
      </c>
      <c r="U110" s="299" t="s">
        <v>530</v>
      </c>
      <c r="X110" s="299" t="s">
        <v>897</v>
      </c>
      <c r="Y110" s="299" t="s">
        <v>898</v>
      </c>
    </row>
    <row r="111" spans="1:27" x14ac:dyDescent="0.35">
      <c r="A111" s="406" t="s">
        <v>920</v>
      </c>
      <c r="B111" s="406" t="s">
        <v>681</v>
      </c>
      <c r="C111" s="406" t="s">
        <v>920</v>
      </c>
      <c r="D111" s="406" t="s">
        <v>527</v>
      </c>
      <c r="E111" s="406" t="s">
        <v>920</v>
      </c>
      <c r="F111" s="431" t="s">
        <v>896</v>
      </c>
      <c r="G111" s="406" t="s">
        <v>920</v>
      </c>
      <c r="H111" s="409" t="s">
        <v>329</v>
      </c>
      <c r="U111" s="299" t="s">
        <v>530</v>
      </c>
      <c r="X111" s="299" t="s">
        <v>897</v>
      </c>
      <c r="Y111" s="299" t="s">
        <v>898</v>
      </c>
    </row>
    <row r="112" spans="1:27" x14ac:dyDescent="0.35">
      <c r="A112" s="439" t="s">
        <v>528</v>
      </c>
      <c r="B112" s="440" t="s">
        <v>921</v>
      </c>
      <c r="C112" s="439" t="s">
        <v>528</v>
      </c>
      <c r="D112" s="441" t="s">
        <v>529</v>
      </c>
      <c r="E112" s="439" t="s">
        <v>528</v>
      </c>
      <c r="F112" s="440" t="s">
        <v>922</v>
      </c>
      <c r="G112" s="439" t="s">
        <v>528</v>
      </c>
      <c r="H112" s="442" t="s">
        <v>360</v>
      </c>
      <c r="U112" s="354" t="s">
        <v>530</v>
      </c>
      <c r="V112" s="354" t="s">
        <v>531</v>
      </c>
      <c r="X112" s="59"/>
      <c r="Y112" s="354" t="s">
        <v>898</v>
      </c>
    </row>
    <row r="113" spans="1:26" x14ac:dyDescent="0.35">
      <c r="A113" s="439" t="s">
        <v>532</v>
      </c>
      <c r="B113" s="440" t="s">
        <v>533</v>
      </c>
      <c r="C113" s="439" t="s">
        <v>532</v>
      </c>
      <c r="D113" s="441" t="s">
        <v>923</v>
      </c>
      <c r="E113" s="439" t="s">
        <v>532</v>
      </c>
      <c r="F113" s="440" t="s">
        <v>922</v>
      </c>
      <c r="G113" s="439" t="s">
        <v>532</v>
      </c>
      <c r="H113" s="442" t="s">
        <v>360</v>
      </c>
      <c r="U113" s="354" t="s">
        <v>530</v>
      </c>
      <c r="V113" s="354" t="s">
        <v>531</v>
      </c>
      <c r="X113" s="59"/>
      <c r="Y113" s="354" t="s">
        <v>898</v>
      </c>
    </row>
    <row r="114" spans="1:26" x14ac:dyDescent="0.35">
      <c r="A114" s="439" t="s">
        <v>534</v>
      </c>
      <c r="B114" s="440" t="s">
        <v>535</v>
      </c>
      <c r="C114" s="439" t="s">
        <v>534</v>
      </c>
      <c r="D114" s="441" t="s">
        <v>536</v>
      </c>
      <c r="E114" s="439" t="s">
        <v>534</v>
      </c>
      <c r="F114" s="440" t="s">
        <v>922</v>
      </c>
      <c r="G114" s="439" t="s">
        <v>534</v>
      </c>
      <c r="H114" s="442" t="s">
        <v>360</v>
      </c>
      <c r="U114" s="354" t="s">
        <v>530</v>
      </c>
      <c r="V114" s="354" t="s">
        <v>531</v>
      </c>
      <c r="X114" s="59"/>
      <c r="Y114" s="354" t="s">
        <v>898</v>
      </c>
    </row>
    <row r="115" spans="1:26" x14ac:dyDescent="0.35">
      <c r="A115" s="439" t="s">
        <v>537</v>
      </c>
      <c r="B115" s="440" t="s">
        <v>924</v>
      </c>
      <c r="C115" s="439" t="s">
        <v>537</v>
      </c>
      <c r="D115" s="441" t="s">
        <v>538</v>
      </c>
      <c r="E115" s="439" t="s">
        <v>537</v>
      </c>
      <c r="F115" s="440" t="s">
        <v>922</v>
      </c>
      <c r="G115" s="439" t="s">
        <v>537</v>
      </c>
      <c r="H115" s="442" t="s">
        <v>360</v>
      </c>
      <c r="U115" s="354" t="s">
        <v>530</v>
      </c>
      <c r="V115" s="354" t="s">
        <v>531</v>
      </c>
      <c r="X115" s="59"/>
      <c r="Y115" s="354" t="s">
        <v>898</v>
      </c>
    </row>
    <row r="117" spans="1:26" ht="15" thickBot="1" x14ac:dyDescent="0.4">
      <c r="A117" s="1" t="s">
        <v>539</v>
      </c>
      <c r="B117" s="1" t="s">
        <v>540</v>
      </c>
    </row>
    <row r="118" spans="1:26" ht="15" thickBot="1" x14ac:dyDescent="0.4">
      <c r="A118" s="50" t="s">
        <v>407</v>
      </c>
      <c r="B118" s="51" t="s">
        <v>108</v>
      </c>
      <c r="C118" s="50" t="s">
        <v>407</v>
      </c>
      <c r="D118" s="5" t="s">
        <v>408</v>
      </c>
      <c r="E118" s="50" t="s">
        <v>407</v>
      </c>
      <c r="F118" s="52" t="s">
        <v>409</v>
      </c>
      <c r="G118" s="50" t="s">
        <v>407</v>
      </c>
      <c r="H118" s="53" t="s">
        <v>410</v>
      </c>
      <c r="U118" s="1"/>
      <c r="V118" s="1"/>
      <c r="W118" s="1"/>
      <c r="X118" s="1"/>
      <c r="Y118" s="1"/>
      <c r="Z118" s="1"/>
    </row>
    <row r="119" spans="1:26" x14ac:dyDescent="0.35">
      <c r="A119" s="12" t="s">
        <v>41</v>
      </c>
      <c r="B119" s="13" t="s">
        <v>41</v>
      </c>
      <c r="C119" s="13" t="s">
        <v>41</v>
      </c>
      <c r="D119" s="13" t="s">
        <v>41</v>
      </c>
      <c r="E119" s="13" t="s">
        <v>41</v>
      </c>
      <c r="F119" s="7" t="s">
        <v>41</v>
      </c>
      <c r="G119" s="13" t="s">
        <v>41</v>
      </c>
      <c r="H119" s="8" t="s">
        <v>41</v>
      </c>
      <c r="U119" s="1"/>
      <c r="V119" s="1"/>
      <c r="W119" s="1"/>
      <c r="X119" s="1"/>
      <c r="Y119" s="1"/>
      <c r="Z119" s="1"/>
    </row>
    <row r="120" spans="1:26" x14ac:dyDescent="0.35">
      <c r="A120" s="406" t="s">
        <v>518</v>
      </c>
      <c r="B120" s="431" t="s">
        <v>688</v>
      </c>
      <c r="C120" s="406" t="s">
        <v>518</v>
      </c>
      <c r="D120" s="407" t="s">
        <v>925</v>
      </c>
      <c r="E120" s="406" t="s">
        <v>518</v>
      </c>
      <c r="F120" s="431" t="s">
        <v>926</v>
      </c>
      <c r="G120" s="406" t="s">
        <v>518</v>
      </c>
      <c r="H120" s="409" t="s">
        <v>358</v>
      </c>
      <c r="V120" s="443" t="s">
        <v>531</v>
      </c>
      <c r="X120" s="299" t="s">
        <v>897</v>
      </c>
    </row>
    <row r="121" spans="1:26" x14ac:dyDescent="0.35">
      <c r="A121" s="406" t="s">
        <v>520</v>
      </c>
      <c r="B121" s="431" t="s">
        <v>688</v>
      </c>
      <c r="C121" s="406" t="s">
        <v>520</v>
      </c>
      <c r="D121" s="407" t="s">
        <v>927</v>
      </c>
      <c r="E121" s="406" t="s">
        <v>520</v>
      </c>
      <c r="F121" s="431" t="s">
        <v>926</v>
      </c>
      <c r="G121" s="406" t="s">
        <v>520</v>
      </c>
      <c r="H121" s="409" t="s">
        <v>358</v>
      </c>
      <c r="V121" s="443" t="s">
        <v>531</v>
      </c>
      <c r="X121" s="299" t="s">
        <v>897</v>
      </c>
    </row>
    <row r="122" spans="1:26" x14ac:dyDescent="0.35">
      <c r="A122" s="406" t="s">
        <v>522</v>
      </c>
      <c r="B122" s="431" t="s">
        <v>928</v>
      </c>
      <c r="C122" s="406" t="s">
        <v>522</v>
      </c>
      <c r="D122" s="407" t="s">
        <v>542</v>
      </c>
      <c r="E122" s="406" t="s">
        <v>522</v>
      </c>
      <c r="F122" s="431" t="s">
        <v>926</v>
      </c>
      <c r="G122" s="406" t="s">
        <v>522</v>
      </c>
      <c r="H122" s="409" t="s">
        <v>358</v>
      </c>
      <c r="V122" s="443" t="s">
        <v>531</v>
      </c>
      <c r="X122" s="299" t="s">
        <v>897</v>
      </c>
    </row>
    <row r="123" spans="1:26" x14ac:dyDescent="0.35">
      <c r="A123" s="406" t="s">
        <v>929</v>
      </c>
      <c r="B123" s="431" t="s">
        <v>930</v>
      </c>
      <c r="C123" s="406" t="s">
        <v>929</v>
      </c>
      <c r="D123" s="407" t="s">
        <v>931</v>
      </c>
      <c r="E123" s="406" t="s">
        <v>929</v>
      </c>
      <c r="F123" s="431" t="s">
        <v>926</v>
      </c>
      <c r="G123" s="406" t="s">
        <v>929</v>
      </c>
      <c r="H123" s="409" t="s">
        <v>358</v>
      </c>
      <c r="V123" s="443" t="s">
        <v>531</v>
      </c>
      <c r="X123" s="299" t="s">
        <v>897</v>
      </c>
    </row>
    <row r="124" spans="1:26" x14ac:dyDescent="0.35">
      <c r="A124" s="406" t="s">
        <v>932</v>
      </c>
      <c r="B124" s="431" t="s">
        <v>930</v>
      </c>
      <c r="C124" s="406" t="s">
        <v>932</v>
      </c>
      <c r="D124" s="407" t="s">
        <v>933</v>
      </c>
      <c r="E124" s="406" t="s">
        <v>932</v>
      </c>
      <c r="F124" s="431" t="s">
        <v>926</v>
      </c>
      <c r="G124" s="406" t="s">
        <v>932</v>
      </c>
      <c r="H124" s="409" t="s">
        <v>358</v>
      </c>
      <c r="V124" s="443" t="s">
        <v>531</v>
      </c>
      <c r="X124" s="299" t="s">
        <v>897</v>
      </c>
    </row>
    <row r="125" spans="1:26" x14ac:dyDescent="0.35">
      <c r="A125" s="406" t="s">
        <v>934</v>
      </c>
      <c r="B125" s="431" t="s">
        <v>930</v>
      </c>
      <c r="C125" s="406" t="s">
        <v>934</v>
      </c>
      <c r="D125" s="407" t="s">
        <v>935</v>
      </c>
      <c r="E125" s="406" t="s">
        <v>934</v>
      </c>
      <c r="F125" s="431" t="s">
        <v>926</v>
      </c>
      <c r="G125" s="406" t="s">
        <v>934</v>
      </c>
      <c r="H125" s="409" t="s">
        <v>358</v>
      </c>
      <c r="V125" s="443" t="s">
        <v>531</v>
      </c>
      <c r="X125" s="299" t="s">
        <v>897</v>
      </c>
    </row>
    <row r="126" spans="1:26" x14ac:dyDescent="0.35">
      <c r="A126" s="406" t="s">
        <v>936</v>
      </c>
      <c r="B126" s="431" t="s">
        <v>930</v>
      </c>
      <c r="C126" s="406" t="s">
        <v>936</v>
      </c>
      <c r="D126" s="406" t="s">
        <v>937</v>
      </c>
      <c r="E126" s="406" t="s">
        <v>936</v>
      </c>
      <c r="F126" s="431" t="s">
        <v>926</v>
      </c>
      <c r="G126" s="406" t="s">
        <v>936</v>
      </c>
      <c r="H126" s="409" t="s">
        <v>358</v>
      </c>
      <c r="V126" s="443" t="s">
        <v>531</v>
      </c>
      <c r="X126" s="299" t="s">
        <v>897</v>
      </c>
    </row>
    <row r="127" spans="1:26" x14ac:dyDescent="0.35">
      <c r="A127" s="406" t="s">
        <v>938</v>
      </c>
      <c r="B127" s="431" t="s">
        <v>939</v>
      </c>
      <c r="C127" s="406" t="s">
        <v>938</v>
      </c>
      <c r="D127" s="407" t="s">
        <v>940</v>
      </c>
      <c r="E127" s="406" t="s">
        <v>938</v>
      </c>
      <c r="F127" s="431" t="s">
        <v>926</v>
      </c>
      <c r="G127" s="406" t="s">
        <v>938</v>
      </c>
      <c r="H127" s="409" t="s">
        <v>358</v>
      </c>
      <c r="V127" s="443" t="s">
        <v>531</v>
      </c>
      <c r="X127" s="299" t="s">
        <v>897</v>
      </c>
    </row>
    <row r="128" spans="1:26" x14ac:dyDescent="0.35">
      <c r="A128" s="406" t="s">
        <v>692</v>
      </c>
      <c r="B128" s="444" t="s">
        <v>693</v>
      </c>
      <c r="C128" s="406" t="s">
        <v>692</v>
      </c>
      <c r="D128" s="445" t="s">
        <v>941</v>
      </c>
      <c r="E128" s="406" t="s">
        <v>692</v>
      </c>
      <c r="F128" s="431" t="s">
        <v>926</v>
      </c>
      <c r="G128" s="406" t="s">
        <v>692</v>
      </c>
      <c r="H128" s="409" t="s">
        <v>358</v>
      </c>
      <c r="V128" s="443" t="s">
        <v>531</v>
      </c>
      <c r="X128" s="299" t="s">
        <v>897</v>
      </c>
    </row>
    <row r="129" spans="1:31" x14ac:dyDescent="0.35">
      <c r="A129" s="406" t="s">
        <v>668</v>
      </c>
      <c r="B129" s="431" t="s">
        <v>364</v>
      </c>
      <c r="C129" s="406" t="s">
        <v>668</v>
      </c>
      <c r="D129" s="407" t="s">
        <v>942</v>
      </c>
      <c r="E129" s="406" t="s">
        <v>668</v>
      </c>
      <c r="F129" s="431" t="s">
        <v>926</v>
      </c>
      <c r="G129" s="406" t="s">
        <v>668</v>
      </c>
      <c r="H129" s="409" t="s">
        <v>358</v>
      </c>
      <c r="V129" s="443" t="s">
        <v>531</v>
      </c>
      <c r="X129" s="299" t="s">
        <v>897</v>
      </c>
    </row>
    <row r="130" spans="1:31" x14ac:dyDescent="0.35">
      <c r="A130" s="406" t="s">
        <v>670</v>
      </c>
      <c r="B130" s="446" t="s">
        <v>943</v>
      </c>
      <c r="C130" s="406" t="s">
        <v>670</v>
      </c>
      <c r="D130" s="446" t="s">
        <v>944</v>
      </c>
      <c r="E130" s="406" t="s">
        <v>670</v>
      </c>
      <c r="F130" s="431" t="s">
        <v>926</v>
      </c>
      <c r="G130" s="406" t="s">
        <v>670</v>
      </c>
      <c r="H130" s="409" t="s">
        <v>358</v>
      </c>
      <c r="U130" s="447"/>
      <c r="V130" s="443" t="s">
        <v>531</v>
      </c>
      <c r="W130" s="447"/>
      <c r="X130" s="299" t="s">
        <v>897</v>
      </c>
      <c r="Y130" s="447"/>
      <c r="Z130" s="447"/>
      <c r="AA130" s="447"/>
      <c r="AB130" s="447"/>
      <c r="AC130" s="447"/>
      <c r="AD130" s="447"/>
      <c r="AE130" s="447"/>
    </row>
    <row r="131" spans="1:31" x14ac:dyDescent="0.35">
      <c r="A131" s="406" t="s">
        <v>945</v>
      </c>
      <c r="B131" s="446" t="s">
        <v>943</v>
      </c>
      <c r="C131" s="406" t="s">
        <v>945</v>
      </c>
      <c r="D131" s="446" t="s">
        <v>946</v>
      </c>
      <c r="E131" s="406" t="s">
        <v>945</v>
      </c>
      <c r="F131" s="431" t="s">
        <v>926</v>
      </c>
      <c r="G131" s="406" t="s">
        <v>945</v>
      </c>
      <c r="H131" s="409" t="s">
        <v>358</v>
      </c>
      <c r="U131" s="447"/>
      <c r="V131" s="443" t="s">
        <v>531</v>
      </c>
      <c r="W131" s="447"/>
      <c r="X131" s="299" t="s">
        <v>897</v>
      </c>
      <c r="Y131" s="447"/>
      <c r="Z131" s="447"/>
      <c r="AA131" s="447"/>
      <c r="AB131" s="447"/>
      <c r="AC131" s="447"/>
      <c r="AD131" s="447"/>
      <c r="AE131" s="447"/>
    </row>
    <row r="132" spans="1:31" x14ac:dyDescent="0.35">
      <c r="A132" s="406" t="s">
        <v>694</v>
      </c>
      <c r="B132" s="448" t="s">
        <v>947</v>
      </c>
      <c r="C132" s="406" t="s">
        <v>694</v>
      </c>
      <c r="D132" s="448" t="s">
        <v>948</v>
      </c>
      <c r="E132" s="406" t="s">
        <v>694</v>
      </c>
      <c r="F132" s="431" t="s">
        <v>926</v>
      </c>
      <c r="G132" s="406" t="s">
        <v>694</v>
      </c>
      <c r="H132" s="409" t="s">
        <v>358</v>
      </c>
      <c r="U132" s="447"/>
      <c r="V132" s="443" t="s">
        <v>531</v>
      </c>
      <c r="W132" s="447"/>
      <c r="X132" s="299" t="s">
        <v>897</v>
      </c>
      <c r="Y132" s="447"/>
      <c r="Z132" s="447"/>
      <c r="AA132" s="447"/>
      <c r="AB132" s="447"/>
      <c r="AC132" s="447"/>
      <c r="AD132" s="447"/>
      <c r="AE132" s="447"/>
    </row>
    <row r="133" spans="1:31" x14ac:dyDescent="0.35">
      <c r="A133" s="406" t="s">
        <v>695</v>
      </c>
      <c r="B133" s="448" t="s">
        <v>947</v>
      </c>
      <c r="C133" s="406" t="s">
        <v>695</v>
      </c>
      <c r="D133" s="445" t="s">
        <v>949</v>
      </c>
      <c r="E133" s="406" t="s">
        <v>695</v>
      </c>
      <c r="F133" s="431" t="s">
        <v>926</v>
      </c>
      <c r="G133" s="406" t="s">
        <v>695</v>
      </c>
      <c r="H133" s="409" t="s">
        <v>358</v>
      </c>
      <c r="V133" s="443" t="s">
        <v>531</v>
      </c>
      <c r="X133" s="299" t="s">
        <v>897</v>
      </c>
    </row>
    <row r="134" spans="1:31" x14ac:dyDescent="0.35">
      <c r="A134" s="406" t="s">
        <v>697</v>
      </c>
      <c r="B134" s="448" t="s">
        <v>947</v>
      </c>
      <c r="C134" s="406" t="s">
        <v>697</v>
      </c>
      <c r="D134" s="445" t="s">
        <v>950</v>
      </c>
      <c r="E134" s="406" t="s">
        <v>697</v>
      </c>
      <c r="F134" s="431" t="s">
        <v>926</v>
      </c>
      <c r="G134" s="406" t="s">
        <v>697</v>
      </c>
      <c r="H134" s="409" t="s">
        <v>358</v>
      </c>
      <c r="V134" s="443" t="s">
        <v>531</v>
      </c>
      <c r="X134" s="299" t="s">
        <v>897</v>
      </c>
    </row>
    <row r="135" spans="1:31" x14ac:dyDescent="0.35">
      <c r="A135" s="406" t="s">
        <v>699</v>
      </c>
      <c r="B135" s="448" t="s">
        <v>947</v>
      </c>
      <c r="C135" s="406" t="s">
        <v>699</v>
      </c>
      <c r="D135" s="445" t="s">
        <v>951</v>
      </c>
      <c r="E135" s="406" t="s">
        <v>699</v>
      </c>
      <c r="F135" s="431" t="s">
        <v>926</v>
      </c>
      <c r="G135" s="406" t="s">
        <v>699</v>
      </c>
      <c r="H135" s="409" t="s">
        <v>358</v>
      </c>
      <c r="V135" s="443" t="s">
        <v>531</v>
      </c>
      <c r="X135" s="299" t="s">
        <v>897</v>
      </c>
    </row>
    <row r="136" spans="1:31" x14ac:dyDescent="0.35">
      <c r="A136" s="406" t="s">
        <v>952</v>
      </c>
      <c r="B136" s="431" t="s">
        <v>674</v>
      </c>
      <c r="C136" s="406" t="s">
        <v>952</v>
      </c>
      <c r="D136" s="407" t="s">
        <v>953</v>
      </c>
      <c r="E136" s="406" t="s">
        <v>952</v>
      </c>
      <c r="F136" s="431" t="s">
        <v>926</v>
      </c>
      <c r="G136" s="406" t="s">
        <v>952</v>
      </c>
      <c r="H136" s="409" t="s">
        <v>358</v>
      </c>
      <c r="V136" s="443" t="s">
        <v>531</v>
      </c>
      <c r="X136" s="299" t="s">
        <v>897</v>
      </c>
    </row>
    <row r="137" spans="1:31" x14ac:dyDescent="0.35">
      <c r="A137" s="406" t="s">
        <v>954</v>
      </c>
      <c r="B137" s="431" t="s">
        <v>955</v>
      </c>
      <c r="C137" s="406" t="s">
        <v>954</v>
      </c>
      <c r="D137" s="407" t="s">
        <v>956</v>
      </c>
      <c r="E137" s="406" t="s">
        <v>954</v>
      </c>
      <c r="F137" s="431" t="s">
        <v>926</v>
      </c>
      <c r="G137" s="406" t="s">
        <v>954</v>
      </c>
      <c r="H137" s="409" t="s">
        <v>358</v>
      </c>
      <c r="V137" s="443" t="s">
        <v>531</v>
      </c>
      <c r="X137" s="299" t="s">
        <v>897</v>
      </c>
    </row>
    <row r="138" spans="1:31" x14ac:dyDescent="0.35">
      <c r="A138" s="406" t="s">
        <v>957</v>
      </c>
      <c r="B138" s="431" t="s">
        <v>679</v>
      </c>
      <c r="C138" s="406" t="s">
        <v>957</v>
      </c>
      <c r="D138" s="407" t="s">
        <v>958</v>
      </c>
      <c r="E138" s="406" t="s">
        <v>957</v>
      </c>
      <c r="F138" s="431" t="s">
        <v>926</v>
      </c>
      <c r="G138" s="406" t="s">
        <v>957</v>
      </c>
      <c r="H138" s="409" t="s">
        <v>358</v>
      </c>
      <c r="V138" s="443" t="s">
        <v>531</v>
      </c>
      <c r="X138" s="299" t="s">
        <v>897</v>
      </c>
    </row>
    <row r="139" spans="1:31" x14ac:dyDescent="0.35">
      <c r="A139" s="406" t="s">
        <v>959</v>
      </c>
      <c r="B139" s="431" t="s">
        <v>680</v>
      </c>
      <c r="C139" s="406" t="s">
        <v>959</v>
      </c>
      <c r="D139" s="407" t="s">
        <v>525</v>
      </c>
      <c r="E139" s="406" t="s">
        <v>959</v>
      </c>
      <c r="F139" s="431" t="s">
        <v>926</v>
      </c>
      <c r="G139" s="406" t="s">
        <v>959</v>
      </c>
      <c r="H139" s="409" t="s">
        <v>358</v>
      </c>
      <c r="V139" s="443" t="s">
        <v>531</v>
      </c>
      <c r="X139" s="299" t="s">
        <v>897</v>
      </c>
    </row>
    <row r="140" spans="1:31" x14ac:dyDescent="0.35">
      <c r="A140" s="406" t="s">
        <v>960</v>
      </c>
      <c r="B140" s="431" t="s">
        <v>680</v>
      </c>
      <c r="C140" s="406" t="s">
        <v>960</v>
      </c>
      <c r="D140" s="407" t="s">
        <v>961</v>
      </c>
      <c r="E140" s="406" t="s">
        <v>960</v>
      </c>
      <c r="F140" s="431" t="s">
        <v>926</v>
      </c>
      <c r="G140" s="406" t="s">
        <v>960</v>
      </c>
      <c r="H140" s="409" t="s">
        <v>358</v>
      </c>
      <c r="V140" s="443" t="s">
        <v>531</v>
      </c>
      <c r="X140" s="299" t="s">
        <v>897</v>
      </c>
    </row>
    <row r="141" spans="1:31" x14ac:dyDescent="0.35">
      <c r="A141" s="406" t="s">
        <v>962</v>
      </c>
      <c r="B141" s="431" t="s">
        <v>680</v>
      </c>
      <c r="C141" s="406" t="s">
        <v>962</v>
      </c>
      <c r="D141" s="407" t="s">
        <v>963</v>
      </c>
      <c r="E141" s="406" t="s">
        <v>962</v>
      </c>
      <c r="F141" s="431" t="s">
        <v>926</v>
      </c>
      <c r="G141" s="406" t="s">
        <v>962</v>
      </c>
      <c r="H141" s="409" t="s">
        <v>358</v>
      </c>
      <c r="U141" s="447"/>
      <c r="V141" s="443" t="s">
        <v>531</v>
      </c>
      <c r="W141" s="447"/>
      <c r="X141" s="299" t="s">
        <v>897</v>
      </c>
      <c r="Y141" s="447"/>
      <c r="Z141" s="447"/>
      <c r="AA141" s="447"/>
      <c r="AB141" s="447"/>
      <c r="AC141" s="447"/>
      <c r="AD141" s="447"/>
      <c r="AE141" s="447"/>
    </row>
    <row r="142" spans="1:31" x14ac:dyDescent="0.35">
      <c r="A142" s="406" t="s">
        <v>964</v>
      </c>
      <c r="B142" s="444" t="s">
        <v>681</v>
      </c>
      <c r="C142" s="406" t="s">
        <v>964</v>
      </c>
      <c r="D142" s="445" t="s">
        <v>965</v>
      </c>
      <c r="E142" s="406" t="s">
        <v>964</v>
      </c>
      <c r="F142" s="431" t="s">
        <v>926</v>
      </c>
      <c r="G142" s="406" t="s">
        <v>964</v>
      </c>
      <c r="H142" s="409" t="s">
        <v>358</v>
      </c>
      <c r="U142" s="447"/>
      <c r="V142" s="443" t="s">
        <v>531</v>
      </c>
      <c r="W142" s="447"/>
      <c r="X142" s="299" t="s">
        <v>897</v>
      </c>
      <c r="Y142" s="447"/>
      <c r="Z142" s="447"/>
      <c r="AA142" s="447"/>
      <c r="AB142" s="447"/>
      <c r="AC142" s="447"/>
      <c r="AD142" s="447"/>
      <c r="AE142" s="447"/>
    </row>
    <row r="143" spans="1:31" x14ac:dyDescent="0.35">
      <c r="A143" s="449" t="s">
        <v>541</v>
      </c>
      <c r="B143" s="450" t="s">
        <v>966</v>
      </c>
      <c r="C143" s="449" t="s">
        <v>541</v>
      </c>
      <c r="D143" s="451" t="s">
        <v>967</v>
      </c>
      <c r="E143" s="449" t="s">
        <v>541</v>
      </c>
      <c r="F143" s="450" t="s">
        <v>968</v>
      </c>
      <c r="G143" s="449" t="s">
        <v>541</v>
      </c>
      <c r="H143" s="452" t="s">
        <v>111</v>
      </c>
      <c r="U143" s="453" t="s">
        <v>530</v>
      </c>
      <c r="V143" s="453" t="s">
        <v>531</v>
      </c>
      <c r="W143" s="447"/>
      <c r="X143" s="453" t="s">
        <v>897</v>
      </c>
      <c r="Y143" s="447"/>
      <c r="Z143" s="447"/>
      <c r="AA143" s="447"/>
      <c r="AB143" s="447"/>
      <c r="AC143" s="447"/>
      <c r="AD143" s="447"/>
      <c r="AE143" s="447"/>
    </row>
    <row r="144" spans="1:31" x14ac:dyDescent="0.35">
      <c r="A144" s="449" t="s">
        <v>117</v>
      </c>
      <c r="B144" s="450" t="s">
        <v>969</v>
      </c>
      <c r="C144" s="449" t="s">
        <v>117</v>
      </c>
      <c r="D144" s="451" t="s">
        <v>970</v>
      </c>
      <c r="E144" s="449" t="s">
        <v>117</v>
      </c>
      <c r="F144" s="450" t="s">
        <v>968</v>
      </c>
      <c r="G144" s="449" t="s">
        <v>117</v>
      </c>
      <c r="H144" s="452" t="s">
        <v>111</v>
      </c>
      <c r="U144" s="453" t="s">
        <v>530</v>
      </c>
      <c r="V144" s="453" t="s">
        <v>531</v>
      </c>
      <c r="W144" s="447"/>
      <c r="X144" s="453" t="s">
        <v>897</v>
      </c>
      <c r="Y144" s="447"/>
      <c r="Z144" s="447"/>
      <c r="AA144" s="447"/>
      <c r="AB144" s="447"/>
      <c r="AC144" s="447"/>
      <c r="AD144" s="447"/>
      <c r="AE144" s="447"/>
    </row>
    <row r="146" spans="1:26" ht="15" thickBot="1" x14ac:dyDescent="0.4">
      <c r="A146" s="1" t="s">
        <v>539</v>
      </c>
      <c r="B146" s="1" t="s">
        <v>555</v>
      </c>
    </row>
    <row r="147" spans="1:26" ht="15" thickBot="1" x14ac:dyDescent="0.4">
      <c r="A147" s="50" t="s">
        <v>407</v>
      </c>
      <c r="B147" s="51" t="s">
        <v>108</v>
      </c>
      <c r="C147" s="50" t="s">
        <v>407</v>
      </c>
      <c r="D147" s="5" t="s">
        <v>408</v>
      </c>
      <c r="E147" s="50" t="s">
        <v>407</v>
      </c>
      <c r="F147" s="52" t="s">
        <v>409</v>
      </c>
      <c r="G147" s="50" t="s">
        <v>407</v>
      </c>
      <c r="H147" s="53" t="s">
        <v>410</v>
      </c>
      <c r="U147" s="1"/>
      <c r="V147" s="1"/>
      <c r="W147" s="1"/>
      <c r="X147" s="1"/>
      <c r="Y147" s="1"/>
      <c r="Z147" s="1"/>
    </row>
    <row r="148" spans="1:26" x14ac:dyDescent="0.35">
      <c r="A148" s="12" t="s">
        <v>41</v>
      </c>
      <c r="B148" s="13" t="s">
        <v>41</v>
      </c>
      <c r="C148" s="13" t="s">
        <v>41</v>
      </c>
      <c r="D148" s="13" t="s">
        <v>41</v>
      </c>
      <c r="E148" s="13" t="s">
        <v>41</v>
      </c>
      <c r="F148" s="7" t="s">
        <v>41</v>
      </c>
      <c r="G148" s="13" t="s">
        <v>41</v>
      </c>
      <c r="H148" s="8" t="s">
        <v>41</v>
      </c>
      <c r="U148" s="1"/>
      <c r="V148" s="1"/>
      <c r="W148" s="1"/>
      <c r="X148" s="1"/>
      <c r="Y148" s="1"/>
      <c r="Z148" s="1"/>
    </row>
    <row r="149" spans="1:26" x14ac:dyDescent="0.35">
      <c r="A149" s="406" t="s">
        <v>518</v>
      </c>
      <c r="B149" s="431" t="s">
        <v>688</v>
      </c>
      <c r="C149" s="406" t="s">
        <v>518</v>
      </c>
      <c r="D149" s="407" t="s">
        <v>925</v>
      </c>
      <c r="E149" s="406" t="s">
        <v>518</v>
      </c>
      <c r="F149" s="431" t="s">
        <v>926</v>
      </c>
      <c r="G149" s="406" t="s">
        <v>518</v>
      </c>
      <c r="H149" s="409" t="s">
        <v>358</v>
      </c>
      <c r="V149" s="443" t="s">
        <v>531</v>
      </c>
      <c r="X149" s="299" t="s">
        <v>897</v>
      </c>
    </row>
    <row r="150" spans="1:26" x14ac:dyDescent="0.35">
      <c r="A150" s="406" t="s">
        <v>520</v>
      </c>
      <c r="B150" s="431" t="s">
        <v>688</v>
      </c>
      <c r="C150" s="406" t="s">
        <v>520</v>
      </c>
      <c r="D150" s="407" t="s">
        <v>927</v>
      </c>
      <c r="E150" s="406" t="s">
        <v>520</v>
      </c>
      <c r="F150" s="431" t="s">
        <v>926</v>
      </c>
      <c r="G150" s="406" t="s">
        <v>520</v>
      </c>
      <c r="H150" s="409" t="s">
        <v>358</v>
      </c>
      <c r="V150" s="443" t="s">
        <v>531</v>
      </c>
      <c r="X150" s="299" t="s">
        <v>897</v>
      </c>
    </row>
    <row r="151" spans="1:26" x14ac:dyDescent="0.35">
      <c r="A151" s="406" t="s">
        <v>522</v>
      </c>
      <c r="B151" s="431" t="s">
        <v>928</v>
      </c>
      <c r="C151" s="406" t="s">
        <v>522</v>
      </c>
      <c r="D151" s="407" t="s">
        <v>542</v>
      </c>
      <c r="E151" s="406" t="s">
        <v>522</v>
      </c>
      <c r="F151" s="431" t="s">
        <v>926</v>
      </c>
      <c r="G151" s="406" t="s">
        <v>522</v>
      </c>
      <c r="H151" s="409" t="s">
        <v>358</v>
      </c>
      <c r="V151" s="443" t="s">
        <v>531</v>
      </c>
      <c r="X151" s="299" t="s">
        <v>897</v>
      </c>
    </row>
    <row r="152" spans="1:26" x14ac:dyDescent="0.35">
      <c r="A152" s="406" t="s">
        <v>929</v>
      </c>
      <c r="B152" s="431" t="s">
        <v>930</v>
      </c>
      <c r="C152" s="406" t="s">
        <v>929</v>
      </c>
      <c r="D152" s="407" t="s">
        <v>931</v>
      </c>
      <c r="E152" s="406" t="s">
        <v>929</v>
      </c>
      <c r="F152" s="431" t="s">
        <v>926</v>
      </c>
      <c r="G152" s="406" t="s">
        <v>929</v>
      </c>
      <c r="H152" s="409" t="s">
        <v>358</v>
      </c>
      <c r="V152" s="443" t="s">
        <v>531</v>
      </c>
      <c r="X152" s="299" t="s">
        <v>897</v>
      </c>
    </row>
    <row r="153" spans="1:26" x14ac:dyDescent="0.35">
      <c r="A153" s="406" t="s">
        <v>932</v>
      </c>
      <c r="B153" s="431" t="s">
        <v>930</v>
      </c>
      <c r="C153" s="406" t="s">
        <v>932</v>
      </c>
      <c r="D153" s="407" t="s">
        <v>933</v>
      </c>
      <c r="E153" s="406" t="s">
        <v>932</v>
      </c>
      <c r="F153" s="431" t="s">
        <v>926</v>
      </c>
      <c r="G153" s="406" t="s">
        <v>932</v>
      </c>
      <c r="H153" s="409" t="s">
        <v>358</v>
      </c>
      <c r="V153" s="443" t="s">
        <v>531</v>
      </c>
      <c r="X153" s="299" t="s">
        <v>897</v>
      </c>
    </row>
    <row r="154" spans="1:26" x14ac:dyDescent="0.35">
      <c r="A154" s="406" t="s">
        <v>934</v>
      </c>
      <c r="B154" s="431" t="s">
        <v>930</v>
      </c>
      <c r="C154" s="406" t="s">
        <v>934</v>
      </c>
      <c r="D154" s="407" t="s">
        <v>935</v>
      </c>
      <c r="E154" s="406" t="s">
        <v>934</v>
      </c>
      <c r="F154" s="431" t="s">
        <v>926</v>
      </c>
      <c r="G154" s="406" t="s">
        <v>934</v>
      </c>
      <c r="H154" s="409" t="s">
        <v>358</v>
      </c>
      <c r="V154" s="443" t="s">
        <v>531</v>
      </c>
      <c r="X154" s="299" t="s">
        <v>897</v>
      </c>
    </row>
    <row r="155" spans="1:26" x14ac:dyDescent="0.35">
      <c r="A155" s="406" t="s">
        <v>936</v>
      </c>
      <c r="B155" s="431" t="s">
        <v>930</v>
      </c>
      <c r="C155" s="406" t="s">
        <v>936</v>
      </c>
      <c r="D155" s="406" t="s">
        <v>937</v>
      </c>
      <c r="E155" s="406" t="s">
        <v>936</v>
      </c>
      <c r="F155" s="431" t="s">
        <v>926</v>
      </c>
      <c r="G155" s="406" t="s">
        <v>936</v>
      </c>
      <c r="H155" s="409" t="s">
        <v>358</v>
      </c>
      <c r="V155" s="443" t="s">
        <v>531</v>
      </c>
      <c r="X155" s="299" t="s">
        <v>897</v>
      </c>
    </row>
    <row r="156" spans="1:26" x14ac:dyDescent="0.35">
      <c r="A156" s="406" t="s">
        <v>938</v>
      </c>
      <c r="B156" s="431" t="s">
        <v>971</v>
      </c>
      <c r="C156" s="406" t="s">
        <v>938</v>
      </c>
      <c r="D156" s="407" t="s">
        <v>940</v>
      </c>
      <c r="E156" s="406" t="s">
        <v>938</v>
      </c>
      <c r="F156" s="431" t="s">
        <v>926</v>
      </c>
      <c r="G156" s="406" t="s">
        <v>938</v>
      </c>
      <c r="H156" s="409" t="s">
        <v>358</v>
      </c>
      <c r="V156" s="443" t="s">
        <v>531</v>
      </c>
      <c r="X156" s="299" t="s">
        <v>897</v>
      </c>
    </row>
    <row r="157" spans="1:26" x14ac:dyDescent="0.35">
      <c r="A157" s="406" t="s">
        <v>692</v>
      </c>
      <c r="B157" s="444" t="s">
        <v>693</v>
      </c>
      <c r="C157" s="406" t="s">
        <v>692</v>
      </c>
      <c r="D157" s="445" t="s">
        <v>941</v>
      </c>
      <c r="E157" s="406" t="s">
        <v>692</v>
      </c>
      <c r="F157" s="431" t="s">
        <v>926</v>
      </c>
      <c r="G157" s="406" t="s">
        <v>692</v>
      </c>
      <c r="H157" s="409" t="s">
        <v>358</v>
      </c>
      <c r="V157" s="443" t="s">
        <v>531</v>
      </c>
      <c r="X157" s="299" t="s">
        <v>897</v>
      </c>
    </row>
    <row r="159" spans="1:26" ht="15" thickBot="1" x14ac:dyDescent="0.4">
      <c r="A159" s="1" t="s">
        <v>539</v>
      </c>
      <c r="B159" s="1" t="s">
        <v>556</v>
      </c>
    </row>
    <row r="160" spans="1:26" ht="15" thickBot="1" x14ac:dyDescent="0.4">
      <c r="A160" s="50" t="s">
        <v>407</v>
      </c>
      <c r="B160" s="51" t="s">
        <v>108</v>
      </c>
      <c r="C160" s="50" t="s">
        <v>407</v>
      </c>
      <c r="D160" s="5" t="s">
        <v>408</v>
      </c>
      <c r="E160" s="50" t="s">
        <v>407</v>
      </c>
      <c r="F160" s="52" t="s">
        <v>409</v>
      </c>
      <c r="G160" s="50" t="s">
        <v>407</v>
      </c>
      <c r="H160" s="53" t="s">
        <v>410</v>
      </c>
      <c r="U160" s="1"/>
      <c r="V160" s="1"/>
      <c r="W160" s="1"/>
      <c r="X160" s="1"/>
      <c r="Y160" s="1"/>
      <c r="Z160" s="1"/>
    </row>
    <row r="161" spans="1:31" s="6" customFormat="1" x14ac:dyDescent="0.35">
      <c r="A161" s="12" t="s">
        <v>41</v>
      </c>
      <c r="B161" s="13" t="s">
        <v>41</v>
      </c>
      <c r="C161" s="13" t="s">
        <v>41</v>
      </c>
      <c r="D161" s="13" t="s">
        <v>41</v>
      </c>
      <c r="E161" s="13" t="s">
        <v>41</v>
      </c>
      <c r="F161" s="7" t="s">
        <v>41</v>
      </c>
      <c r="G161" s="13" t="s">
        <v>41</v>
      </c>
      <c r="H161" s="8" t="s">
        <v>41</v>
      </c>
      <c r="I161"/>
      <c r="J161"/>
      <c r="K161"/>
      <c r="L161"/>
      <c r="M161"/>
      <c r="N161"/>
      <c r="O161"/>
      <c r="P161"/>
      <c r="Q161"/>
      <c r="R161"/>
      <c r="S161"/>
      <c r="T161"/>
      <c r="U161" s="1"/>
      <c r="V161" s="1"/>
      <c r="W161" s="1"/>
      <c r="X161" s="1"/>
      <c r="Y161" s="1"/>
      <c r="Z161" s="1"/>
      <c r="AA161"/>
      <c r="AB161"/>
      <c r="AC161"/>
      <c r="AD161"/>
      <c r="AE161"/>
    </row>
    <row r="162" spans="1:31" s="6" customFormat="1" x14ac:dyDescent="0.35">
      <c r="A162" s="406" t="s">
        <v>668</v>
      </c>
      <c r="B162" s="431" t="s">
        <v>364</v>
      </c>
      <c r="C162" s="406" t="s">
        <v>668</v>
      </c>
      <c r="D162" s="407" t="s">
        <v>942</v>
      </c>
      <c r="E162" s="406" t="s">
        <v>668</v>
      </c>
      <c r="F162" s="431" t="s">
        <v>926</v>
      </c>
      <c r="G162" s="406" t="s">
        <v>668</v>
      </c>
      <c r="H162" s="409" t="s">
        <v>358</v>
      </c>
      <c r="I162"/>
      <c r="J162"/>
      <c r="K162"/>
      <c r="L162"/>
      <c r="M162"/>
      <c r="N162"/>
      <c r="O162"/>
      <c r="P162"/>
      <c r="Q162"/>
      <c r="R162"/>
      <c r="S162"/>
      <c r="T162"/>
      <c r="U162"/>
      <c r="V162" s="443" t="s">
        <v>531</v>
      </c>
      <c r="W162"/>
      <c r="X162" s="299" t="s">
        <v>897</v>
      </c>
      <c r="Y162"/>
      <c r="Z162"/>
      <c r="AA162"/>
      <c r="AB162"/>
      <c r="AC162"/>
      <c r="AD162"/>
      <c r="AE162"/>
    </row>
    <row r="163" spans="1:31" s="6" customFormat="1" x14ac:dyDescent="0.35">
      <c r="A163" s="406" t="s">
        <v>670</v>
      </c>
      <c r="B163" s="446" t="s">
        <v>943</v>
      </c>
      <c r="C163" s="406" t="s">
        <v>670</v>
      </c>
      <c r="D163" s="446" t="s">
        <v>944</v>
      </c>
      <c r="E163" s="406" t="s">
        <v>670</v>
      </c>
      <c r="F163" s="431" t="s">
        <v>926</v>
      </c>
      <c r="G163" s="406" t="s">
        <v>670</v>
      </c>
      <c r="H163" s="409" t="s">
        <v>358</v>
      </c>
      <c r="I163"/>
      <c r="J163"/>
      <c r="K163"/>
      <c r="L163"/>
      <c r="M163"/>
      <c r="N163"/>
      <c r="O163"/>
      <c r="P163"/>
      <c r="Q163"/>
      <c r="R163"/>
      <c r="S163"/>
      <c r="T163"/>
      <c r="U163" s="447"/>
      <c r="V163" s="443" t="s">
        <v>531</v>
      </c>
      <c r="W163" s="447"/>
      <c r="X163" s="299" t="s">
        <v>897</v>
      </c>
      <c r="Y163" s="447"/>
      <c r="Z163" s="447"/>
      <c r="AA163" s="447"/>
      <c r="AB163" s="447"/>
      <c r="AC163" s="447"/>
      <c r="AD163" s="447"/>
      <c r="AE163" s="447"/>
    </row>
    <row r="164" spans="1:31" x14ac:dyDescent="0.35">
      <c r="A164" s="406" t="s">
        <v>945</v>
      </c>
      <c r="B164" s="446" t="s">
        <v>943</v>
      </c>
      <c r="C164" s="406" t="s">
        <v>945</v>
      </c>
      <c r="D164" s="446" t="s">
        <v>946</v>
      </c>
      <c r="E164" s="406" t="s">
        <v>945</v>
      </c>
      <c r="F164" s="431" t="s">
        <v>926</v>
      </c>
      <c r="G164" s="406" t="s">
        <v>945</v>
      </c>
      <c r="H164" s="409" t="s">
        <v>358</v>
      </c>
      <c r="U164" s="447"/>
      <c r="V164" s="443" t="s">
        <v>531</v>
      </c>
      <c r="W164" s="447"/>
      <c r="X164" s="299" t="s">
        <v>897</v>
      </c>
      <c r="Y164" s="447"/>
      <c r="Z164" s="447"/>
      <c r="AA164" s="447"/>
      <c r="AB164" s="447"/>
      <c r="AC164" s="447"/>
      <c r="AD164" s="447"/>
      <c r="AE164" s="447"/>
    </row>
    <row r="165" spans="1:31" x14ac:dyDescent="0.35">
      <c r="A165" s="406" t="s">
        <v>694</v>
      </c>
      <c r="B165" s="448" t="s">
        <v>947</v>
      </c>
      <c r="C165" s="406" t="s">
        <v>694</v>
      </c>
      <c r="D165" s="448" t="s">
        <v>948</v>
      </c>
      <c r="E165" s="406" t="s">
        <v>694</v>
      </c>
      <c r="F165" s="431" t="s">
        <v>926</v>
      </c>
      <c r="G165" s="406" t="s">
        <v>694</v>
      </c>
      <c r="H165" s="409" t="s">
        <v>358</v>
      </c>
      <c r="U165" s="447"/>
      <c r="V165" s="443" t="s">
        <v>531</v>
      </c>
      <c r="W165" s="447"/>
      <c r="X165" s="299" t="s">
        <v>897</v>
      </c>
      <c r="Y165" s="447"/>
      <c r="Z165" s="447"/>
      <c r="AA165" s="447"/>
      <c r="AB165" s="447"/>
      <c r="AC165" s="447"/>
      <c r="AD165" s="447"/>
      <c r="AE165" s="447"/>
    </row>
    <row r="166" spans="1:31" x14ac:dyDescent="0.35">
      <c r="A166" s="406" t="s">
        <v>695</v>
      </c>
      <c r="B166" s="448" t="s">
        <v>947</v>
      </c>
      <c r="C166" s="406" t="s">
        <v>695</v>
      </c>
      <c r="D166" s="445" t="s">
        <v>949</v>
      </c>
      <c r="E166" s="406" t="s">
        <v>695</v>
      </c>
      <c r="F166" s="431" t="s">
        <v>926</v>
      </c>
      <c r="G166" s="406" t="s">
        <v>695</v>
      </c>
      <c r="H166" s="409" t="s">
        <v>358</v>
      </c>
      <c r="V166" s="443" t="s">
        <v>531</v>
      </c>
      <c r="X166" s="299" t="s">
        <v>897</v>
      </c>
    </row>
    <row r="167" spans="1:31" x14ac:dyDescent="0.35">
      <c r="A167" s="406" t="s">
        <v>697</v>
      </c>
      <c r="B167" s="448" t="s">
        <v>947</v>
      </c>
      <c r="C167" s="406" t="s">
        <v>697</v>
      </c>
      <c r="D167" s="445" t="s">
        <v>950</v>
      </c>
      <c r="E167" s="406" t="s">
        <v>697</v>
      </c>
      <c r="F167" s="431" t="s">
        <v>926</v>
      </c>
      <c r="G167" s="406" t="s">
        <v>697</v>
      </c>
      <c r="H167" s="409" t="s">
        <v>358</v>
      </c>
      <c r="V167" s="443" t="s">
        <v>531</v>
      </c>
      <c r="X167" s="299" t="s">
        <v>897</v>
      </c>
    </row>
    <row r="168" spans="1:31" x14ac:dyDescent="0.35">
      <c r="A168" s="406" t="s">
        <v>699</v>
      </c>
      <c r="B168" s="448" t="s">
        <v>947</v>
      </c>
      <c r="C168" s="406" t="s">
        <v>699</v>
      </c>
      <c r="D168" s="445" t="s">
        <v>951</v>
      </c>
      <c r="E168" s="406" t="s">
        <v>699</v>
      </c>
      <c r="F168" s="431" t="s">
        <v>926</v>
      </c>
      <c r="G168" s="406" t="s">
        <v>699</v>
      </c>
      <c r="H168" s="409" t="s">
        <v>358</v>
      </c>
      <c r="V168" s="443" t="s">
        <v>531</v>
      </c>
      <c r="X168" s="299" t="s">
        <v>897</v>
      </c>
    </row>
    <row r="169" spans="1:31" x14ac:dyDescent="0.35">
      <c r="A169" s="406" t="s">
        <v>952</v>
      </c>
      <c r="B169" s="431" t="s">
        <v>674</v>
      </c>
      <c r="C169" s="406" t="s">
        <v>952</v>
      </c>
      <c r="D169" s="407" t="s">
        <v>953</v>
      </c>
      <c r="E169" s="406" t="s">
        <v>952</v>
      </c>
      <c r="F169" s="431" t="s">
        <v>926</v>
      </c>
      <c r="G169" s="406" t="s">
        <v>952</v>
      </c>
      <c r="H169" s="409" t="s">
        <v>358</v>
      </c>
      <c r="V169" s="443" t="s">
        <v>531</v>
      </c>
      <c r="X169" s="299" t="s">
        <v>897</v>
      </c>
    </row>
    <row r="170" spans="1:31" x14ac:dyDescent="0.35">
      <c r="A170" s="406" t="s">
        <v>954</v>
      </c>
      <c r="B170" s="431" t="s">
        <v>955</v>
      </c>
      <c r="C170" s="406" t="s">
        <v>954</v>
      </c>
      <c r="D170" s="407" t="s">
        <v>956</v>
      </c>
      <c r="E170" s="406" t="s">
        <v>954</v>
      </c>
      <c r="F170" s="431" t="s">
        <v>926</v>
      </c>
      <c r="G170" s="406" t="s">
        <v>954</v>
      </c>
      <c r="H170" s="409" t="s">
        <v>358</v>
      </c>
      <c r="V170" s="443" t="s">
        <v>531</v>
      </c>
      <c r="X170" s="299" t="s">
        <v>897</v>
      </c>
    </row>
    <row r="171" spans="1:31" x14ac:dyDescent="0.35">
      <c r="A171" s="406" t="s">
        <v>957</v>
      </c>
      <c r="B171" s="431" t="s">
        <v>679</v>
      </c>
      <c r="C171" s="406" t="s">
        <v>957</v>
      </c>
      <c r="D171" s="407" t="s">
        <v>958</v>
      </c>
      <c r="E171" s="406" t="s">
        <v>957</v>
      </c>
      <c r="F171" s="431" t="s">
        <v>926</v>
      </c>
      <c r="G171" s="406" t="s">
        <v>957</v>
      </c>
      <c r="H171" s="409" t="s">
        <v>358</v>
      </c>
      <c r="V171" s="443" t="s">
        <v>531</v>
      </c>
      <c r="X171" s="299" t="s">
        <v>897</v>
      </c>
    </row>
    <row r="172" spans="1:31" s="6" customFormat="1" x14ac:dyDescent="0.35">
      <c r="A172" s="406" t="s">
        <v>959</v>
      </c>
      <c r="B172" s="431" t="s">
        <v>680</v>
      </c>
      <c r="C172" s="406" t="s">
        <v>959</v>
      </c>
      <c r="D172" s="407" t="s">
        <v>525</v>
      </c>
      <c r="E172" s="406" t="s">
        <v>959</v>
      </c>
      <c r="F172" s="431" t="s">
        <v>926</v>
      </c>
      <c r="G172" s="406" t="s">
        <v>959</v>
      </c>
      <c r="H172" s="409" t="s">
        <v>358</v>
      </c>
      <c r="I172"/>
      <c r="J172"/>
      <c r="K172"/>
      <c r="L172"/>
      <c r="M172"/>
      <c r="N172"/>
      <c r="O172"/>
      <c r="P172"/>
      <c r="Q172"/>
      <c r="R172"/>
      <c r="S172"/>
      <c r="T172"/>
      <c r="U172"/>
      <c r="V172" s="443" t="s">
        <v>531</v>
      </c>
      <c r="W172"/>
      <c r="X172" s="299" t="s">
        <v>897</v>
      </c>
      <c r="Y172"/>
      <c r="Z172"/>
      <c r="AA172"/>
      <c r="AB172"/>
      <c r="AC172"/>
      <c r="AD172"/>
      <c r="AE172"/>
    </row>
    <row r="173" spans="1:31" s="6" customFormat="1" x14ac:dyDescent="0.35">
      <c r="A173" s="406" t="s">
        <v>960</v>
      </c>
      <c r="B173" s="431" t="s">
        <v>680</v>
      </c>
      <c r="C173" s="406" t="s">
        <v>960</v>
      </c>
      <c r="D173" s="407" t="s">
        <v>961</v>
      </c>
      <c r="E173" s="406" t="s">
        <v>960</v>
      </c>
      <c r="F173" s="431" t="s">
        <v>926</v>
      </c>
      <c r="G173" s="406" t="s">
        <v>960</v>
      </c>
      <c r="H173" s="409" t="s">
        <v>358</v>
      </c>
      <c r="I173"/>
      <c r="J173"/>
      <c r="K173"/>
      <c r="L173"/>
      <c r="M173"/>
      <c r="N173"/>
      <c r="O173"/>
      <c r="P173"/>
      <c r="Q173"/>
      <c r="R173"/>
      <c r="S173"/>
      <c r="T173"/>
      <c r="U173"/>
      <c r="V173" s="443" t="s">
        <v>531</v>
      </c>
      <c r="W173"/>
      <c r="X173" s="299" t="s">
        <v>897</v>
      </c>
      <c r="Y173"/>
      <c r="Z173"/>
      <c r="AA173"/>
      <c r="AB173"/>
      <c r="AC173"/>
      <c r="AD173"/>
      <c r="AE173"/>
    </row>
    <row r="174" spans="1:31" s="6" customFormat="1" x14ac:dyDescent="0.35">
      <c r="A174" s="406" t="s">
        <v>962</v>
      </c>
      <c r="B174" s="431" t="s">
        <v>680</v>
      </c>
      <c r="C174" s="406" t="s">
        <v>962</v>
      </c>
      <c r="D174" s="407" t="s">
        <v>963</v>
      </c>
      <c r="E174" s="406" t="s">
        <v>962</v>
      </c>
      <c r="F174" s="431" t="s">
        <v>926</v>
      </c>
      <c r="G174" s="406" t="s">
        <v>962</v>
      </c>
      <c r="H174" s="409" t="s">
        <v>358</v>
      </c>
      <c r="I174"/>
      <c r="J174"/>
      <c r="K174"/>
      <c r="L174"/>
      <c r="M174"/>
      <c r="N174"/>
      <c r="O174"/>
      <c r="P174"/>
      <c r="Q174"/>
      <c r="R174"/>
      <c r="S174"/>
      <c r="T174"/>
      <c r="U174" s="447"/>
      <c r="V174" s="443" t="s">
        <v>531</v>
      </c>
      <c r="W174" s="447"/>
      <c r="X174" s="299" t="s">
        <v>897</v>
      </c>
      <c r="Y174" s="447"/>
      <c r="Z174" s="447"/>
      <c r="AA174" s="447"/>
      <c r="AB174" s="447"/>
      <c r="AC174" s="447"/>
      <c r="AD174" s="447"/>
      <c r="AE174" s="447"/>
    </row>
    <row r="175" spans="1:31" s="6" customFormat="1" x14ac:dyDescent="0.35">
      <c r="A175" s="406" t="s">
        <v>964</v>
      </c>
      <c r="B175" s="444" t="s">
        <v>681</v>
      </c>
      <c r="C175" s="406" t="s">
        <v>964</v>
      </c>
      <c r="D175" s="445" t="s">
        <v>965</v>
      </c>
      <c r="E175" s="406" t="s">
        <v>964</v>
      </c>
      <c r="F175" s="431" t="s">
        <v>926</v>
      </c>
      <c r="G175" s="406" t="s">
        <v>964</v>
      </c>
      <c r="H175" s="409" t="s">
        <v>358</v>
      </c>
      <c r="I175"/>
      <c r="J175"/>
      <c r="K175"/>
      <c r="L175"/>
      <c r="M175"/>
      <c r="N175"/>
      <c r="O175"/>
      <c r="P175"/>
      <c r="Q175"/>
      <c r="R175"/>
      <c r="S175"/>
      <c r="T175"/>
      <c r="U175" s="447"/>
      <c r="V175" s="443" t="s">
        <v>531</v>
      </c>
      <c r="W175" s="447"/>
      <c r="X175" s="299" t="s">
        <v>897</v>
      </c>
      <c r="Y175" s="447"/>
      <c r="Z175" s="447"/>
      <c r="AA175" s="447"/>
      <c r="AB175" s="447"/>
      <c r="AC175" s="447"/>
      <c r="AD175" s="447"/>
      <c r="AE175" s="447"/>
    </row>
    <row r="176" spans="1:31" s="6" customFormat="1" x14ac:dyDescent="0.35">
      <c r="A176" s="449" t="s">
        <v>541</v>
      </c>
      <c r="B176" s="450" t="s">
        <v>966</v>
      </c>
      <c r="C176" s="449" t="s">
        <v>541</v>
      </c>
      <c r="D176" s="451" t="s">
        <v>967</v>
      </c>
      <c r="E176" s="449" t="s">
        <v>541</v>
      </c>
      <c r="F176" s="450" t="s">
        <v>968</v>
      </c>
      <c r="G176" s="449" t="s">
        <v>541</v>
      </c>
      <c r="H176" s="452" t="s">
        <v>111</v>
      </c>
      <c r="I176"/>
      <c r="J176"/>
      <c r="K176"/>
      <c r="L176"/>
      <c r="M176"/>
      <c r="N176"/>
      <c r="O176"/>
      <c r="P176"/>
      <c r="Q176"/>
      <c r="R176"/>
      <c r="S176"/>
      <c r="T176"/>
      <c r="U176" s="453" t="s">
        <v>530</v>
      </c>
      <c r="V176" s="453" t="s">
        <v>531</v>
      </c>
      <c r="W176" s="447"/>
      <c r="X176" s="453" t="s">
        <v>897</v>
      </c>
      <c r="Y176" s="447"/>
      <c r="Z176" s="447"/>
      <c r="AA176" s="447"/>
      <c r="AB176" s="447"/>
      <c r="AC176" s="447"/>
      <c r="AD176" s="447"/>
      <c r="AE176" s="447"/>
    </row>
    <row r="177" spans="1:31" x14ac:dyDescent="0.35">
      <c r="A177" s="449" t="s">
        <v>117</v>
      </c>
      <c r="B177" s="450" t="s">
        <v>969</v>
      </c>
      <c r="C177" s="449" t="s">
        <v>117</v>
      </c>
      <c r="D177" s="451" t="s">
        <v>970</v>
      </c>
      <c r="E177" s="449" t="s">
        <v>117</v>
      </c>
      <c r="F177" s="450" t="s">
        <v>968</v>
      </c>
      <c r="G177" s="449" t="s">
        <v>117</v>
      </c>
      <c r="H177" s="452" t="s">
        <v>111</v>
      </c>
      <c r="U177" s="453" t="s">
        <v>530</v>
      </c>
      <c r="V177" s="453" t="s">
        <v>531</v>
      </c>
      <c r="W177" s="447"/>
      <c r="X177" s="453" t="s">
        <v>897</v>
      </c>
      <c r="Y177" s="447"/>
      <c r="Z177" s="447"/>
      <c r="AA177" s="447"/>
      <c r="AB177" s="447"/>
      <c r="AC177" s="447"/>
      <c r="AD177" s="447"/>
      <c r="AE177" s="447"/>
    </row>
  </sheetData>
  <sheetProtection selectLockedCells="1" selectUnlockedCells="1"/>
  <phoneticPr fontId="22" type="noConversion"/>
  <pageMargins left="0.7" right="0.7" top="0.75" bottom="0.75" header="0.3" footer="0.3"/>
  <pageSetup paperSize="9" firstPageNumber="2147483648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Mode d'emploi</vt:lpstr>
      <vt:lpstr>1. Présentation générale</vt:lpstr>
      <vt:lpstr>2. Problématisation E32a</vt:lpstr>
      <vt:lpstr>3. Scénario E32a</vt:lpstr>
      <vt:lpstr>4. Barème E32a</vt:lpstr>
      <vt:lpstr>5. Transfert vers grille E32a</vt:lpstr>
      <vt:lpstr>Tâches</vt:lpstr>
      <vt:lpstr>Données générales</vt:lpstr>
      <vt:lpstr>Compétences</vt:lpstr>
      <vt:lpstr>Savoirs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dramstein</dc:creator>
  <cp:lastModifiedBy>Didier Ramstein</cp:lastModifiedBy>
  <cp:revision>2</cp:revision>
  <dcterms:created xsi:type="dcterms:W3CDTF">2021-11-18T14:19:30Z</dcterms:created>
  <dcterms:modified xsi:type="dcterms:W3CDTF">2025-03-18T11:11:30Z</dcterms:modified>
</cp:coreProperties>
</file>