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dramstein\Desktop\ac-strasbourg\Energétique\MFER\MFER 2024\"/>
    </mc:Choice>
  </mc:AlternateContent>
  <xr:revisionPtr revIDLastSave="0" documentId="13_ncr:1_{13447A97-27EE-42C1-9712-869BD1470B8C}" xr6:coauthVersionLast="36" xr6:coauthVersionMax="47" xr10:uidLastSave="{00000000-0000-0000-0000-000000000000}"/>
  <bookViews>
    <workbookView xWindow="0" yWindow="0" windowWidth="19200" windowHeight="6350" firstSheet="1" activeTab="4" xr2:uid="{00000000-000D-0000-FFFF-FFFF00000000}"/>
  </bookViews>
  <sheets>
    <sheet name="Mode d'emploi" sheetId="1" r:id="rId1"/>
    <sheet name="1. Présentation générale" sheetId="2" r:id="rId2"/>
    <sheet name="2. Problématisation E32a" sheetId="3" r:id="rId3"/>
    <sheet name="3. Scénario E32a" sheetId="4" r:id="rId4"/>
    <sheet name="4. Barème E32a" sheetId="5" r:id="rId5"/>
    <sheet name="5. Transfert vers grille E32a" sheetId="10" r:id="rId6"/>
    <sheet name="Tâches" sheetId="7" state="hidden" r:id="rId7"/>
    <sheet name="Données générales" sheetId="6" state="hidden" r:id="rId8"/>
    <sheet name="Compétences" sheetId="8" state="hidden" r:id="rId9"/>
    <sheet name="Savoirs" sheetId="9" state="hidden" r:id="rId10"/>
  </sheets>
  <calcPr calcId="191029"/>
</workbook>
</file>

<file path=xl/calcChain.xml><?xml version="1.0" encoding="utf-8"?>
<calcChain xmlns="http://schemas.openxmlformats.org/spreadsheetml/2006/main">
  <c r="G19" i="10" l="1"/>
  <c r="F19" i="10"/>
  <c r="E19" i="10"/>
  <c r="D19" i="10"/>
  <c r="F20" i="10"/>
  <c r="G20" i="10"/>
  <c r="C20" i="10"/>
  <c r="E20" i="10"/>
  <c r="D20" i="10"/>
  <c r="AN5" i="5"/>
  <c r="AP6" i="5"/>
  <c r="AR7" i="5"/>
  <c r="AT8" i="5"/>
  <c r="BJ9" i="5"/>
  <c r="AH35" i="5"/>
  <c r="AI35" i="5" s="1"/>
  <c r="AH34" i="5"/>
  <c r="AI34" i="5" s="1"/>
  <c r="AD35" i="5"/>
  <c r="AE35" i="5" s="1"/>
  <c r="AD34" i="5"/>
  <c r="AE34" i="5" s="1"/>
  <c r="BK35" i="5"/>
  <c r="BI35" i="5"/>
  <c r="BG35" i="5"/>
  <c r="BE35" i="5"/>
  <c r="BC35" i="5"/>
  <c r="BA35" i="5"/>
  <c r="AY35" i="5"/>
  <c r="AW35" i="5"/>
  <c r="AU35" i="5"/>
  <c r="AS35" i="5"/>
  <c r="AQ35" i="5"/>
  <c r="AO35" i="5"/>
  <c r="AM35" i="5"/>
  <c r="AK35" i="5"/>
  <c r="AG35" i="5"/>
  <c r="BK34" i="5"/>
  <c r="BI34" i="5"/>
  <c r="BG34" i="5"/>
  <c r="BE34" i="5"/>
  <c r="BC34" i="5"/>
  <c r="BA34" i="5"/>
  <c r="AY34" i="5"/>
  <c r="AW34" i="5"/>
  <c r="AU34" i="5"/>
  <c r="AS34" i="5"/>
  <c r="AQ34" i="5"/>
  <c r="AO34" i="5"/>
  <c r="AM34" i="5"/>
  <c r="AK34" i="5"/>
  <c r="AG34" i="5"/>
  <c r="AC35" i="5"/>
  <c r="AC34" i="5"/>
  <c r="AB35" i="5"/>
  <c r="AB34" i="5"/>
  <c r="AA35" i="5"/>
  <c r="AA34" i="5"/>
  <c r="Z34" i="5"/>
  <c r="Z35" i="5"/>
  <c r="Y35" i="5"/>
  <c r="Y34" i="5"/>
  <c r="X35" i="5"/>
  <c r="X34" i="5"/>
  <c r="W34" i="5"/>
  <c r="W35" i="5"/>
  <c r="V35" i="5"/>
  <c r="V34" i="5"/>
  <c r="U35" i="5"/>
  <c r="U34" i="5"/>
  <c r="T35" i="5"/>
  <c r="T34" i="5"/>
  <c r="S35" i="5"/>
  <c r="S34" i="5"/>
  <c r="R35" i="5"/>
  <c r="R34" i="5"/>
  <c r="Q35" i="5"/>
  <c r="Q34" i="5"/>
  <c r="P35" i="5"/>
  <c r="P34" i="5"/>
  <c r="M7" i="5"/>
  <c r="N7" i="5" s="1"/>
  <c r="M8" i="5"/>
  <c r="N8" i="5" s="1"/>
  <c r="M4" i="5"/>
  <c r="G14" i="10"/>
  <c r="F14" i="10"/>
  <c r="E14" i="10"/>
  <c r="D14" i="10"/>
  <c r="C14" i="10"/>
  <c r="D8" i="10"/>
  <c r="O8" i="5" l="1"/>
  <c r="O7" i="5"/>
  <c r="BL37" i="5"/>
  <c r="BJ37" i="5"/>
  <c r="BH37" i="5"/>
  <c r="BF37" i="5"/>
  <c r="BD37" i="5"/>
  <c r="BB37" i="5"/>
  <c r="AZ37" i="5"/>
  <c r="AX37" i="5"/>
  <c r="AV37" i="5"/>
  <c r="AT37" i="5"/>
  <c r="AR37" i="5"/>
  <c r="AP37" i="5"/>
  <c r="AN37" i="5"/>
  <c r="AL37" i="5"/>
  <c r="AJ37" i="5"/>
  <c r="AH37" i="5"/>
  <c r="AF37" i="5"/>
  <c r="AD37" i="5"/>
  <c r="AB37" i="5"/>
  <c r="Z37" i="5"/>
  <c r="X37" i="5"/>
  <c r="V37" i="5"/>
  <c r="T37" i="5"/>
  <c r="R37" i="5"/>
  <c r="P37" i="5"/>
  <c r="AF4" i="5" l="1"/>
  <c r="K34" i="5"/>
  <c r="K35" i="5"/>
  <c r="L34" i="5"/>
  <c r="L35" i="5"/>
  <c r="M34" i="5"/>
  <c r="M35" i="5"/>
  <c r="F24" i="5"/>
  <c r="AB24" i="5" s="1"/>
  <c r="AC24" i="5" s="1"/>
  <c r="F25" i="5"/>
  <c r="AB25" i="5" s="1"/>
  <c r="AC25" i="5" s="1"/>
  <c r="F26" i="5"/>
  <c r="AB26" i="5" s="1"/>
  <c r="AC26" i="5" s="1"/>
  <c r="F28" i="5"/>
  <c r="AB28" i="5" s="1"/>
  <c r="AC28" i="5" s="1"/>
  <c r="F29" i="5"/>
  <c r="AB29" i="5" s="1"/>
  <c r="AC29" i="5" s="1"/>
  <c r="F30" i="5"/>
  <c r="AB30" i="5" s="1"/>
  <c r="AC30" i="5" s="1"/>
  <c r="F31" i="5"/>
  <c r="AB31" i="5" s="1"/>
  <c r="AC31" i="5" s="1"/>
  <c r="F32" i="5"/>
  <c r="AB32" i="5" s="1"/>
  <c r="AC32" i="5" s="1"/>
  <c r="F33" i="5"/>
  <c r="AB33" i="5" s="1"/>
  <c r="AC33" i="5" s="1"/>
  <c r="F34" i="5"/>
  <c r="F35" i="5"/>
  <c r="E24" i="5"/>
  <c r="E25" i="5"/>
  <c r="E26" i="5"/>
  <c r="E28" i="5"/>
  <c r="E29" i="5"/>
  <c r="E30" i="5"/>
  <c r="E31" i="5"/>
  <c r="E32" i="5"/>
  <c r="E33" i="5"/>
  <c r="E34" i="5"/>
  <c r="E35" i="5"/>
  <c r="D24" i="5"/>
  <c r="D25" i="5"/>
  <c r="D26" i="5"/>
  <c r="D27" i="5"/>
  <c r="D28" i="5"/>
  <c r="D29" i="5"/>
  <c r="D30" i="5"/>
  <c r="D31" i="5"/>
  <c r="D32" i="5"/>
  <c r="D33" i="5"/>
  <c r="D34" i="5"/>
  <c r="D35" i="5"/>
  <c r="D11" i="5"/>
  <c r="D12" i="5"/>
  <c r="D13" i="5"/>
  <c r="D14" i="5"/>
  <c r="D15" i="5"/>
  <c r="D16" i="5"/>
  <c r="D17" i="5"/>
  <c r="D18" i="5"/>
  <c r="D19" i="5"/>
  <c r="D20" i="5"/>
  <c r="D21" i="5"/>
  <c r="D22" i="5"/>
  <c r="L5" i="5"/>
  <c r="L6" i="5"/>
  <c r="L7" i="5"/>
  <c r="L8" i="5"/>
  <c r="L9" i="5"/>
  <c r="K5" i="5"/>
  <c r="K6" i="5"/>
  <c r="K7" i="5"/>
  <c r="K8" i="5"/>
  <c r="K9" i="5"/>
  <c r="F5" i="5"/>
  <c r="F6" i="5"/>
  <c r="F7" i="5"/>
  <c r="F8" i="5"/>
  <c r="F9" i="5"/>
  <c r="E5" i="5"/>
  <c r="E6" i="5"/>
  <c r="E7" i="5"/>
  <c r="E8" i="5"/>
  <c r="E9" i="5"/>
  <c r="D5" i="5"/>
  <c r="D6" i="5"/>
  <c r="D7" i="5"/>
  <c r="D8" i="5"/>
  <c r="D9" i="5"/>
  <c r="C5" i="5"/>
  <c r="C6" i="5"/>
  <c r="C7" i="5"/>
  <c r="C8" i="5"/>
  <c r="C9" i="5"/>
  <c r="P46" i="4"/>
  <c r="P45" i="4"/>
  <c r="P44" i="4"/>
  <c r="P43" i="4"/>
  <c r="P42" i="4"/>
  <c r="P41" i="4"/>
  <c r="P40" i="4"/>
  <c r="P39" i="4"/>
  <c r="P37" i="4"/>
  <c r="P36" i="4"/>
  <c r="P35" i="4"/>
  <c r="P28" i="4"/>
  <c r="P22" i="4"/>
  <c r="P27" i="4"/>
  <c r="P26" i="4"/>
  <c r="P25" i="4"/>
  <c r="P24" i="4"/>
  <c r="P23" i="4"/>
  <c r="P21" i="4"/>
  <c r="P20" i="4"/>
  <c r="P19" i="4"/>
  <c r="P18" i="4"/>
  <c r="P17" i="4"/>
  <c r="P16" i="4"/>
  <c r="P34" i="4"/>
  <c r="P7" i="4"/>
  <c r="P9" i="4"/>
  <c r="P8" i="4"/>
  <c r="P6" i="4"/>
  <c r="P10" i="4"/>
  <c r="P5" i="4"/>
  <c r="L46" i="4"/>
  <c r="L45" i="4"/>
  <c r="L44" i="4"/>
  <c r="L43" i="4"/>
  <c r="L42" i="4"/>
  <c r="L41" i="4"/>
  <c r="L40" i="4"/>
  <c r="L39" i="4"/>
  <c r="L38" i="4"/>
  <c r="F27" i="5" s="1"/>
  <c r="AB27" i="5" s="1"/>
  <c r="AC27" i="5" s="1"/>
  <c r="L37" i="4"/>
  <c r="L36" i="4"/>
  <c r="L35" i="4"/>
  <c r="L34" i="4"/>
  <c r="K46" i="4"/>
  <c r="K45" i="4"/>
  <c r="K44" i="4"/>
  <c r="K43" i="4"/>
  <c r="K42" i="4"/>
  <c r="K41" i="4"/>
  <c r="K40" i="4"/>
  <c r="K39" i="4"/>
  <c r="K38" i="4"/>
  <c r="E27" i="5" s="1"/>
  <c r="K37" i="4"/>
  <c r="K36" i="4"/>
  <c r="K35" i="4"/>
  <c r="K34" i="4"/>
  <c r="I46" i="4"/>
  <c r="M46" i="4" s="1"/>
  <c r="I45" i="4"/>
  <c r="M45" i="4" s="1"/>
  <c r="I44" i="4"/>
  <c r="M44" i="4" s="1"/>
  <c r="I43" i="4"/>
  <c r="M43" i="4" s="1"/>
  <c r="I42" i="4"/>
  <c r="M42" i="4" s="1"/>
  <c r="I41" i="4"/>
  <c r="M41" i="4" s="1"/>
  <c r="I40" i="4"/>
  <c r="M40" i="4" s="1"/>
  <c r="I39" i="4"/>
  <c r="M39" i="4" s="1"/>
  <c r="I38" i="4"/>
  <c r="M38" i="4" s="1"/>
  <c r="P38" i="4" s="1"/>
  <c r="I37" i="4"/>
  <c r="M37" i="4" s="1"/>
  <c r="I36" i="4"/>
  <c r="M36" i="4" s="1"/>
  <c r="I35" i="4"/>
  <c r="M35" i="4" s="1"/>
  <c r="I34" i="4"/>
  <c r="M34" i="4" s="1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I28" i="4"/>
  <c r="I27" i="4"/>
  <c r="I26" i="4"/>
  <c r="I25" i="4"/>
  <c r="I24" i="4"/>
  <c r="I23" i="4"/>
  <c r="I22" i="4"/>
  <c r="I21" i="4"/>
  <c r="I19" i="4"/>
  <c r="I20" i="4"/>
  <c r="I18" i="4"/>
  <c r="I17" i="4"/>
  <c r="S10" i="4"/>
  <c r="S9" i="4"/>
  <c r="S8" i="4"/>
  <c r="S7" i="4"/>
  <c r="S6" i="4"/>
  <c r="S5" i="4"/>
  <c r="I16" i="4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G17" i="3"/>
  <c r="G16" i="3"/>
  <c r="G15" i="3"/>
  <c r="G14" i="3"/>
  <c r="G13" i="3"/>
  <c r="G12" i="3"/>
  <c r="G11" i="3"/>
  <c r="G10" i="3"/>
  <c r="G9" i="3"/>
  <c r="G7" i="3"/>
  <c r="G8" i="3"/>
  <c r="G6" i="3"/>
  <c r="G5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Q9" i="4"/>
  <c r="Q10" i="4"/>
  <c r="M6" i="4"/>
  <c r="M7" i="4"/>
  <c r="M8" i="4"/>
  <c r="M9" i="4"/>
  <c r="M10" i="4"/>
  <c r="AZ35" i="5" l="1"/>
  <c r="AF35" i="5"/>
  <c r="AN35" i="5"/>
  <c r="BD34" i="5"/>
  <c r="AX34" i="5"/>
  <c r="AJ34" i="5"/>
  <c r="BH35" i="5"/>
  <c r="AV35" i="5"/>
  <c r="AL35" i="5"/>
  <c r="BF35" i="5"/>
  <c r="AX35" i="5"/>
  <c r="BL34" i="5"/>
  <c r="BM34" i="5" s="1"/>
  <c r="BB34" i="5"/>
  <c r="AT34" i="5"/>
  <c r="BD35" i="5"/>
  <c r="AJ35" i="5"/>
  <c r="BJ34" i="5"/>
  <c r="AR34" i="5"/>
  <c r="BB35" i="5"/>
  <c r="AT35" i="5"/>
  <c r="AP34" i="5"/>
  <c r="BL35" i="5"/>
  <c r="BM35" i="5" s="1"/>
  <c r="AZ34" i="5"/>
  <c r="AF34" i="5"/>
  <c r="BJ35" i="5"/>
  <c r="AR35" i="5"/>
  <c r="BH34" i="5"/>
  <c r="AV34" i="5"/>
  <c r="AN34" i="5"/>
  <c r="AP35" i="5"/>
  <c r="BF34" i="5"/>
  <c r="AL34" i="5"/>
  <c r="O35" i="5"/>
  <c r="N34" i="5"/>
  <c r="N35" i="5"/>
  <c r="O34" i="5"/>
  <c r="O49" i="4"/>
  <c r="O50" i="4" s="1"/>
  <c r="N48" i="4"/>
  <c r="N50" i="4" s="1"/>
  <c r="M9" i="5" l="1"/>
  <c r="M6" i="5"/>
  <c r="M5" i="5"/>
  <c r="D4" i="5"/>
  <c r="L4" i="5"/>
  <c r="K4" i="5"/>
  <c r="Q5" i="4"/>
  <c r="F4" i="5"/>
  <c r="E4" i="5"/>
  <c r="M5" i="4"/>
  <c r="Q8" i="4"/>
  <c r="Q7" i="4"/>
  <c r="Q6" i="4"/>
  <c r="O4" i="5" l="1"/>
  <c r="N6" i="5"/>
  <c r="N9" i="5"/>
  <c r="N5" i="5"/>
  <c r="C4" i="5"/>
  <c r="N4" i="5"/>
  <c r="O9" i="5"/>
  <c r="O6" i="5"/>
  <c r="O5" i="5"/>
  <c r="L33" i="5" l="1"/>
  <c r="L32" i="5"/>
  <c r="L31" i="5"/>
  <c r="L30" i="5"/>
  <c r="L29" i="5"/>
  <c r="AP21" i="5" l="1"/>
  <c r="AX21" i="5"/>
  <c r="BF21" i="5"/>
  <c r="AN21" i="5"/>
  <c r="BB21" i="5"/>
  <c r="AL21" i="5"/>
  <c r="BL21" i="5"/>
  <c r="BJ21" i="5"/>
  <c r="AT21" i="5"/>
  <c r="AJ21" i="5"/>
  <c r="AK21" i="5" s="1"/>
  <c r="AR21" i="5"/>
  <c r="AV21" i="5"/>
  <c r="BD21" i="5"/>
  <c r="AZ21" i="5"/>
  <c r="BH21" i="5"/>
  <c r="K33" i="5" l="1"/>
  <c r="K32" i="5"/>
  <c r="K31" i="5"/>
  <c r="K30" i="5"/>
  <c r="K29" i="5"/>
  <c r="K24" i="5"/>
  <c r="L24" i="5"/>
  <c r="K25" i="5"/>
  <c r="L25" i="5"/>
  <c r="K26" i="5"/>
  <c r="L26" i="5"/>
  <c r="K27" i="5"/>
  <c r="L27" i="5"/>
  <c r="K28" i="5"/>
  <c r="L28" i="5"/>
  <c r="K23" i="5"/>
  <c r="L23" i="5"/>
  <c r="K11" i="5"/>
  <c r="L11" i="5"/>
  <c r="K12" i="5"/>
  <c r="L12" i="5"/>
  <c r="K13" i="5"/>
  <c r="V13" i="5" s="1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10" i="5"/>
  <c r="L10" i="5"/>
  <c r="AF25" i="5"/>
  <c r="AG25" i="5" s="1"/>
  <c r="AF33" i="5"/>
  <c r="D23" i="5"/>
  <c r="AF13" i="5"/>
  <c r="AF14" i="5"/>
  <c r="D10" i="5"/>
  <c r="E11" i="5"/>
  <c r="E12" i="5"/>
  <c r="E13" i="5"/>
  <c r="E14" i="5"/>
  <c r="E15" i="5"/>
  <c r="E16" i="5"/>
  <c r="E17" i="5"/>
  <c r="E18" i="5"/>
  <c r="E19" i="5"/>
  <c r="E20" i="5"/>
  <c r="E21" i="5"/>
  <c r="E22" i="5"/>
  <c r="E10" i="5"/>
  <c r="F11" i="5"/>
  <c r="AB11" i="5" s="1"/>
  <c r="AC11" i="5" s="1"/>
  <c r="F12" i="5"/>
  <c r="AB12" i="5" s="1"/>
  <c r="AC12" i="5" s="1"/>
  <c r="F13" i="5"/>
  <c r="AB13" i="5" s="1"/>
  <c r="AC13" i="5" s="1"/>
  <c r="F14" i="5"/>
  <c r="AB14" i="5" s="1"/>
  <c r="AC14" i="5" s="1"/>
  <c r="F15" i="5"/>
  <c r="AB15" i="5" s="1"/>
  <c r="AC15" i="5" s="1"/>
  <c r="F16" i="5"/>
  <c r="AB16" i="5" s="1"/>
  <c r="AC16" i="5" s="1"/>
  <c r="F17" i="5"/>
  <c r="AB17" i="5" s="1"/>
  <c r="AC17" i="5" s="1"/>
  <c r="F18" i="5"/>
  <c r="AB18" i="5" s="1"/>
  <c r="AC18" i="5" s="1"/>
  <c r="F19" i="5"/>
  <c r="AB19" i="5" s="1"/>
  <c r="AC19" i="5" s="1"/>
  <c r="F20" i="5"/>
  <c r="AB20" i="5" s="1"/>
  <c r="AC20" i="5" s="1"/>
  <c r="F21" i="5"/>
  <c r="AB21" i="5" s="1"/>
  <c r="AC21" i="5" s="1"/>
  <c r="F22" i="5"/>
  <c r="AB22" i="5" s="1"/>
  <c r="AC22" i="5" s="1"/>
  <c r="F10" i="5"/>
  <c r="AB10" i="5" s="1"/>
  <c r="C15" i="5"/>
  <c r="C12" i="5"/>
  <c r="F23" i="5"/>
  <c r="AB23" i="5" s="1"/>
  <c r="AC23" i="5" s="1"/>
  <c r="E23" i="5"/>
  <c r="AC10" i="5" l="1"/>
  <c r="AC36" i="5" s="1"/>
  <c r="AB36" i="5"/>
  <c r="AF10" i="5"/>
  <c r="K36" i="5"/>
  <c r="L36" i="5"/>
  <c r="AF19" i="5"/>
  <c r="BH12" i="5"/>
  <c r="AZ12" i="5"/>
  <c r="BF12" i="5"/>
  <c r="AN12" i="5"/>
  <c r="BD12" i="5"/>
  <c r="AX12" i="5"/>
  <c r="BB12" i="5"/>
  <c r="AL12" i="5"/>
  <c r="BL12" i="5"/>
  <c r="BJ12" i="5"/>
  <c r="AV12" i="5"/>
  <c r="AT12" i="5"/>
  <c r="AJ12" i="5"/>
  <c r="AK12" i="5" s="1"/>
  <c r="AR12" i="5"/>
  <c r="AP12" i="5"/>
  <c r="AF27" i="5"/>
  <c r="BL27" i="5"/>
  <c r="BJ27" i="5"/>
  <c r="BJ36" i="5" s="1"/>
  <c r="BK9" i="5" s="1"/>
  <c r="BH27" i="5"/>
  <c r="BH36" i="5" s="1"/>
  <c r="AZ27" i="5"/>
  <c r="AP27" i="5"/>
  <c r="BF27" i="5"/>
  <c r="AV27" i="5"/>
  <c r="AN27" i="5"/>
  <c r="BD27" i="5"/>
  <c r="AX27" i="5"/>
  <c r="AR27" i="5"/>
  <c r="BB27" i="5"/>
  <c r="AL27" i="5"/>
  <c r="AJ27" i="5"/>
  <c r="AK27" i="5" s="1"/>
  <c r="AT27" i="5"/>
  <c r="BH11" i="5"/>
  <c r="AZ11" i="5"/>
  <c r="AP11" i="5"/>
  <c r="BD11" i="5"/>
  <c r="AX11" i="5"/>
  <c r="BB11" i="5"/>
  <c r="AL11" i="5"/>
  <c r="BL11" i="5"/>
  <c r="BJ11" i="5"/>
  <c r="AT11" i="5"/>
  <c r="AJ11" i="5"/>
  <c r="AV11" i="5"/>
  <c r="AR11" i="5"/>
  <c r="BF11" i="5"/>
  <c r="AN11" i="5"/>
  <c r="BH10" i="5"/>
  <c r="AZ10" i="5"/>
  <c r="BF10" i="5"/>
  <c r="AN10" i="5"/>
  <c r="BD10" i="5"/>
  <c r="AX10" i="5"/>
  <c r="BL10" i="5"/>
  <c r="BB10" i="5"/>
  <c r="AL10" i="5"/>
  <c r="BJ10" i="5"/>
  <c r="AV10" i="5"/>
  <c r="AT10" i="5"/>
  <c r="AJ10" i="5"/>
  <c r="AR10" i="5"/>
  <c r="AP10" i="5"/>
  <c r="BH23" i="5"/>
  <c r="AZ23" i="5"/>
  <c r="AP23" i="5"/>
  <c r="BD23" i="5"/>
  <c r="AX23" i="5"/>
  <c r="BB23" i="5"/>
  <c r="AL23" i="5"/>
  <c r="BL23" i="5"/>
  <c r="BJ23" i="5"/>
  <c r="AT23" i="5"/>
  <c r="AJ23" i="5"/>
  <c r="AN23" i="5"/>
  <c r="BF23" i="5"/>
  <c r="AV23" i="5"/>
  <c r="AR23" i="5"/>
  <c r="BH24" i="5"/>
  <c r="AZ24" i="5"/>
  <c r="BF24" i="5"/>
  <c r="AN24" i="5"/>
  <c r="BD24" i="5"/>
  <c r="AX24" i="5"/>
  <c r="BB24" i="5"/>
  <c r="AL24" i="5"/>
  <c r="BL24" i="5"/>
  <c r="BJ24" i="5"/>
  <c r="AP24" i="5"/>
  <c r="AJ24" i="5"/>
  <c r="AK24" i="5" s="1"/>
  <c r="AR24" i="5"/>
  <c r="AV24" i="5"/>
  <c r="AT24" i="5"/>
  <c r="AF11" i="5"/>
  <c r="BH22" i="5"/>
  <c r="BF22" i="5"/>
  <c r="AV22" i="5"/>
  <c r="BD22" i="5"/>
  <c r="AX22" i="5"/>
  <c r="BB22" i="5"/>
  <c r="AL22" i="5"/>
  <c r="BL22" i="5"/>
  <c r="BJ22" i="5"/>
  <c r="AT22" i="5"/>
  <c r="AJ22" i="5"/>
  <c r="AK22" i="5" s="1"/>
  <c r="AN22" i="5"/>
  <c r="AZ22" i="5"/>
  <c r="AR22" i="5"/>
  <c r="AP22" i="5"/>
  <c r="BD20" i="5"/>
  <c r="AX20" i="5"/>
  <c r="BB20" i="5"/>
  <c r="BL20" i="5"/>
  <c r="BJ20" i="5"/>
  <c r="AT20" i="5"/>
  <c r="AJ20" i="5"/>
  <c r="AK20" i="5" s="1"/>
  <c r="AR20" i="5"/>
  <c r="BH20" i="5"/>
  <c r="AZ20" i="5"/>
  <c r="AL20" i="5"/>
  <c r="AV20" i="5"/>
  <c r="BF20" i="5"/>
  <c r="AP20" i="5"/>
  <c r="AN20" i="5"/>
  <c r="BF33" i="5"/>
  <c r="AN33" i="5"/>
  <c r="BB33" i="5"/>
  <c r="AL33" i="5"/>
  <c r="BL33" i="5"/>
  <c r="BJ33" i="5"/>
  <c r="AT33" i="5"/>
  <c r="AJ33" i="5"/>
  <c r="AK33" i="5" s="1"/>
  <c r="AR33" i="5"/>
  <c r="BH33" i="5"/>
  <c r="AP33" i="5"/>
  <c r="AZ33" i="5"/>
  <c r="BD33" i="5"/>
  <c r="AX33" i="5"/>
  <c r="AV33" i="5"/>
  <c r="AF24" i="5"/>
  <c r="AF22" i="5"/>
  <c r="AF26" i="5"/>
  <c r="BJ26" i="5"/>
  <c r="AR26" i="5"/>
  <c r="BH26" i="5"/>
  <c r="AZ26" i="5"/>
  <c r="AP26" i="5"/>
  <c r="BF26" i="5"/>
  <c r="AV26" i="5"/>
  <c r="AN26" i="5"/>
  <c r="BD26" i="5"/>
  <c r="AX26" i="5"/>
  <c r="BB26" i="5"/>
  <c r="AT26" i="5"/>
  <c r="BL26" i="5"/>
  <c r="AL26" i="5"/>
  <c r="AJ26" i="5"/>
  <c r="AK26" i="5" s="1"/>
  <c r="BB18" i="5"/>
  <c r="AL18" i="5"/>
  <c r="BJ18" i="5"/>
  <c r="AR18" i="5"/>
  <c r="BH18" i="5"/>
  <c r="AZ18" i="5"/>
  <c r="AP18" i="5"/>
  <c r="BF18" i="5"/>
  <c r="BL18" i="5"/>
  <c r="AJ18" i="5"/>
  <c r="AK18" i="5" s="1"/>
  <c r="BD18" i="5"/>
  <c r="AV18" i="5"/>
  <c r="AX18" i="5"/>
  <c r="AT18" i="5"/>
  <c r="AN18" i="5"/>
  <c r="AF31" i="5"/>
  <c r="BD31" i="5"/>
  <c r="AX31" i="5"/>
  <c r="BL31" i="5"/>
  <c r="BJ31" i="5"/>
  <c r="AT31" i="5"/>
  <c r="AJ31" i="5"/>
  <c r="AK31" i="5" s="1"/>
  <c r="AR31" i="5"/>
  <c r="BH31" i="5"/>
  <c r="AZ31" i="5"/>
  <c r="AP31" i="5"/>
  <c r="BB31" i="5"/>
  <c r="AN31" i="5"/>
  <c r="AL31" i="5"/>
  <c r="BF31" i="5"/>
  <c r="AV31" i="5"/>
  <c r="AF20" i="5"/>
  <c r="AF12" i="5"/>
  <c r="BB17" i="5"/>
  <c r="BL17" i="5"/>
  <c r="AR17" i="5"/>
  <c r="BH17" i="5"/>
  <c r="AZ17" i="5"/>
  <c r="AP17" i="5"/>
  <c r="BF17" i="5"/>
  <c r="AV17" i="5"/>
  <c r="AJ17" i="5"/>
  <c r="AK17" i="5" s="1"/>
  <c r="BD17" i="5"/>
  <c r="BJ17" i="5"/>
  <c r="AX17" i="5"/>
  <c r="AN17" i="5"/>
  <c r="AT17" i="5"/>
  <c r="AL17" i="5"/>
  <c r="AF30" i="5"/>
  <c r="BB30" i="5"/>
  <c r="AL30" i="5"/>
  <c r="BJ30" i="5"/>
  <c r="AR30" i="5"/>
  <c r="BH30" i="5"/>
  <c r="AZ30" i="5"/>
  <c r="AP30" i="5"/>
  <c r="BF30" i="5"/>
  <c r="AT30" i="5"/>
  <c r="BL30" i="5"/>
  <c r="AN30" i="5"/>
  <c r="AX30" i="5"/>
  <c r="AV30" i="5"/>
  <c r="BD30" i="5"/>
  <c r="AJ30" i="5"/>
  <c r="BD19" i="5"/>
  <c r="AX19" i="5"/>
  <c r="BL19" i="5"/>
  <c r="BJ19" i="5"/>
  <c r="AT19" i="5"/>
  <c r="AJ19" i="5"/>
  <c r="AK19" i="5" s="1"/>
  <c r="AR19" i="5"/>
  <c r="BH19" i="5"/>
  <c r="AZ19" i="5"/>
  <c r="AL19" i="5"/>
  <c r="AP19" i="5"/>
  <c r="AV19" i="5"/>
  <c r="BF19" i="5"/>
  <c r="AN19" i="5"/>
  <c r="BB19" i="5"/>
  <c r="BL16" i="5"/>
  <c r="BJ16" i="5"/>
  <c r="AT16" i="5"/>
  <c r="AJ16" i="5"/>
  <c r="AK16" i="5" s="1"/>
  <c r="BH16" i="5"/>
  <c r="AZ16" i="5"/>
  <c r="AP16" i="5"/>
  <c r="BF16" i="5"/>
  <c r="AV16" i="5"/>
  <c r="AN16" i="5"/>
  <c r="BD16" i="5"/>
  <c r="BB16" i="5"/>
  <c r="AX16" i="5"/>
  <c r="AL16" i="5"/>
  <c r="AR16" i="5"/>
  <c r="AF29" i="5"/>
  <c r="BB29" i="5"/>
  <c r="BL29" i="5"/>
  <c r="AR29" i="5"/>
  <c r="BH29" i="5"/>
  <c r="AZ29" i="5"/>
  <c r="AP29" i="5"/>
  <c r="BF29" i="5"/>
  <c r="AV29" i="5"/>
  <c r="AT29" i="5"/>
  <c r="AN29" i="5"/>
  <c r="BD29" i="5"/>
  <c r="AL29" i="5"/>
  <c r="BJ29" i="5"/>
  <c r="AJ29" i="5"/>
  <c r="AK29" i="5" s="1"/>
  <c r="AX29" i="5"/>
  <c r="AF18" i="5"/>
  <c r="BL15" i="5"/>
  <c r="BJ15" i="5"/>
  <c r="BH15" i="5"/>
  <c r="AZ15" i="5"/>
  <c r="AP15" i="5"/>
  <c r="BF15" i="5"/>
  <c r="AV15" i="5"/>
  <c r="AN15" i="5"/>
  <c r="BD15" i="5"/>
  <c r="AX15" i="5"/>
  <c r="AT15" i="5"/>
  <c r="AR15" i="5"/>
  <c r="BB15" i="5"/>
  <c r="AL15" i="5"/>
  <c r="AJ15" i="5"/>
  <c r="AK15" i="5" s="1"/>
  <c r="AF17" i="5"/>
  <c r="BF25" i="5"/>
  <c r="BG25" i="5" s="1"/>
  <c r="AV25" i="5"/>
  <c r="AW25" i="5" s="1"/>
  <c r="AN25" i="5"/>
  <c r="BD25" i="5"/>
  <c r="BE25" i="5" s="1"/>
  <c r="AX25" i="5"/>
  <c r="AY25" i="5" s="1"/>
  <c r="BB25" i="5"/>
  <c r="BC25" i="5" s="1"/>
  <c r="AL25" i="5"/>
  <c r="AM25" i="5" s="1"/>
  <c r="BL25" i="5"/>
  <c r="AP25" i="5"/>
  <c r="BH25" i="5"/>
  <c r="BI25" i="5" s="1"/>
  <c r="AZ25" i="5"/>
  <c r="BA25" i="5" s="1"/>
  <c r="AJ25" i="5"/>
  <c r="AK25" i="5" s="1"/>
  <c r="BJ25" i="5"/>
  <c r="BK25" i="5" s="1"/>
  <c r="AT25" i="5"/>
  <c r="AU25" i="5" s="1"/>
  <c r="AR25" i="5"/>
  <c r="AS25" i="5" s="1"/>
  <c r="AF32" i="5"/>
  <c r="BD32" i="5"/>
  <c r="AX32" i="5"/>
  <c r="BB32" i="5"/>
  <c r="BL32" i="5"/>
  <c r="BJ32" i="5"/>
  <c r="AT32" i="5"/>
  <c r="AJ32" i="5"/>
  <c r="AK32" i="5" s="1"/>
  <c r="AR32" i="5"/>
  <c r="BH32" i="5"/>
  <c r="AP32" i="5"/>
  <c r="AZ32" i="5"/>
  <c r="AN32" i="5"/>
  <c r="BF32" i="5"/>
  <c r="AL32" i="5"/>
  <c r="AV32" i="5"/>
  <c r="BJ14" i="5"/>
  <c r="AR14" i="5"/>
  <c r="BH14" i="5"/>
  <c r="AZ14" i="5"/>
  <c r="AP14" i="5"/>
  <c r="BF14" i="5"/>
  <c r="AV14" i="5"/>
  <c r="AN14" i="5"/>
  <c r="BD14" i="5"/>
  <c r="AX14" i="5"/>
  <c r="AJ14" i="5"/>
  <c r="AK14" i="5" s="1"/>
  <c r="BB14" i="5"/>
  <c r="AT14" i="5"/>
  <c r="AL14" i="5"/>
  <c r="BL14" i="5"/>
  <c r="AF16" i="5"/>
  <c r="BF13" i="5"/>
  <c r="AV13" i="5"/>
  <c r="AN13" i="5"/>
  <c r="BD13" i="5"/>
  <c r="AX13" i="5"/>
  <c r="BB13" i="5"/>
  <c r="AL13" i="5"/>
  <c r="BL13" i="5"/>
  <c r="BH13" i="5"/>
  <c r="BJ13" i="5"/>
  <c r="AT13" i="5"/>
  <c r="AR13" i="5"/>
  <c r="AP13" i="5"/>
  <c r="AJ13" i="5"/>
  <c r="AK13" i="5" s="1"/>
  <c r="AZ13" i="5"/>
  <c r="AF28" i="5"/>
  <c r="BL28" i="5"/>
  <c r="BJ28" i="5"/>
  <c r="AT28" i="5"/>
  <c r="AJ28" i="5"/>
  <c r="AK28" i="5" s="1"/>
  <c r="BH28" i="5"/>
  <c r="AZ28" i="5"/>
  <c r="AP28" i="5"/>
  <c r="BF28" i="5"/>
  <c r="AV28" i="5"/>
  <c r="AN28" i="5"/>
  <c r="AX28" i="5"/>
  <c r="AR28" i="5"/>
  <c r="BB28" i="5"/>
  <c r="BD28" i="5"/>
  <c r="AL28" i="5"/>
  <c r="AF15" i="5"/>
  <c r="AF23" i="5"/>
  <c r="AF21" i="5"/>
  <c r="BL36" i="5" l="1"/>
  <c r="AT36" i="5"/>
  <c r="AU8" i="5" s="1"/>
  <c r="AZ36" i="5"/>
  <c r="AN36" i="5"/>
  <c r="AO5" i="5" s="1"/>
  <c r="BF36" i="5"/>
  <c r="BB36" i="5"/>
  <c r="AF36" i="5"/>
  <c r="AG4" i="5" s="1"/>
  <c r="AR36" i="5"/>
  <c r="AS7" i="5" s="1"/>
  <c r="AV36" i="5"/>
  <c r="BD36" i="5"/>
  <c r="AL36" i="5"/>
  <c r="AX36" i="5"/>
  <c r="AK11" i="5"/>
  <c r="AJ36" i="5"/>
  <c r="AP36" i="5"/>
  <c r="AQ6" i="5" s="1"/>
  <c r="Q35" i="4"/>
  <c r="Q36" i="4"/>
  <c r="Q37" i="4"/>
  <c r="Q38" i="4"/>
  <c r="Q39" i="4"/>
  <c r="Q40" i="4"/>
  <c r="Q41" i="4"/>
  <c r="Q42" i="4"/>
  <c r="Q43" i="4"/>
  <c r="Q44" i="4"/>
  <c r="Q45" i="4"/>
  <c r="Q46" i="4"/>
  <c r="Q34" i="4"/>
  <c r="Q17" i="4"/>
  <c r="Q18" i="4"/>
  <c r="Q19" i="4"/>
  <c r="Q20" i="4"/>
  <c r="Q21" i="4"/>
  <c r="Q22" i="4"/>
  <c r="Q23" i="4"/>
  <c r="Q24" i="4"/>
  <c r="Q25" i="4"/>
  <c r="Q26" i="4"/>
  <c r="Q27" i="4"/>
  <c r="Q28" i="4"/>
  <c r="Q16" i="4"/>
  <c r="C24" i="5"/>
  <c r="C25" i="5"/>
  <c r="C26" i="5"/>
  <c r="C27" i="5"/>
  <c r="C28" i="5"/>
  <c r="C29" i="5"/>
  <c r="C30" i="5"/>
  <c r="C31" i="5"/>
  <c r="C32" i="5"/>
  <c r="C33" i="5"/>
  <c r="C23" i="5"/>
  <c r="C11" i="5"/>
  <c r="Q50" i="4" l="1"/>
  <c r="Q48" i="4"/>
  <c r="Q51" i="4"/>
  <c r="Q49" i="4"/>
  <c r="Q52" i="4"/>
  <c r="C10" i="5"/>
  <c r="BM33" i="5"/>
  <c r="BK33" i="5"/>
  <c r="BI33" i="5"/>
  <c r="BG33" i="5"/>
  <c r="BE33" i="5"/>
  <c r="BC33" i="5"/>
  <c r="BA33" i="5"/>
  <c r="AY33" i="5"/>
  <c r="AW33" i="5"/>
  <c r="AU33" i="5"/>
  <c r="AS33" i="5"/>
  <c r="AQ33" i="5"/>
  <c r="AO33" i="5"/>
  <c r="AM33" i="5"/>
  <c r="AH33" i="5"/>
  <c r="AI33" i="5" s="1"/>
  <c r="AG33" i="5"/>
  <c r="AD33" i="5"/>
  <c r="AE33" i="5" s="1"/>
  <c r="Z33" i="5"/>
  <c r="AA33" i="5" s="1"/>
  <c r="X33" i="5"/>
  <c r="Y33" i="5" s="1"/>
  <c r="V33" i="5"/>
  <c r="T33" i="5"/>
  <c r="U33" i="5" s="1"/>
  <c r="R33" i="5"/>
  <c r="S33" i="5" s="1"/>
  <c r="P33" i="5"/>
  <c r="Q33" i="5" s="1"/>
  <c r="M33" i="5"/>
  <c r="O33" i="5" s="1"/>
  <c r="BM32" i="5"/>
  <c r="BK32" i="5"/>
  <c r="BI32" i="5"/>
  <c r="BG32" i="5"/>
  <c r="BE32" i="5"/>
  <c r="BC32" i="5"/>
  <c r="BA32" i="5"/>
  <c r="AY32" i="5"/>
  <c r="AW32" i="5"/>
  <c r="AU32" i="5"/>
  <c r="AS32" i="5"/>
  <c r="AQ32" i="5"/>
  <c r="AO32" i="5"/>
  <c r="AM32" i="5"/>
  <c r="AH32" i="5"/>
  <c r="AI32" i="5" s="1"/>
  <c r="AG32" i="5"/>
  <c r="AD32" i="5"/>
  <c r="AE32" i="5" s="1"/>
  <c r="Z32" i="5"/>
  <c r="AA32" i="5" s="1"/>
  <c r="X32" i="5"/>
  <c r="Y32" i="5" s="1"/>
  <c r="V32" i="5"/>
  <c r="W32" i="5" s="1"/>
  <c r="T32" i="5"/>
  <c r="U32" i="5" s="1"/>
  <c r="R32" i="5"/>
  <c r="S32" i="5" s="1"/>
  <c r="P32" i="5"/>
  <c r="Q32" i="5" s="1"/>
  <c r="M32" i="5"/>
  <c r="O32" i="5" s="1"/>
  <c r="BM31" i="5"/>
  <c r="BK31" i="5"/>
  <c r="BI31" i="5"/>
  <c r="BG31" i="5"/>
  <c r="BE31" i="5"/>
  <c r="BC31" i="5"/>
  <c r="BA31" i="5"/>
  <c r="AY31" i="5"/>
  <c r="AW31" i="5"/>
  <c r="AU31" i="5"/>
  <c r="AS31" i="5"/>
  <c r="AQ31" i="5"/>
  <c r="AO31" i="5"/>
  <c r="AM31" i="5"/>
  <c r="AH31" i="5"/>
  <c r="AI31" i="5" s="1"/>
  <c r="AG31" i="5"/>
  <c r="AD31" i="5"/>
  <c r="AE31" i="5" s="1"/>
  <c r="Z31" i="5"/>
  <c r="AA31" i="5" s="1"/>
  <c r="X31" i="5"/>
  <c r="Y31" i="5" s="1"/>
  <c r="V31" i="5"/>
  <c r="W31" i="5" s="1"/>
  <c r="T31" i="5"/>
  <c r="U31" i="5" s="1"/>
  <c r="R31" i="5"/>
  <c r="S31" i="5" s="1"/>
  <c r="P31" i="5"/>
  <c r="Q31" i="5" s="1"/>
  <c r="M31" i="5"/>
  <c r="O31" i="5" s="1"/>
  <c r="BM30" i="5"/>
  <c r="BK30" i="5"/>
  <c r="BI30" i="5"/>
  <c r="BG30" i="5"/>
  <c r="BE30" i="5"/>
  <c r="BC30" i="5"/>
  <c r="BA30" i="5"/>
  <c r="AY30" i="5"/>
  <c r="AW30" i="5"/>
  <c r="AU30" i="5"/>
  <c r="AS30" i="5"/>
  <c r="AQ30" i="5"/>
  <c r="AO30" i="5"/>
  <c r="AM30" i="5"/>
  <c r="AH30" i="5"/>
  <c r="AI30" i="5" s="1"/>
  <c r="AG30" i="5"/>
  <c r="AD30" i="5"/>
  <c r="AE30" i="5" s="1"/>
  <c r="Z30" i="5"/>
  <c r="AA30" i="5" s="1"/>
  <c r="X30" i="5"/>
  <c r="Y30" i="5" s="1"/>
  <c r="V30" i="5"/>
  <c r="W30" i="5" s="1"/>
  <c r="T30" i="5"/>
  <c r="U30" i="5" s="1"/>
  <c r="R30" i="5"/>
  <c r="S30" i="5" s="1"/>
  <c r="P30" i="5"/>
  <c r="Q30" i="5" s="1"/>
  <c r="M30" i="5"/>
  <c r="O30" i="5" s="1"/>
  <c r="BM29" i="5"/>
  <c r="BK29" i="5"/>
  <c r="BI29" i="5"/>
  <c r="BG29" i="5"/>
  <c r="BE29" i="5"/>
  <c r="BA29" i="5"/>
  <c r="AY29" i="5"/>
  <c r="AW29" i="5"/>
  <c r="AU29" i="5"/>
  <c r="AS29" i="5"/>
  <c r="AQ29" i="5"/>
  <c r="AO29" i="5"/>
  <c r="AM29" i="5"/>
  <c r="AH29" i="5"/>
  <c r="AI29" i="5" s="1"/>
  <c r="AG29" i="5"/>
  <c r="AD29" i="5"/>
  <c r="AE29" i="5" s="1"/>
  <c r="Z29" i="5"/>
  <c r="AA29" i="5" s="1"/>
  <c r="X29" i="5"/>
  <c r="Y29" i="5" s="1"/>
  <c r="V29" i="5"/>
  <c r="W29" i="5" s="1"/>
  <c r="T29" i="5"/>
  <c r="U29" i="5" s="1"/>
  <c r="R29" i="5"/>
  <c r="S29" i="5" s="1"/>
  <c r="P29" i="5"/>
  <c r="Q29" i="5" s="1"/>
  <c r="M29" i="5"/>
  <c r="O29" i="5" s="1"/>
  <c r="BM28" i="5"/>
  <c r="BK28" i="5"/>
  <c r="BI28" i="5"/>
  <c r="BE28" i="5"/>
  <c r="BC28" i="5"/>
  <c r="AY28" i="5"/>
  <c r="AW28" i="5"/>
  <c r="AU28" i="5"/>
  <c r="AS28" i="5"/>
  <c r="AM28" i="5"/>
  <c r="AH28" i="5"/>
  <c r="AI28" i="5" s="1"/>
  <c r="AG28" i="5"/>
  <c r="AD28" i="5"/>
  <c r="AE28" i="5" s="1"/>
  <c r="Z28" i="5"/>
  <c r="AA28" i="5" s="1"/>
  <c r="X28" i="5"/>
  <c r="Y28" i="5" s="1"/>
  <c r="V28" i="5"/>
  <c r="W28" i="5" s="1"/>
  <c r="T28" i="5"/>
  <c r="U28" i="5" s="1"/>
  <c r="R28" i="5"/>
  <c r="S28" i="5" s="1"/>
  <c r="P28" i="5"/>
  <c r="Q28" i="5" s="1"/>
  <c r="M28" i="5"/>
  <c r="BM27" i="5"/>
  <c r="BK27" i="5"/>
  <c r="BI27" i="5"/>
  <c r="BG27" i="5"/>
  <c r="BE27" i="5"/>
  <c r="BC27" i="5"/>
  <c r="BA27" i="5"/>
  <c r="AW27" i="5"/>
  <c r="AU27" i="5"/>
  <c r="AQ27" i="5"/>
  <c r="AO27" i="5"/>
  <c r="AH27" i="5"/>
  <c r="AI27" i="5" s="1"/>
  <c r="AG27" i="5"/>
  <c r="AD27" i="5"/>
  <c r="AE27" i="5" s="1"/>
  <c r="Z27" i="5"/>
  <c r="AA27" i="5" s="1"/>
  <c r="X27" i="5"/>
  <c r="Y27" i="5" s="1"/>
  <c r="V27" i="5"/>
  <c r="W27" i="5" s="1"/>
  <c r="T27" i="5"/>
  <c r="U27" i="5" s="1"/>
  <c r="R27" i="5"/>
  <c r="S27" i="5" s="1"/>
  <c r="P27" i="5"/>
  <c r="Q27" i="5" s="1"/>
  <c r="M27" i="5"/>
  <c r="BM26" i="5"/>
  <c r="BK26" i="5"/>
  <c r="BI26" i="5"/>
  <c r="BG26" i="5"/>
  <c r="BE26" i="5"/>
  <c r="BC26" i="5"/>
  <c r="BA26" i="5"/>
  <c r="AY26" i="5"/>
  <c r="AW26" i="5"/>
  <c r="AU26" i="5"/>
  <c r="AS26" i="5"/>
  <c r="AO26" i="5"/>
  <c r="AH26" i="5"/>
  <c r="AI26" i="5" s="1"/>
  <c r="AG26" i="5"/>
  <c r="AD26" i="5"/>
  <c r="AE26" i="5" s="1"/>
  <c r="Z26" i="5"/>
  <c r="AA26" i="5" s="1"/>
  <c r="X26" i="5"/>
  <c r="Y26" i="5" s="1"/>
  <c r="V26" i="5"/>
  <c r="W26" i="5" s="1"/>
  <c r="T26" i="5"/>
  <c r="U26" i="5" s="1"/>
  <c r="R26" i="5"/>
  <c r="S26" i="5" s="1"/>
  <c r="M26" i="5"/>
  <c r="BM25" i="5"/>
  <c r="AH25" i="5"/>
  <c r="AI25" i="5" s="1"/>
  <c r="AD25" i="5"/>
  <c r="AE25" i="5" s="1"/>
  <c r="Z25" i="5"/>
  <c r="AA25" i="5" s="1"/>
  <c r="X25" i="5"/>
  <c r="Y25" i="5" s="1"/>
  <c r="V25" i="5"/>
  <c r="W25" i="5" s="1"/>
  <c r="T25" i="5"/>
  <c r="U25" i="5" s="1"/>
  <c r="P25" i="5"/>
  <c r="Q25" i="5" s="1"/>
  <c r="M25" i="5"/>
  <c r="AQ25" i="5" s="1"/>
  <c r="BM24" i="5"/>
  <c r="BK24" i="5"/>
  <c r="BG24" i="5"/>
  <c r="BE24" i="5"/>
  <c r="BC24" i="5"/>
  <c r="BA24" i="5"/>
  <c r="AY24" i="5"/>
  <c r="AW24" i="5"/>
  <c r="AU24" i="5"/>
  <c r="AS24" i="5"/>
  <c r="AO24" i="5"/>
  <c r="AH24" i="5"/>
  <c r="AI24" i="5" s="1"/>
  <c r="AG24" i="5"/>
  <c r="AD24" i="5"/>
  <c r="AE24" i="5" s="1"/>
  <c r="X24" i="5"/>
  <c r="Y24" i="5" s="1"/>
  <c r="V24" i="5"/>
  <c r="W24" i="5" s="1"/>
  <c r="T24" i="5"/>
  <c r="U24" i="5" s="1"/>
  <c r="R24" i="5"/>
  <c r="S24" i="5" s="1"/>
  <c r="P24" i="5"/>
  <c r="Q24" i="5" s="1"/>
  <c r="M23" i="5"/>
  <c r="BM23" i="5" s="1"/>
  <c r="BK23" i="5"/>
  <c r="BI23" i="5"/>
  <c r="BG23" i="5"/>
  <c r="BE23" i="5"/>
  <c r="BC23" i="5"/>
  <c r="BA23" i="5"/>
  <c r="AY23" i="5"/>
  <c r="AW23" i="5"/>
  <c r="AU23" i="5"/>
  <c r="AS23" i="5"/>
  <c r="AO23" i="5"/>
  <c r="AM23" i="5"/>
  <c r="AG23" i="5"/>
  <c r="AD23" i="5"/>
  <c r="AE23" i="5" s="1"/>
  <c r="Z23" i="5"/>
  <c r="AA23" i="5" s="1"/>
  <c r="X23" i="5"/>
  <c r="Y23" i="5" s="1"/>
  <c r="V23" i="5"/>
  <c r="W23" i="5" s="1"/>
  <c r="R23" i="5"/>
  <c r="S23" i="5" s="1"/>
  <c r="P23" i="5"/>
  <c r="Q23" i="5" s="1"/>
  <c r="M20" i="5"/>
  <c r="AH22" i="5"/>
  <c r="AG22" i="5"/>
  <c r="AD22" i="5"/>
  <c r="Z22" i="5"/>
  <c r="V22" i="5"/>
  <c r="T22" i="5"/>
  <c r="R22" i="5"/>
  <c r="P22" i="5"/>
  <c r="M19" i="5"/>
  <c r="BI21" i="5"/>
  <c r="AD21" i="5"/>
  <c r="Z21" i="5"/>
  <c r="X21" i="5"/>
  <c r="T21" i="5"/>
  <c r="R21" i="5"/>
  <c r="P21" i="5"/>
  <c r="M17" i="5"/>
  <c r="AH21" i="5"/>
  <c r="BM20" i="5"/>
  <c r="BK20" i="5"/>
  <c r="BI20" i="5"/>
  <c r="BG20" i="5"/>
  <c r="BE20" i="5"/>
  <c r="BC20" i="5"/>
  <c r="BA20" i="5"/>
  <c r="AY20" i="5"/>
  <c r="AW20" i="5"/>
  <c r="AU20" i="5"/>
  <c r="AS20" i="5"/>
  <c r="AO20" i="5"/>
  <c r="AM20" i="5"/>
  <c r="AH20" i="5"/>
  <c r="AG20" i="5"/>
  <c r="Z20" i="5"/>
  <c r="AA20" i="5" s="1"/>
  <c r="V20" i="5"/>
  <c r="W20" i="5" s="1"/>
  <c r="T20" i="5"/>
  <c r="U20" i="5" s="1"/>
  <c r="R20" i="5"/>
  <c r="S20" i="5" s="1"/>
  <c r="P20" i="5"/>
  <c r="Q20" i="5" s="1"/>
  <c r="M15" i="5"/>
  <c r="BM19" i="5"/>
  <c r="BK19" i="5"/>
  <c r="BI19" i="5"/>
  <c r="BG19" i="5"/>
  <c r="BE19" i="5"/>
  <c r="BC19" i="5"/>
  <c r="BA19" i="5"/>
  <c r="AY19" i="5"/>
  <c r="AW19" i="5"/>
  <c r="AU19" i="5"/>
  <c r="AS19" i="5"/>
  <c r="AQ19" i="5"/>
  <c r="AO19" i="5"/>
  <c r="AM19" i="5"/>
  <c r="AH19" i="5"/>
  <c r="AI19" i="5" s="1"/>
  <c r="AD19" i="5"/>
  <c r="AE19" i="5" s="1"/>
  <c r="X19" i="5"/>
  <c r="Y19" i="5" s="1"/>
  <c r="V19" i="5"/>
  <c r="T19" i="5"/>
  <c r="U19" i="5" s="1"/>
  <c r="R19" i="5"/>
  <c r="S19" i="5" s="1"/>
  <c r="P19" i="5"/>
  <c r="Q19" i="5" s="1"/>
  <c r="M13" i="5"/>
  <c r="BM18" i="5"/>
  <c r="BK18" i="5"/>
  <c r="BI18" i="5"/>
  <c r="BG18" i="5"/>
  <c r="BE18" i="5"/>
  <c r="BC18" i="5"/>
  <c r="BA18" i="5"/>
  <c r="AY18" i="5"/>
  <c r="AW18" i="5"/>
  <c r="AU18" i="5"/>
  <c r="AS18" i="5"/>
  <c r="AQ18" i="5"/>
  <c r="AO18" i="5"/>
  <c r="AM18" i="5"/>
  <c r="AH18" i="5"/>
  <c r="AI18" i="5" s="1"/>
  <c r="AG18" i="5"/>
  <c r="Z18" i="5"/>
  <c r="AA18" i="5" s="1"/>
  <c r="V18" i="5"/>
  <c r="W18" i="5" s="1"/>
  <c r="T18" i="5"/>
  <c r="U18" i="5" s="1"/>
  <c r="R18" i="5"/>
  <c r="S18" i="5" s="1"/>
  <c r="P18" i="5"/>
  <c r="Q18" i="5" s="1"/>
  <c r="M11" i="5"/>
  <c r="AD20" i="5"/>
  <c r="BM17" i="5"/>
  <c r="BK17" i="5"/>
  <c r="BI17" i="5"/>
  <c r="BG17" i="5"/>
  <c r="BE17" i="5"/>
  <c r="BC17" i="5"/>
  <c r="BA17" i="5"/>
  <c r="AY17" i="5"/>
  <c r="AW17" i="5"/>
  <c r="AU17" i="5"/>
  <c r="AS17" i="5"/>
  <c r="AQ17" i="5"/>
  <c r="AO17" i="5"/>
  <c r="AM17" i="5"/>
  <c r="AH17" i="5"/>
  <c r="AD17" i="5"/>
  <c r="AE17" i="5" s="1"/>
  <c r="X17" i="5"/>
  <c r="Y17" i="5" s="1"/>
  <c r="T17" i="5"/>
  <c r="U17" i="5" s="1"/>
  <c r="R17" i="5"/>
  <c r="S17" i="5" s="1"/>
  <c r="P17" i="5"/>
  <c r="Q17" i="5" s="1"/>
  <c r="M24" i="5"/>
  <c r="Z17" i="5"/>
  <c r="BM16" i="5"/>
  <c r="BK16" i="5"/>
  <c r="BI16" i="5"/>
  <c r="BG16" i="5"/>
  <c r="BE16" i="5"/>
  <c r="BC16" i="5"/>
  <c r="BA16" i="5"/>
  <c r="AY16" i="5"/>
  <c r="AW16" i="5"/>
  <c r="AU16" i="5"/>
  <c r="AS16" i="5"/>
  <c r="AQ16" i="5"/>
  <c r="AO16" i="5"/>
  <c r="AM16" i="5"/>
  <c r="AH16" i="5"/>
  <c r="AI16" i="5" s="1"/>
  <c r="AG16" i="5"/>
  <c r="AD16" i="5"/>
  <c r="AE16" i="5" s="1"/>
  <c r="Z16" i="5"/>
  <c r="AA16" i="5" s="1"/>
  <c r="X16" i="5"/>
  <c r="V16" i="5"/>
  <c r="W16" i="5" s="1"/>
  <c r="T16" i="5"/>
  <c r="R16" i="5"/>
  <c r="S16" i="5" s="1"/>
  <c r="P16" i="5"/>
  <c r="Q16" i="5" s="1"/>
  <c r="M22" i="5"/>
  <c r="X20" i="5"/>
  <c r="BM15" i="5"/>
  <c r="BK15" i="5"/>
  <c r="BI15" i="5"/>
  <c r="BG15" i="5"/>
  <c r="BE15" i="5"/>
  <c r="BC15" i="5"/>
  <c r="BA15" i="5"/>
  <c r="AY15" i="5"/>
  <c r="AW15" i="5"/>
  <c r="AU15" i="5"/>
  <c r="AS15" i="5"/>
  <c r="AQ15" i="5"/>
  <c r="AO15" i="5"/>
  <c r="AM15" i="5"/>
  <c r="AH15" i="5"/>
  <c r="AD15" i="5"/>
  <c r="AE15" i="5" s="1"/>
  <c r="Z15" i="5"/>
  <c r="AA15" i="5" s="1"/>
  <c r="X15" i="5"/>
  <c r="Y15" i="5" s="1"/>
  <c r="R15" i="5"/>
  <c r="S15" i="5" s="1"/>
  <c r="P15" i="5"/>
  <c r="Q15" i="5" s="1"/>
  <c r="M21" i="5"/>
  <c r="V17" i="5"/>
  <c r="BM14" i="5"/>
  <c r="BK14" i="5"/>
  <c r="BI14" i="5"/>
  <c r="BG14" i="5"/>
  <c r="BE14" i="5"/>
  <c r="BC14" i="5"/>
  <c r="BA14" i="5"/>
  <c r="AY14" i="5"/>
  <c r="AW14" i="5"/>
  <c r="AU14" i="5"/>
  <c r="AS14" i="5"/>
  <c r="AQ14" i="5"/>
  <c r="AO14" i="5"/>
  <c r="AM14" i="5"/>
  <c r="AH14" i="5"/>
  <c r="AI14" i="5" s="1"/>
  <c r="AG14" i="5"/>
  <c r="AD14" i="5"/>
  <c r="AE14" i="5" s="1"/>
  <c r="Z14" i="5"/>
  <c r="AA14" i="5" s="1"/>
  <c r="X14" i="5"/>
  <c r="Y14" i="5" s="1"/>
  <c r="V14" i="5"/>
  <c r="W14" i="5" s="1"/>
  <c r="R14" i="5"/>
  <c r="S14" i="5" s="1"/>
  <c r="P14" i="5"/>
  <c r="Q14" i="5" s="1"/>
  <c r="M18" i="5"/>
  <c r="BM13" i="5"/>
  <c r="BK13" i="5"/>
  <c r="BI13" i="5"/>
  <c r="BG13" i="5"/>
  <c r="BE13" i="5"/>
  <c r="BC13" i="5"/>
  <c r="BA13" i="5"/>
  <c r="AY13" i="5"/>
  <c r="AW13" i="5"/>
  <c r="AU13" i="5"/>
  <c r="AS13" i="5"/>
  <c r="AQ13" i="5"/>
  <c r="AO13" i="5"/>
  <c r="AM13" i="5"/>
  <c r="AH13" i="5"/>
  <c r="AI13" i="5" s="1"/>
  <c r="AG13" i="5"/>
  <c r="AD13" i="5"/>
  <c r="AE13" i="5" s="1"/>
  <c r="Z13" i="5"/>
  <c r="AA13" i="5" s="1"/>
  <c r="X13" i="5"/>
  <c r="Y13" i="5" s="1"/>
  <c r="T13" i="5"/>
  <c r="P13" i="5"/>
  <c r="M16" i="5"/>
  <c r="BM12" i="5"/>
  <c r="BK12" i="5"/>
  <c r="BI12" i="5"/>
  <c r="BG12" i="5"/>
  <c r="BE12" i="5"/>
  <c r="BC12" i="5"/>
  <c r="BA12" i="5"/>
  <c r="AY12" i="5"/>
  <c r="AW12" i="5"/>
  <c r="AU12" i="5"/>
  <c r="AS12" i="5"/>
  <c r="AQ12" i="5"/>
  <c r="AO12" i="5"/>
  <c r="AM12" i="5"/>
  <c r="AH12" i="5"/>
  <c r="AI12" i="5" s="1"/>
  <c r="AG12" i="5"/>
  <c r="AD12" i="5"/>
  <c r="AE12" i="5" s="1"/>
  <c r="Z12" i="5"/>
  <c r="AA12" i="5" s="1"/>
  <c r="X12" i="5"/>
  <c r="Y12" i="5" s="1"/>
  <c r="V12" i="5"/>
  <c r="W12" i="5" s="1"/>
  <c r="R12" i="5"/>
  <c r="S12" i="5" s="1"/>
  <c r="M14" i="5"/>
  <c r="T15" i="5"/>
  <c r="BM11" i="5"/>
  <c r="BK11" i="5"/>
  <c r="BI11" i="5"/>
  <c r="BG11" i="5"/>
  <c r="BE11" i="5"/>
  <c r="BC11" i="5"/>
  <c r="BA11" i="5"/>
  <c r="AY11" i="5"/>
  <c r="AW11" i="5"/>
  <c r="AU11" i="5"/>
  <c r="AQ11" i="5"/>
  <c r="AO11" i="5"/>
  <c r="AH11" i="5"/>
  <c r="AG11" i="5"/>
  <c r="Z11" i="5"/>
  <c r="X11" i="5"/>
  <c r="V11" i="5"/>
  <c r="T11" i="5"/>
  <c r="R11" i="5"/>
  <c r="P11" i="5"/>
  <c r="M12" i="5"/>
  <c r="BI10" i="5"/>
  <c r="BC10" i="5"/>
  <c r="AY10" i="5"/>
  <c r="AH10" i="5"/>
  <c r="AI10" i="5" s="1"/>
  <c r="AD10" i="5"/>
  <c r="Z10" i="5"/>
  <c r="AA10" i="5" s="1"/>
  <c r="X10" i="5"/>
  <c r="Y10" i="5" s="1"/>
  <c r="V10" i="5"/>
  <c r="T10" i="5"/>
  <c r="U10" i="5" s="1"/>
  <c r="P10" i="5"/>
  <c r="M10" i="5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D34" i="4"/>
  <c r="C34" i="4"/>
  <c r="E28" i="4"/>
  <c r="E27" i="4"/>
  <c r="E26" i="4"/>
  <c r="C19" i="5"/>
  <c r="E25" i="4"/>
  <c r="E24" i="4"/>
  <c r="E23" i="4"/>
  <c r="E22" i="4"/>
  <c r="M21" i="4"/>
  <c r="E21" i="4"/>
  <c r="E20" i="4"/>
  <c r="I49" i="4"/>
  <c r="E19" i="4"/>
  <c r="M18" i="4"/>
  <c r="E18" i="4"/>
  <c r="M17" i="4"/>
  <c r="E17" i="4"/>
  <c r="M16" i="4"/>
  <c r="E16" i="4"/>
  <c r="D16" i="4"/>
  <c r="C16" i="4"/>
  <c r="G45" i="4"/>
  <c r="H45" i="4" s="1"/>
  <c r="F45" i="4"/>
  <c r="G44" i="4"/>
  <c r="H44" i="4" s="1"/>
  <c r="F44" i="4"/>
  <c r="G43" i="4"/>
  <c r="H43" i="4" s="1"/>
  <c r="F43" i="4"/>
  <c r="G42" i="4"/>
  <c r="H42" i="4" s="1"/>
  <c r="F42" i="4"/>
  <c r="G41" i="4"/>
  <c r="H41" i="4" s="1"/>
  <c r="F41" i="4"/>
  <c r="G40" i="4"/>
  <c r="H40" i="4" s="1"/>
  <c r="F40" i="4"/>
  <c r="G39" i="4"/>
  <c r="H39" i="4" s="1"/>
  <c r="F39" i="4"/>
  <c r="G38" i="4"/>
  <c r="H38" i="4" s="1"/>
  <c r="F38" i="4"/>
  <c r="G37" i="4"/>
  <c r="H37" i="4" s="1"/>
  <c r="F37" i="4"/>
  <c r="G36" i="4"/>
  <c r="H36" i="4" s="1"/>
  <c r="F36" i="4"/>
  <c r="G35" i="4"/>
  <c r="H35" i="4" s="1"/>
  <c r="F35" i="4"/>
  <c r="G34" i="4"/>
  <c r="H34" i="4" s="1"/>
  <c r="F34" i="4"/>
  <c r="G28" i="4"/>
  <c r="H28" i="4" s="1"/>
  <c r="F28" i="4"/>
  <c r="G27" i="4"/>
  <c r="H27" i="4" s="1"/>
  <c r="F27" i="4"/>
  <c r="G26" i="4"/>
  <c r="H26" i="4" s="1"/>
  <c r="F26" i="4"/>
  <c r="G25" i="4"/>
  <c r="H25" i="4" s="1"/>
  <c r="F25" i="4"/>
  <c r="G24" i="4"/>
  <c r="H24" i="4" s="1"/>
  <c r="F24" i="4"/>
  <c r="G23" i="4"/>
  <c r="H23" i="4" s="1"/>
  <c r="F23" i="4"/>
  <c r="G22" i="4"/>
  <c r="H22" i="4" s="1"/>
  <c r="F22" i="4"/>
  <c r="G21" i="4"/>
  <c r="H21" i="4" s="1"/>
  <c r="F21" i="4"/>
  <c r="G20" i="4"/>
  <c r="H20" i="4" s="1"/>
  <c r="F20" i="4"/>
  <c r="G19" i="4"/>
  <c r="H19" i="4" s="1"/>
  <c r="F19" i="4"/>
  <c r="G18" i="4"/>
  <c r="H18" i="4" s="1"/>
  <c r="F18" i="4"/>
  <c r="G17" i="4"/>
  <c r="H17" i="4" s="1"/>
  <c r="F17" i="4"/>
  <c r="G16" i="4"/>
  <c r="H16" i="4" s="1"/>
  <c r="F16" i="4"/>
  <c r="U11" i="5" l="1"/>
  <c r="W11" i="5"/>
  <c r="AA11" i="5"/>
  <c r="AI11" i="5"/>
  <c r="AH36" i="5"/>
  <c r="Y11" i="5"/>
  <c r="I48" i="4"/>
  <c r="AE21" i="5"/>
  <c r="BK21" i="5"/>
  <c r="BM21" i="5"/>
  <c r="AM21" i="5"/>
  <c r="AY21" i="5"/>
  <c r="AO21" i="5"/>
  <c r="Q21" i="5"/>
  <c r="AQ21" i="5"/>
  <c r="BA21" i="5"/>
  <c r="S21" i="5"/>
  <c r="AS21" i="5"/>
  <c r="AU21" i="5"/>
  <c r="U21" i="5"/>
  <c r="BC21" i="5"/>
  <c r="BE21" i="5"/>
  <c r="Y21" i="5"/>
  <c r="AW21" i="5"/>
  <c r="BG21" i="5"/>
  <c r="AA21" i="5"/>
  <c r="BI24" i="5"/>
  <c r="M28" i="4"/>
  <c r="C22" i="5"/>
  <c r="M27" i="4"/>
  <c r="C21" i="5"/>
  <c r="M26" i="4"/>
  <c r="C20" i="5"/>
  <c r="M24" i="4"/>
  <c r="C18" i="5"/>
  <c r="M23" i="4"/>
  <c r="C17" i="5"/>
  <c r="M22" i="4"/>
  <c r="C16" i="5"/>
  <c r="M20" i="4"/>
  <c r="C14" i="5"/>
  <c r="C13" i="5"/>
  <c r="L37" i="5"/>
  <c r="R13" i="5"/>
  <c r="R36" i="5" s="1"/>
  <c r="BK22" i="5"/>
  <c r="BM22" i="5"/>
  <c r="Q22" i="5"/>
  <c r="AM22" i="5"/>
  <c r="AY22" i="5"/>
  <c r="S22" i="5"/>
  <c r="AO22" i="5"/>
  <c r="AQ22" i="5"/>
  <c r="BA22" i="5"/>
  <c r="U22" i="5"/>
  <c r="AS22" i="5"/>
  <c r="W22" i="5"/>
  <c r="AU22" i="5"/>
  <c r="AA22" i="5"/>
  <c r="BC22" i="5"/>
  <c r="AE22" i="5"/>
  <c r="BE22" i="5"/>
  <c r="AW22" i="5"/>
  <c r="BG22" i="5"/>
  <c r="AI22" i="5"/>
  <c r="BI22" i="5"/>
  <c r="BI36" i="5" s="1"/>
  <c r="O11" i="5"/>
  <c r="O12" i="5"/>
  <c r="M19" i="4"/>
  <c r="S39" i="4"/>
  <c r="S40" i="4"/>
  <c r="S43" i="4"/>
  <c r="S44" i="4"/>
  <c r="S34" i="4"/>
  <c r="S45" i="4"/>
  <c r="S46" i="4"/>
  <c r="S35" i="4"/>
  <c r="S36" i="4"/>
  <c r="S42" i="4"/>
  <c r="S37" i="4"/>
  <c r="S38" i="4"/>
  <c r="S41" i="4"/>
  <c r="S24" i="4"/>
  <c r="S25" i="4"/>
  <c r="S26" i="4"/>
  <c r="S27" i="4"/>
  <c r="S28" i="4"/>
  <c r="S17" i="4"/>
  <c r="S16" i="4"/>
  <c r="S18" i="4"/>
  <c r="S21" i="4"/>
  <c r="S22" i="4"/>
  <c r="S19" i="4"/>
  <c r="S20" i="4"/>
  <c r="S23" i="4"/>
  <c r="M25" i="4"/>
  <c r="AD11" i="5"/>
  <c r="AD36" i="5" s="1"/>
  <c r="R10" i="5"/>
  <c r="X22" i="5"/>
  <c r="Z24" i="5"/>
  <c r="T14" i="5"/>
  <c r="X18" i="5"/>
  <c r="X36" i="5" s="1"/>
  <c r="AH23" i="5"/>
  <c r="N20" i="5"/>
  <c r="Y20" i="5"/>
  <c r="Z19" i="5"/>
  <c r="Z36" i="5" s="1"/>
  <c r="V21" i="5"/>
  <c r="V36" i="5" s="1"/>
  <c r="W13" i="5" s="1"/>
  <c r="T23" i="5"/>
  <c r="N12" i="5"/>
  <c r="R25" i="5"/>
  <c r="S25" i="5" s="1"/>
  <c r="P26" i="5"/>
  <c r="N24" i="5"/>
  <c r="N29" i="5"/>
  <c r="O27" i="5"/>
  <c r="N33" i="5"/>
  <c r="O28" i="5"/>
  <c r="O14" i="5"/>
  <c r="O10" i="5"/>
  <c r="P12" i="5"/>
  <c r="P36" i="5" s="1"/>
  <c r="O26" i="5"/>
  <c r="O19" i="5"/>
  <c r="N32" i="5"/>
  <c r="N27" i="5"/>
  <c r="N15" i="5"/>
  <c r="O15" i="5"/>
  <c r="N14" i="5"/>
  <c r="N26" i="5"/>
  <c r="O21" i="5"/>
  <c r="N22" i="5"/>
  <c r="N25" i="5"/>
  <c r="O22" i="5"/>
  <c r="BA10" i="5"/>
  <c r="N17" i="5"/>
  <c r="N23" i="5"/>
  <c r="N31" i="5"/>
  <c r="N13" i="5"/>
  <c r="O13" i="5"/>
  <c r="O23" i="5"/>
  <c r="N18" i="5"/>
  <c r="V15" i="5"/>
  <c r="N21" i="5"/>
  <c r="AK10" i="5"/>
  <c r="N16" i="5"/>
  <c r="AG10" i="5"/>
  <c r="BK10" i="5"/>
  <c r="K37" i="5"/>
  <c r="W10" i="5"/>
  <c r="AM10" i="5"/>
  <c r="BE10" i="5"/>
  <c r="BM10" i="5"/>
  <c r="T12" i="5"/>
  <c r="T36" i="5" s="1"/>
  <c r="BG10" i="5"/>
  <c r="O18" i="5"/>
  <c r="AU10" i="5"/>
  <c r="O16" i="5"/>
  <c r="F46" i="4"/>
  <c r="AQ10" i="5"/>
  <c r="O20" i="5"/>
  <c r="G46" i="4"/>
  <c r="H46" i="4" s="1"/>
  <c r="N10" i="5"/>
  <c r="N11" i="5"/>
  <c r="AD18" i="5"/>
  <c r="AS10" i="5"/>
  <c r="AE10" i="5"/>
  <c r="AW10" i="5"/>
  <c r="O25" i="5"/>
  <c r="O24" i="5"/>
  <c r="N30" i="5"/>
  <c r="AO28" i="5"/>
  <c r="O17" i="5"/>
  <c r="N19" i="5"/>
  <c r="N28" i="5"/>
  <c r="AU36" i="5" l="1"/>
  <c r="AU37" i="5" s="1"/>
  <c r="AU38" i="5" s="1"/>
  <c r="N36" i="5"/>
  <c r="BE36" i="5"/>
  <c r="BE37" i="5" s="1"/>
  <c r="BE38" i="5" s="1"/>
  <c r="AW36" i="5"/>
  <c r="AW37" i="5" s="1"/>
  <c r="AW38" i="5" s="1"/>
  <c r="BM36" i="5"/>
  <c r="BM37" i="5" s="1"/>
  <c r="BM38" i="5" s="1"/>
  <c r="BL41" i="5" s="1"/>
  <c r="BM41" i="5" s="1"/>
  <c r="BK36" i="5"/>
  <c r="BK37" i="5" s="1"/>
  <c r="BK38" i="5" s="1"/>
  <c r="BJ41" i="5" s="1"/>
  <c r="BK41" i="5" s="1"/>
  <c r="O36" i="5"/>
  <c r="G48" i="4"/>
  <c r="G49" i="4"/>
  <c r="G50" i="4"/>
  <c r="G51" i="4"/>
  <c r="U23" i="5"/>
  <c r="Q10" i="5"/>
  <c r="AA17" i="5"/>
  <c r="AI20" i="5"/>
  <c r="AM24" i="5"/>
  <c r="BG28" i="5"/>
  <c r="BG36" i="5" s="1"/>
  <c r="BC29" i="5"/>
  <c r="BA28" i="5"/>
  <c r="BA36" i="5" s="1"/>
  <c r="AY27" i="5"/>
  <c r="AY36" i="5" s="1"/>
  <c r="AY37" i="5" s="1"/>
  <c r="AY38" i="5" s="1"/>
  <c r="AX40" i="5" s="1"/>
  <c r="AY40" i="5" s="1"/>
  <c r="AO25" i="5"/>
  <c r="AK30" i="5"/>
  <c r="BI37" i="5"/>
  <c r="BI38" i="5" s="1"/>
  <c r="BH41" i="5" s="1"/>
  <c r="BI41" i="5" s="1"/>
  <c r="AE20" i="5"/>
  <c r="AA24" i="5"/>
  <c r="AI21" i="5"/>
  <c r="AI17" i="5"/>
  <c r="AQ20" i="5"/>
  <c r="AE11" i="5"/>
  <c r="Y22" i="5"/>
  <c r="AM26" i="5"/>
  <c r="Q26" i="5"/>
  <c r="AG15" i="5"/>
  <c r="W21" i="5"/>
  <c r="AI15" i="5"/>
  <c r="AO10" i="5"/>
  <c r="AQ28" i="5"/>
  <c r="AG17" i="5"/>
  <c r="AA19" i="5"/>
  <c r="AI23" i="5"/>
  <c r="U12" i="5"/>
  <c r="AQ23" i="5"/>
  <c r="AO36" i="5" l="1"/>
  <c r="C17" i="10"/>
  <c r="G17" i="10"/>
  <c r="F17" i="10"/>
  <c r="E17" i="10"/>
  <c r="D17" i="10"/>
  <c r="AA36" i="5"/>
  <c r="AA37" i="5" s="1"/>
  <c r="AA38" i="5" s="1"/>
  <c r="AV41" i="5"/>
  <c r="AW41" i="5" s="1"/>
  <c r="F13" i="10" s="1"/>
  <c r="BA37" i="5"/>
  <c r="BA38" i="5" s="1"/>
  <c r="BG37" i="5"/>
  <c r="BG38" i="5" s="1"/>
  <c r="AI36" i="5"/>
  <c r="AI37" i="5" s="1"/>
  <c r="AI38" i="5" s="1"/>
  <c r="AH41" i="5" s="1"/>
  <c r="AI41" i="5" s="1"/>
  <c r="BC36" i="5"/>
  <c r="BC37" i="5" s="1"/>
  <c r="BC38" i="5" s="1"/>
  <c r="O37" i="5"/>
  <c r="AC37" i="5"/>
  <c r="AC38" i="5" s="1"/>
  <c r="W15" i="5"/>
  <c r="W33" i="5"/>
  <c r="BJ40" i="5"/>
  <c r="BK40" i="5" s="1"/>
  <c r="AQ26" i="5"/>
  <c r="AQ24" i="5"/>
  <c r="AQ36" i="5" s="1"/>
  <c r="AV40" i="5"/>
  <c r="AW40" i="5" s="1"/>
  <c r="BH40" i="5"/>
  <c r="BI40" i="5" s="1"/>
  <c r="AK23" i="5"/>
  <c r="AK36" i="5" s="1"/>
  <c r="Y16" i="5"/>
  <c r="AO37" i="5"/>
  <c r="AO38" i="5" s="1"/>
  <c r="AE18" i="5"/>
  <c r="AE36" i="5" s="1"/>
  <c r="Y18" i="5"/>
  <c r="U16" i="5"/>
  <c r="U13" i="5"/>
  <c r="S10" i="5"/>
  <c r="S11" i="5"/>
  <c r="W17" i="5"/>
  <c r="W19" i="5"/>
  <c r="AG21" i="5"/>
  <c r="AG19" i="5"/>
  <c r="Q11" i="5"/>
  <c r="Q13" i="5"/>
  <c r="U14" i="5"/>
  <c r="Q12" i="5"/>
  <c r="U15" i="5"/>
  <c r="S13" i="5"/>
  <c r="AM11" i="5"/>
  <c r="AM27" i="5"/>
  <c r="AS27" i="5"/>
  <c r="AS11" i="5"/>
  <c r="Y36" i="5" l="1"/>
  <c r="Y37" i="5" s="1"/>
  <c r="Y38" i="5" s="1"/>
  <c r="W36" i="5"/>
  <c r="AG36" i="5"/>
  <c r="AG37" i="5" s="1"/>
  <c r="AG38" i="5" s="1"/>
  <c r="D13" i="10"/>
  <c r="S36" i="5"/>
  <c r="S37" i="5" s="1"/>
  <c r="S38" i="5" s="1"/>
  <c r="G13" i="10"/>
  <c r="AS36" i="5"/>
  <c r="AS37" i="5" s="1"/>
  <c r="AS38" i="5" s="1"/>
  <c r="U36" i="5"/>
  <c r="U37" i="5" s="1"/>
  <c r="U38" i="5" s="1"/>
  <c r="T41" i="5" s="1"/>
  <c r="U41" i="5" s="1"/>
  <c r="E13" i="10"/>
  <c r="C13" i="10"/>
  <c r="Q36" i="5"/>
  <c r="Q37" i="5" s="1"/>
  <c r="Q38" i="5" s="1"/>
  <c r="BB41" i="5"/>
  <c r="BC41" i="5" s="1"/>
  <c r="D10" i="10"/>
  <c r="E10" i="10"/>
  <c r="C10" i="10"/>
  <c r="G10" i="10"/>
  <c r="F10" i="10"/>
  <c r="AM36" i="5"/>
  <c r="AM37" i="5" s="1"/>
  <c r="AM38" i="5" s="1"/>
  <c r="AZ40" i="5"/>
  <c r="BA40" i="5" s="1"/>
  <c r="AZ41" i="5"/>
  <c r="BA41" i="5" s="1"/>
  <c r="BB40" i="5"/>
  <c r="BC40" i="5" s="1"/>
  <c r="AQ37" i="5"/>
  <c r="AQ38" i="5" s="1"/>
  <c r="AH40" i="5"/>
  <c r="AI40" i="5" s="1"/>
  <c r="W37" i="5"/>
  <c r="W38" i="5" s="1"/>
  <c r="AK37" i="5"/>
  <c r="AK38" i="5" s="1"/>
  <c r="AE37" i="5"/>
  <c r="AE38" i="5" s="1"/>
  <c r="AD41" i="5" s="1"/>
  <c r="AE41" i="5" s="1"/>
  <c r="V41" i="5" l="1"/>
  <c r="W41" i="5" s="1"/>
  <c r="G6" i="10" s="1"/>
  <c r="AF40" i="5"/>
  <c r="AG40" i="5" s="1"/>
  <c r="AF41" i="5"/>
  <c r="AG41" i="5" s="1"/>
  <c r="P41" i="5"/>
  <c r="Q41" i="5" s="1"/>
  <c r="G5" i="10"/>
  <c r="F5" i="10"/>
  <c r="D5" i="10"/>
  <c r="E5" i="10"/>
  <c r="C5" i="10"/>
  <c r="E7" i="10"/>
  <c r="D7" i="10"/>
  <c r="F7" i="10"/>
  <c r="C7" i="10"/>
  <c r="G7" i="10"/>
  <c r="F16" i="10"/>
  <c r="E16" i="10"/>
  <c r="C16" i="10"/>
  <c r="D16" i="10"/>
  <c r="G16" i="10"/>
  <c r="F15" i="10"/>
  <c r="G15" i="10"/>
  <c r="E15" i="10"/>
  <c r="C15" i="10"/>
  <c r="D15" i="10"/>
  <c r="AJ41" i="5"/>
  <c r="AK41" i="5" s="1"/>
  <c r="AN41" i="5"/>
  <c r="AO41" i="5" s="1"/>
  <c r="E12" i="10" s="1"/>
  <c r="T40" i="5"/>
  <c r="U40" i="5" s="1"/>
  <c r="AN40" i="5"/>
  <c r="AO40" i="5" s="1"/>
  <c r="AD40" i="5"/>
  <c r="AE40" i="5" s="1"/>
  <c r="AJ40" i="5"/>
  <c r="AK40" i="5" s="1"/>
  <c r="V40" i="5"/>
  <c r="W40" i="5" s="1"/>
  <c r="P40" i="5"/>
  <c r="Q40" i="5" s="1"/>
  <c r="E6" i="10" l="1"/>
  <c r="C6" i="10"/>
  <c r="D6" i="10"/>
  <c r="F6" i="10"/>
  <c r="F4" i="10"/>
  <c r="G4" i="10"/>
  <c r="D4" i="10"/>
  <c r="E4" i="10"/>
  <c r="C4" i="10"/>
  <c r="F8" i="10"/>
  <c r="G8" i="10"/>
  <c r="E8" i="10"/>
  <c r="G11" i="10"/>
  <c r="F11" i="10"/>
  <c r="E11" i="10"/>
  <c r="D11" i="10"/>
  <c r="C11" i="10"/>
  <c r="D12" i="10"/>
  <c r="F12" i="10"/>
  <c r="G12" i="10"/>
  <c r="N37" i="5"/>
</calcChain>
</file>

<file path=xl/sharedStrings.xml><?xml version="1.0" encoding="utf-8"?>
<sst xmlns="http://schemas.openxmlformats.org/spreadsheetml/2006/main" count="4464" uniqueCount="977">
  <si>
    <t>Scénarisation d'un sujet E32a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</si>
  <si>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</si>
  <si>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</si>
  <si>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</si>
  <si>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</si>
  <si>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</si>
  <si>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</si>
  <si>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</si>
  <si>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</si>
  <si>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</si>
  <si>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</si>
  <si>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</si>
  <si>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</si>
  <si>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</si>
  <si>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</si>
  <si>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>2.3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</si>
  <si>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</si>
  <si>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</si>
  <si>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</si>
  <si>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</si>
  <si>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</si>
  <si>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</si>
  <si>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</si>
  <si>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</si>
  <si>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</si>
  <si>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</si>
  <si>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</si>
  <si>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</si>
  <si>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</si>
  <si>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</si>
  <si>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</si>
  <si>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</si>
  <si>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</si>
  <si>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</si>
  <si>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</si>
  <si>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</si>
  <si>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Clic sur la case</t>
  </si>
  <si>
    <t xml:space="preserve">Session : </t>
  </si>
  <si>
    <t xml:space="preserve">? </t>
  </si>
  <si>
    <t>Ce dossier est à compléter et sera joint au dossier technique au format numérique et à la maquette au format IFC</t>
  </si>
  <si>
    <t xml:space="preserve">Présence du dossier ressources : </t>
  </si>
  <si>
    <t>?</t>
  </si>
  <si>
    <t>Présence de la maquette IFC</t>
  </si>
  <si>
    <t xml:space="preserve">ACADEMIE : 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</si>
  <si>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</si>
  <si>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</si>
  <si>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</si>
  <si>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</si>
  <si>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</si>
  <si>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</si>
  <si>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</si>
  <si>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</si>
  <si>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</si>
  <si>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</si>
  <si>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</si>
  <si>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</si>
  <si>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</si>
  <si>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</si>
  <si>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</si>
  <si>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</si>
  <si>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</si>
  <si>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</si>
  <si>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</si>
  <si>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</si>
  <si>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</si>
  <si>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</si>
  <si>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</si>
  <si>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>E32.a</t>
  </si>
  <si>
    <t>4h00</t>
  </si>
  <si>
    <t>Maintenance corrective</t>
  </si>
  <si>
    <t xml:space="preserve">Pour le choix : </t>
  </si>
  <si>
    <t>Choix des ressources</t>
  </si>
  <si>
    <t>Se référer à la feuille Tâches</t>
  </si>
  <si>
    <t xml:space="preserve">Compléter les cases </t>
  </si>
  <si>
    <t>Partie Pratique</t>
  </si>
  <si>
    <t>Recherche de panne</t>
  </si>
  <si>
    <t xml:space="preserve">Choix des tâches : </t>
  </si>
  <si>
    <t>Partie théorique (1h00) - Partie pratique (4h00)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</si>
  <si>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</si>
  <si>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</si>
  <si>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</si>
  <si>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</si>
  <si>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</si>
  <si>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</si>
  <si>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Système</t>
  </si>
  <si>
    <t>Equipements</t>
  </si>
  <si>
    <t>Sur poste / En ligne</t>
  </si>
  <si>
    <t>A compléter</t>
  </si>
  <si>
    <t>A3T25</t>
  </si>
  <si>
    <t>A3T23</t>
  </si>
  <si>
    <t>Après expertise et validation hiérarchique</t>
  </si>
  <si>
    <t>A3T24</t>
  </si>
  <si>
    <t>A3T26</t>
  </si>
  <si>
    <t>A3T27</t>
  </si>
  <si>
    <t>A3T30</t>
  </si>
  <si>
    <t>A3T29</t>
  </si>
  <si>
    <t>A4T34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</si>
  <si>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</si>
  <si>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</si>
  <si>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</si>
  <si>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</si>
  <si>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Compétences possibles </t>
  </si>
  <si>
    <t>Compétence choisie</t>
  </si>
  <si>
    <t>Compléter les cases concernées C1 ou Ci</t>
  </si>
  <si>
    <t>E32.a : 1h00 ( 4h00 Pratique) Recherche de panne</t>
  </si>
  <si>
    <t>Parties</t>
  </si>
  <si>
    <t>Tâches</t>
  </si>
  <si>
    <t xml:space="preserve">Choix des actions </t>
  </si>
  <si>
    <t>Actions</t>
  </si>
  <si>
    <t>Indicateurs</t>
  </si>
  <si>
    <t>Compétence</t>
  </si>
  <si>
    <t>C11</t>
  </si>
  <si>
    <t>C12</t>
  </si>
  <si>
    <t>Savoirs possibles</t>
  </si>
  <si>
    <t>Savoirs choisis</t>
  </si>
  <si>
    <t>Savoirs Associés</t>
  </si>
  <si>
    <t>Critères</t>
  </si>
  <si>
    <t>AC1121</t>
  </si>
  <si>
    <t>S42</t>
  </si>
  <si>
    <t>S21</t>
  </si>
  <si>
    <t>S51</t>
  </si>
  <si>
    <t>S13</t>
  </si>
  <si>
    <t>E32.a : 3h00 ( 4h00 Pratique) Après expertise et validation</t>
  </si>
  <si>
    <t>S53</t>
  </si>
  <si>
    <t>S82</t>
  </si>
  <si>
    <t>S28</t>
  </si>
  <si>
    <t>Total C11</t>
  </si>
  <si>
    <t>Total S1</t>
  </si>
  <si>
    <t>Total S2</t>
  </si>
  <si>
    <t>Total S4</t>
  </si>
  <si>
    <t>Total S5</t>
  </si>
  <si>
    <t>Total S8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</si>
  <si>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</si>
  <si>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</si>
  <si>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</si>
  <si>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</si>
  <si>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</si>
  <si>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</si>
  <si>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</si>
  <si>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</si>
  <si>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</si>
  <si>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</si>
  <si>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</si>
  <si>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 xml:space="preserve">Niveau </t>
  </si>
  <si>
    <t>C112</t>
  </si>
  <si>
    <t>Calcul</t>
  </si>
  <si>
    <t>AC232</t>
  </si>
  <si>
    <t>AC241</t>
  </si>
  <si>
    <t>AC251</t>
  </si>
  <si>
    <t>AC252</t>
  </si>
  <si>
    <t>AC261</t>
  </si>
  <si>
    <t>AC271</t>
  </si>
  <si>
    <t>AC272</t>
  </si>
  <si>
    <t>AC311</t>
  </si>
  <si>
    <t>AC312</t>
  </si>
  <si>
    <t>AC321</t>
  </si>
  <si>
    <t>AC331</t>
  </si>
  <si>
    <t>AC332</t>
  </si>
  <si>
    <t>AC333</t>
  </si>
  <si>
    <t>AC334</t>
  </si>
  <si>
    <t>AC411</t>
  </si>
  <si>
    <t>AC412</t>
  </si>
  <si>
    <t>AC413</t>
  </si>
  <si>
    <t>AC414</t>
  </si>
  <si>
    <t>x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</si>
  <si>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</si>
  <si>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</si>
  <si>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</si>
  <si>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</si>
  <si>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</si>
  <si>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</si>
  <si>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</si>
  <si>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</si>
  <si>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</si>
  <si>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</si>
  <si>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</si>
  <si>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</si>
  <si>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</si>
  <si>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</si>
  <si>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</si>
  <si>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</si>
  <si>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Maintenance préventive</t>
  </si>
  <si>
    <t>Créteil</t>
  </si>
  <si>
    <t>Dijon</t>
  </si>
  <si>
    <t>Exploitation et Mise en service</t>
  </si>
  <si>
    <t>Grenoble</t>
  </si>
  <si>
    <t>Modification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</si>
  <si>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</si>
  <si>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</si>
  <si>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</si>
  <si>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</si>
  <si>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</si>
  <si>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</si>
  <si>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</si>
  <si>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</si>
  <si>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</si>
  <si>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</si>
  <si>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</si>
  <si>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</si>
  <si>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</si>
  <si>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</si>
  <si>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</si>
  <si>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</si>
  <si>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</si>
  <si>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</si>
  <si>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</si>
  <si>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</si>
  <si>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</si>
  <si>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</si>
  <si>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</si>
  <si>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</si>
  <si>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</si>
  <si>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</si>
  <si>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</si>
  <si>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</si>
  <si>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</si>
  <si>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</si>
  <si>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</si>
  <si>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</si>
  <si>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</si>
  <si>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</si>
  <si>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</si>
  <si>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</si>
  <si>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</si>
  <si>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Rappel</t>
  </si>
  <si>
    <t xml:space="preserve">A1 </t>
  </si>
  <si>
    <t>PRÉPARATION DES OPÉRATIONS Ȧ RÉALISER</t>
  </si>
  <si>
    <t>A1T11</t>
  </si>
  <si>
    <t>T1</t>
  </si>
  <si>
    <t>A1T1 : Prendre connaissance des dossiers relatifs aux opérations à réaliser</t>
  </si>
  <si>
    <t>C1</t>
  </si>
  <si>
    <t>A1T12</t>
  </si>
  <si>
    <t>A1T13</t>
  </si>
  <si>
    <t xml:space="preserve">Recenser, rassembler les documents liés aux opérations </t>
  </si>
  <si>
    <t>C2</t>
  </si>
  <si>
    <t xml:space="preserve">Modification </t>
  </si>
  <si>
    <t>A1T14</t>
  </si>
  <si>
    <t>C3</t>
  </si>
  <si>
    <t>A1T15</t>
  </si>
  <si>
    <t>Contrôler la faisabilité de l’opération et les difficultés techniques</t>
  </si>
  <si>
    <t>C4</t>
  </si>
  <si>
    <t>A1T21</t>
  </si>
  <si>
    <t>T2</t>
  </si>
  <si>
    <t>A1T2 : Analyser et exploiter les données techniques d’une installation</t>
  </si>
  <si>
    <t>Identifier les fonctions principales sur les schémas de principe</t>
  </si>
  <si>
    <t>A1T22</t>
  </si>
  <si>
    <t>Associer les fonctions principales aux composants</t>
  </si>
  <si>
    <t>A1T23</t>
  </si>
  <si>
    <t>A1T24</t>
  </si>
  <si>
    <t>A1T31</t>
  </si>
  <si>
    <t>T3</t>
  </si>
  <si>
    <t>A1T3 : Analyser les risques relatifs aux opérations à réaliser</t>
  </si>
  <si>
    <t xml:space="preserve">Recenser les contraintes environnementales </t>
  </si>
  <si>
    <t>A1T32</t>
  </si>
  <si>
    <t>Identifier les risques professionnels et prévoir les mesures de prévention adaptées</t>
  </si>
  <si>
    <t>A1T33</t>
  </si>
  <si>
    <t>A1T34</t>
  </si>
  <si>
    <t>Prendre connaissance et analyser le dossier des opérations dans leur environnement</t>
  </si>
  <si>
    <t>A1T35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</si>
  <si>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</si>
  <si>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</si>
  <si>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</si>
  <si>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</si>
  <si>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A1T42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</si>
  <si>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</si>
  <si>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</si>
  <si>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</si>
  <si>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</si>
  <si>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</si>
  <si>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</si>
  <si>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</si>
  <si>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</si>
  <si>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</si>
  <si>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>A1T52</t>
  </si>
  <si>
    <t>A1T53</t>
  </si>
  <si>
    <t>Positionner, adapter son ou ses intervention(s) sur le planning</t>
  </si>
  <si>
    <t>A1T54</t>
  </si>
  <si>
    <t xml:space="preserve">Organiser les tâches en fonction des habilitations et des certifications des professionnels affectés  </t>
  </si>
  <si>
    <t>E31.a.1 : modification fluidique d’une installation</t>
  </si>
  <si>
    <t>A2</t>
  </si>
  <si>
    <t>EXPLOITATION ET MISE EN SERVICE</t>
  </si>
  <si>
    <t>A2T11</t>
  </si>
  <si>
    <t>A2T1 : Réceptionner et vérifier les matériels</t>
  </si>
  <si>
    <t>Vérifier la conformité d’une livraison en comparant le matériel commandé et le matériel livré</t>
  </si>
  <si>
    <t>C5</t>
  </si>
  <si>
    <t>E31.a.2 : modification électrique d’une installation</t>
  </si>
  <si>
    <t>A2T12</t>
  </si>
  <si>
    <t>Vérifier l’état des fournitures</t>
  </si>
  <si>
    <t>A2T13</t>
  </si>
  <si>
    <t>Vérifier l’outillage nécessaire à la réalisation des opérations</t>
  </si>
  <si>
    <t>C6</t>
  </si>
  <si>
    <t>A2T21</t>
  </si>
  <si>
    <t>A2T2 : Implanter les appareils et les accessoires</t>
  </si>
  <si>
    <t>Situer l’installation dans son environnement</t>
  </si>
  <si>
    <t>A2T22</t>
  </si>
  <si>
    <t>Repérer l’implantation des appareils</t>
  </si>
  <si>
    <t>A2T23</t>
  </si>
  <si>
    <t>Implanter les matériels et les accessoires</t>
  </si>
  <si>
    <t>A2T24</t>
  </si>
  <si>
    <t>Effectuer les contrôles associés</t>
  </si>
  <si>
    <t>A2T31</t>
  </si>
  <si>
    <t>Réaliser le façonnage des réseaux fluidiques</t>
  </si>
  <si>
    <t>A2T32</t>
  </si>
  <si>
    <t>A2T33</t>
  </si>
  <si>
    <t>Réaliser le raccordement fluidique des appareils</t>
  </si>
  <si>
    <t>A2T34</t>
  </si>
  <si>
    <t>A2T41</t>
  </si>
  <si>
    <t>A2T4 : Câbler, raccorder les équipements électriques</t>
  </si>
  <si>
    <t>Repérer les contraintes de câblage et de raccordement</t>
  </si>
  <si>
    <t>A2T42</t>
  </si>
  <si>
    <t>Câbler et raccorder les matériels électriques</t>
  </si>
  <si>
    <t>A2T43</t>
  </si>
  <si>
    <t>Adapter, si nécessaire, le câblage et le raccordement</t>
  </si>
  <si>
    <t>A2T44</t>
  </si>
  <si>
    <t>A2T51</t>
  </si>
  <si>
    <t>A2T5 : Agir de manière éco-responsable</t>
  </si>
  <si>
    <t>A2T52</t>
  </si>
  <si>
    <t>Trier et évacuer les déchets générés par son activité</t>
  </si>
  <si>
    <t>A2T53</t>
  </si>
  <si>
    <t>Éviter le gaspillage des matières premières et des énergies</t>
  </si>
  <si>
    <t>E31.b : mise en service et exploitation de l’installation</t>
  </si>
  <si>
    <t>A2T61</t>
  </si>
  <si>
    <t>C7</t>
  </si>
  <si>
    <t>A2T62</t>
  </si>
  <si>
    <t>Analyser les risques professionnels</t>
  </si>
  <si>
    <t>A2T63</t>
  </si>
  <si>
    <t>C8</t>
  </si>
  <si>
    <t>A2T64</t>
  </si>
  <si>
    <t>Prérégler les appareils de régulation et de sécurité</t>
  </si>
  <si>
    <t>C9</t>
  </si>
  <si>
    <t>A2T65</t>
  </si>
  <si>
    <t>A2T71</t>
  </si>
  <si>
    <t>Respecter les règles de sécurité</t>
  </si>
  <si>
    <t>A2T72</t>
  </si>
  <si>
    <t>Mettre en service l’installation</t>
  </si>
  <si>
    <t>A2T73</t>
  </si>
  <si>
    <t>Compléter la charge du réseau fluidique</t>
  </si>
  <si>
    <t>A2T74</t>
  </si>
  <si>
    <t>Ajuster les réglages des systèmes de régulation et de sécurité</t>
  </si>
  <si>
    <t>A2T75</t>
  </si>
  <si>
    <t>Réaliser les mesures nécessaires pour valider le fonctionnement de l’installation</t>
  </si>
  <si>
    <t>A2T76</t>
  </si>
  <si>
    <t>Optimiser le fonctionnement de l’installation</t>
  </si>
  <si>
    <t>A2T77</t>
  </si>
  <si>
    <t>Compléter la fiche d’intervention/bordereau de suivi de déchet dangereux</t>
  </si>
  <si>
    <t>A2T78</t>
  </si>
  <si>
    <t>Rédiger un rapport de mise en service, un bon de travail</t>
  </si>
  <si>
    <t>A2T81</t>
  </si>
  <si>
    <t>A2T82</t>
  </si>
  <si>
    <t>A2T83</t>
  </si>
  <si>
    <t>A2T84</t>
  </si>
  <si>
    <t>A2T85</t>
  </si>
  <si>
    <t>A2T91</t>
  </si>
  <si>
    <t>E32.b : maintenance préventive</t>
  </si>
  <si>
    <t>A3</t>
  </si>
  <si>
    <t>MAINTENANCE</t>
  </si>
  <si>
    <t>A3T11</t>
  </si>
  <si>
    <t>Identifier les opérations prédéfinies liées au contrat de maintenance</t>
  </si>
  <si>
    <t>C10</t>
  </si>
  <si>
    <t>A3T12</t>
  </si>
  <si>
    <t>C13</t>
  </si>
  <si>
    <t>A3T13</t>
  </si>
  <si>
    <t>Analyser les risques liés à l’intervention</t>
  </si>
  <si>
    <t>A3T14</t>
  </si>
  <si>
    <t>Approvisionner en matériels, équipements et outillages</t>
  </si>
  <si>
    <t>A3T15</t>
  </si>
  <si>
    <t>A3T16</t>
  </si>
  <si>
    <t>A3T17</t>
  </si>
  <si>
    <t>A3T18</t>
  </si>
  <si>
    <t>A3T19</t>
  </si>
  <si>
    <t>A3T20</t>
  </si>
  <si>
    <t>A4</t>
  </si>
  <si>
    <t>COMMUNICATION</t>
  </si>
  <si>
    <t>A4T11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</si>
  <si>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</si>
  <si>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</si>
  <si>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</si>
  <si>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>A4T12</t>
  </si>
  <si>
    <t>A4T32</t>
  </si>
  <si>
    <t>A4T13</t>
  </si>
  <si>
    <t>A4T33</t>
  </si>
  <si>
    <t>Collecter les informations nécessaires : écouter et questionner le client sur son besoin, ses usages ; interpréter la demande</t>
  </si>
  <si>
    <t>Conseiller le client</t>
  </si>
  <si>
    <t>Proposer une solution technique</t>
  </si>
  <si>
    <t>Transmettre les informations à la hiérarchie</t>
  </si>
  <si>
    <t>E32.a.1 : maintenance corrective partie écrite</t>
  </si>
  <si>
    <t>A3T21</t>
  </si>
  <si>
    <t>S’informer auprès du client sur la nature du dysfonctionnement</t>
  </si>
  <si>
    <t>A3T22</t>
  </si>
  <si>
    <t>Analyser l’environnement de travail et les conditions de la maintenance</t>
  </si>
  <si>
    <t>Réparer l’installation en effectuant, si nécessaire, le transfert de fluides frigorigènes</t>
  </si>
  <si>
    <t>Remettre en service et contrôler le fonctionnement</t>
  </si>
  <si>
    <t>A3T28</t>
  </si>
  <si>
    <t>A4T21</t>
  </si>
  <si>
    <t>Consulter le registre de l’installation et consigner les informations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</si>
  <si>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</si>
  <si>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</si>
  <si>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</si>
  <si>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</si>
  <si>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</si>
  <si>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</si>
  <si>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</si>
  <si>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</si>
  <si>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</si>
  <si>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E32.a.2 : maintenance corrective partie pratique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</si>
  <si>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</si>
  <si>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</si>
  <si>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</si>
  <si>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</si>
  <si>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</si>
  <si>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</si>
  <si>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</si>
  <si>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</si>
  <si>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</si>
  <si>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</si>
  <si>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</si>
  <si>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</si>
  <si>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</si>
  <si>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</si>
  <si>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</si>
  <si>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AC121</t>
  </si>
  <si>
    <t>Ordonner les données nécessaires à l’intervention</t>
  </si>
  <si>
    <t>Le classement des données est exploitable et respecte les règles d'intervention</t>
  </si>
  <si>
    <t>AC131</t>
  </si>
  <si>
    <t>Repérer les contraintes techniques liées à l’intervention</t>
  </si>
  <si>
    <t>AC141</t>
  </si>
  <si>
    <t>AC142</t>
  </si>
  <si>
    <t>AC151</t>
  </si>
  <si>
    <t>Les interactions avec les autres intervenants sont repérées</t>
  </si>
  <si>
    <t>AC211</t>
  </si>
  <si>
    <t>A1T2</t>
  </si>
  <si>
    <t>AC212</t>
  </si>
  <si>
    <t>Les fonctions principales de chaque élément sont identifiées</t>
  </si>
  <si>
    <t>AC213</t>
  </si>
  <si>
    <t>AC221</t>
  </si>
  <si>
    <t xml:space="preserve">Déterminer les  caractéristiques des différents éléments de l’installation </t>
  </si>
  <si>
    <t>AC231</t>
  </si>
  <si>
    <t>Identifier les grandeurs physiques nominales associées à l’installation (températures, pression, puissances, intensités, tensions, …)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</si>
  <si>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</si>
  <si>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</si>
  <si>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</si>
  <si>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>La modification est approuvée et portée au dossier technique</t>
  </si>
  <si>
    <t>La solution technique proposée intègre les enjeux d’efficacité énergétique</t>
  </si>
  <si>
    <t>C3 : Choisir les matériels, les équipements et les outillages</t>
  </si>
  <si>
    <t>A1T4</t>
  </si>
  <si>
    <t xml:space="preserve">Déterminer les équipements spécifiques (engin de manutention, échafaudage …) nécessaires à l’intervention </t>
  </si>
  <si>
    <t>Les équipements nécessaires à l’intervention sont listés</t>
  </si>
  <si>
    <t>Les habilitations et certifications nécessaires sont identifiées</t>
  </si>
  <si>
    <t>A31.a</t>
  </si>
  <si>
    <t>AC511</t>
  </si>
  <si>
    <t>Les caractéristiques techniques sont vérifiées</t>
  </si>
  <si>
    <t>A2T1</t>
  </si>
  <si>
    <t>AC512</t>
  </si>
  <si>
    <t>Les quantités sont contrôlées</t>
  </si>
  <si>
    <t>AC513</t>
  </si>
  <si>
    <t>Les éventuelles anomalies sont consignées</t>
  </si>
  <si>
    <t>AC514</t>
  </si>
  <si>
    <t>AC521</t>
  </si>
  <si>
    <t>Les accès et les circulations sont préservés</t>
  </si>
  <si>
    <t>AC522</t>
  </si>
  <si>
    <t>Les conditions de stockage données sont respectées</t>
  </si>
  <si>
    <t>AC523</t>
  </si>
  <si>
    <t>Les principes de la prévention des risques liés à l’activité physique (PRAP) sont appliqués</t>
  </si>
  <si>
    <t>AC524</t>
  </si>
  <si>
    <t>AC611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</si>
  <si>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</si>
  <si>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</si>
  <si>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A2T2</t>
  </si>
  <si>
    <t>A2T3</t>
  </si>
  <si>
    <t>A2T4</t>
  </si>
  <si>
    <t>A2T5</t>
  </si>
  <si>
    <t>AC612</t>
  </si>
  <si>
    <t>Les fixations sont adaptées à la nature de la paroi, aux charges et aux prescriptions du fabricant</t>
  </si>
  <si>
    <t>AC621</t>
  </si>
  <si>
    <t>Les réseaux sont façonnés, posés et raccordés conformément aux consignes de la hiérarchie, aux prescriptions techniques, réglementaires et aux normes en vigueur</t>
  </si>
  <si>
    <t>AC622</t>
  </si>
  <si>
    <t>Le matériel électrique est câblé et raccordé conformément aux consignes de la hiérarchie, et aux prescriptions techniques, réglementaires et aux normes en vigueur</t>
  </si>
  <si>
    <t>AC623</t>
  </si>
  <si>
    <t>Le travail est soigné, le niveau de qualité attendu est atteint</t>
  </si>
  <si>
    <t>AC624</t>
  </si>
  <si>
    <t>AC631</t>
  </si>
  <si>
    <t>Les déchets sont triés et évacués de manière sélective conformément à la réglementation et aux normes en vigueur</t>
  </si>
  <si>
    <t>AC632</t>
  </si>
  <si>
    <t>Les consommables sont utilisés sans gaspillage</t>
  </si>
  <si>
    <t>AC633</t>
  </si>
  <si>
    <t>A31.b</t>
  </si>
  <si>
    <t>AC711</t>
  </si>
  <si>
    <t>Contrôler la conformité des réalisations sur les réseaux fluidiques et les installations électriques</t>
  </si>
  <si>
    <t>AC712</t>
  </si>
  <si>
    <t>Les contrôles des réalisations sont effectués et conformes aux normes en vigueur</t>
  </si>
  <si>
    <t>AC721</t>
  </si>
  <si>
    <t>AC731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</si>
  <si>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</si>
  <si>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</si>
  <si>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</si>
  <si>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</si>
  <si>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</si>
  <si>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</si>
  <si>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</si>
  <si>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</si>
  <si>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</si>
  <si>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</si>
  <si>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AC761</t>
  </si>
  <si>
    <t>AC811</t>
  </si>
  <si>
    <t>AC812</t>
  </si>
  <si>
    <t>AC821</t>
  </si>
  <si>
    <t>AC822</t>
  </si>
  <si>
    <t>AC831</t>
  </si>
  <si>
    <t>AC832</t>
  </si>
  <si>
    <t>AC841</t>
  </si>
  <si>
    <t>AC842</t>
  </si>
  <si>
    <t>AC843</t>
  </si>
  <si>
    <t>AC851</t>
  </si>
  <si>
    <t>AC921</t>
  </si>
  <si>
    <t>AC931</t>
  </si>
  <si>
    <t>AC941</t>
  </si>
  <si>
    <t>A32.b</t>
  </si>
  <si>
    <t>Maintenance préventive d’une installation</t>
  </si>
  <si>
    <t>AC1011</t>
  </si>
  <si>
    <t>A3T1</t>
  </si>
  <si>
    <t>AC1012</t>
  </si>
  <si>
    <t>AC1013</t>
  </si>
  <si>
    <t>AC1021</t>
  </si>
  <si>
    <t>Réaliser les opérations de maintenance préventive d’ordre technique et réglementaire</t>
  </si>
  <si>
    <t>Le contrôle périodique d’étanchéité est réalisé</t>
  </si>
  <si>
    <t>Les fluides frigorigènes et caloporteurs sont manipulés conformément aux règles en vigueur</t>
  </si>
  <si>
    <t>Le système est dans les conditions normales de fonctionnement</t>
  </si>
  <si>
    <t>Les déchets sont évacués de façon écoresponsable et conformément aux règles en vigueur</t>
  </si>
  <si>
    <t>AC1311</t>
  </si>
  <si>
    <t>Les besoins de l’exploitant sont identifiés et interprétés</t>
  </si>
  <si>
    <t>A4T1</t>
  </si>
  <si>
    <t>A4T2</t>
  </si>
  <si>
    <t>AC1321</t>
  </si>
  <si>
    <t>Expliquer le fonctionnement et l’utilisation de l’installation au client et/ou à l’exploitant</t>
  </si>
  <si>
    <t>AC1331</t>
  </si>
  <si>
    <t>Informer oralement des consignes de sécurité</t>
  </si>
  <si>
    <t>Les consignes de sécurité sont présentées et détaillées</t>
  </si>
  <si>
    <t>AC1341</t>
  </si>
  <si>
    <t>La solution technique proposée est correcte</t>
  </si>
  <si>
    <t>A32.a</t>
  </si>
  <si>
    <t>Maintenance corrective d’une installation - Partie écrite</t>
  </si>
  <si>
    <t>AC1111</t>
  </si>
  <si>
    <t>Toutes les hypothèses émises sont pertinentes</t>
  </si>
  <si>
    <t>Effectuer la dépose du composant défectueux</t>
  </si>
  <si>
    <t>Le composant défectueux est déposé et prêt à être recyclé</t>
  </si>
  <si>
    <t>AC1211</t>
  </si>
  <si>
    <t>Les événements avant panne sont collectés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</si>
  <si>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</si>
  <si>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</si>
  <si>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</si>
  <si>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</si>
  <si>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</si>
  <si>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</si>
  <si>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</si>
  <si>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AC1231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</si>
  <si>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</si>
  <si>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</si>
  <si>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</si>
  <si>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</si>
  <si>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</si>
  <si>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</si>
  <si>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</si>
  <si>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</si>
  <si>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</si>
  <si>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</si>
  <si>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</si>
  <si>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</si>
  <si>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</si>
  <si>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</si>
  <si>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</si>
  <si>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</si>
  <si>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</si>
  <si>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</si>
  <si>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</si>
  <si>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</si>
  <si>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</si>
  <si>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</si>
  <si>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</si>
  <si>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</si>
  <si>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</si>
  <si>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</si>
  <si>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</si>
  <si>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</si>
  <si>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</si>
  <si>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</si>
  <si>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</si>
  <si>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</si>
  <si>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</si>
  <si>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L’impact sur les bâtiments existants</t>
  </si>
  <si>
    <t>S29</t>
  </si>
  <si>
    <t>La gestion de l’environnement du site et des déchets produits</t>
  </si>
  <si>
    <t>Organiser son intervention en toute sécurité</t>
  </si>
  <si>
    <t>S4</t>
  </si>
  <si>
    <t>PRINCIPES SCIENTIFIQUE ET TECHNIQUE</t>
  </si>
  <si>
    <t>S41</t>
  </si>
  <si>
    <t>Le confort de l’habitat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</si>
  <si>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</si>
  <si>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</si>
  <si>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</si>
  <si>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</si>
  <si>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</si>
  <si>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</si>
  <si>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</si>
  <si>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</si>
  <si>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</si>
  <si>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</si>
  <si>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</si>
  <si>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</si>
  <si>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Les raccordements fluidiques</t>
  </si>
  <si>
    <t>S52</t>
  </si>
  <si>
    <t>Les essais d’étanchéité</t>
  </si>
  <si>
    <t>Réaliser une modification de manière éco-responsable</t>
  </si>
  <si>
    <t>Les raccordements électriques</t>
  </si>
  <si>
    <t>Réaliser les opérations de mise en service et d’arrêt de l’installation</t>
  </si>
  <si>
    <t xml:space="preserve">S8 </t>
  </si>
  <si>
    <t xml:space="preserve">COMMUNICATION </t>
  </si>
  <si>
    <t>S81</t>
  </si>
  <si>
    <t>S8</t>
  </si>
  <si>
    <t>La communication orale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</si>
  <si>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</si>
  <si>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</si>
  <si>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</si>
  <si>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</si>
  <si>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</si>
  <si>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</si>
  <si>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</si>
  <si>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</si>
  <si>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</si>
  <si>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</si>
  <si>
    <t>Identifier le composant défectueux et/ou la cause de la défaillance</t>
  </si>
  <si>
    <t>QCM</t>
  </si>
  <si>
    <t>E32.a : 1h00 QCM</t>
  </si>
  <si>
    <t>E32a : Maintenance corrective d'une installation</t>
  </si>
  <si>
    <t>Non évaluée</t>
  </si>
  <si>
    <t>Niveaux de maîtrise</t>
  </si>
  <si>
    <t>Non maitrisées</t>
  </si>
  <si>
    <t>Insuffisament maîtrisées</t>
  </si>
  <si>
    <t>Maitrisées</t>
  </si>
  <si>
    <t>Bien maitrisées</t>
  </si>
  <si>
    <t>NE</t>
  </si>
  <si>
    <t>A3T2</t>
  </si>
  <si>
    <t>Total A4T1 :</t>
  </si>
  <si>
    <t>Total A4T2 :</t>
  </si>
  <si>
    <t>Contrôle</t>
  </si>
  <si>
    <t>Description de la maintenance corrective après validation de la hiérarchie présente sur l'E32a</t>
  </si>
  <si>
    <t>Description de la recherche de panne présente sur l'E32a</t>
  </si>
  <si>
    <t>Etape 4</t>
  </si>
  <si>
    <t>4.1</t>
  </si>
  <si>
    <t>Etape 5</t>
  </si>
  <si>
    <t>5.1</t>
  </si>
  <si>
    <t>Ouvrir l'onglet 5. Transfert vers grille nationale</t>
  </si>
  <si>
    <t>5.2</t>
  </si>
  <si>
    <t>Simuler les résultats d'un candidat</t>
  </si>
  <si>
    <t>5.3</t>
  </si>
  <si>
    <t xml:space="preserve">Télécharger puis ouvrir la grille nationale : "Grilles examen MEE " </t>
  </si>
  <si>
    <t>5.4</t>
  </si>
  <si>
    <t>Le transfert vous permet de vérifier que le taux de couverture des compétences soit bien supérieur à 60%</t>
  </si>
  <si>
    <t>et qu'une note "brute" soit proposée automatiquement par le calcul.</t>
  </si>
  <si>
    <t>Transfert vers grille nationale E32a</t>
  </si>
  <si>
    <t>Reprendre la maintenance corrective en lien avec l'épreuve E2</t>
  </si>
  <si>
    <t xml:space="preserve">Une compétence peut intervenir plusieurs fois, mais on veillera à l'équilibre du sujet. Toutes les compétences générales (C10, C11) doivent être abordées et 60% des Actions. </t>
  </si>
  <si>
    <t>https://eduscol.education.fr/sti/textes/grilles-pour-le-baccalaureat-mfer</t>
  </si>
  <si>
    <t>Transferer la simulation  de l'onglet 5 (par un copier/coller) dans la "grille examen MFER " de l'E32a</t>
  </si>
  <si>
    <t>Fiche de proposition de scénario de sujet E32a Bac Pro MFER</t>
  </si>
  <si>
    <t>C10 Réaliser des opérations de maintenance corrective RECHERCHE DE PANNES</t>
  </si>
  <si>
    <t>C10 Réaliser des opérations de maintenance corrective APRES EXPERTISE &amp; VALIDATION HIERARCHIE</t>
  </si>
  <si>
    <t>C11 Consigner et transmettre les informations</t>
  </si>
  <si>
    <t>Rédiger un rapport de mise en service, un bon d’intervention</t>
  </si>
  <si>
    <t>AC1061</t>
  </si>
  <si>
    <t xml:space="preserve">Consigner le système </t>
  </si>
  <si>
    <t>AC1071</t>
  </si>
  <si>
    <t>AC106</t>
  </si>
  <si>
    <t>AC107</t>
  </si>
  <si>
    <t>AC108</t>
  </si>
  <si>
    <t>Installer et régler le composant de remplacement</t>
  </si>
  <si>
    <t>AC109</t>
  </si>
  <si>
    <r>
      <t xml:space="preserve">Compléter la fiche d’intervention/bordereau de suivi de déchet dangereux  </t>
    </r>
    <r>
      <rPr>
        <b/>
        <sz val="11"/>
        <color rgb="FFFF0000"/>
        <rFont val="Calibri"/>
        <family val="2"/>
        <scheme val="minor"/>
      </rPr>
      <t xml:space="preserve">ACTION OBLIGATOIRENT EVALUEE  </t>
    </r>
  </si>
  <si>
    <t>AC1010</t>
  </si>
  <si>
    <t>Réaliser les réglalges et/ou les paramétrages à l'origine de la défaillance</t>
  </si>
  <si>
    <t>Déconsigner le système</t>
  </si>
  <si>
    <t>Mettre en service le système</t>
  </si>
  <si>
    <t>Evacuer les déchets</t>
  </si>
  <si>
    <r>
      <t xml:space="preserve">Effectuer la dépose du composant défectueux </t>
    </r>
    <r>
      <rPr>
        <b/>
        <sz val="11"/>
        <color rgb="FFFF0000"/>
        <rFont val="Calibri"/>
        <family val="2"/>
        <scheme val="minor"/>
      </rPr>
      <t xml:space="preserve">ACTION OBLIGATOIRENT EVALUEE  </t>
    </r>
  </si>
  <si>
    <t>AC101</t>
  </si>
  <si>
    <t>AC102</t>
  </si>
  <si>
    <t>AC103</t>
  </si>
  <si>
    <t>AC104</t>
  </si>
  <si>
    <t>AC105</t>
  </si>
  <si>
    <t>Etablir le constat de défaillance</t>
  </si>
  <si>
    <t>Emettre les hypothèses de panne et/ou de dysfonctionnement</t>
  </si>
  <si>
    <r>
      <t xml:space="preserve">Vérifier la disponibilité des pièces de rechange, des consommables </t>
    </r>
    <r>
      <rPr>
        <b/>
        <sz val="11"/>
        <color rgb="FFFF0000"/>
        <rFont val="Calibri"/>
        <family val="2"/>
        <scheme val="minor"/>
      </rPr>
      <t xml:space="preserve">ACTION OBLIGATOIRENT EVALUEE </t>
    </r>
  </si>
  <si>
    <t>Effectuer des mesures, contrôles, des tests permettant de valider ou non les hypothèses en respectant les règles de sécurité</t>
  </si>
  <si>
    <t>AC1051</t>
  </si>
  <si>
    <t>Vérifier la disponibilité des pièces de rechange, des consommables</t>
  </si>
  <si>
    <t>AC1081</t>
  </si>
  <si>
    <t>AC1082</t>
  </si>
  <si>
    <t>Les consignes et procédures sont respectées</t>
  </si>
  <si>
    <t>AC1083</t>
  </si>
  <si>
    <t>Les moyens de manutention et l'outillage sont mis en en œuvre en toute sécurité</t>
  </si>
  <si>
    <t>AC1084</t>
  </si>
  <si>
    <t>Compléter la fiche d'intervention/bordereau de suivi de déchets dangereux</t>
  </si>
  <si>
    <t>La fiche d'intervention /bordereau de suivi de déchet dangereux est complété sans erreurs</t>
  </si>
  <si>
    <t>Total C10</t>
  </si>
  <si>
    <t>Total A5T1 :</t>
  </si>
  <si>
    <t>Total A5T2 :</t>
  </si>
  <si>
    <t>S5 : Méthodes et procédures d'installation</t>
  </si>
  <si>
    <t>E2 : Préparation d'une intervention</t>
  </si>
  <si>
    <t>Prendre connaissance et analyser le dossier de l’opération (réalisation, mise en service, maintenance)</t>
  </si>
  <si>
    <t>S1 ; S2 ; S3 ; S4 ; S5 ; S6 ; S7 ; S8</t>
  </si>
  <si>
    <t>Compléter le dossier de réalisation, de mise en service, de maintenance pour une opération simple</t>
  </si>
  <si>
    <t xml:space="preserve">S2 ; S3 ; S4 ; S6 </t>
  </si>
  <si>
    <t>Mise en service</t>
  </si>
  <si>
    <t>S3 ; S5 ; S6 ; S7 ; S8</t>
  </si>
  <si>
    <t>Réalisation</t>
  </si>
  <si>
    <t>Identifier les grandeurs physiques nominales associées à l’installation (températures, pressions, puissances, intensités, tensions, …)</t>
  </si>
  <si>
    <t>S2 ; S3 ; S4 ; S6</t>
  </si>
  <si>
    <t>C1; C3</t>
  </si>
  <si>
    <t>Identifier les habilitations et les certifications nécessaires</t>
  </si>
  <si>
    <t>C1 ; C2</t>
  </si>
  <si>
    <t>Prendre connaissance des interventions des autres corps de métiers</t>
  </si>
  <si>
    <t>C4 ; C5</t>
  </si>
  <si>
    <t>S1 ; S4 ; S5 ; S6 ; S7</t>
  </si>
  <si>
    <t>E31.a.1 : réalisation fluidique d’une installation</t>
  </si>
  <si>
    <t>REALISATION</t>
  </si>
  <si>
    <t>E31.a.2 : réalisation électrique d’une installation</t>
  </si>
  <si>
    <t>S1 ; S5 ; S6 ; S7</t>
  </si>
  <si>
    <t xml:space="preserve">S1 ; S2 ; S3 ; S5 ; S7 </t>
  </si>
  <si>
    <t>Tracer le cheminement des réseaux</t>
  </si>
  <si>
    <t>S1 ; S2 ; S3 ; S5 ; S7</t>
  </si>
  <si>
    <t>A2T25</t>
  </si>
  <si>
    <t>A2T3 : Réaliser les réseaux fluidiques</t>
  </si>
  <si>
    <t>Poser un réseau fluidique</t>
  </si>
  <si>
    <t xml:space="preserve">Effectuer les contrôles associés </t>
  </si>
  <si>
    <t>A3T1 : Réaliser les opérations préalables à la mise en service de l’installation</t>
  </si>
  <si>
    <t>Contrôler la conformité des réalisations sur les réseaux fluidiques et électriques</t>
  </si>
  <si>
    <t xml:space="preserve">C7 </t>
  </si>
  <si>
    <t>S1;S2;S3 ; S4 ; S6 ; S7</t>
  </si>
  <si>
    <t xml:space="preserve">Réaliser les modes opératoires concernant : les essais de résistance à la pression ; les essais d’étanchéité ; le tirage à vide </t>
  </si>
  <si>
    <t>Effectuer la pré-charge du réseau fluidique du système</t>
  </si>
  <si>
    <t>A3T2 : Réaliser la mise en service de l’installation</t>
  </si>
  <si>
    <t>C7 ; C8 ; C12</t>
  </si>
  <si>
    <t>S1 ; S2 ; S3 ; S4 ;S6 ; S7 ; S8</t>
  </si>
  <si>
    <t xml:space="preserve">E31.b : mise en service </t>
  </si>
  <si>
    <t>MISE EN SERVICE</t>
  </si>
  <si>
    <t>S1 ; S2 ; S3 ; S4 ; S6 ; S7</t>
  </si>
  <si>
    <t>S3 ; S4 ; S6 ; S7</t>
  </si>
  <si>
    <t>S1 ; S8</t>
  </si>
  <si>
    <t>A5T11</t>
  </si>
  <si>
    <t>A5T1 : Rendre compte oralement à l'interne et à l'externe du déroulement de l'intervention</t>
  </si>
  <si>
    <t>C7 ; C12</t>
  </si>
  <si>
    <t>A5T12</t>
  </si>
  <si>
    <t>Expliquer l'état d'avancement des opérations, leurs contraintes et leurs difficultés à la hiérarchie (réunion de chantier, opérations de mise en service, de maintenance …)</t>
  </si>
  <si>
    <t>A5T13</t>
  </si>
  <si>
    <t>Expliquer au client (ou à l'utilisateur) le fonctionnement, le bon usage et les contraintes techniques d'utilisation de l'installation</t>
  </si>
  <si>
    <t>A4T2 : Réaliser une opération de maintenance corrective</t>
  </si>
  <si>
    <t>S1 ; S2 ;S3 ; S4 ; S6 ; S7</t>
  </si>
  <si>
    <t>A5</t>
  </si>
  <si>
    <t>Réaliser le dépannage : analyser les informations, diagnostiquer le dysfonctionnement</t>
  </si>
  <si>
    <t xml:space="preserve">Approvisionner en matériels, équipements et outillages </t>
  </si>
  <si>
    <t>A4T27</t>
  </si>
  <si>
    <t>E32.a.1 : maintenance corrective d'un système - partie écrite</t>
  </si>
  <si>
    <t>A5T21</t>
  </si>
  <si>
    <t>A5T2 : Renseigner les documents techniques et réglementaires</t>
  </si>
  <si>
    <t xml:space="preserve">S1 ; S2 ; S8 </t>
  </si>
  <si>
    <t xml:space="preserve">S1 ; S2 ; S3 ; S4 ; S6 ; S7 </t>
  </si>
  <si>
    <t>A5T22</t>
  </si>
  <si>
    <t>S1 ; S2 ; S8</t>
  </si>
  <si>
    <t>A5T23</t>
  </si>
  <si>
    <t>A5T24</t>
  </si>
  <si>
    <t>A5T25</t>
  </si>
  <si>
    <t>S1 ; S2 ;S3 ; S4 ; S6 ; S7 ; S8</t>
  </si>
  <si>
    <t>A4T28</t>
  </si>
  <si>
    <t>A4T29</t>
  </si>
  <si>
    <t>Compléter les documents afférents à l’intervention (fiche d’intervention, registre et bon de travail)</t>
  </si>
  <si>
    <t>E32.a.2 : maintenance corrective d'un systéme - partie pratique</t>
  </si>
  <si>
    <t>A4T1 : Réaliser une opération de maintenance préventive</t>
  </si>
  <si>
    <t>C9 ; C13</t>
  </si>
  <si>
    <t xml:space="preserve">S1 ; S2 ; S3 ; S4 ; S6 ; S7 ; S8 </t>
  </si>
  <si>
    <t>S1 ; S2 ; S3 ; S4 ; S6 ; S7 ; S8</t>
  </si>
  <si>
    <t>A4T14</t>
  </si>
  <si>
    <t>A4T15</t>
  </si>
  <si>
    <t xml:space="preserve">Réaliser les opérations de maintenance préventive d’ordre technique et réglementaire : réaliser le contrôle périodique d’étanchéité,  manipuler des fluides frigorigènes et caloporteurs </t>
  </si>
  <si>
    <t>A4T16</t>
  </si>
  <si>
    <t>A4T17</t>
  </si>
  <si>
    <t>Compléter les documents afférents à l’intervention (fiche d’intervention, registre et bon de travail )</t>
  </si>
  <si>
    <t>E32.b : maintenance préventive d'un système</t>
  </si>
  <si>
    <t>A5T31</t>
  </si>
  <si>
    <t>A5T3 : Conseiller le client et/ou l’exploitant</t>
  </si>
  <si>
    <t xml:space="preserve">C9 ; C13 </t>
  </si>
  <si>
    <t>A5T32</t>
  </si>
  <si>
    <t>A5T33</t>
  </si>
  <si>
    <t>A5T34</t>
  </si>
  <si>
    <t>C1 : Analyser les conditions de l'opération et son contexte</t>
  </si>
  <si>
    <t>Les contraintes techniques et d'execution sont repérés</t>
  </si>
  <si>
    <t>AC132</t>
  </si>
  <si>
    <t>Les contraintes liées à l'efficacité énergétique sont repérées</t>
  </si>
  <si>
    <t>AC133</t>
  </si>
  <si>
    <t>Les risques professionnels sont évalués</t>
  </si>
  <si>
    <t>Repérer les contraintes d'environnement de travail liées à l’intervention</t>
  </si>
  <si>
    <t xml:space="preserve">Les contraintes d'environnement de travail sont recensées </t>
  </si>
  <si>
    <t>Les mesures de prévention de santé et sécurité au travail sont proposées</t>
  </si>
  <si>
    <t>S'assurer de la planification de l’intervention</t>
  </si>
  <si>
    <t>AC161</t>
  </si>
  <si>
    <t>Identifier les habilitations et les certifications nécessaires aux opérations</t>
  </si>
  <si>
    <t>AC171</t>
  </si>
  <si>
    <t>Informer à l'interne et à l'externe des contraintes liées à l'intervention</t>
  </si>
  <si>
    <t xml:space="preserve">Les contraintes sont prises en compte et donnent lieu à une solution </t>
  </si>
  <si>
    <t>Identifier les éléments d'un réseau fluidique et d'un réseau électrique</t>
  </si>
  <si>
    <t xml:space="preserve">L'identification des éléments permet de déterminer leurs caractéristiques </t>
  </si>
  <si>
    <t>C2 : Analyser et exploiter les données techniques de l'installation</t>
  </si>
  <si>
    <t xml:space="preserve">Les différents éléments sont repérés sur les différents schémas </t>
  </si>
  <si>
    <t>Les caractéristiques sont identifiées et conformes aux normes en vigueur</t>
  </si>
  <si>
    <t>Les grandeurs physiques utiles sont déterminées, interprétées et associées à des moyens de mesure, de capteurs et de protection</t>
  </si>
  <si>
    <t>Le dimensionnement des matériels est vérifié et justifié</t>
  </si>
  <si>
    <t>Identifier les consignes de régulation et de sécurité spécifiques à l’installation</t>
  </si>
  <si>
    <t>Les valeurs identifiées permettent de prévoir le réglage des appareils de l’installation</t>
  </si>
  <si>
    <t xml:space="preserve">Schématiser tout ou partie d’une installation, manuellement ou avec un outil numérique </t>
  </si>
  <si>
    <t xml:space="preserve">Repérer, identifier la connectique des schémas électriques d’une installation </t>
  </si>
  <si>
    <t>Les éléments à raccorder, le type et la section des conducteurs sont identifiés</t>
  </si>
  <si>
    <t>Proposer une modification technique en fonction des contraintes repérées</t>
  </si>
  <si>
    <t>Identifier les matériels, outillages nécessaires à la réalisation de son intervention</t>
  </si>
  <si>
    <t>Les matériels et les outillages choisis sont adaptés à l’intervention</t>
  </si>
  <si>
    <t>Les règles et limites d’utilisation des matériels et des outillages sont recensées</t>
  </si>
  <si>
    <t>Inventorier les EPC, les EPI adaptés à l’intervention</t>
  </si>
  <si>
    <t>L’inventaire des EPC et des EPI est complet et adapté à l’’intervention</t>
  </si>
  <si>
    <t>Les mesures de prévention de santé et sécurité au travail sont recensées</t>
  </si>
  <si>
    <t>AC341</t>
  </si>
  <si>
    <t>La liste des équipements spécifiques est communiquée à l'interne et à l'externe</t>
  </si>
  <si>
    <t>Réalisation d’une installation</t>
  </si>
  <si>
    <t xml:space="preserve">Organiser son poste de travail </t>
  </si>
  <si>
    <t>Les spécifités du chantier sont identifiés</t>
  </si>
  <si>
    <t>C4 : Organiser et sécuriser son intervention</t>
  </si>
  <si>
    <t>A2 : Réalisation</t>
  </si>
  <si>
    <t>A5T1</t>
  </si>
  <si>
    <t>Les anomalies techniques sont repérées et signalées</t>
  </si>
  <si>
    <t>A5 : Communication</t>
  </si>
  <si>
    <t>Le poste de travail est approvisionné en matériels et outillages et avec méthode</t>
  </si>
  <si>
    <t>Le lieux d'activités est restitué quotidiennenment conformément aux règles d'hygiène et de sécurité</t>
  </si>
  <si>
    <t>AC421</t>
  </si>
  <si>
    <t xml:space="preserve">Sécuriser le poste de travail </t>
  </si>
  <si>
    <t>Les principes généraux de prévention (PGP) sont appliqués dans le choix des mesures de prévention</t>
  </si>
  <si>
    <t>AC422</t>
  </si>
  <si>
    <t>Les contraintes propres au poste de travail y compris environnementales sont prises en compte</t>
  </si>
  <si>
    <t>AC423</t>
  </si>
  <si>
    <t>L'implantation des équipements spécifique est certifiée</t>
  </si>
  <si>
    <t>AC431</t>
  </si>
  <si>
    <t>Organiser l'intervention</t>
  </si>
  <si>
    <t>Les activités sont organisées de manière chronologique et méthodique</t>
  </si>
  <si>
    <t>AC432</t>
  </si>
  <si>
    <t>Les activités sont (ré)organisées en fonction des aléas (techniques, organisationnels…)</t>
  </si>
  <si>
    <t>Vérifier la conformité des matériels</t>
  </si>
  <si>
    <t>C5: Vérifier la conformité des matériels</t>
  </si>
  <si>
    <t>Les bons de livraison, bons de garantie et notices techniques sont recueillis</t>
  </si>
  <si>
    <t>Stocker les matériels</t>
  </si>
  <si>
    <t>C5: Stocker les matériels</t>
  </si>
  <si>
    <t>Les matériels de manutention sont utilisés le plus souvent possible</t>
  </si>
  <si>
    <t>C6: Réaliser une installation en adoptant une attitude éco-responsable</t>
  </si>
  <si>
    <t xml:space="preserve">Réaliser les réseaux fluidiques </t>
  </si>
  <si>
    <t>Les règles de sécurité sont respectées</t>
  </si>
  <si>
    <t xml:space="preserve">Réaliser les câblages électiques </t>
  </si>
  <si>
    <t>AC641</t>
  </si>
  <si>
    <t>Adapter une attitude écoresponsable</t>
  </si>
  <si>
    <t>AC642</t>
  </si>
  <si>
    <t>Mise en service de l’installation</t>
  </si>
  <si>
    <t>Les réseaux et les contrôles sont identifiés</t>
  </si>
  <si>
    <t>C7 : Mettre en service l’installation</t>
  </si>
  <si>
    <t>A3 : Mise en service</t>
  </si>
  <si>
    <t>Identifier les risques professionnels</t>
  </si>
  <si>
    <t>Les risques professionnels sont identifiés et permettent une intervention en sécurité</t>
  </si>
  <si>
    <t>Réaliser les modes opératoires concernant les essais de résistance à la pression, les essais d'étanchéité, le tirage au vide</t>
  </si>
  <si>
    <t>Mettre en service l'installation</t>
  </si>
  <si>
    <t>L'installation fonctionne</t>
  </si>
  <si>
    <t>La charge est réalisée suivant les normes en vigueur et dans le respect de la réglementation sur l'environnement</t>
  </si>
  <si>
    <t>C8 : Contrôler, régler et paramétrer l’installation</t>
  </si>
  <si>
    <t>La valeur du sous refroidissement est correcte suivant les valeurs définies par la norme</t>
  </si>
  <si>
    <t>Les réglages et leur précision permettent le bon fonctionnement du système frigorifique</t>
  </si>
  <si>
    <t>Le réglage des sécurités est réalisé justifié et précis</t>
  </si>
  <si>
    <t>Paramétrer le régulateur</t>
  </si>
  <si>
    <t>Les paramètres sont identifiés</t>
  </si>
  <si>
    <t>Le paramétrage assure la fiabilité du système et correspond aux besoins du client</t>
  </si>
  <si>
    <t>Réaliser les mesures nécessaires pour valider le fonctionnement de l'installation</t>
  </si>
  <si>
    <t>Les points de mesures sont repérés</t>
  </si>
  <si>
    <t>Les mesures permettent la validation du fonctionnement du système frigorifique</t>
  </si>
  <si>
    <t>Les mesures sont réalisées avec précision et méthode</t>
  </si>
  <si>
    <t>AC844</t>
  </si>
  <si>
    <t>Le fonctionnement de l'installation est optimisé</t>
  </si>
  <si>
    <t>Assurer la sécurité</t>
  </si>
  <si>
    <t>Toutes les mesures de prévention des risques pour la sécurité des biens et des personnes sont appliquées</t>
  </si>
  <si>
    <t>AC852</t>
  </si>
  <si>
    <t>Les règles, principes sur la manipulation des fluides, et les différentses prises de mesures sont respectées</t>
  </si>
  <si>
    <t>Echanger avec le client sur le dysfonctionnement de l’installation</t>
  </si>
  <si>
    <t>C12 : Communiquer, rendre compte de son intervention à l’écrit et/ou à l’oral</t>
  </si>
  <si>
    <t>Rédiger un compte rendu, un rapport d'activité</t>
  </si>
  <si>
    <t>Le compte rendu est complet et exploitatble</t>
  </si>
  <si>
    <t>AC911</t>
  </si>
  <si>
    <t>La collecte des informations nécessaires à l'intervention est complète et exploitable</t>
  </si>
  <si>
    <t>C9 : Réaliser des opérations de maintenance préventive</t>
  </si>
  <si>
    <t>A5T2</t>
  </si>
  <si>
    <t>A5T3</t>
  </si>
  <si>
    <t>A4 :Maintenance</t>
  </si>
  <si>
    <t>Analyser l'environnement de travail et les conditions de la maintenance</t>
  </si>
  <si>
    <t>L'organisation du travail est respectueuse de l'envirronnement, de la santé et sécurité au travail</t>
  </si>
  <si>
    <t>Analyser les risques liés à l'environnement</t>
  </si>
  <si>
    <t>Les risques sont pris en compte pour effectuer l'intervention</t>
  </si>
  <si>
    <t>Exploiter les données du dossier technique</t>
  </si>
  <si>
    <t>Les données du dossier technique sont identifiées et exploitées</t>
  </si>
  <si>
    <t>AC951</t>
  </si>
  <si>
    <t xml:space="preserve">Exploiter les données de télémaintenance et celles des applications numériques </t>
  </si>
  <si>
    <t>Les données de télémaintenance et celles des applications numériques sont identifiées et exploitées</t>
  </si>
  <si>
    <t>AC961</t>
  </si>
  <si>
    <t>Vérifier les données de contrôle (indicateurs, voyants…) et repérer les dérives par rapport aux attendus</t>
  </si>
  <si>
    <t>Les dérives et signes d'anomalies sont déctectées</t>
  </si>
  <si>
    <t>AC971</t>
  </si>
  <si>
    <t>AC972</t>
  </si>
  <si>
    <t>AC973</t>
  </si>
  <si>
    <t>Les opérations d'ordre technique sont réalisés avec méthode</t>
  </si>
  <si>
    <t>AC981</t>
  </si>
  <si>
    <t>Réaliser le contrôle visuel de l'état du système</t>
  </si>
  <si>
    <t>Les éventuels éléments défectueux sont identifiés et l'information est transmise à la hiérarchie</t>
  </si>
  <si>
    <t>AC982</t>
  </si>
  <si>
    <t>AC991</t>
  </si>
  <si>
    <t>Ecouter et questionner le client et/ou l'exploitant sur ses besoins</t>
  </si>
  <si>
    <t>C13 : Conseiller le client et/ou l’exploitant du système</t>
  </si>
  <si>
    <t>Les explications sont correctes et permettent l'utilisation de l'installation par l'exploitant</t>
  </si>
  <si>
    <t>Proposer une solution technique pour le client et/ou l’exploitant</t>
  </si>
  <si>
    <t>L'analyse du constat confirme que les informations délivrées par le système sont relevées</t>
  </si>
  <si>
    <t>C10 : Réaliser des opérations de maintenance corrective</t>
  </si>
  <si>
    <t>L'analyse du constat confirme que la configuration du système est analysée</t>
  </si>
  <si>
    <t>Emettre les hypothèse de panne et/ou de dysfonctionnement</t>
  </si>
  <si>
    <t>AC1031</t>
  </si>
  <si>
    <t>Effectuer des mesures, contrôles, des tests permettant de valider ou non les hypothèses en respectant lés règles de sécurité</t>
  </si>
  <si>
    <t>Les points de mesures, de contrôles, de tests sont correctement choisis et localisés</t>
  </si>
  <si>
    <t>AC1032</t>
  </si>
  <si>
    <t>Les appareils de mesure et de contrôle sont correctement mis en œuvre</t>
  </si>
  <si>
    <t>AC1033</t>
  </si>
  <si>
    <t>Les résultats sont correctement interprétés par rapport aux attendus</t>
  </si>
  <si>
    <t>AC1034</t>
  </si>
  <si>
    <t>La chronologie des tests est réalisée de façon méthodique</t>
  </si>
  <si>
    <t>AC1041</t>
  </si>
  <si>
    <t xml:space="preserve">Identifier le composant deffectueux et/ou la cause de la défaillance </t>
  </si>
  <si>
    <t>L'identification du composant et/ou la cause de la défaillance est correcte</t>
  </si>
  <si>
    <t>Les pièces de rechange et comsommables sortis du magasin ou commandés sont conformes</t>
  </si>
  <si>
    <t>Le poste de travail est approvisionné en matériels, équipements et outillages</t>
  </si>
  <si>
    <t>Consigner le système</t>
  </si>
  <si>
    <t>L'intervention peut se dérouler en toute sécurité</t>
  </si>
  <si>
    <t>AC1072</t>
  </si>
  <si>
    <t>Les EPI et EPC sont adaptés</t>
  </si>
  <si>
    <t>Effectuer la déposedu composant défectueux</t>
  </si>
  <si>
    <t>Les fluides frigorigènes et cloporteurs sont manipulés conformémément aux règles en vigueur</t>
  </si>
  <si>
    <t xml:space="preserve">Les consignes et procédures sont respectées </t>
  </si>
  <si>
    <t>Les moyens de manutention et l'outillage sont mis en œuvre et en toute sécurité</t>
  </si>
  <si>
    <t>Le composant déffectueux est déposé et prêt à être recyclé</t>
  </si>
  <si>
    <t>AC1091</t>
  </si>
  <si>
    <t>Le composant est remplacé sans risuqe pour les personnes et le système</t>
  </si>
  <si>
    <t>AC10101</t>
  </si>
  <si>
    <t>Réaliser les réglages et/ou les paramétrages à l'origine de la défaillance</t>
  </si>
  <si>
    <t>Les réglages et/ou paramétrages sont conformes au dossier technique</t>
  </si>
  <si>
    <t>AC10111</t>
  </si>
  <si>
    <t>Le système est prêt pour remise en service</t>
  </si>
  <si>
    <t>AC10121</t>
  </si>
  <si>
    <t>AC10122</t>
  </si>
  <si>
    <t>La mise en service est réalisée avec méthode</t>
  </si>
  <si>
    <t>AC10123</t>
  </si>
  <si>
    <t>Les performances du système sont conformes au dossier technique</t>
  </si>
  <si>
    <t>AC10131</t>
  </si>
  <si>
    <t>Les déchets sont évacués de façon ecoresponsable et conformémént aux règles en vigueur</t>
  </si>
  <si>
    <t>Compléter la fiche d'intervention : bordereau de suivi de déchets dangereux</t>
  </si>
  <si>
    <t>La fiche d'intervention / bordereau de suivi de déchet dangereux est complété sans erreurs</t>
  </si>
  <si>
    <t>C11: Consigner et transmettre le informations</t>
  </si>
  <si>
    <t>Rédiger un rapport de mise en service, un bon d'intervention</t>
  </si>
  <si>
    <t xml:space="preserve">Les rapports sont correctement renseignés et exploitables </t>
  </si>
  <si>
    <t xml:space="preserve">Identfier le composant deffectueux et/ou la cause de la défaillance </t>
  </si>
  <si>
    <t>Les pièces de rechange / consommables sortis du magasin ou commandés sont conformes</t>
  </si>
  <si>
    <t>C102</t>
  </si>
  <si>
    <t>Bac Pro MFER</t>
  </si>
  <si>
    <t xml:space="preserve">Toutes les tâches (A4T2,A5T2) doivent être traitées. On veillera à l'équilibre du sujet. </t>
  </si>
  <si>
    <t xml:space="preserve">En vous référent à la feuille Tâches ou votre référentiel, choisir les tâches que vous souhitez exploiter dans votre problématiques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</si>
</sst>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8"/>
      <color theme="1"/>
      <name val="Arial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1"/>
        <bgColor theme="7" tint="0.79998168889431442"/>
      </patternFill>
    </fill>
    <fill>
      <patternFill patternType="solid">
        <fgColor theme="7" tint="0.59999389629810485"/>
        <bgColor theme="5" tint="0.79998168889431442"/>
      </patternFill>
    </fill>
    <fill>
      <patternFill patternType="solid">
        <fgColor theme="3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9" tint="0.59999389629810485"/>
        <bgColor theme="5" tint="0.79998168889431442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7" tint="0.59999389629810485"/>
        <bgColor theme="8" tint="0.79998168889431442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FFFCC"/>
        <bgColor indexed="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7" tint="0.79998168889431442"/>
        <bgColor theme="5" tint="0.79998168889431442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8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4" fillId="0" borderId="0"/>
    <xf numFmtId="0" fontId="28" fillId="0" borderId="0" applyNumberFormat="0" applyFill="0" applyBorder="0" applyAlignment="0" applyProtection="0"/>
  </cellStyleXfs>
  <cellXfs count="604">
    <xf numFmtId="0" fontId="0" fillId="0" borderId="0" xfId="0"/>
    <xf numFmtId="0" fontId="5" fillId="0" borderId="0" xfId="0" applyFont="1"/>
    <xf numFmtId="0" fontId="6" fillId="2" borderId="0" xfId="0" applyFont="1" applyFill="1"/>
    <xf numFmtId="0" fontId="0" fillId="2" borderId="0" xfId="0" applyFill="1"/>
    <xf numFmtId="0" fontId="5" fillId="0" borderId="0" xfId="0" applyFont="1" applyAlignment="1">
      <alignment wrapText="1"/>
    </xf>
    <xf numFmtId="0" fontId="5" fillId="0" borderId="10" xfId="0" applyFont="1" applyBorder="1"/>
    <xf numFmtId="0" fontId="6" fillId="0" borderId="0" xfId="0" applyFo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2" xfId="0" applyFill="1" applyBorder="1" applyAlignment="1">
      <alignment horizontal="center" vertical="top" wrapText="1"/>
    </xf>
    <xf numFmtId="9" fontId="6" fillId="0" borderId="0" xfId="0" applyNumberFormat="1" applyFont="1" applyAlignment="1">
      <alignment wrapText="1"/>
    </xf>
    <xf numFmtId="0" fontId="0" fillId="2" borderId="35" xfId="0" applyFill="1" applyBorder="1" applyAlignment="1">
      <alignment horizontal="center" vertical="top" wrapText="1"/>
    </xf>
    <xf numFmtId="0" fontId="0" fillId="2" borderId="44" xfId="0" applyFill="1" applyBorder="1" applyAlignment="1">
      <alignment horizontal="center" vertical="top" wrapText="1"/>
    </xf>
    <xf numFmtId="0" fontId="0" fillId="6" borderId="32" xfId="0" applyFill="1" applyBorder="1" applyAlignment="1">
      <alignment horizontal="center" vertical="top" wrapText="1"/>
    </xf>
    <xf numFmtId="0" fontId="0" fillId="0" borderId="41" xfId="0" applyBorder="1" applyAlignment="1">
      <alignment vertical="top" wrapText="1"/>
    </xf>
    <xf numFmtId="0" fontId="0" fillId="6" borderId="35" xfId="0" applyFill="1" applyBorder="1" applyAlignment="1">
      <alignment horizontal="center" vertical="top" wrapText="1"/>
    </xf>
    <xf numFmtId="0" fontId="0" fillId="6" borderId="44" xfId="0" applyFill="1" applyBorder="1" applyAlignment="1">
      <alignment horizontal="center" vertical="top" wrapText="1"/>
    </xf>
    <xf numFmtId="0" fontId="0" fillId="8" borderId="32" xfId="0" applyFill="1" applyBorder="1" applyAlignment="1">
      <alignment horizontal="center" vertical="top" wrapText="1"/>
    </xf>
    <xf numFmtId="0" fontId="0" fillId="8" borderId="35" xfId="0" applyFill="1" applyBorder="1" applyAlignment="1">
      <alignment horizontal="center" vertical="top" wrapText="1"/>
    </xf>
    <xf numFmtId="0" fontId="0" fillId="8" borderId="44" xfId="0" applyFill="1" applyBorder="1" applyAlignment="1">
      <alignment horizontal="center" vertical="top" wrapText="1"/>
    </xf>
    <xf numFmtId="0" fontId="0" fillId="9" borderId="32" xfId="0" applyFill="1" applyBorder="1" applyAlignment="1">
      <alignment horizontal="center" vertical="top" wrapText="1"/>
    </xf>
    <xf numFmtId="0" fontId="0" fillId="9" borderId="35" xfId="0" applyFill="1" applyBorder="1" applyAlignment="1">
      <alignment horizontal="center" vertical="top" wrapText="1"/>
    </xf>
    <xf numFmtId="0" fontId="0" fillId="9" borderId="44" xfId="0" applyFill="1" applyBorder="1" applyAlignment="1">
      <alignment horizontal="center" vertical="top" wrapText="1"/>
    </xf>
    <xf numFmtId="0" fontId="0" fillId="12" borderId="32" xfId="0" applyFill="1" applyBorder="1" applyAlignment="1">
      <alignment horizontal="center" vertical="top" wrapText="1"/>
    </xf>
    <xf numFmtId="0" fontId="0" fillId="12" borderId="35" xfId="0" applyFill="1" applyBorder="1" applyAlignment="1">
      <alignment horizontal="center" vertical="top" wrapText="1"/>
    </xf>
    <xf numFmtId="0" fontId="0" fillId="12" borderId="44" xfId="0" applyFill="1" applyBorder="1" applyAlignment="1">
      <alignment horizontal="center" vertical="top" wrapText="1"/>
    </xf>
    <xf numFmtId="0" fontId="0" fillId="0" borderId="3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6" borderId="38" xfId="0" applyFill="1" applyBorder="1" applyAlignment="1">
      <alignment horizontal="center" vertical="top" wrapText="1"/>
    </xf>
    <xf numFmtId="0" fontId="0" fillId="6" borderId="58" xfId="0" applyFill="1" applyBorder="1" applyAlignment="1">
      <alignment horizontal="center" vertical="top" wrapText="1"/>
    </xf>
    <xf numFmtId="0" fontId="0" fillId="9" borderId="38" xfId="0" applyFill="1" applyBorder="1" applyAlignment="1">
      <alignment horizontal="center" vertical="top" wrapText="1"/>
    </xf>
    <xf numFmtId="0" fontId="0" fillId="9" borderId="58" xfId="0" applyFill="1" applyBorder="1" applyAlignment="1">
      <alignment horizontal="center" vertical="top" wrapText="1"/>
    </xf>
    <xf numFmtId="0" fontId="0" fillId="0" borderId="45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2" borderId="58" xfId="0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 wrapText="1"/>
    </xf>
    <xf numFmtId="0" fontId="0" fillId="7" borderId="35" xfId="0" applyFill="1" applyBorder="1" applyAlignment="1">
      <alignment horizontal="center" vertical="top" wrapText="1"/>
    </xf>
    <xf numFmtId="0" fontId="0" fillId="7" borderId="58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5" fillId="0" borderId="3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9" xfId="0" applyFont="1" applyBorder="1"/>
    <xf numFmtId="0" fontId="0" fillId="11" borderId="0" xfId="0" applyFill="1"/>
    <xf numFmtId="0" fontId="6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2" fillId="2" borderId="38" xfId="0" applyFont="1" applyFill="1" applyBorder="1" applyAlignment="1">
      <alignment horizontal="center" vertical="top" wrapText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28" fillId="0" borderId="0" xfId="2" applyProtection="1">
      <protection hidden="1"/>
    </xf>
    <xf numFmtId="0" fontId="28" fillId="0" borderId="0" xfId="2" applyProtection="1">
      <protection locked="0" hidden="1"/>
    </xf>
    <xf numFmtId="0" fontId="7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10" xfId="0" applyFont="1" applyBorder="1" applyProtection="1">
      <protection hidden="1"/>
    </xf>
    <xf numFmtId="0" fontId="9" fillId="0" borderId="13" xfId="0" applyFont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16" xfId="0" applyFont="1" applyBorder="1" applyAlignment="1" applyProtection="1">
      <alignment horizontal="left"/>
      <protection hidden="1"/>
    </xf>
    <xf numFmtId="0" fontId="9" fillId="0" borderId="19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0" fillId="0" borderId="17" xfId="0" applyBorder="1" applyProtection="1">
      <protection hidden="1"/>
    </xf>
    <xf numFmtId="0" fontId="6" fillId="2" borderId="2" xfId="0" applyFont="1" applyFill="1" applyBorder="1" applyAlignment="1" applyProtection="1">
      <alignment horizontal="center"/>
      <protection locked="0" hidden="1"/>
    </xf>
    <xf numFmtId="0" fontId="8" fillId="2" borderId="9" xfId="0" applyFont="1" applyFill="1" applyBorder="1" applyAlignment="1" applyProtection="1">
      <alignment horizontal="center"/>
      <protection locked="0" hidden="1"/>
    </xf>
    <xf numFmtId="0" fontId="6" fillId="2" borderId="10" xfId="0" applyFont="1" applyFill="1" applyBorder="1" applyAlignment="1" applyProtection="1">
      <alignment horizontal="center"/>
      <protection locked="0" hidden="1"/>
    </xf>
    <xf numFmtId="0" fontId="6" fillId="2" borderId="13" xfId="0" applyFont="1" applyFill="1" applyBorder="1" applyAlignment="1" applyProtection="1">
      <alignment horizontal="center"/>
      <protection locked="0" hidden="1"/>
    </xf>
    <xf numFmtId="0" fontId="6" fillId="2" borderId="14" xfId="0" applyFont="1" applyFill="1" applyBorder="1" applyAlignment="1" applyProtection="1">
      <alignment horizontal="center"/>
      <protection locked="0" hidden="1"/>
    </xf>
    <xf numFmtId="0" fontId="6" fillId="2" borderId="20" xfId="0" applyFont="1" applyFill="1" applyBorder="1" applyProtection="1">
      <protection locked="0" hidden="1"/>
    </xf>
    <xf numFmtId="0" fontId="5" fillId="4" borderId="0" xfId="0" applyFont="1" applyFill="1" applyAlignment="1" applyProtection="1">
      <alignment horizontal="left"/>
      <protection hidden="1"/>
    </xf>
    <xf numFmtId="0" fontId="5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0" fillId="0" borderId="0" xfId="0" applyFont="1" applyProtection="1">
      <protection hidden="1"/>
    </xf>
    <xf numFmtId="0" fontId="10" fillId="0" borderId="9" xfId="0" applyFont="1" applyBorder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9" fillId="2" borderId="9" xfId="0" applyFont="1" applyFill="1" applyBorder="1" applyAlignment="1" applyProtection="1">
      <alignment horizontal="center"/>
      <protection hidden="1"/>
    </xf>
    <xf numFmtId="0" fontId="6" fillId="2" borderId="12" xfId="0" applyFont="1" applyFill="1" applyBorder="1" applyProtection="1">
      <protection locked="0" hidden="1"/>
    </xf>
    <xf numFmtId="0" fontId="6" fillId="2" borderId="15" xfId="0" applyFont="1" applyFill="1" applyBorder="1" applyProtection="1">
      <protection locked="0" hidden="1"/>
    </xf>
    <xf numFmtId="0" fontId="6" fillId="2" borderId="12" xfId="0" applyFont="1" applyFill="1" applyBorder="1" applyAlignment="1" applyProtection="1">
      <alignment horizontal="center"/>
      <protection locked="0" hidden="1"/>
    </xf>
    <xf numFmtId="0" fontId="0" fillId="2" borderId="15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2" borderId="17" xfId="0" applyFill="1" applyBorder="1" applyProtection="1">
      <protection locked="0" hidden="1"/>
    </xf>
    <xf numFmtId="0" fontId="1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32" xfId="0" applyBorder="1" applyProtection="1">
      <protection hidden="1"/>
    </xf>
    <xf numFmtId="0" fontId="12" fillId="5" borderId="3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7" xfId="0" applyBorder="1" applyProtection="1">
      <protection hidden="1"/>
    </xf>
    <xf numFmtId="0" fontId="24" fillId="4" borderId="34" xfId="0" applyFont="1" applyFill="1" applyBorder="1" applyProtection="1">
      <protection hidden="1"/>
    </xf>
    <xf numFmtId="0" fontId="10" fillId="0" borderId="35" xfId="0" applyFont="1" applyBorder="1" applyProtection="1">
      <protection hidden="1"/>
    </xf>
    <xf numFmtId="0" fontId="12" fillId="5" borderId="35" xfId="0" applyFont="1" applyFill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12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5" fillId="0" borderId="39" xfId="0" applyFont="1" applyBorder="1" applyProtection="1">
      <protection hidden="1"/>
    </xf>
    <xf numFmtId="0" fontId="10" fillId="0" borderId="10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13" fillId="5" borderId="4" xfId="0" applyFont="1" applyFill="1" applyBorder="1" applyAlignment="1" applyProtection="1">
      <alignment horizontal="center"/>
      <protection hidden="1"/>
    </xf>
    <xf numFmtId="0" fontId="5" fillId="0" borderId="14" xfId="0" applyFont="1" applyBorder="1" applyProtection="1">
      <protection hidden="1"/>
    </xf>
    <xf numFmtId="0" fontId="12" fillId="5" borderId="42" xfId="0" applyFont="1" applyFill="1" applyBorder="1" applyAlignment="1" applyProtection="1">
      <alignment horizontal="center"/>
      <protection hidden="1"/>
    </xf>
    <xf numFmtId="0" fontId="12" fillId="5" borderId="17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42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10" fontId="6" fillId="2" borderId="32" xfId="0" applyNumberFormat="1" applyFont="1" applyFill="1" applyBorder="1" applyProtection="1">
      <protection hidden="1"/>
    </xf>
    <xf numFmtId="10" fontId="6" fillId="13" borderId="32" xfId="0" applyNumberFormat="1" applyFont="1" applyFill="1" applyBorder="1" applyProtection="1">
      <protection hidden="1"/>
    </xf>
    <xf numFmtId="0" fontId="12" fillId="5" borderId="32" xfId="0" applyFont="1" applyFill="1" applyBorder="1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6" fillId="2" borderId="21" xfId="0" applyFont="1" applyFill="1" applyBorder="1" applyProtection="1">
      <protection hidden="1"/>
    </xf>
    <xf numFmtId="10" fontId="6" fillId="2" borderId="35" xfId="0" applyNumberFormat="1" applyFont="1" applyFill="1" applyBorder="1" applyProtection="1">
      <protection hidden="1"/>
    </xf>
    <xf numFmtId="10" fontId="6" fillId="13" borderId="35" xfId="0" applyNumberFormat="1" applyFont="1" applyFill="1" applyBorder="1" applyProtection="1">
      <protection hidden="1"/>
    </xf>
    <xf numFmtId="0" fontId="0" fillId="0" borderId="35" xfId="0" applyBorder="1" applyProtection="1">
      <protection hidden="1"/>
    </xf>
    <xf numFmtId="0" fontId="5" fillId="4" borderId="34" xfId="0" applyFont="1" applyFill="1" applyBorder="1" applyProtection="1"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10" fontId="6" fillId="13" borderId="44" xfId="0" applyNumberFormat="1" applyFont="1" applyFill="1" applyBorder="1" applyProtection="1">
      <protection hidden="1"/>
    </xf>
    <xf numFmtId="0" fontId="0" fillId="0" borderId="44" xfId="0" applyBorder="1" applyProtection="1">
      <protection hidden="1"/>
    </xf>
    <xf numFmtId="0" fontId="10" fillId="0" borderId="62" xfId="0" applyFont="1" applyBorder="1" applyProtection="1">
      <protection hidden="1"/>
    </xf>
    <xf numFmtId="0" fontId="13" fillId="5" borderId="32" xfId="0" applyFont="1" applyFill="1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10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6" fillId="2" borderId="5" xfId="0" applyFont="1" applyFill="1" applyBorder="1" applyProtection="1">
      <protection locked="0" hidden="1"/>
    </xf>
    <xf numFmtId="10" fontId="6" fillId="2" borderId="32" xfId="0" applyNumberFormat="1" applyFont="1" applyFill="1" applyBorder="1" applyProtection="1">
      <protection locked="0" hidden="1"/>
    </xf>
    <xf numFmtId="10" fontId="6" fillId="2" borderId="13" xfId="0" applyNumberFormat="1" applyFont="1" applyFill="1" applyBorder="1" applyProtection="1">
      <protection locked="0" hidden="1"/>
    </xf>
    <xf numFmtId="10" fontId="6" fillId="2" borderId="39" xfId="0" applyNumberFormat="1" applyFont="1" applyFill="1" applyBorder="1" applyProtection="1">
      <protection locked="0" hidden="1"/>
    </xf>
    <xf numFmtId="10" fontId="6" fillId="2" borderId="16" xfId="0" applyNumberFormat="1" applyFont="1" applyFill="1" applyBorder="1" applyProtection="1">
      <protection locked="0" hidden="1"/>
    </xf>
    <xf numFmtId="10" fontId="6" fillId="2" borderId="21" xfId="0" applyNumberFormat="1" applyFont="1" applyFill="1" applyBorder="1" applyProtection="1">
      <protection locked="0" hidden="1"/>
    </xf>
    <xf numFmtId="0" fontId="6" fillId="2" borderId="21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3" fillId="0" borderId="0" xfId="0" applyFont="1" applyProtection="1">
      <protection hidden="1"/>
    </xf>
    <xf numFmtId="0" fontId="13" fillId="5" borderId="46" xfId="0" applyFont="1" applyFill="1" applyBorder="1" applyProtection="1">
      <protection hidden="1"/>
    </xf>
    <xf numFmtId="0" fontId="13" fillId="5" borderId="47" xfId="0" applyFont="1" applyFill="1" applyBorder="1" applyProtection="1">
      <protection hidden="1"/>
    </xf>
    <xf numFmtId="0" fontId="13" fillId="5" borderId="48" xfId="0" applyFont="1" applyFill="1" applyBorder="1" applyProtection="1">
      <protection hidden="1"/>
    </xf>
    <xf numFmtId="10" fontId="13" fillId="5" borderId="49" xfId="0" applyNumberFormat="1" applyFont="1" applyFill="1" applyBorder="1" applyProtection="1">
      <protection hidden="1"/>
    </xf>
    <xf numFmtId="10" fontId="13" fillId="5" borderId="50" xfId="0" applyNumberFormat="1" applyFont="1" applyFill="1" applyBorder="1" applyProtection="1">
      <protection hidden="1"/>
    </xf>
    <xf numFmtId="10" fontId="5" fillId="0" borderId="7" xfId="0" applyNumberFormat="1" applyFont="1" applyBorder="1" applyProtection="1">
      <protection hidden="1"/>
    </xf>
    <xf numFmtId="10" fontId="5" fillId="0" borderId="49" xfId="0" applyNumberFormat="1" applyFont="1" applyBorder="1" applyProtection="1">
      <protection hidden="1"/>
    </xf>
    <xf numFmtId="10" fontId="5" fillId="0" borderId="50" xfId="0" applyNumberFormat="1" applyFont="1" applyBorder="1" applyProtection="1">
      <protection hidden="1"/>
    </xf>
    <xf numFmtId="0" fontId="5" fillId="6" borderId="53" xfId="0" applyFont="1" applyFill="1" applyBorder="1" applyProtection="1">
      <protection hidden="1"/>
    </xf>
    <xf numFmtId="0" fontId="5" fillId="14" borderId="53" xfId="0" applyFont="1" applyFill="1" applyBorder="1" applyProtection="1">
      <protection hidden="1"/>
    </xf>
    <xf numFmtId="0" fontId="5" fillId="15" borderId="53" xfId="0" applyFont="1" applyFill="1" applyBorder="1" applyProtection="1">
      <protection hidden="1"/>
    </xf>
    <xf numFmtId="0" fontId="5" fillId="16" borderId="53" xfId="0" applyFont="1" applyFill="1" applyBorder="1" applyProtection="1">
      <protection hidden="1"/>
    </xf>
    <xf numFmtId="0" fontId="5" fillId="17" borderId="53" xfId="0" applyFont="1" applyFill="1" applyBorder="1" applyProtection="1">
      <protection hidden="1"/>
    </xf>
    <xf numFmtId="0" fontId="5" fillId="18" borderId="53" xfId="0" applyFont="1" applyFill="1" applyBorder="1" applyProtection="1">
      <protection hidden="1"/>
    </xf>
    <xf numFmtId="0" fontId="5" fillId="2" borderId="53" xfId="0" applyFont="1" applyFill="1" applyBorder="1" applyProtection="1">
      <protection hidden="1"/>
    </xf>
    <xf numFmtId="0" fontId="5" fillId="19" borderId="53" xfId="0" applyFont="1" applyFill="1" applyBorder="1" applyProtection="1">
      <protection hidden="1"/>
    </xf>
    <xf numFmtId="0" fontId="5" fillId="20" borderId="53" xfId="0" applyFont="1" applyFill="1" applyBorder="1" applyProtection="1">
      <protection hidden="1"/>
    </xf>
    <xf numFmtId="0" fontId="5" fillId="7" borderId="53" xfId="0" applyFont="1" applyFill="1" applyBorder="1" applyProtection="1">
      <protection hidden="1"/>
    </xf>
    <xf numFmtId="0" fontId="5" fillId="21" borderId="53" xfId="0" applyFont="1" applyFill="1" applyBorder="1" applyProtection="1">
      <protection hidden="1"/>
    </xf>
    <xf numFmtId="0" fontId="12" fillId="5" borderId="42" xfId="0" applyFont="1" applyFill="1" applyBorder="1" applyProtection="1">
      <protection hidden="1"/>
    </xf>
    <xf numFmtId="0" fontId="12" fillId="5" borderId="16" xfId="0" applyFont="1" applyFill="1" applyBorder="1" applyProtection="1">
      <protection hidden="1"/>
    </xf>
    <xf numFmtId="10" fontId="12" fillId="5" borderId="15" xfId="0" applyNumberFormat="1" applyFont="1" applyFill="1" applyBorder="1" applyProtection="1">
      <protection hidden="1"/>
    </xf>
    <xf numFmtId="10" fontId="12" fillId="5" borderId="16" xfId="0" applyNumberFormat="1" applyFont="1" applyFill="1" applyBorder="1" applyProtection="1">
      <protection hidden="1"/>
    </xf>
    <xf numFmtId="0" fontId="16" fillId="0" borderId="47" xfId="0" applyFont="1" applyBorder="1" applyProtection="1">
      <protection hidden="1"/>
    </xf>
    <xf numFmtId="0" fontId="24" fillId="22" borderId="63" xfId="0" applyFont="1" applyFill="1" applyBorder="1" applyProtection="1">
      <protection hidden="1"/>
    </xf>
    <xf numFmtId="0" fontId="5" fillId="22" borderId="64" xfId="0" applyFont="1" applyFill="1" applyBorder="1" applyProtection="1">
      <protection hidden="1"/>
    </xf>
    <xf numFmtId="0" fontId="24" fillId="22" borderId="64" xfId="0" applyFont="1" applyFill="1" applyBorder="1" applyProtection="1">
      <protection hidden="1"/>
    </xf>
    <xf numFmtId="0" fontId="24" fillId="23" borderId="64" xfId="0" applyFont="1" applyFill="1" applyBorder="1" applyProtection="1">
      <protection hidden="1"/>
    </xf>
    <xf numFmtId="0" fontId="5" fillId="23" borderId="64" xfId="0" applyFont="1" applyFill="1" applyBorder="1" applyProtection="1">
      <protection hidden="1"/>
    </xf>
    <xf numFmtId="0" fontId="24" fillId="24" borderId="64" xfId="0" applyFont="1" applyFill="1" applyBorder="1" applyProtection="1">
      <protection hidden="1"/>
    </xf>
    <xf numFmtId="0" fontId="5" fillId="24" borderId="64" xfId="0" applyFont="1" applyFill="1" applyBorder="1" applyProtection="1">
      <protection hidden="1"/>
    </xf>
    <xf numFmtId="0" fontId="24" fillId="25" borderId="64" xfId="0" applyFont="1" applyFill="1" applyBorder="1" applyProtection="1">
      <protection hidden="1"/>
    </xf>
    <xf numFmtId="0" fontId="16" fillId="0" borderId="16" xfId="0" applyFont="1" applyBorder="1" applyProtection="1">
      <protection hidden="1"/>
    </xf>
    <xf numFmtId="0" fontId="5" fillId="22" borderId="65" xfId="0" applyFont="1" applyFill="1" applyBorder="1" applyProtection="1">
      <protection hidden="1"/>
    </xf>
    <xf numFmtId="0" fontId="5" fillId="25" borderId="63" xfId="0" applyFont="1" applyFill="1" applyBorder="1" applyProtection="1">
      <protection hidden="1"/>
    </xf>
    <xf numFmtId="10" fontId="12" fillId="5" borderId="57" xfId="0" applyNumberFormat="1" applyFont="1" applyFill="1" applyBorder="1" applyProtection="1">
      <protection hidden="1"/>
    </xf>
    <xf numFmtId="0" fontId="16" fillId="0" borderId="55" xfId="0" applyFont="1" applyBorder="1" applyProtection="1">
      <protection hidden="1"/>
    </xf>
    <xf numFmtId="0" fontId="12" fillId="5" borderId="67" xfId="0" applyFont="1" applyFill="1" applyBorder="1" applyProtection="1">
      <protection hidden="1"/>
    </xf>
    <xf numFmtId="0" fontId="12" fillId="5" borderId="68" xfId="0" applyFont="1" applyFill="1" applyBorder="1" applyProtection="1">
      <protection hidden="1"/>
    </xf>
    <xf numFmtId="10" fontId="12" fillId="5" borderId="70" xfId="0" applyNumberFormat="1" applyFont="1" applyFill="1" applyBorder="1" applyProtection="1">
      <protection hidden="1"/>
    </xf>
    <xf numFmtId="10" fontId="12" fillId="5" borderId="68" xfId="0" applyNumberFormat="1" applyFont="1" applyFill="1" applyBorder="1" applyProtection="1">
      <protection hidden="1"/>
    </xf>
    <xf numFmtId="0" fontId="16" fillId="0" borderId="68" xfId="0" applyFont="1" applyBorder="1" applyProtection="1">
      <protection hidden="1"/>
    </xf>
    <xf numFmtId="2" fontId="16" fillId="0" borderId="67" xfId="0" applyNumberFormat="1" applyFont="1" applyBorder="1" applyAlignment="1" applyProtection="1">
      <alignment horizontal="right"/>
      <protection hidden="1"/>
    </xf>
    <xf numFmtId="2" fontId="16" fillId="0" borderId="68" xfId="0" applyNumberFormat="1" applyFont="1" applyBorder="1" applyAlignment="1" applyProtection="1">
      <alignment horizontal="right"/>
      <protection hidden="1"/>
    </xf>
    <xf numFmtId="10" fontId="12" fillId="5" borderId="36" xfId="0" applyNumberFormat="1" applyFont="1" applyFill="1" applyBorder="1" applyProtection="1">
      <protection hidden="1"/>
    </xf>
    <xf numFmtId="10" fontId="12" fillId="5" borderId="47" xfId="0" applyNumberFormat="1" applyFont="1" applyFill="1" applyBorder="1" applyProtection="1">
      <protection hidden="1"/>
    </xf>
    <xf numFmtId="2" fontId="16" fillId="0" borderId="42" xfId="0" applyNumberFormat="1" applyFont="1" applyBorder="1" applyAlignment="1" applyProtection="1">
      <alignment horizontal="right"/>
      <protection hidden="1"/>
    </xf>
    <xf numFmtId="2" fontId="16" fillId="0" borderId="16" xfId="0" applyNumberFormat="1" applyFont="1" applyBorder="1" applyAlignment="1" applyProtection="1">
      <alignment horizontal="right"/>
      <protection hidden="1"/>
    </xf>
    <xf numFmtId="2" fontId="16" fillId="0" borderId="47" xfId="0" applyNumberFormat="1" applyFont="1" applyBorder="1" applyAlignment="1" applyProtection="1">
      <alignment horizontal="right"/>
      <protection hidden="1"/>
    </xf>
    <xf numFmtId="0" fontId="12" fillId="5" borderId="72" xfId="0" applyFont="1" applyFill="1" applyBorder="1" applyProtection="1">
      <protection hidden="1"/>
    </xf>
    <xf numFmtId="0" fontId="12" fillId="5" borderId="73" xfId="0" applyFont="1" applyFill="1" applyBorder="1" applyProtection="1">
      <protection hidden="1"/>
    </xf>
    <xf numFmtId="10" fontId="12" fillId="5" borderId="75" xfId="0" applyNumberFormat="1" applyFont="1" applyFill="1" applyBorder="1" applyProtection="1">
      <protection hidden="1"/>
    </xf>
    <xf numFmtId="10" fontId="12" fillId="5" borderId="76" xfId="0" applyNumberFormat="1" applyFont="1" applyFill="1" applyBorder="1" applyProtection="1">
      <protection hidden="1"/>
    </xf>
    <xf numFmtId="0" fontId="16" fillId="0" borderId="73" xfId="0" applyFont="1" applyBorder="1" applyProtection="1">
      <protection hidden="1"/>
    </xf>
    <xf numFmtId="2" fontId="16" fillId="0" borderId="72" xfId="0" applyNumberFormat="1" applyFont="1" applyBorder="1" applyAlignment="1" applyProtection="1">
      <alignment horizontal="right"/>
      <protection hidden="1"/>
    </xf>
    <xf numFmtId="2" fontId="16" fillId="0" borderId="73" xfId="0" applyNumberFormat="1" applyFont="1" applyBorder="1" applyAlignment="1" applyProtection="1">
      <alignment horizontal="right"/>
      <protection hidden="1"/>
    </xf>
    <xf numFmtId="2" fontId="16" fillId="0" borderId="76" xfId="0" applyNumberFormat="1" applyFont="1" applyBorder="1" applyAlignment="1" applyProtection="1">
      <alignment horizontal="right"/>
      <protection hidden="1"/>
    </xf>
    <xf numFmtId="0" fontId="12" fillId="5" borderId="46" xfId="0" applyFont="1" applyFill="1" applyBorder="1" applyProtection="1">
      <protection hidden="1"/>
    </xf>
    <xf numFmtId="0" fontId="12" fillId="5" borderId="47" xfId="0" applyFont="1" applyFill="1" applyBorder="1" applyProtection="1">
      <protection hidden="1"/>
    </xf>
    <xf numFmtId="2" fontId="16" fillId="0" borderId="46" xfId="0" applyNumberFormat="1" applyFont="1" applyBorder="1" applyAlignment="1" applyProtection="1">
      <alignment horizontal="right"/>
      <protection hidden="1"/>
    </xf>
    <xf numFmtId="10" fontId="17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6" borderId="5" xfId="0" applyFont="1" applyFill="1" applyBorder="1" applyAlignment="1" applyProtection="1">
      <alignment horizontal="right"/>
      <protection hidden="1"/>
    </xf>
    <xf numFmtId="0" fontId="18" fillId="18" borderId="5" xfId="0" applyFont="1" applyFill="1" applyBorder="1" applyAlignment="1" applyProtection="1">
      <alignment horizontal="right"/>
      <protection hidden="1"/>
    </xf>
    <xf numFmtId="0" fontId="18" fillId="2" borderId="5" xfId="0" applyFont="1" applyFill="1" applyBorder="1" applyAlignment="1" applyProtection="1">
      <alignment horizontal="right"/>
      <protection hidden="1"/>
    </xf>
    <xf numFmtId="0" fontId="18" fillId="9" borderId="5" xfId="0" applyFont="1" applyFill="1" applyBorder="1" applyAlignment="1" applyProtection="1">
      <alignment horizontal="right"/>
      <protection hidden="1"/>
    </xf>
    <xf numFmtId="0" fontId="5" fillId="6" borderId="8" xfId="0" applyFont="1" applyFill="1" applyBorder="1" applyAlignment="1" applyProtection="1">
      <alignment horizontal="right"/>
      <protection hidden="1"/>
    </xf>
    <xf numFmtId="0" fontId="5" fillId="18" borderId="8" xfId="0" applyFont="1" applyFill="1" applyBorder="1" applyAlignment="1" applyProtection="1">
      <alignment horizontal="right"/>
      <protection hidden="1"/>
    </xf>
    <xf numFmtId="0" fontId="5" fillId="2" borderId="8" xfId="0" applyFont="1" applyFill="1" applyBorder="1" applyAlignment="1" applyProtection="1">
      <alignment horizontal="right"/>
      <protection hidden="1"/>
    </xf>
    <xf numFmtId="0" fontId="5" fillId="9" borderId="8" xfId="0" applyFont="1" applyFill="1" applyBorder="1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0" fontId="5" fillId="29" borderId="54" xfId="0" applyFont="1" applyFill="1" applyBorder="1" applyAlignment="1" applyProtection="1">
      <alignment textRotation="90"/>
      <protection hidden="1"/>
    </xf>
    <xf numFmtId="0" fontId="5" fillId="30" borderId="55" xfId="0" applyFont="1" applyFill="1" applyBorder="1" applyAlignment="1" applyProtection="1">
      <alignment textRotation="90"/>
      <protection hidden="1"/>
    </xf>
    <xf numFmtId="0" fontId="5" fillId="31" borderId="55" xfId="0" applyFont="1" applyFill="1" applyBorder="1" applyAlignment="1" applyProtection="1">
      <alignment textRotation="90"/>
      <protection hidden="1"/>
    </xf>
    <xf numFmtId="0" fontId="5" fillId="32" borderId="55" xfId="0" applyFont="1" applyFill="1" applyBorder="1" applyAlignment="1" applyProtection="1">
      <alignment textRotation="90"/>
      <protection hidden="1"/>
    </xf>
    <xf numFmtId="0" fontId="5" fillId="29" borderId="9" xfId="0" applyFont="1" applyFill="1" applyBorder="1" applyAlignment="1" applyProtection="1">
      <alignment horizontal="center" vertical="center"/>
      <protection hidden="1"/>
    </xf>
    <xf numFmtId="0" fontId="5" fillId="30" borderId="9" xfId="0" applyFont="1" applyFill="1" applyBorder="1" applyAlignment="1" applyProtection="1">
      <alignment horizontal="center" vertical="center"/>
      <protection hidden="1"/>
    </xf>
    <xf numFmtId="0" fontId="5" fillId="31" borderId="9" xfId="0" applyFont="1" applyFill="1" applyBorder="1" applyAlignment="1" applyProtection="1">
      <alignment horizontal="center" vertical="center"/>
      <protection hidden="1"/>
    </xf>
    <xf numFmtId="0" fontId="5" fillId="32" borderId="60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left" vertical="center"/>
      <protection hidden="1"/>
    </xf>
    <xf numFmtId="0" fontId="9" fillId="6" borderId="42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Protection="1">
      <protection hidden="1"/>
    </xf>
    <xf numFmtId="2" fontId="0" fillId="33" borderId="16" xfId="0" applyNumberFormat="1" applyFill="1" applyBorder="1" applyAlignment="1" applyProtection="1">
      <alignment horizontal="center"/>
      <protection hidden="1"/>
    </xf>
    <xf numFmtId="0" fontId="5" fillId="34" borderId="30" xfId="0" applyFont="1" applyFill="1" applyBorder="1" applyAlignment="1" applyProtection="1">
      <alignment horizontal="center"/>
      <protection hidden="1"/>
    </xf>
    <xf numFmtId="0" fontId="5" fillId="29" borderId="30" xfId="0" applyFont="1" applyFill="1" applyBorder="1" applyAlignment="1" applyProtection="1">
      <alignment horizontal="center" vertical="center"/>
      <protection hidden="1"/>
    </xf>
    <xf numFmtId="0" fontId="5" fillId="30" borderId="30" xfId="0" applyFont="1" applyFill="1" applyBorder="1" applyAlignment="1" applyProtection="1">
      <alignment horizontal="center" vertical="center"/>
      <protection hidden="1"/>
    </xf>
    <xf numFmtId="0" fontId="5" fillId="31" borderId="30" xfId="0" applyFont="1" applyFill="1" applyBorder="1" applyAlignment="1" applyProtection="1">
      <alignment horizontal="center" vertical="center"/>
      <protection hidden="1"/>
    </xf>
    <xf numFmtId="0" fontId="5" fillId="32" borderId="8" xfId="0" applyFont="1" applyFill="1" applyBorder="1" applyAlignment="1" applyProtection="1">
      <alignment horizontal="center" vertical="center"/>
      <protection hidden="1"/>
    </xf>
    <xf numFmtId="0" fontId="6" fillId="6" borderId="15" xfId="0" applyFont="1" applyFill="1" applyBorder="1" applyProtection="1">
      <protection hidden="1"/>
    </xf>
    <xf numFmtId="2" fontId="0" fillId="0" borderId="47" xfId="0" applyNumberFormat="1" applyBorder="1" applyAlignment="1" applyProtection="1">
      <alignment horizontal="center"/>
      <protection locked="0" hidden="1"/>
    </xf>
    <xf numFmtId="2" fontId="0" fillId="0" borderId="16" xfId="0" applyNumberForma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locked="0" hidden="1"/>
    </xf>
    <xf numFmtId="0" fontId="6" fillId="2" borderId="16" xfId="0" applyFont="1" applyFill="1" applyBorder="1" applyAlignment="1" applyProtection="1">
      <alignment horizontal="center" vertical="center"/>
      <protection locked="0" hidden="1"/>
    </xf>
    <xf numFmtId="0" fontId="23" fillId="2" borderId="21" xfId="0" applyFont="1" applyFill="1" applyBorder="1" applyAlignment="1" applyProtection="1">
      <alignment horizontal="center" vertical="center"/>
      <protection locked="0" hidden="1"/>
    </xf>
    <xf numFmtId="0" fontId="6" fillId="2" borderId="54" xfId="0" applyFont="1" applyFill="1" applyBorder="1" applyAlignment="1" applyProtection="1">
      <alignment horizontal="center" vertical="center"/>
      <protection locked="0" hidden="1"/>
    </xf>
    <xf numFmtId="0" fontId="6" fillId="2" borderId="55" xfId="0" applyFont="1" applyFill="1" applyBorder="1" applyAlignment="1" applyProtection="1">
      <alignment horizontal="center" vertical="center"/>
      <protection locked="0" hidden="1"/>
    </xf>
    <xf numFmtId="0" fontId="23" fillId="2" borderId="56" xfId="0" applyFont="1" applyFill="1" applyBorder="1" applyAlignment="1" applyProtection="1">
      <alignment horizontal="center" vertical="center"/>
      <protection locked="0" hidden="1"/>
    </xf>
    <xf numFmtId="0" fontId="6" fillId="2" borderId="67" xfId="0" applyFont="1" applyFill="1" applyBorder="1" applyAlignment="1" applyProtection="1">
      <alignment horizontal="center" vertical="center"/>
      <protection locked="0" hidden="1"/>
    </xf>
    <xf numFmtId="0" fontId="6" fillId="2" borderId="68" xfId="0" applyFont="1" applyFill="1" applyBorder="1" applyAlignment="1" applyProtection="1">
      <alignment horizontal="center" vertical="center"/>
      <protection locked="0" hidden="1"/>
    </xf>
    <xf numFmtId="0" fontId="6" fillId="2" borderId="69" xfId="0" applyFont="1" applyFill="1" applyBorder="1" applyAlignment="1" applyProtection="1">
      <alignment horizontal="center" vertical="center"/>
      <protection locked="0" hidden="1"/>
    </xf>
    <xf numFmtId="0" fontId="6" fillId="2" borderId="21" xfId="0" applyFont="1" applyFill="1" applyBorder="1" applyAlignment="1" applyProtection="1">
      <alignment horizontal="center" vertical="center"/>
      <protection locked="0" hidden="1"/>
    </xf>
    <xf numFmtId="0" fontId="23" fillId="2" borderId="16" xfId="0" applyFont="1" applyFill="1" applyBorder="1" applyAlignment="1" applyProtection="1">
      <alignment horizontal="center" vertical="center"/>
      <protection locked="0" hidden="1"/>
    </xf>
    <xf numFmtId="0" fontId="6" fillId="2" borderId="72" xfId="0" applyFont="1" applyFill="1" applyBorder="1" applyAlignment="1" applyProtection="1">
      <alignment horizontal="center" vertical="center"/>
      <protection locked="0" hidden="1"/>
    </xf>
    <xf numFmtId="0" fontId="6" fillId="2" borderId="73" xfId="0" applyFont="1" applyFill="1" applyBorder="1" applyAlignment="1" applyProtection="1">
      <alignment horizontal="center" vertical="center"/>
      <protection locked="0" hidden="1"/>
    </xf>
    <xf numFmtId="0" fontId="6" fillId="2" borderId="74" xfId="0" applyFont="1" applyFill="1" applyBorder="1" applyAlignment="1" applyProtection="1">
      <alignment horizontal="center" vertical="center"/>
      <protection locked="0" hidden="1"/>
    </xf>
    <xf numFmtId="0" fontId="6" fillId="2" borderId="46" xfId="0" applyFont="1" applyFill="1" applyBorder="1" applyAlignment="1" applyProtection="1">
      <alignment horizontal="center" vertical="center"/>
      <protection locked="0" hidden="1"/>
    </xf>
    <xf numFmtId="0" fontId="6" fillId="2" borderId="47" xfId="0" applyFont="1" applyFill="1" applyBorder="1" applyAlignment="1" applyProtection="1">
      <alignment horizontal="center" vertical="center"/>
      <protection locked="0" hidden="1"/>
    </xf>
    <xf numFmtId="0" fontId="6" fillId="2" borderId="48" xfId="0" applyFont="1" applyFill="1" applyBorder="1" applyAlignment="1" applyProtection="1">
      <alignment horizontal="center" vertical="center"/>
      <protection locked="0" hidden="1"/>
    </xf>
    <xf numFmtId="0" fontId="23" fillId="2" borderId="55" xfId="0" applyFont="1" applyFill="1" applyBorder="1" applyAlignment="1" applyProtection="1">
      <alignment horizontal="center" vertical="center"/>
      <protection locked="0" hidden="1"/>
    </xf>
    <xf numFmtId="0" fontId="6" fillId="2" borderId="56" xfId="0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wrapText="1"/>
    </xf>
    <xf numFmtId="0" fontId="0" fillId="0" borderId="28" xfId="0" applyBorder="1" applyAlignment="1">
      <alignment horizontal="center" wrapText="1"/>
    </xf>
    <xf numFmtId="0" fontId="1" fillId="0" borderId="0" xfId="0" applyFont="1" applyProtection="1">
      <protection hidden="1"/>
    </xf>
    <xf numFmtId="0" fontId="1" fillId="9" borderId="15" xfId="0" applyFont="1" applyFill="1" applyBorder="1" applyProtection="1">
      <protection hidden="1"/>
    </xf>
    <xf numFmtId="0" fontId="1" fillId="6" borderId="15" xfId="0" applyFont="1" applyFill="1" applyBorder="1" applyProtection="1">
      <protection hidden="1"/>
    </xf>
    <xf numFmtId="0" fontId="29" fillId="9" borderId="15" xfId="0" applyFont="1" applyFill="1" applyBorder="1" applyProtection="1">
      <protection hidden="1"/>
    </xf>
    <xf numFmtId="0" fontId="9" fillId="33" borderId="45" xfId="0" applyFont="1" applyFill="1" applyBorder="1" applyAlignment="1">
      <alignment vertical="center" wrapText="1"/>
    </xf>
    <xf numFmtId="0" fontId="12" fillId="0" borderId="61" xfId="0" applyFont="1" applyFill="1" applyBorder="1" applyProtection="1">
      <protection hidden="1"/>
    </xf>
    <xf numFmtId="0" fontId="12" fillId="0" borderId="54" xfId="0" applyFont="1" applyFill="1" applyBorder="1" applyProtection="1">
      <protection hidden="1"/>
    </xf>
    <xf numFmtId="0" fontId="0" fillId="0" borderId="56" xfId="0" applyBorder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29" fillId="0" borderId="0" xfId="0" applyFont="1" applyAlignment="1">
      <alignment wrapText="1"/>
    </xf>
    <xf numFmtId="0" fontId="0" fillId="34" borderId="32" xfId="0" applyFill="1" applyBorder="1" applyAlignment="1">
      <alignment horizontal="center" vertical="top" wrapText="1"/>
    </xf>
    <xf numFmtId="0" fontId="0" fillId="34" borderId="43" xfId="0" applyFill="1" applyBorder="1"/>
    <xf numFmtId="0" fontId="0" fillId="34" borderId="32" xfId="0" applyFill="1" applyBorder="1" applyAlignment="1">
      <alignment horizontal="center"/>
    </xf>
    <xf numFmtId="0" fontId="0" fillId="34" borderId="0" xfId="0" applyFill="1" applyAlignment="1">
      <alignment horizontal="center"/>
    </xf>
    <xf numFmtId="9" fontId="29" fillId="0" borderId="0" xfId="0" applyNumberFormat="1" applyFont="1" applyAlignment="1">
      <alignment wrapText="1"/>
    </xf>
    <xf numFmtId="0" fontId="0" fillId="34" borderId="35" xfId="0" applyFill="1" applyBorder="1" applyAlignment="1">
      <alignment horizontal="center" vertical="top" wrapText="1"/>
    </xf>
    <xf numFmtId="0" fontId="0" fillId="34" borderId="23" xfId="0" applyFill="1" applyBorder="1"/>
    <xf numFmtId="0" fontId="0" fillId="34" borderId="35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28" borderId="15" xfId="0" applyFill="1" applyBorder="1" applyAlignment="1">
      <alignment horizontal="center"/>
    </xf>
    <xf numFmtId="0" fontId="0" fillId="28" borderId="17" xfId="0" applyFill="1" applyBorder="1" applyAlignment="1">
      <alignment horizontal="center"/>
    </xf>
    <xf numFmtId="0" fontId="0" fillId="34" borderId="44" xfId="0" applyFill="1" applyBorder="1" applyAlignment="1">
      <alignment horizontal="center" vertical="top" wrapText="1"/>
    </xf>
    <xf numFmtId="0" fontId="0" fillId="0" borderId="44" xfId="0" applyBorder="1" applyAlignment="1">
      <alignment vertical="top" wrapText="1"/>
    </xf>
    <xf numFmtId="0" fontId="0" fillId="34" borderId="26" xfId="0" applyFill="1" applyBorder="1"/>
    <xf numFmtId="0" fontId="0" fillId="34" borderId="44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28" borderId="32" xfId="0" applyFill="1" applyBorder="1" applyAlignment="1">
      <alignment horizontal="center" vertical="top" wrapText="1"/>
    </xf>
    <xf numFmtId="0" fontId="0" fillId="28" borderId="43" xfId="0" applyFill="1" applyBorder="1"/>
    <xf numFmtId="0" fontId="0" fillId="28" borderId="32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8" borderId="0" xfId="0" applyFill="1"/>
    <xf numFmtId="0" fontId="0" fillId="28" borderId="35" xfId="0" applyFill="1" applyBorder="1" applyAlignment="1">
      <alignment horizontal="center" vertical="top" wrapText="1"/>
    </xf>
    <xf numFmtId="0" fontId="0" fillId="28" borderId="23" xfId="0" applyFill="1" applyBorder="1"/>
    <xf numFmtId="0" fontId="0" fillId="28" borderId="35" xfId="0" applyFill="1" applyBorder="1" applyAlignment="1">
      <alignment horizontal="center"/>
    </xf>
    <xf numFmtId="0" fontId="0" fillId="28" borderId="44" xfId="0" applyFill="1" applyBorder="1" applyAlignment="1">
      <alignment horizontal="center"/>
    </xf>
    <xf numFmtId="0" fontId="0" fillId="35" borderId="32" xfId="0" applyFill="1" applyBorder="1" applyAlignment="1">
      <alignment horizontal="center" vertical="top" wrapText="1"/>
    </xf>
    <xf numFmtId="0" fontId="0" fillId="35" borderId="43" xfId="0" applyFill="1" applyBorder="1"/>
    <xf numFmtId="0" fontId="0" fillId="35" borderId="32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5" borderId="35" xfId="0" applyFill="1" applyBorder="1" applyAlignment="1">
      <alignment horizontal="center" vertical="top" wrapText="1"/>
    </xf>
    <xf numFmtId="0" fontId="0" fillId="35" borderId="23" xfId="0" applyFill="1" applyBorder="1"/>
    <xf numFmtId="0" fontId="0" fillId="35" borderId="35" xfId="0" applyFill="1" applyBorder="1" applyAlignment="1">
      <alignment horizontal="center"/>
    </xf>
    <xf numFmtId="0" fontId="0" fillId="35" borderId="44" xfId="0" applyFill="1" applyBorder="1" applyAlignment="1">
      <alignment horizontal="center" vertical="top" wrapText="1"/>
    </xf>
    <xf numFmtId="0" fontId="0" fillId="35" borderId="26" xfId="0" applyFill="1" applyBorder="1"/>
    <xf numFmtId="0" fontId="0" fillId="35" borderId="44" xfId="0" applyFill="1" applyBorder="1" applyAlignment="1">
      <alignment horizontal="center"/>
    </xf>
    <xf numFmtId="0" fontId="0" fillId="33" borderId="32" xfId="0" applyFill="1" applyBorder="1" applyAlignment="1">
      <alignment horizontal="center" vertical="top" wrapText="1"/>
    </xf>
    <xf numFmtId="0" fontId="0" fillId="33" borderId="43" xfId="0" applyFill="1" applyBorder="1" applyAlignment="1">
      <alignment vertical="center"/>
    </xf>
    <xf numFmtId="0" fontId="0" fillId="33" borderId="32" xfId="0" applyFill="1" applyBorder="1" applyAlignment="1">
      <alignment horizontal="center"/>
    </xf>
    <xf numFmtId="0" fontId="0" fillId="33" borderId="78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3" borderId="35" xfId="0" applyFill="1" applyBorder="1" applyAlignment="1">
      <alignment horizontal="center" vertical="top" wrapText="1"/>
    </xf>
    <xf numFmtId="0" fontId="0" fillId="33" borderId="23" xfId="0" applyFill="1" applyBorder="1" applyAlignment="1">
      <alignment vertical="center"/>
    </xf>
    <xf numFmtId="0" fontId="0" fillId="33" borderId="35" xfId="0" applyFill="1" applyBorder="1" applyAlignment="1">
      <alignment horizontal="center"/>
    </xf>
    <xf numFmtId="0" fontId="0" fillId="33" borderId="23" xfId="0" applyFill="1" applyBorder="1" applyAlignment="1">
      <alignment horizontal="center"/>
    </xf>
    <xf numFmtId="0" fontId="0" fillId="33" borderId="44" xfId="0" applyFill="1" applyBorder="1" applyAlignment="1">
      <alignment horizontal="center" vertical="top" wrapText="1"/>
    </xf>
    <xf numFmtId="0" fontId="0" fillId="33" borderId="26" xfId="0" applyFill="1" applyBorder="1"/>
    <xf numFmtId="0" fontId="0" fillId="33" borderId="44" xfId="0" applyFill="1" applyBorder="1" applyAlignment="1">
      <alignment horizontal="center"/>
    </xf>
    <xf numFmtId="0" fontId="0" fillId="36" borderId="32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9" xfId="0" applyBorder="1" applyAlignment="1">
      <alignment vertical="top" wrapText="1"/>
    </xf>
    <xf numFmtId="0" fontId="0" fillId="36" borderId="43" xfId="0" applyFill="1" applyBorder="1" applyAlignment="1">
      <alignment horizontal="left" vertical="center"/>
    </xf>
    <xf numFmtId="0" fontId="0" fillId="36" borderId="32" xfId="0" applyFill="1" applyBorder="1" applyAlignment="1">
      <alignment horizontal="center" vertical="top" wrapText="1"/>
    </xf>
    <xf numFmtId="0" fontId="0" fillId="36" borderId="32" xfId="0" applyFill="1" applyBorder="1" applyAlignment="1">
      <alignment horizontal="center" vertical="center"/>
    </xf>
    <xf numFmtId="0" fontId="0" fillId="37" borderId="32" xfId="0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36" borderId="35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left" vertical="center"/>
    </xf>
    <xf numFmtId="0" fontId="0" fillId="36" borderId="35" xfId="0" applyFill="1" applyBorder="1" applyAlignment="1">
      <alignment horizontal="center" vertical="top" wrapText="1"/>
    </xf>
    <xf numFmtId="0" fontId="0" fillId="36" borderId="35" xfId="0" applyFill="1" applyBorder="1" applyAlignment="1">
      <alignment horizontal="center" vertical="center"/>
    </xf>
    <xf numFmtId="0" fontId="0" fillId="37" borderId="35" xfId="0" applyFill="1" applyBorder="1" applyAlignment="1">
      <alignment horizontal="center" vertical="center"/>
    </xf>
    <xf numFmtId="0" fontId="0" fillId="36" borderId="44" xfId="0" applyFill="1" applyBorder="1" applyAlignment="1">
      <alignment horizontal="center" vertical="center" wrapText="1"/>
    </xf>
    <xf numFmtId="0" fontId="0" fillId="36" borderId="26" xfId="0" applyFill="1" applyBorder="1" applyAlignment="1">
      <alignment horizontal="left" vertical="center"/>
    </xf>
    <xf numFmtId="0" fontId="0" fillId="36" borderId="44" xfId="0" applyFill="1" applyBorder="1" applyAlignment="1">
      <alignment horizontal="center" vertical="top" wrapText="1"/>
    </xf>
    <xf numFmtId="0" fontId="0" fillId="36" borderId="44" xfId="0" applyFill="1" applyBorder="1" applyAlignment="1">
      <alignment horizontal="center" vertical="center"/>
    </xf>
    <xf numFmtId="0" fontId="0" fillId="37" borderId="44" xfId="0" applyFill="1" applyBorder="1" applyAlignment="1">
      <alignment horizontal="center" vertical="center"/>
    </xf>
    <xf numFmtId="0" fontId="0" fillId="34" borderId="0" xfId="0" applyFill="1"/>
    <xf numFmtId="0" fontId="0" fillId="0" borderId="28" xfId="0" applyBorder="1" applyAlignment="1">
      <alignment wrapText="1"/>
    </xf>
    <xf numFmtId="0" fontId="0" fillId="35" borderId="12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0" fillId="28" borderId="38" xfId="0" applyFill="1" applyBorder="1" applyAlignment="1">
      <alignment horizontal="center" vertical="top" wrapText="1"/>
    </xf>
    <xf numFmtId="0" fontId="0" fillId="28" borderId="18" xfId="0" applyFill="1" applyBorder="1" applyAlignment="1">
      <alignment horizontal="center"/>
    </xf>
    <xf numFmtId="0" fontId="0" fillId="28" borderId="20" xfId="0" applyFill="1" applyBorder="1" applyAlignment="1">
      <alignment horizontal="center"/>
    </xf>
    <xf numFmtId="0" fontId="0" fillId="28" borderId="26" xfId="0" applyFill="1" applyBorder="1"/>
    <xf numFmtId="0" fontId="0" fillId="35" borderId="0" xfId="0" applyFill="1"/>
    <xf numFmtId="0" fontId="0" fillId="33" borderId="38" xfId="0" applyFill="1" applyBorder="1" applyAlignment="1">
      <alignment horizontal="center" vertical="top" wrapText="1"/>
    </xf>
    <xf numFmtId="0" fontId="0" fillId="33" borderId="0" xfId="0" applyFill="1"/>
    <xf numFmtId="0" fontId="0" fillId="33" borderId="58" xfId="0" applyFill="1" applyBorder="1" applyAlignment="1">
      <alignment horizontal="center" vertical="top" wrapText="1"/>
    </xf>
    <xf numFmtId="0" fontId="0" fillId="36" borderId="35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applyFill="1"/>
    <xf numFmtId="0" fontId="0" fillId="36" borderId="44" xfId="0" applyFill="1" applyBorder="1" applyAlignment="1">
      <alignment horizontal="center"/>
    </xf>
    <xf numFmtId="0" fontId="0" fillId="34" borderId="32" xfId="0" applyFill="1" applyBorder="1" applyAlignment="1">
      <alignment vertical="top" wrapText="1"/>
    </xf>
    <xf numFmtId="0" fontId="0" fillId="34" borderId="32" xfId="0" applyFill="1" applyBorder="1" applyAlignment="1">
      <alignment horizontal="left"/>
    </xf>
    <xf numFmtId="0" fontId="0" fillId="34" borderId="35" xfId="0" applyFill="1" applyBorder="1" applyAlignment="1">
      <alignment vertical="top" wrapText="1"/>
    </xf>
    <xf numFmtId="0" fontId="0" fillId="34" borderId="35" xfId="0" applyFill="1" applyBorder="1" applyAlignment="1">
      <alignment horizontal="left"/>
    </xf>
    <xf numFmtId="0" fontId="0" fillId="34" borderId="44" xfId="0" applyFill="1" applyBorder="1" applyAlignment="1">
      <alignment vertical="top" wrapText="1"/>
    </xf>
    <xf numFmtId="0" fontId="0" fillId="34" borderId="44" xfId="0" applyFill="1" applyBorder="1" applyAlignment="1">
      <alignment horizontal="left"/>
    </xf>
    <xf numFmtId="0" fontId="0" fillId="36" borderId="32" xfId="0" applyFill="1" applyBorder="1" applyAlignment="1">
      <alignment horizontal="left"/>
    </xf>
    <xf numFmtId="0" fontId="0" fillId="36" borderId="32" xfId="0" applyFill="1" applyBorder="1" applyAlignment="1">
      <alignment horizontal="center"/>
    </xf>
    <xf numFmtId="0" fontId="0" fillId="37" borderId="32" xfId="0" applyFill="1" applyBorder="1" applyAlignment="1">
      <alignment horizontal="center"/>
    </xf>
    <xf numFmtId="0" fontId="0" fillId="36" borderId="35" xfId="0" applyFill="1" applyBorder="1" applyAlignment="1">
      <alignment horizontal="left"/>
    </xf>
    <xf numFmtId="0" fontId="0" fillId="36" borderId="15" xfId="0" applyFill="1" applyBorder="1" applyAlignment="1">
      <alignment horizontal="center"/>
    </xf>
    <xf numFmtId="0" fontId="0" fillId="36" borderId="17" xfId="0" applyFill="1" applyBorder="1" applyAlignment="1">
      <alignment horizontal="center"/>
    </xf>
    <xf numFmtId="0" fontId="0" fillId="35" borderId="18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0" fillId="36" borderId="44" xfId="0" applyFill="1" applyBorder="1" applyAlignment="1">
      <alignment horizontal="left"/>
    </xf>
    <xf numFmtId="0" fontId="0" fillId="36" borderId="32" xfId="0" applyFill="1" applyBorder="1" applyAlignment="1">
      <alignment vertical="top" wrapText="1"/>
    </xf>
    <xf numFmtId="0" fontId="0" fillId="36" borderId="32" xfId="0" applyFill="1" applyBorder="1"/>
    <xf numFmtId="0" fontId="0" fillId="36" borderId="35" xfId="0" applyFill="1" applyBorder="1" applyAlignment="1">
      <alignment vertical="top" wrapText="1"/>
    </xf>
    <xf numFmtId="0" fontId="0" fillId="36" borderId="35" xfId="0" applyFill="1" applyBorder="1"/>
    <xf numFmtId="0" fontId="0" fillId="36" borderId="44" xfId="0" applyFill="1" applyBorder="1" applyAlignment="1">
      <alignment vertical="top" wrapText="1"/>
    </xf>
    <xf numFmtId="0" fontId="0" fillId="36" borderId="44" xfId="0" applyFill="1" applyBorder="1"/>
    <xf numFmtId="0" fontId="0" fillId="0" borderId="0" xfId="0" applyBorder="1" applyAlignment="1">
      <alignment horizontal="center" wrapText="1"/>
    </xf>
    <xf numFmtId="0" fontId="0" fillId="28" borderId="32" xfId="0" applyFill="1" applyBorder="1" applyAlignment="1">
      <alignment vertical="top" wrapText="1"/>
    </xf>
    <xf numFmtId="0" fontId="0" fillId="28" borderId="35" xfId="0" applyFill="1" applyBorder="1" applyAlignment="1">
      <alignment vertical="top" wrapText="1"/>
    </xf>
    <xf numFmtId="0" fontId="0" fillId="28" borderId="59" xfId="0" applyFill="1" applyBorder="1"/>
    <xf numFmtId="0" fontId="0" fillId="33" borderId="32" xfId="0" applyFill="1" applyBorder="1" applyAlignment="1">
      <alignment vertical="top" wrapText="1"/>
    </xf>
    <xf numFmtId="0" fontId="0" fillId="33" borderId="32" xfId="0" applyFill="1" applyBorder="1" applyAlignment="1">
      <alignment vertical="center"/>
    </xf>
    <xf numFmtId="0" fontId="0" fillId="38" borderId="12" xfId="0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0" fontId="0" fillId="33" borderId="38" xfId="0" applyFill="1" applyBorder="1" applyAlignment="1">
      <alignment vertical="top" wrapText="1"/>
    </xf>
    <xf numFmtId="0" fontId="0" fillId="33" borderId="35" xfId="0" applyFill="1" applyBorder="1" applyAlignment="1">
      <alignment vertical="center"/>
    </xf>
    <xf numFmtId="0" fontId="0" fillId="36" borderId="18" xfId="0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0" fontId="0" fillId="33" borderId="30" xfId="0" applyFill="1" applyBorder="1" applyAlignment="1">
      <alignment horizontal="center" vertical="top" wrapText="1"/>
    </xf>
    <xf numFmtId="0" fontId="0" fillId="33" borderId="30" xfId="0" applyFill="1" applyBorder="1" applyAlignment="1">
      <alignment vertical="top" wrapText="1"/>
    </xf>
    <xf numFmtId="0" fontId="0" fillId="33" borderId="44" xfId="0" applyFill="1" applyBorder="1" applyAlignment="1">
      <alignment vertical="center"/>
    </xf>
    <xf numFmtId="0" fontId="0" fillId="28" borderId="44" xfId="0" applyFill="1" applyBorder="1" applyAlignment="1">
      <alignment horizontal="center" vertical="top" wrapText="1"/>
    </xf>
    <xf numFmtId="0" fontId="0" fillId="28" borderId="44" xfId="0" applyFill="1" applyBorder="1" applyAlignment="1">
      <alignment vertical="top" wrapText="1"/>
    </xf>
    <xf numFmtId="0" fontId="0" fillId="34" borderId="40" xfId="0" applyFill="1" applyBorder="1"/>
    <xf numFmtId="0" fontId="0" fillId="34" borderId="22" xfId="0" applyFill="1" applyBorder="1"/>
    <xf numFmtId="0" fontId="0" fillId="36" borderId="40" xfId="0" applyFill="1" applyBorder="1"/>
    <xf numFmtId="0" fontId="0" fillId="36" borderId="22" xfId="0" applyFill="1" applyBorder="1"/>
    <xf numFmtId="0" fontId="0" fillId="37" borderId="35" xfId="0" applyFill="1" applyBorder="1" applyAlignment="1">
      <alignment horizontal="center"/>
    </xf>
    <xf numFmtId="0" fontId="0" fillId="36" borderId="25" xfId="0" applyFill="1" applyBorder="1"/>
    <xf numFmtId="0" fontId="0" fillId="37" borderId="4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8" borderId="15" xfId="0" applyFill="1" applyBorder="1"/>
    <xf numFmtId="0" fontId="9" fillId="28" borderId="16" xfId="0" applyFont="1" applyFill="1" applyBorder="1" applyAlignment="1">
      <alignment horizontal="left" vertical="center" wrapText="1"/>
    </xf>
    <xf numFmtId="0" fontId="0" fillId="28" borderId="16" xfId="0" applyFill="1" applyBorder="1"/>
    <xf numFmtId="0" fontId="0" fillId="28" borderId="17" xfId="0" applyFill="1" applyBorder="1"/>
    <xf numFmtId="0" fontId="0" fillId="34" borderId="15" xfId="0" applyFill="1" applyBorder="1"/>
    <xf numFmtId="0" fontId="9" fillId="34" borderId="16" xfId="0" applyFont="1" applyFill="1" applyBorder="1" applyAlignment="1">
      <alignment horizontal="left" vertical="center" wrapText="1"/>
    </xf>
    <xf numFmtId="0" fontId="0" fillId="34" borderId="16" xfId="0" applyFill="1" applyBorder="1"/>
    <xf numFmtId="9" fontId="9" fillId="34" borderId="16" xfId="0" applyNumberFormat="1" applyFont="1" applyFill="1" applyBorder="1" applyAlignment="1">
      <alignment vertical="center"/>
    </xf>
    <xf numFmtId="0" fontId="9" fillId="34" borderId="16" xfId="0" applyFont="1" applyFill="1" applyBorder="1" applyAlignment="1">
      <alignment horizontal="left" vertical="center"/>
    </xf>
    <xf numFmtId="0" fontId="9" fillId="34" borderId="17" xfId="0" applyFont="1" applyFill="1" applyBorder="1" applyAlignment="1">
      <alignment horizontal="left" vertical="center"/>
    </xf>
    <xf numFmtId="0" fontId="9" fillId="34" borderId="16" xfId="0" applyFont="1" applyFill="1" applyBorder="1" applyAlignment="1">
      <alignment vertical="center" wrapText="1"/>
    </xf>
    <xf numFmtId="0" fontId="0" fillId="38" borderId="15" xfId="0" applyFill="1" applyBorder="1"/>
    <xf numFmtId="0" fontId="9" fillId="38" borderId="16" xfId="0" applyFont="1" applyFill="1" applyBorder="1" applyAlignment="1">
      <alignment horizontal="left" vertical="center" wrapText="1"/>
    </xf>
    <xf numFmtId="0" fontId="0" fillId="38" borderId="16" xfId="0" applyFill="1" applyBorder="1"/>
    <xf numFmtId="0" fontId="0" fillId="38" borderId="17" xfId="0" applyFill="1" applyBorder="1"/>
    <xf numFmtId="0" fontId="0" fillId="38" borderId="0" xfId="0" applyFill="1"/>
    <xf numFmtId="0" fontId="0" fillId="35" borderId="15" xfId="0" applyFill="1" applyBorder="1"/>
    <xf numFmtId="0" fontId="9" fillId="35" borderId="16" xfId="0" applyFont="1" applyFill="1" applyBorder="1" applyAlignment="1">
      <alignment horizontal="left" vertical="center" wrapText="1"/>
    </xf>
    <xf numFmtId="0" fontId="0" fillId="35" borderId="16" xfId="0" applyFill="1" applyBorder="1"/>
    <xf numFmtId="0" fontId="0" fillId="35" borderId="17" xfId="0" applyFill="1" applyBorder="1"/>
    <xf numFmtId="0" fontId="0" fillId="35" borderId="55" xfId="0" applyFill="1" applyBorder="1"/>
    <xf numFmtId="0" fontId="0" fillId="35" borderId="80" xfId="0" applyFill="1" applyBorder="1"/>
    <xf numFmtId="0" fontId="0" fillId="35" borderId="57" xfId="0" applyFill="1" applyBorder="1"/>
    <xf numFmtId="0" fontId="0" fillId="35" borderId="19" xfId="0" applyFill="1" applyBorder="1"/>
    <xf numFmtId="0" fontId="0" fillId="35" borderId="20" xfId="0" applyFill="1" applyBorder="1"/>
    <xf numFmtId="0" fontId="9" fillId="28" borderId="16" xfId="0" applyFont="1" applyFill="1" applyBorder="1" applyAlignment="1" applyProtection="1">
      <alignment horizontal="left" vertical="center"/>
      <protection locked="0"/>
    </xf>
    <xf numFmtId="0" fontId="9" fillId="34" borderId="16" xfId="0" applyFont="1" applyFill="1" applyBorder="1" applyAlignment="1" applyProtection="1">
      <alignment horizontal="left" vertical="center"/>
      <protection locked="0"/>
    </xf>
    <xf numFmtId="0" fontId="0" fillId="34" borderId="17" xfId="0" applyFill="1" applyBorder="1"/>
    <xf numFmtId="0" fontId="0" fillId="39" borderId="15" xfId="0" applyFill="1" applyBorder="1"/>
    <xf numFmtId="0" fontId="9" fillId="39" borderId="16" xfId="0" applyFont="1" applyFill="1" applyBorder="1" applyAlignment="1" applyProtection="1">
      <alignment horizontal="left" vertical="center"/>
      <protection locked="0"/>
    </xf>
    <xf numFmtId="0" fontId="0" fillId="39" borderId="16" xfId="0" applyFill="1" applyBorder="1"/>
    <xf numFmtId="0" fontId="9" fillId="39" borderId="16" xfId="0" applyFont="1" applyFill="1" applyBorder="1" applyAlignment="1">
      <alignment horizontal="left" vertical="center" wrapText="1"/>
    </xf>
    <xf numFmtId="0" fontId="0" fillId="39" borderId="17" xfId="0" applyFill="1" applyBorder="1"/>
    <xf numFmtId="0" fontId="0" fillId="33" borderId="15" xfId="0" applyFill="1" applyBorder="1"/>
    <xf numFmtId="0" fontId="9" fillId="33" borderId="16" xfId="0" applyFont="1" applyFill="1" applyBorder="1" applyAlignment="1" applyProtection="1">
      <alignment horizontal="left" vertical="center"/>
      <protection locked="0"/>
    </xf>
    <xf numFmtId="0" fontId="0" fillId="33" borderId="16" xfId="0" applyFill="1" applyBorder="1"/>
    <xf numFmtId="0" fontId="0" fillId="33" borderId="17" xfId="0" applyFill="1" applyBorder="1"/>
    <xf numFmtId="0" fontId="9" fillId="28" borderId="0" xfId="0" applyFont="1" applyFill="1"/>
    <xf numFmtId="0" fontId="29" fillId="28" borderId="16" xfId="0" applyFont="1" applyFill="1" applyBorder="1" applyAlignment="1" applyProtection="1">
      <alignment horizontal="left" vertical="center"/>
      <protection locked="0"/>
    </xf>
    <xf numFmtId="0" fontId="29" fillId="28" borderId="16" xfId="0" applyFont="1" applyFill="1" applyBorder="1" applyAlignment="1">
      <alignment horizontal="left" vertical="center" wrapText="1"/>
    </xf>
    <xf numFmtId="0" fontId="9" fillId="28" borderId="15" xfId="0" applyFont="1" applyFill="1" applyBorder="1"/>
    <xf numFmtId="0" fontId="29" fillId="0" borderId="0" xfId="0" applyFont="1"/>
    <xf numFmtId="0" fontId="29" fillId="28" borderId="15" xfId="0" applyFont="1" applyFill="1" applyBorder="1"/>
    <xf numFmtId="0" fontId="29" fillId="33" borderId="15" xfId="0" applyFont="1" applyFill="1" applyBorder="1"/>
    <xf numFmtId="0" fontId="29" fillId="33" borderId="16" xfId="0" applyFont="1" applyFill="1" applyBorder="1" applyAlignment="1" applyProtection="1">
      <alignment horizontal="left" vertical="center"/>
      <protection locked="0"/>
    </xf>
    <xf numFmtId="0" fontId="29" fillId="33" borderId="16" xfId="0" applyFont="1" applyFill="1" applyBorder="1"/>
    <xf numFmtId="0" fontId="29" fillId="33" borderId="17" xfId="0" applyFont="1" applyFill="1" applyBorder="1"/>
    <xf numFmtId="0" fontId="29" fillId="33" borderId="0" xfId="0" applyFont="1" applyFill="1"/>
    <xf numFmtId="0" fontId="1" fillId="0" borderId="0" xfId="0" applyFont="1" applyAlignment="1">
      <alignment wrapText="1"/>
    </xf>
    <xf numFmtId="0" fontId="12" fillId="5" borderId="21" xfId="0" applyFont="1" applyFill="1" applyBorder="1" applyProtection="1">
      <protection hidden="1"/>
    </xf>
    <xf numFmtId="0" fontId="12" fillId="5" borderId="81" xfId="0" applyFont="1" applyFill="1" applyBorder="1" applyProtection="1">
      <protection hidden="1"/>
    </xf>
    <xf numFmtId="0" fontId="5" fillId="6" borderId="52" xfId="0" applyFont="1" applyFill="1" applyBorder="1" applyProtection="1">
      <protection hidden="1"/>
    </xf>
    <xf numFmtId="0" fontId="18" fillId="40" borderId="4" xfId="0" applyFont="1" applyFill="1" applyBorder="1" applyAlignment="1" applyProtection="1">
      <alignment horizontal="right"/>
      <protection hidden="1"/>
    </xf>
    <xf numFmtId="0" fontId="18" fillId="40" borderId="5" xfId="0" applyFont="1" applyFill="1" applyBorder="1" applyAlignment="1" applyProtection="1">
      <alignment horizontal="right"/>
      <protection hidden="1"/>
    </xf>
    <xf numFmtId="0" fontId="5" fillId="40" borderId="7" xfId="0" applyFont="1" applyFill="1" applyBorder="1" applyAlignment="1" applyProtection="1">
      <alignment horizontal="center"/>
      <protection hidden="1"/>
    </xf>
    <xf numFmtId="0" fontId="5" fillId="40" borderId="8" xfId="0" applyFont="1" applyFill="1" applyBorder="1" applyAlignment="1" applyProtection="1">
      <alignment horizontal="right"/>
      <protection hidden="1"/>
    </xf>
    <xf numFmtId="0" fontId="18" fillId="41" borderId="5" xfId="0" applyFont="1" applyFill="1" applyBorder="1" applyAlignment="1" applyProtection="1">
      <alignment horizontal="right"/>
      <protection hidden="1"/>
    </xf>
    <xf numFmtId="0" fontId="5" fillId="41" borderId="8" xfId="0" applyFont="1" applyFill="1" applyBorder="1" applyAlignment="1" applyProtection="1">
      <alignment horizontal="right"/>
      <protection hidden="1"/>
    </xf>
    <xf numFmtId="0" fontId="18" fillId="42" borderId="5" xfId="0" applyFont="1" applyFill="1" applyBorder="1" applyAlignment="1" applyProtection="1">
      <alignment horizontal="right"/>
      <protection hidden="1"/>
    </xf>
    <xf numFmtId="0" fontId="5" fillId="42" borderId="8" xfId="0" applyFont="1" applyFill="1" applyBorder="1" applyAlignment="1" applyProtection="1">
      <alignment horizontal="right"/>
      <protection hidden="1"/>
    </xf>
    <xf numFmtId="0" fontId="18" fillId="43" borderId="5" xfId="0" applyFont="1" applyFill="1" applyBorder="1" applyAlignment="1" applyProtection="1">
      <alignment horizontal="right"/>
      <protection hidden="1"/>
    </xf>
    <xf numFmtId="0" fontId="5" fillId="43" borderId="8" xfId="0" applyFont="1" applyFill="1" applyBorder="1" applyAlignment="1" applyProtection="1">
      <alignment horizontal="right"/>
      <protection hidden="1"/>
    </xf>
    <xf numFmtId="0" fontId="18" fillId="44" borderId="5" xfId="0" applyFont="1" applyFill="1" applyBorder="1" applyAlignment="1" applyProtection="1">
      <alignment horizontal="right"/>
      <protection hidden="1"/>
    </xf>
    <xf numFmtId="0" fontId="5" fillId="44" borderId="8" xfId="0" applyFont="1" applyFill="1" applyBorder="1" applyAlignment="1" applyProtection="1">
      <alignment horizontal="right"/>
      <protection hidden="1"/>
    </xf>
    <xf numFmtId="0" fontId="18" fillId="45" borderId="5" xfId="0" applyFont="1" applyFill="1" applyBorder="1" applyAlignment="1" applyProtection="1">
      <alignment horizontal="right"/>
      <protection hidden="1"/>
    </xf>
    <xf numFmtId="0" fontId="5" fillId="45" borderId="8" xfId="0" applyFont="1" applyFill="1" applyBorder="1" applyAlignment="1" applyProtection="1">
      <alignment horizontal="right"/>
      <protection hidden="1"/>
    </xf>
    <xf numFmtId="0" fontId="18" fillId="46" borderId="5" xfId="0" applyFont="1" applyFill="1" applyBorder="1" applyAlignment="1" applyProtection="1">
      <alignment horizontal="right"/>
      <protection hidden="1"/>
    </xf>
    <xf numFmtId="0" fontId="5" fillId="46" borderId="8" xfId="0" applyFont="1" applyFill="1" applyBorder="1" applyAlignment="1" applyProtection="1">
      <alignment horizontal="right"/>
      <protection hidden="1"/>
    </xf>
    <xf numFmtId="0" fontId="1" fillId="0" borderId="0" xfId="0" applyFont="1"/>
    <xf numFmtId="0" fontId="5" fillId="34" borderId="0" xfId="0" applyFont="1" applyFill="1" applyAlignment="1" applyProtection="1">
      <alignment horizontal="center" wrapText="1"/>
      <protection hidden="1"/>
    </xf>
    <xf numFmtId="0" fontId="5" fillId="2" borderId="0" xfId="0" applyFont="1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hidden="1"/>
    </xf>
    <xf numFmtId="0" fontId="6" fillId="2" borderId="15" xfId="0" applyFont="1" applyFill="1" applyBorder="1" applyAlignment="1" applyProtection="1">
      <alignment horizontal="center"/>
      <protection locked="0" hidden="1"/>
    </xf>
    <xf numFmtId="0" fontId="6" fillId="2" borderId="16" xfId="0" applyFont="1" applyFill="1" applyBorder="1" applyAlignment="1" applyProtection="1">
      <alignment horizontal="center"/>
      <protection locked="0" hidden="1"/>
    </xf>
    <xf numFmtId="0" fontId="6" fillId="2" borderId="17" xfId="0" applyFont="1" applyFill="1" applyBorder="1" applyAlignment="1" applyProtection="1">
      <alignment horizontal="center"/>
      <protection locked="0" hidden="1"/>
    </xf>
    <xf numFmtId="0" fontId="6" fillId="2" borderId="18" xfId="0" applyFont="1" applyFill="1" applyBorder="1" applyAlignment="1" applyProtection="1">
      <alignment horizontal="center"/>
      <protection locked="0" hidden="1"/>
    </xf>
    <xf numFmtId="0" fontId="6" fillId="2" borderId="19" xfId="0" applyFont="1" applyFill="1" applyBorder="1" applyAlignment="1" applyProtection="1">
      <alignment horizontal="center"/>
      <protection locked="0" hidden="1"/>
    </xf>
    <xf numFmtId="0" fontId="6" fillId="2" borderId="20" xfId="0" applyFont="1" applyFill="1" applyBorder="1" applyAlignment="1" applyProtection="1">
      <alignment horizontal="center"/>
      <protection locked="0" hidden="1"/>
    </xf>
    <xf numFmtId="0" fontId="6" fillId="2" borderId="3" xfId="0" applyFont="1" applyFill="1" applyBorder="1" applyAlignment="1" applyProtection="1">
      <alignment horizontal="center" vertical="top" wrapText="1"/>
      <protection locked="0" hidden="1"/>
    </xf>
    <xf numFmtId="0" fontId="0" fillId="2" borderId="4" xfId="0" applyFill="1" applyBorder="1" applyAlignment="1" applyProtection="1">
      <alignment horizontal="center" vertical="top" wrapText="1"/>
      <protection locked="0" hidden="1"/>
    </xf>
    <xf numFmtId="0" fontId="0" fillId="2" borderId="5" xfId="0" applyFill="1" applyBorder="1" applyAlignment="1" applyProtection="1">
      <alignment horizontal="center" vertical="top" wrapText="1"/>
      <protection locked="0" hidden="1"/>
    </xf>
    <xf numFmtId="0" fontId="0" fillId="2" borderId="27" xfId="0" applyFill="1" applyBorder="1" applyAlignment="1" applyProtection="1">
      <alignment horizontal="center" vertical="top" wrapText="1"/>
      <protection locked="0" hidden="1"/>
    </xf>
    <xf numFmtId="0" fontId="0" fillId="2" borderId="0" xfId="0" applyFill="1" applyAlignment="1" applyProtection="1">
      <alignment horizontal="center" vertical="top" wrapText="1"/>
      <protection locked="0" hidden="1"/>
    </xf>
    <xf numFmtId="0" fontId="0" fillId="2" borderId="28" xfId="0" applyFill="1" applyBorder="1" applyAlignment="1" applyProtection="1">
      <alignment horizontal="center" vertical="top" wrapText="1"/>
      <protection locked="0" hidden="1"/>
    </xf>
    <xf numFmtId="0" fontId="0" fillId="2" borderId="6" xfId="0" applyFill="1" applyBorder="1" applyAlignment="1" applyProtection="1">
      <alignment horizontal="center" vertical="top" wrapText="1"/>
      <protection locked="0" hidden="1"/>
    </xf>
    <xf numFmtId="0" fontId="0" fillId="2" borderId="7" xfId="0" applyFill="1" applyBorder="1" applyAlignment="1" applyProtection="1">
      <alignment horizontal="center" vertical="top" wrapText="1"/>
      <protection locked="0" hidden="1"/>
    </xf>
    <xf numFmtId="0" fontId="0" fillId="2" borderId="8" xfId="0" applyFill="1" applyBorder="1" applyAlignment="1" applyProtection="1">
      <alignment horizontal="center" vertical="top" wrapText="1"/>
      <protection locked="0" hidden="1"/>
    </xf>
    <xf numFmtId="0" fontId="6" fillId="2" borderId="21" xfId="0" applyFont="1" applyFill="1" applyBorder="1" applyAlignment="1" applyProtection="1">
      <alignment horizontal="center"/>
      <protection locked="0" hidden="1"/>
    </xf>
    <xf numFmtId="0" fontId="6" fillId="2" borderId="22" xfId="0" applyFont="1" applyFill="1" applyBorder="1" applyAlignment="1" applyProtection="1">
      <alignment horizontal="center"/>
      <protection locked="0" hidden="1"/>
    </xf>
    <xf numFmtId="0" fontId="6" fillId="2" borderId="23" xfId="0" applyFont="1" applyFill="1" applyBorder="1" applyAlignment="1" applyProtection="1">
      <alignment horizontal="center"/>
      <protection locked="0" hidden="1"/>
    </xf>
    <xf numFmtId="0" fontId="6" fillId="2" borderId="24" xfId="0" applyFont="1" applyFill="1" applyBorder="1" applyAlignment="1" applyProtection="1">
      <alignment horizontal="center"/>
      <protection locked="0" hidden="1"/>
    </xf>
    <xf numFmtId="0" fontId="6" fillId="2" borderId="25" xfId="0" applyFont="1" applyFill="1" applyBorder="1" applyAlignment="1" applyProtection="1">
      <alignment horizontal="center"/>
      <protection locked="0" hidden="1"/>
    </xf>
    <xf numFmtId="0" fontId="6" fillId="2" borderId="26" xfId="0" applyFont="1" applyFill="1" applyBorder="1" applyAlignment="1" applyProtection="1">
      <alignment horizontal="center"/>
      <protection locked="0" hidden="1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/>
      <protection locked="0" hidden="1"/>
    </xf>
    <xf numFmtId="0" fontId="6" fillId="2" borderId="11" xfId="0" applyFont="1" applyFill="1" applyBorder="1" applyAlignment="1" applyProtection="1">
      <alignment horizont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/>
      <protection locked="0" hidden="1"/>
    </xf>
    <xf numFmtId="0" fontId="6" fillId="2" borderId="14" xfId="0" applyFont="1" applyFill="1" applyBorder="1" applyAlignment="1" applyProtection="1">
      <alignment horizontal="center"/>
      <protection locked="0"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27" fillId="2" borderId="29" xfId="0" applyFont="1" applyFill="1" applyBorder="1" applyAlignment="1" applyProtection="1">
      <alignment horizontal="center" vertical="center" wrapText="1"/>
      <protection locked="0" hidden="1"/>
    </xf>
    <xf numFmtId="0" fontId="27" fillId="2" borderId="31" xfId="0" applyFont="1" applyFill="1" applyBorder="1" applyAlignment="1" applyProtection="1">
      <alignment horizontal="center" vertical="center" wrapText="1"/>
      <protection locked="0" hidden="1"/>
    </xf>
    <xf numFmtId="0" fontId="27" fillId="2" borderId="30" xfId="0" applyFont="1" applyFill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 wrapText="1"/>
      <protection hidden="1"/>
    </xf>
    <xf numFmtId="0" fontId="0" fillId="0" borderId="30" xfId="0" applyBorder="1" applyAlignment="1" applyProtection="1">
      <alignment horizontal="center" wrapText="1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 wrapText="1"/>
      <protection hidden="1"/>
    </xf>
    <xf numFmtId="0" fontId="10" fillId="0" borderId="19" xfId="0" applyFont="1" applyBorder="1" applyAlignment="1" applyProtection="1">
      <alignment horizontal="center" wrapText="1"/>
      <protection hidden="1"/>
    </xf>
    <xf numFmtId="0" fontId="5" fillId="0" borderId="14" xfId="0" applyFont="1" applyBorder="1" applyAlignment="1" applyProtection="1">
      <alignment horizontal="center" wrapText="1"/>
      <protection hidden="1"/>
    </xf>
    <xf numFmtId="0" fontId="5" fillId="0" borderId="20" xfId="0" applyFont="1" applyBorder="1" applyAlignment="1" applyProtection="1">
      <alignment horizontal="center" wrapText="1"/>
      <protection hidden="1"/>
    </xf>
    <xf numFmtId="0" fontId="10" fillId="4" borderId="0" xfId="0" applyFont="1" applyFill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2" borderId="59" xfId="0" applyFont="1" applyFill="1" applyBorder="1" applyAlignment="1" applyProtection="1">
      <alignment horizontal="center" vertical="center" wrapText="1"/>
      <protection hidden="1"/>
    </xf>
    <xf numFmtId="0" fontId="14" fillId="2" borderId="28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 vertical="center" wrapText="1"/>
      <protection hidden="1"/>
    </xf>
    <xf numFmtId="0" fontId="12" fillId="5" borderId="36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25" fillId="2" borderId="59" xfId="0" applyFont="1" applyFill="1" applyBorder="1" applyAlignment="1" applyProtection="1">
      <alignment horizontal="center" vertical="center" wrapText="1"/>
      <protection hidden="1"/>
    </xf>
    <xf numFmtId="0" fontId="5" fillId="42" borderId="3" xfId="0" applyFont="1" applyFill="1" applyBorder="1" applyAlignment="1" applyProtection="1">
      <alignment horizontal="center"/>
      <protection hidden="1"/>
    </xf>
    <xf numFmtId="0" fontId="5" fillId="42" borderId="6" xfId="0" applyFont="1" applyFill="1" applyBorder="1" applyAlignment="1" applyProtection="1">
      <alignment horizontal="center"/>
      <protection hidden="1"/>
    </xf>
    <xf numFmtId="0" fontId="5" fillId="43" borderId="3" xfId="0" applyFont="1" applyFill="1" applyBorder="1" applyAlignment="1" applyProtection="1">
      <alignment horizontal="center"/>
      <protection hidden="1"/>
    </xf>
    <xf numFmtId="0" fontId="5" fillId="43" borderId="6" xfId="0" applyFont="1" applyFill="1" applyBorder="1" applyAlignment="1" applyProtection="1">
      <alignment horizontal="center"/>
      <protection hidden="1"/>
    </xf>
    <xf numFmtId="0" fontId="5" fillId="41" borderId="3" xfId="0" applyFont="1" applyFill="1" applyBorder="1" applyAlignment="1" applyProtection="1">
      <alignment horizontal="center"/>
      <protection hidden="1"/>
    </xf>
    <xf numFmtId="0" fontId="5" fillId="41" borderId="6" xfId="0" applyFont="1" applyFill="1" applyBorder="1" applyAlignment="1" applyProtection="1">
      <alignment horizontal="center"/>
      <protection hidden="1"/>
    </xf>
    <xf numFmtId="0" fontId="5" fillId="6" borderId="3" xfId="0" applyFont="1" applyFill="1" applyBorder="1" applyAlignment="1" applyProtection="1">
      <alignment horizontal="center"/>
      <protection hidden="1"/>
    </xf>
    <xf numFmtId="0" fontId="5" fillId="6" borderId="6" xfId="0" applyFont="1" applyFill="1" applyBorder="1" applyAlignment="1" applyProtection="1">
      <alignment horizontal="center"/>
      <protection hidden="1"/>
    </xf>
    <xf numFmtId="0" fontId="24" fillId="4" borderId="0" xfId="0" applyFont="1" applyFill="1" applyAlignment="1" applyProtection="1">
      <alignment horizontal="center" vertical="center" textRotation="90" wrapText="1"/>
      <protection hidden="1"/>
    </xf>
    <xf numFmtId="0" fontId="24" fillId="4" borderId="4" xfId="0" applyFont="1" applyFill="1" applyBorder="1" applyAlignment="1" applyProtection="1">
      <alignment horizontal="center" vertical="center" textRotation="90" wrapText="1"/>
      <protection hidden="1"/>
    </xf>
    <xf numFmtId="0" fontId="24" fillId="26" borderId="66" xfId="0" applyFont="1" applyFill="1" applyBorder="1" applyAlignment="1" applyProtection="1">
      <alignment horizontal="center" vertical="center" textRotation="90" wrapText="1"/>
      <protection hidden="1"/>
    </xf>
    <xf numFmtId="0" fontId="24" fillId="26" borderId="0" xfId="0" applyFont="1" applyFill="1" applyAlignment="1" applyProtection="1">
      <alignment horizontal="center" vertical="center" textRotation="90" wrapText="1"/>
      <protection hidden="1"/>
    </xf>
    <xf numFmtId="0" fontId="24" fillId="26" borderId="71" xfId="0" applyFont="1" applyFill="1" applyBorder="1" applyAlignment="1" applyProtection="1">
      <alignment horizontal="center" vertical="center" textRotation="90" wrapText="1"/>
      <protection hidden="1"/>
    </xf>
    <xf numFmtId="0" fontId="5" fillId="40" borderId="3" xfId="0" applyFont="1" applyFill="1" applyBorder="1" applyAlignment="1" applyProtection="1">
      <alignment horizontal="center"/>
      <protection hidden="1"/>
    </xf>
    <xf numFmtId="0" fontId="5" fillId="40" borderId="6" xfId="0" applyFont="1" applyFill="1" applyBorder="1" applyAlignment="1" applyProtection="1">
      <alignment horizontal="center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28" xfId="0" applyFont="1" applyFill="1" applyBorder="1" applyAlignment="1" applyProtection="1">
      <alignment horizontal="center"/>
      <protection hidden="1"/>
    </xf>
    <xf numFmtId="0" fontId="5" fillId="28" borderId="42" xfId="0" applyFont="1" applyFill="1" applyBorder="1" applyAlignment="1" applyProtection="1">
      <alignment horizontal="center" wrapText="1"/>
      <protection hidden="1"/>
    </xf>
    <xf numFmtId="0" fontId="5" fillId="28" borderId="16" xfId="0" applyFont="1" applyFill="1" applyBorder="1" applyAlignment="1" applyProtection="1">
      <alignment horizontal="center" wrapText="1"/>
      <protection hidden="1"/>
    </xf>
    <xf numFmtId="0" fontId="7" fillId="33" borderId="1" xfId="0" applyFont="1" applyFill="1" applyBorder="1" applyAlignment="1" applyProtection="1">
      <alignment horizontal="left"/>
      <protection hidden="1"/>
    </xf>
    <xf numFmtId="0" fontId="7" fillId="33" borderId="77" xfId="0" applyFont="1" applyFill="1" applyBorder="1" applyAlignment="1" applyProtection="1">
      <alignment horizontal="left"/>
      <protection hidden="1"/>
    </xf>
    <xf numFmtId="0" fontId="29" fillId="33" borderId="41" xfId="0" applyFont="1" applyFill="1" applyBorder="1" applyAlignment="1">
      <alignment horizontal="left" vertical="center" wrapText="1"/>
    </xf>
    <xf numFmtId="0" fontId="29" fillId="33" borderId="42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42" xfId="0" applyFont="1" applyFill="1" applyBorder="1" applyAlignment="1" applyProtection="1">
      <alignment horizontal="left" vertical="center"/>
      <protection hidden="1"/>
    </xf>
    <xf numFmtId="0" fontId="26" fillId="27" borderId="16" xfId="0" applyFont="1" applyFill="1" applyBorder="1" applyAlignment="1" applyProtection="1">
      <alignment horizontal="center" vertical="center" wrapText="1"/>
      <protection hidden="1"/>
    </xf>
    <xf numFmtId="0" fontId="26" fillId="27" borderId="21" xfId="0" applyFont="1" applyFill="1" applyBorder="1" applyAlignment="1" applyProtection="1">
      <alignment horizontal="center" vertical="center" wrapText="1"/>
      <protection hidden="1"/>
    </xf>
    <xf numFmtId="0" fontId="26" fillId="27" borderId="55" xfId="0" applyFont="1" applyFill="1" applyBorder="1" applyAlignment="1" applyProtection="1">
      <alignment horizontal="center" vertical="center" wrapText="1"/>
      <protection hidden="1"/>
    </xf>
    <xf numFmtId="0" fontId="26" fillId="27" borderId="56" xfId="0" applyFont="1" applyFill="1" applyBorder="1" applyAlignment="1" applyProtection="1">
      <alignment horizontal="center" vertical="center" wrapText="1"/>
      <protection hidden="1"/>
    </xf>
    <xf numFmtId="0" fontId="5" fillId="28" borderId="32" xfId="0" applyFont="1" applyFill="1" applyBorder="1" applyAlignment="1" applyProtection="1">
      <alignment horizontal="center" textRotation="90"/>
      <protection hidden="1"/>
    </xf>
    <xf numFmtId="0" fontId="5" fillId="28" borderId="35" xfId="0" applyFont="1" applyFill="1" applyBorder="1" applyAlignment="1" applyProtection="1">
      <alignment horizontal="center" textRotation="90"/>
      <protection hidden="1"/>
    </xf>
    <xf numFmtId="0" fontId="5" fillId="28" borderId="44" xfId="0" applyFont="1" applyFill="1" applyBorder="1" applyAlignment="1" applyProtection="1">
      <alignment horizontal="center" textRotation="90"/>
      <protection hidden="1"/>
    </xf>
    <xf numFmtId="0" fontId="0" fillId="0" borderId="28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center" wrapText="1"/>
    </xf>
  </cellXfs>
  <cellStyles count="3">
    <cellStyle name="Lien hypertexte" xfId="2" builtinId="8"/>
    <cellStyle name="Normal" xfId="0" builtinId="0"/>
    <cellStyle name="Normal 2" xfId="1" xr:uid="{00000000-0005-0000-0000-000001000000}"/>
  </cellStyles>
  <dxfs count="17"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423" displayName="Tableau423" ref="B3:O35" headerRowDxfId="16" dataDxfId="15" totalsRowDxfId="14">
  <autoFilter ref="B3:O35" xr:uid="{00000000-0009-0000-0100-000001000000}"/>
  <sortState ref="B4:O33">
    <sortCondition ref="B3:B33"/>
  </sortState>
  <tableColumns count="14">
    <tableColumn id="1" xr3:uid="{00000000-0010-0000-0000-000001000000}" name="Question" dataDxfId="13"/>
    <tableColumn id="2" xr3:uid="{00000000-0010-0000-0000-000002000000}" name="Colonne1" dataDxfId="12"/>
    <tableColumn id="3" xr3:uid="{00000000-0010-0000-0000-000003000000}" name="Action" dataDxfId="11"/>
    <tableColumn id="4" xr3:uid="{00000000-0010-0000-0000-000004000000}" name="Désignation de l'action" dataDxfId="10"/>
    <tableColumn id="5" xr3:uid="{00000000-0010-0000-0000-000005000000}" name="Critères / attendus" dataDxfId="9"/>
    <tableColumn id="6" xr3:uid="{00000000-0010-0000-0000-000006000000}" name="1" dataDxfId="8"/>
    <tableColumn id="7" xr3:uid="{00000000-0010-0000-0000-000007000000}" name="2" dataDxfId="7"/>
    <tableColumn id="8" xr3:uid="{00000000-0010-0000-0000-000008000000}" name="3" dataDxfId="6"/>
    <tableColumn id="9" xr3:uid="{00000000-0010-0000-0000-000009000000}" name="4" dataDxfId="5"/>
    <tableColumn id="10" xr3:uid="{00000000-0010-0000-0000-00000A000000}" name="C10" dataDxfId="4"/>
    <tableColumn id="11" xr3:uid="{00000000-0010-0000-0000-00000B000000}" name="C11" dataDxfId="3"/>
    <tableColumn id="12" xr3:uid="{00000000-0010-0000-0000-00000C000000}" name="Niveau " dataDxfId="2"/>
    <tableColumn id="13" xr3:uid="{00000000-0010-0000-0000-00000D000000}" name="C102" dataDxfId="1"/>
    <tableColumn id="14" xr3:uid="{00000000-0010-0000-0000-00000E000000}" name="C11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duscol.education.fr/sti/textes/grilles-pour-le-baccalaureat-mf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topLeftCell="A27" workbookViewId="0">
      <selection activeCell="O26" sqref="O26"/>
    </sheetView>
  </sheetViews>
  <sheetFormatPr baseColWidth="10" defaultRowHeight="14.5" x14ac:dyDescent="0.35"/>
  <sheetData>
    <row r="2" spans="1:6" x14ac:dyDescent="0.35">
      <c r="B2" s="1" t="s">
        <v>974</v>
      </c>
    </row>
    <row r="3" spans="1:6" x14ac:dyDescent="0.35">
      <c r="B3" s="1" t="s">
        <v>0</v>
      </c>
    </row>
    <row r="5" spans="1:6" x14ac:dyDescent="0.35">
      <c r="A5" s="1" t="s">
        <v>1</v>
      </c>
      <c r="B5" s="1" t="s">
        <v>2</v>
      </c>
    </row>
    <row r="6" spans="1:6" x14ac:dyDescent="0.35">
      <c r="A6" t="s">
        <v>3</v>
      </c>
      <c r="B6" t="s">
        <v>4</v>
      </c>
    </row>
    <row r="7" spans="1:6" x14ac:dyDescent="0.35">
      <c r="A7" t="s">
        <v>5</v>
      </c>
      <c r="B7" s="2" t="s">
        <v>6</v>
      </c>
      <c r="C7" s="3"/>
      <c r="D7" s="3"/>
      <c r="E7" s="3"/>
      <c r="F7" s="3"/>
    </row>
    <row r="8" spans="1:6" x14ac:dyDescent="0.35">
      <c r="B8" t="s">
        <v>7</v>
      </c>
    </row>
    <row r="15" spans="1:6" x14ac:dyDescent="0.35">
      <c r="A15" t="s">
        <v>8</v>
      </c>
      <c r="B15" t="s">
        <v>9</v>
      </c>
    </row>
    <row r="17" spans="1:14" x14ac:dyDescent="0.35">
      <c r="A17" s="1" t="s">
        <v>10</v>
      </c>
      <c r="B17" s="1" t="s">
        <v>11</v>
      </c>
    </row>
    <row r="18" spans="1:14" ht="14.75" customHeight="1" x14ac:dyDescent="0.35">
      <c r="A18" t="s">
        <v>12</v>
      </c>
      <c r="B18" t="s">
        <v>13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75" customHeight="1" x14ac:dyDescent="0.35">
      <c r="A19" t="s">
        <v>14</v>
      </c>
      <c r="B19" s="490" t="s">
        <v>659</v>
      </c>
      <c r="C19" s="490"/>
      <c r="D19" s="490"/>
      <c r="E19" s="490"/>
      <c r="F19" s="490"/>
      <c r="G19" s="490"/>
      <c r="H19" s="490"/>
      <c r="I19" s="490"/>
      <c r="J19" s="490"/>
      <c r="K19" s="490"/>
      <c r="L19" s="4"/>
      <c r="M19" s="4"/>
      <c r="N19" s="4"/>
    </row>
    <row r="20" spans="1:14" x14ac:dyDescent="0.35"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"/>
      <c r="M20" s="4"/>
      <c r="N20" s="4"/>
    </row>
    <row r="21" spans="1:14" x14ac:dyDescent="0.35">
      <c r="A21" t="s">
        <v>15</v>
      </c>
      <c r="B21" s="488" t="s">
        <v>976</v>
      </c>
    </row>
    <row r="22" spans="1:14" ht="14.75" customHeight="1" x14ac:dyDescent="0.35">
      <c r="B22" s="490" t="s">
        <v>975</v>
      </c>
      <c r="C22" s="490"/>
      <c r="D22" s="490"/>
      <c r="E22" s="490"/>
      <c r="F22" s="490"/>
      <c r="G22" s="490"/>
      <c r="H22" s="490"/>
      <c r="I22" s="490"/>
      <c r="J22" s="490"/>
      <c r="K22" s="490"/>
    </row>
    <row r="23" spans="1:14" x14ac:dyDescent="0.35">
      <c r="A23" t="s">
        <v>16</v>
      </c>
      <c r="B23" t="s">
        <v>17</v>
      </c>
    </row>
    <row r="26" spans="1:14" x14ac:dyDescent="0.35">
      <c r="A26" s="1" t="s">
        <v>18</v>
      </c>
      <c r="B26" s="1" t="s">
        <v>19</v>
      </c>
    </row>
    <row r="27" spans="1:14" x14ac:dyDescent="0.35">
      <c r="A27" t="s">
        <v>20</v>
      </c>
      <c r="B27" t="s">
        <v>21</v>
      </c>
    </row>
    <row r="28" spans="1:14" x14ac:dyDescent="0.35">
      <c r="A28" t="s">
        <v>22</v>
      </c>
      <c r="B28" t="s">
        <v>23</v>
      </c>
    </row>
    <row r="29" spans="1:14" x14ac:dyDescent="0.35">
      <c r="B29" s="490" t="s">
        <v>660</v>
      </c>
      <c r="C29" s="490"/>
      <c r="D29" s="490"/>
      <c r="E29" s="490"/>
      <c r="F29" s="490"/>
      <c r="G29" s="490"/>
      <c r="H29" s="490"/>
      <c r="I29" s="490"/>
      <c r="J29" s="490"/>
      <c r="K29" s="490"/>
    </row>
    <row r="30" spans="1:14" x14ac:dyDescent="0.35">
      <c r="B30" s="490"/>
      <c r="C30" s="490"/>
      <c r="D30" s="490"/>
      <c r="E30" s="490"/>
      <c r="F30" s="490"/>
      <c r="G30" s="490"/>
      <c r="H30" s="490"/>
      <c r="I30" s="490"/>
      <c r="J30" s="490"/>
      <c r="K30" s="490"/>
    </row>
    <row r="31" spans="1:14" x14ac:dyDescent="0.35">
      <c r="A31" t="s">
        <v>24</v>
      </c>
      <c r="B31" t="s">
        <v>25</v>
      </c>
    </row>
    <row r="32" spans="1:14" x14ac:dyDescent="0.35">
      <c r="B32" s="490" t="s">
        <v>26</v>
      </c>
      <c r="C32" s="490"/>
      <c r="D32" s="490"/>
      <c r="E32" s="490"/>
      <c r="F32" s="490"/>
      <c r="G32" s="490"/>
      <c r="H32" s="490"/>
      <c r="I32" s="490"/>
      <c r="J32" s="490"/>
      <c r="K32" s="490"/>
    </row>
    <row r="33" spans="1:11" x14ac:dyDescent="0.35">
      <c r="B33" s="490" t="s">
        <v>27</v>
      </c>
      <c r="C33" s="490"/>
      <c r="D33" s="490"/>
      <c r="E33" s="490"/>
      <c r="F33" s="490"/>
      <c r="G33" s="490"/>
      <c r="H33" s="490"/>
      <c r="I33" s="490"/>
      <c r="J33" s="490"/>
      <c r="K33" s="490"/>
    </row>
    <row r="34" spans="1:11" x14ac:dyDescent="0.35">
      <c r="A34" t="s">
        <v>28</v>
      </c>
      <c r="B34" t="s">
        <v>29</v>
      </c>
    </row>
    <row r="35" spans="1:11" x14ac:dyDescent="0.35">
      <c r="B35" s="490" t="s">
        <v>30</v>
      </c>
      <c r="C35" s="490"/>
      <c r="D35" s="490"/>
      <c r="E35" s="490"/>
      <c r="F35" s="490"/>
      <c r="G35" s="490"/>
      <c r="H35" s="490"/>
      <c r="I35" s="490"/>
      <c r="J35" s="490"/>
      <c r="K35" s="490"/>
    </row>
    <row r="36" spans="1:11" x14ac:dyDescent="0.35">
      <c r="B36" s="490" t="s">
        <v>31</v>
      </c>
      <c r="C36" s="490"/>
      <c r="D36" s="490"/>
      <c r="E36" s="490"/>
      <c r="F36" s="490"/>
      <c r="G36" s="490"/>
      <c r="H36" s="490"/>
      <c r="I36" s="490"/>
      <c r="J36" s="490"/>
      <c r="K36" s="490"/>
    </row>
    <row r="38" spans="1:11" s="59" customFormat="1" x14ac:dyDescent="0.35">
      <c r="A38" s="58" t="s">
        <v>646</v>
      </c>
      <c r="B38" s="58" t="s">
        <v>32</v>
      </c>
    </row>
    <row r="39" spans="1:11" s="59" customFormat="1" x14ac:dyDescent="0.35">
      <c r="A39" s="59" t="s">
        <v>647</v>
      </c>
      <c r="B39" s="59" t="s">
        <v>33</v>
      </c>
    </row>
    <row r="40" spans="1:11" s="59" customFormat="1" x14ac:dyDescent="0.35">
      <c r="B40" s="59" t="s">
        <v>34</v>
      </c>
    </row>
    <row r="41" spans="1:11" s="59" customFormat="1" x14ac:dyDescent="0.35">
      <c r="B41" s="489" t="s">
        <v>35</v>
      </c>
      <c r="C41" s="489"/>
      <c r="D41" s="489"/>
      <c r="E41" s="489"/>
      <c r="F41" s="489"/>
      <c r="G41" s="489"/>
      <c r="H41" s="489"/>
      <c r="I41" s="489"/>
      <c r="J41" s="489"/>
      <c r="K41" s="489"/>
    </row>
    <row r="42" spans="1:11" s="59" customFormat="1" x14ac:dyDescent="0.35"/>
    <row r="43" spans="1:11" s="59" customFormat="1" x14ac:dyDescent="0.35">
      <c r="A43" s="58" t="s">
        <v>648</v>
      </c>
      <c r="B43" s="58" t="s">
        <v>658</v>
      </c>
    </row>
    <row r="44" spans="1:11" s="59" customFormat="1" x14ac:dyDescent="0.35">
      <c r="A44" s="59" t="s">
        <v>649</v>
      </c>
      <c r="B44" s="59" t="s">
        <v>650</v>
      </c>
    </row>
    <row r="45" spans="1:11" s="59" customFormat="1" x14ac:dyDescent="0.35">
      <c r="A45" s="59" t="s">
        <v>651</v>
      </c>
      <c r="B45" s="59" t="s">
        <v>652</v>
      </c>
    </row>
    <row r="46" spans="1:11" s="59" customFormat="1" x14ac:dyDescent="0.35">
      <c r="A46" s="59" t="s">
        <v>653</v>
      </c>
      <c r="B46" s="59" t="s">
        <v>654</v>
      </c>
      <c r="F46" s="60"/>
      <c r="G46" s="61" t="s">
        <v>661</v>
      </c>
    </row>
    <row r="47" spans="1:11" s="59" customFormat="1" x14ac:dyDescent="0.35">
      <c r="A47" s="59" t="s">
        <v>655</v>
      </c>
      <c r="B47" s="280" t="s">
        <v>662</v>
      </c>
    </row>
    <row r="48" spans="1:11" s="59" customFormat="1" x14ac:dyDescent="0.35">
      <c r="B48" s="489" t="s">
        <v>656</v>
      </c>
      <c r="C48" s="489"/>
      <c r="D48" s="489"/>
      <c r="E48" s="489"/>
      <c r="F48" s="489"/>
      <c r="G48" s="489"/>
      <c r="H48" s="489"/>
      <c r="I48" s="489"/>
      <c r="J48" s="489"/>
      <c r="K48" s="489"/>
    </row>
    <row r="49" spans="2:11" s="59" customFormat="1" x14ac:dyDescent="0.35">
      <c r="B49" s="489" t="s">
        <v>657</v>
      </c>
      <c r="C49" s="489"/>
      <c r="D49" s="489"/>
      <c r="E49" s="489"/>
      <c r="F49" s="489"/>
      <c r="G49" s="489"/>
      <c r="H49" s="489"/>
      <c r="I49" s="489"/>
      <c r="J49" s="489"/>
      <c r="K49" s="489"/>
    </row>
  </sheetData>
  <mergeCells count="10">
    <mergeCell ref="B19:K20"/>
    <mergeCell ref="B22:K22"/>
    <mergeCell ref="B29:K30"/>
    <mergeCell ref="B32:K32"/>
    <mergeCell ref="B33:K33"/>
    <mergeCell ref="B48:K48"/>
    <mergeCell ref="B49:K49"/>
    <mergeCell ref="B35:K35"/>
    <mergeCell ref="B36:K36"/>
    <mergeCell ref="B41:K41"/>
  </mergeCells>
  <hyperlinks>
    <hyperlink ref="G46" r:id="rId1" xr:uid="{140A94EA-0ECD-4396-9E22-FD76B5562CDF}"/>
  </hyperlinks>
  <pageMargins left="0.7" right="0.7" top="0.75" bottom="0.75" header="0.3" footer="0.3"/>
  <pageSetup paperSize="9" firstPageNumber="2147483648"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56"/>
  <sheetViews>
    <sheetView workbookViewId="0">
      <selection sqref="A1:AQ1048576"/>
    </sheetView>
  </sheetViews>
  <sheetFormatPr baseColWidth="10" defaultRowHeight="14.5" x14ac:dyDescent="0.35"/>
  <cols>
    <col min="3" max="3" width="44.7265625" customWidth="1"/>
    <col min="5" max="5" width="5.7265625" customWidth="1"/>
    <col min="7" max="7" width="57.7265625" customWidth="1"/>
    <col min="8" max="8" width="6.453125" customWidth="1"/>
    <col min="9" max="9" width="6.54296875" customWidth="1"/>
    <col min="10" max="10" width="7" customWidth="1"/>
    <col min="11" max="11" width="5.7265625" customWidth="1"/>
    <col min="12" max="12" width="27" customWidth="1"/>
    <col min="13" max="13" width="7.26953125" customWidth="1"/>
    <col min="14" max="14" width="69.7265625" customWidth="1"/>
    <col min="19" max="19" width="3.54296875" customWidth="1"/>
    <col min="20" max="20" width="4" customWidth="1"/>
    <col min="21" max="22" width="3.7265625" customWidth="1"/>
    <col min="23" max="23" width="3.54296875" customWidth="1"/>
    <col min="24" max="25" width="4.26953125" customWidth="1"/>
    <col min="26" max="26" width="3.54296875" customWidth="1"/>
  </cols>
  <sheetData>
    <row r="2" spans="2:26" ht="218.15" customHeight="1" x14ac:dyDescent="0.35">
      <c r="H2" s="55" t="s">
        <v>181</v>
      </c>
      <c r="I2" s="55" t="s">
        <v>69</v>
      </c>
      <c r="J2" s="55" t="s">
        <v>184</v>
      </c>
      <c r="K2" s="55" t="s">
        <v>235</v>
      </c>
      <c r="S2" s="56" t="s">
        <v>216</v>
      </c>
      <c r="T2" s="56" t="s">
        <v>217</v>
      </c>
      <c r="U2" s="56" t="s">
        <v>218</v>
      </c>
      <c r="V2" s="56" t="s">
        <v>219</v>
      </c>
      <c r="W2" s="56" t="s">
        <v>220</v>
      </c>
      <c r="X2" s="56" t="s">
        <v>221</v>
      </c>
      <c r="Y2" s="56" t="s">
        <v>222</v>
      </c>
      <c r="Z2" s="56" t="s">
        <v>223</v>
      </c>
    </row>
    <row r="3" spans="2:26" x14ac:dyDescent="0.35">
      <c r="D3" t="s">
        <v>41</v>
      </c>
      <c r="E3" t="s">
        <v>41</v>
      </c>
      <c r="F3" t="str">
        <f t="shared" ref="F3:F29" si="0">D3</f>
        <v>?</v>
      </c>
      <c r="G3" t="str">
        <f>E3</f>
        <v>?</v>
      </c>
    </row>
    <row r="4" spans="2:26" x14ac:dyDescent="0.35">
      <c r="B4" t="s">
        <v>557</v>
      </c>
      <c r="C4" t="s">
        <v>558</v>
      </c>
      <c r="D4" t="s">
        <v>559</v>
      </c>
      <c r="E4" t="s">
        <v>557</v>
      </c>
      <c r="F4" t="str">
        <f t="shared" si="0"/>
        <v>S11</v>
      </c>
      <c r="G4" t="s">
        <v>560</v>
      </c>
      <c r="H4" t="s">
        <v>164</v>
      </c>
      <c r="I4" t="s">
        <v>164</v>
      </c>
      <c r="J4" t="s">
        <v>164</v>
      </c>
      <c r="K4" t="s">
        <v>164</v>
      </c>
      <c r="M4" t="s">
        <v>230</v>
      </c>
      <c r="N4" t="s">
        <v>561</v>
      </c>
      <c r="O4" t="s">
        <v>216</v>
      </c>
      <c r="S4" t="s">
        <v>164</v>
      </c>
      <c r="T4" t="s">
        <v>164</v>
      </c>
      <c r="U4" t="s">
        <v>164</v>
      </c>
      <c r="X4" t="s">
        <v>164</v>
      </c>
      <c r="Y4" t="s">
        <v>164</v>
      </c>
    </row>
    <row r="5" spans="2:26" x14ac:dyDescent="0.35">
      <c r="D5" t="s">
        <v>562</v>
      </c>
      <c r="E5" t="s">
        <v>557</v>
      </c>
      <c r="F5" t="str">
        <f t="shared" si="0"/>
        <v>S12</v>
      </c>
      <c r="G5" t="s">
        <v>563</v>
      </c>
      <c r="H5" t="s">
        <v>164</v>
      </c>
      <c r="I5" t="s">
        <v>164</v>
      </c>
      <c r="J5" t="s">
        <v>164</v>
      </c>
      <c r="K5" t="s">
        <v>164</v>
      </c>
      <c r="M5" t="s">
        <v>230</v>
      </c>
      <c r="N5" t="s">
        <v>561</v>
      </c>
      <c r="O5" t="s">
        <v>217</v>
      </c>
    </row>
    <row r="6" spans="2:26" x14ac:dyDescent="0.35">
      <c r="D6" t="s">
        <v>121</v>
      </c>
      <c r="E6" t="s">
        <v>557</v>
      </c>
      <c r="F6" t="str">
        <f t="shared" si="0"/>
        <v>S13</v>
      </c>
      <c r="G6" t="s">
        <v>564</v>
      </c>
      <c r="H6" t="s">
        <v>164</v>
      </c>
      <c r="I6" t="s">
        <v>164</v>
      </c>
      <c r="J6" t="s">
        <v>164</v>
      </c>
      <c r="K6" t="s">
        <v>164</v>
      </c>
      <c r="M6" t="s">
        <v>230</v>
      </c>
      <c r="N6" t="s">
        <v>561</v>
      </c>
      <c r="O6" t="s">
        <v>218</v>
      </c>
    </row>
    <row r="7" spans="2:26" x14ac:dyDescent="0.35">
      <c r="D7" t="s">
        <v>565</v>
      </c>
      <c r="E7" t="s">
        <v>557</v>
      </c>
      <c r="F7" t="str">
        <f t="shared" si="0"/>
        <v>S14</v>
      </c>
      <c r="G7" t="s">
        <v>566</v>
      </c>
      <c r="H7" t="s">
        <v>164</v>
      </c>
      <c r="I7" t="s">
        <v>164</v>
      </c>
      <c r="J7" t="s">
        <v>164</v>
      </c>
      <c r="K7" t="s">
        <v>164</v>
      </c>
      <c r="M7" t="s">
        <v>230</v>
      </c>
      <c r="N7" t="s">
        <v>561</v>
      </c>
      <c r="O7" t="s">
        <v>221</v>
      </c>
    </row>
    <row r="8" spans="2:26" x14ac:dyDescent="0.35">
      <c r="D8" t="s">
        <v>567</v>
      </c>
      <c r="E8" t="s">
        <v>557</v>
      </c>
      <c r="F8" t="str">
        <f t="shared" si="0"/>
        <v>S15</v>
      </c>
      <c r="G8" t="s">
        <v>568</v>
      </c>
      <c r="H8" t="s">
        <v>164</v>
      </c>
      <c r="I8" t="s">
        <v>164</v>
      </c>
      <c r="J8" t="s">
        <v>164</v>
      </c>
      <c r="K8" t="s">
        <v>164</v>
      </c>
      <c r="M8" t="s">
        <v>230</v>
      </c>
      <c r="N8" t="s">
        <v>561</v>
      </c>
      <c r="O8" t="s">
        <v>222</v>
      </c>
    </row>
    <row r="9" spans="2:26" x14ac:dyDescent="0.35">
      <c r="B9" t="s">
        <v>569</v>
      </c>
      <c r="C9" t="s">
        <v>570</v>
      </c>
      <c r="D9" t="s">
        <v>119</v>
      </c>
      <c r="E9" t="s">
        <v>569</v>
      </c>
      <c r="F9" t="str">
        <f t="shared" si="0"/>
        <v>S21</v>
      </c>
      <c r="G9" t="s">
        <v>571</v>
      </c>
      <c r="H9" t="s">
        <v>164</v>
      </c>
      <c r="I9" t="s">
        <v>164</v>
      </c>
      <c r="J9" t="s">
        <v>164</v>
      </c>
      <c r="K9" t="s">
        <v>164</v>
      </c>
    </row>
    <row r="10" spans="2:26" x14ac:dyDescent="0.35">
      <c r="D10" t="s">
        <v>572</v>
      </c>
      <c r="E10" t="s">
        <v>569</v>
      </c>
      <c r="F10" t="str">
        <f t="shared" si="0"/>
        <v>S22</v>
      </c>
      <c r="G10" t="s">
        <v>573</v>
      </c>
      <c r="H10" t="s">
        <v>164</v>
      </c>
      <c r="I10" t="s">
        <v>164</v>
      </c>
      <c r="J10" t="s">
        <v>164</v>
      </c>
      <c r="K10" t="s">
        <v>164</v>
      </c>
      <c r="M10" t="s">
        <v>234</v>
      </c>
      <c r="N10" t="s">
        <v>574</v>
      </c>
      <c r="O10" t="s">
        <v>216</v>
      </c>
      <c r="S10" t="s">
        <v>164</v>
      </c>
      <c r="U10" t="s">
        <v>164</v>
      </c>
      <c r="V10" t="s">
        <v>164</v>
      </c>
      <c r="X10" t="s">
        <v>164</v>
      </c>
    </row>
    <row r="11" spans="2:26" x14ac:dyDescent="0.35">
      <c r="D11" t="s">
        <v>575</v>
      </c>
      <c r="E11" t="s">
        <v>569</v>
      </c>
      <c r="F11" t="str">
        <f t="shared" si="0"/>
        <v>S23</v>
      </c>
      <c r="G11" t="s">
        <v>576</v>
      </c>
      <c r="H11" t="s">
        <v>164</v>
      </c>
      <c r="I11" t="s">
        <v>164</v>
      </c>
      <c r="J11" t="s">
        <v>164</v>
      </c>
      <c r="K11" t="s">
        <v>164</v>
      </c>
      <c r="M11" t="s">
        <v>234</v>
      </c>
      <c r="N11" t="s">
        <v>574</v>
      </c>
      <c r="O11" t="s">
        <v>218</v>
      </c>
    </row>
    <row r="12" spans="2:26" x14ac:dyDescent="0.35">
      <c r="D12" t="s">
        <v>577</v>
      </c>
      <c r="E12" t="s">
        <v>569</v>
      </c>
      <c r="F12" t="str">
        <f t="shared" si="0"/>
        <v>S24</v>
      </c>
      <c r="G12" t="s">
        <v>578</v>
      </c>
      <c r="H12" t="s">
        <v>164</v>
      </c>
      <c r="I12" t="s">
        <v>164</v>
      </c>
      <c r="J12" t="s">
        <v>164</v>
      </c>
      <c r="K12" t="s">
        <v>164</v>
      </c>
      <c r="M12" t="s">
        <v>234</v>
      </c>
      <c r="N12" t="s">
        <v>574</v>
      </c>
      <c r="O12" t="s">
        <v>579</v>
      </c>
    </row>
    <row r="13" spans="2:26" x14ac:dyDescent="0.35">
      <c r="D13" t="s">
        <v>580</v>
      </c>
      <c r="E13" t="s">
        <v>569</v>
      </c>
      <c r="F13" t="str">
        <f t="shared" si="0"/>
        <v>S25</v>
      </c>
      <c r="G13" t="s">
        <v>581</v>
      </c>
      <c r="H13" t="s">
        <v>164</v>
      </c>
      <c r="I13" t="s">
        <v>164</v>
      </c>
      <c r="J13" t="s">
        <v>164</v>
      </c>
      <c r="K13" t="s">
        <v>164</v>
      </c>
      <c r="M13" t="s">
        <v>234</v>
      </c>
      <c r="N13" t="s">
        <v>574</v>
      </c>
      <c r="O13" t="s">
        <v>582</v>
      </c>
    </row>
    <row r="14" spans="2:26" x14ac:dyDescent="0.35">
      <c r="D14" t="s">
        <v>583</v>
      </c>
      <c r="E14" t="s">
        <v>569</v>
      </c>
      <c r="F14" t="str">
        <f t="shared" si="0"/>
        <v>S26</v>
      </c>
      <c r="G14" t="s">
        <v>584</v>
      </c>
      <c r="H14" t="s">
        <v>164</v>
      </c>
      <c r="I14" t="s">
        <v>164</v>
      </c>
      <c r="J14" t="s">
        <v>164</v>
      </c>
      <c r="K14" t="s">
        <v>164</v>
      </c>
    </row>
    <row r="15" spans="2:26" x14ac:dyDescent="0.35">
      <c r="D15" t="s">
        <v>585</v>
      </c>
      <c r="E15" t="s">
        <v>569</v>
      </c>
      <c r="F15" t="str">
        <f t="shared" si="0"/>
        <v>S27</v>
      </c>
      <c r="G15" t="s">
        <v>586</v>
      </c>
      <c r="H15" t="s">
        <v>164</v>
      </c>
      <c r="I15" t="s">
        <v>164</v>
      </c>
      <c r="J15" t="s">
        <v>164</v>
      </c>
      <c r="K15" t="s">
        <v>164</v>
      </c>
      <c r="M15" t="s">
        <v>237</v>
      </c>
      <c r="N15" t="s">
        <v>587</v>
      </c>
      <c r="O15" t="s">
        <v>216</v>
      </c>
      <c r="S15" t="s">
        <v>164</v>
      </c>
      <c r="T15" t="s">
        <v>164</v>
      </c>
      <c r="U15" t="s">
        <v>164</v>
      </c>
      <c r="W15" t="s">
        <v>164</v>
      </c>
      <c r="X15" t="s">
        <v>164</v>
      </c>
      <c r="Y15" t="s">
        <v>164</v>
      </c>
    </row>
    <row r="16" spans="2:26" x14ac:dyDescent="0.35">
      <c r="D16" t="s">
        <v>125</v>
      </c>
      <c r="E16" t="s">
        <v>569</v>
      </c>
      <c r="F16" t="str">
        <f t="shared" si="0"/>
        <v>S28</v>
      </c>
      <c r="G16" t="s">
        <v>588</v>
      </c>
      <c r="H16" t="s">
        <v>164</v>
      </c>
      <c r="I16" t="s">
        <v>164</v>
      </c>
      <c r="J16" t="s">
        <v>164</v>
      </c>
      <c r="K16" t="s">
        <v>164</v>
      </c>
      <c r="M16" t="s">
        <v>237</v>
      </c>
      <c r="N16" t="s">
        <v>587</v>
      </c>
      <c r="O16" t="s">
        <v>217</v>
      </c>
    </row>
    <row r="17" spans="2:25" x14ac:dyDescent="0.35">
      <c r="D17" t="s">
        <v>589</v>
      </c>
      <c r="E17" t="s">
        <v>569</v>
      </c>
      <c r="F17" t="str">
        <f t="shared" si="0"/>
        <v>S29</v>
      </c>
      <c r="G17" t="s">
        <v>590</v>
      </c>
      <c r="H17" t="s">
        <v>164</v>
      </c>
      <c r="I17" t="s">
        <v>164</v>
      </c>
      <c r="J17" t="s">
        <v>164</v>
      </c>
      <c r="K17" t="s">
        <v>164</v>
      </c>
      <c r="M17" t="s">
        <v>237</v>
      </c>
      <c r="N17" t="s">
        <v>587</v>
      </c>
      <c r="O17" t="s">
        <v>218</v>
      </c>
    </row>
    <row r="18" spans="2:25" x14ac:dyDescent="0.35">
      <c r="B18" t="s">
        <v>592</v>
      </c>
      <c r="C18" t="s">
        <v>593</v>
      </c>
      <c r="D18" t="s">
        <v>594</v>
      </c>
      <c r="E18" t="s">
        <v>592</v>
      </c>
      <c r="F18" t="str">
        <f t="shared" si="0"/>
        <v>S41</v>
      </c>
      <c r="G18" t="s">
        <v>595</v>
      </c>
      <c r="H18" t="s">
        <v>164</v>
      </c>
      <c r="I18" t="s">
        <v>164</v>
      </c>
      <c r="J18" t="s">
        <v>164</v>
      </c>
      <c r="K18" t="s">
        <v>164</v>
      </c>
      <c r="M18" t="s">
        <v>240</v>
      </c>
      <c r="N18" t="s">
        <v>591</v>
      </c>
      <c r="O18" t="s">
        <v>221</v>
      </c>
    </row>
    <row r="19" spans="2:25" x14ac:dyDescent="0.35">
      <c r="D19" t="s">
        <v>118</v>
      </c>
      <c r="E19" t="s">
        <v>592</v>
      </c>
      <c r="F19" t="str">
        <f t="shared" si="0"/>
        <v>S42</v>
      </c>
      <c r="G19" t="s">
        <v>596</v>
      </c>
      <c r="H19" t="s">
        <v>164</v>
      </c>
      <c r="I19" t="s">
        <v>164</v>
      </c>
      <c r="J19" t="s">
        <v>164</v>
      </c>
      <c r="K19" t="s">
        <v>164</v>
      </c>
      <c r="M19" t="s">
        <v>240</v>
      </c>
      <c r="N19" t="s">
        <v>591</v>
      </c>
      <c r="O19" t="s">
        <v>222</v>
      </c>
    </row>
    <row r="20" spans="2:25" x14ac:dyDescent="0.35">
      <c r="D20" t="s">
        <v>597</v>
      </c>
      <c r="E20" t="s">
        <v>592</v>
      </c>
      <c r="F20" t="str">
        <f t="shared" si="0"/>
        <v>S43</v>
      </c>
      <c r="G20" t="s">
        <v>598</v>
      </c>
      <c r="H20" t="s">
        <v>164</v>
      </c>
      <c r="I20" t="s">
        <v>164</v>
      </c>
      <c r="J20" t="s">
        <v>164</v>
      </c>
      <c r="K20" t="s">
        <v>164</v>
      </c>
    </row>
    <row r="21" spans="2:25" x14ac:dyDescent="0.35">
      <c r="D21" t="s">
        <v>599</v>
      </c>
      <c r="E21" t="s">
        <v>592</v>
      </c>
      <c r="F21" t="str">
        <f t="shared" si="0"/>
        <v>S44</v>
      </c>
      <c r="G21" t="s">
        <v>600</v>
      </c>
      <c r="H21" t="s">
        <v>164</v>
      </c>
      <c r="I21" t="s">
        <v>164</v>
      </c>
      <c r="J21" t="s">
        <v>164</v>
      </c>
      <c r="K21" t="s">
        <v>164</v>
      </c>
      <c r="M21" t="s">
        <v>284</v>
      </c>
      <c r="N21" t="s">
        <v>601</v>
      </c>
      <c r="O21" t="s">
        <v>217</v>
      </c>
      <c r="T21" t="s">
        <v>164</v>
      </c>
      <c r="W21" t="s">
        <v>164</v>
      </c>
      <c r="Y21" t="s">
        <v>164</v>
      </c>
    </row>
    <row r="22" spans="2:25" x14ac:dyDescent="0.35">
      <c r="D22" t="s">
        <v>602</v>
      </c>
      <c r="E22" t="s">
        <v>592</v>
      </c>
      <c r="F22" t="str">
        <f t="shared" si="0"/>
        <v>S45</v>
      </c>
      <c r="G22" t="s">
        <v>603</v>
      </c>
      <c r="H22" t="s">
        <v>164</v>
      </c>
      <c r="I22" t="s">
        <v>164</v>
      </c>
      <c r="J22" t="s">
        <v>164</v>
      </c>
      <c r="K22" t="s">
        <v>164</v>
      </c>
      <c r="M22" t="s">
        <v>284</v>
      </c>
      <c r="N22" t="s">
        <v>601</v>
      </c>
      <c r="O22" t="s">
        <v>220</v>
      </c>
    </row>
    <row r="23" spans="2:25" x14ac:dyDescent="0.35">
      <c r="D23" t="s">
        <v>604</v>
      </c>
      <c r="E23" t="s">
        <v>592</v>
      </c>
      <c r="F23" t="str">
        <f t="shared" si="0"/>
        <v>S46</v>
      </c>
      <c r="G23" t="s">
        <v>605</v>
      </c>
      <c r="H23" t="s">
        <v>164</v>
      </c>
      <c r="I23" t="s">
        <v>164</v>
      </c>
      <c r="J23" t="s">
        <v>164</v>
      </c>
      <c r="K23" t="s">
        <v>164</v>
      </c>
      <c r="M23" t="s">
        <v>284</v>
      </c>
      <c r="N23" t="s">
        <v>601</v>
      </c>
      <c r="O23" t="s">
        <v>222</v>
      </c>
    </row>
    <row r="24" spans="2:25" x14ac:dyDescent="0.35">
      <c r="B24" t="s">
        <v>606</v>
      </c>
      <c r="C24" t="s">
        <v>607</v>
      </c>
      <c r="D24" t="s">
        <v>120</v>
      </c>
      <c r="E24" t="s">
        <v>606</v>
      </c>
      <c r="F24" t="str">
        <f t="shared" si="0"/>
        <v>S51</v>
      </c>
      <c r="G24" t="s">
        <v>608</v>
      </c>
      <c r="K24" t="s">
        <v>164</v>
      </c>
    </row>
    <row r="25" spans="2:25" x14ac:dyDescent="0.35">
      <c r="D25" t="s">
        <v>609</v>
      </c>
      <c r="E25" t="s">
        <v>606</v>
      </c>
      <c r="F25" t="str">
        <f t="shared" si="0"/>
        <v>S52</v>
      </c>
      <c r="G25" t="s">
        <v>610</v>
      </c>
      <c r="K25" t="s">
        <v>164</v>
      </c>
      <c r="M25" t="s">
        <v>290</v>
      </c>
      <c r="N25" t="s">
        <v>611</v>
      </c>
      <c r="O25" t="s">
        <v>217</v>
      </c>
      <c r="T25" t="s">
        <v>164</v>
      </c>
      <c r="W25" t="s">
        <v>164</v>
      </c>
      <c r="X25" t="s">
        <v>164</v>
      </c>
      <c r="Y25" t="s">
        <v>164</v>
      </c>
    </row>
    <row r="26" spans="2:25" x14ac:dyDescent="0.35">
      <c r="D26" t="s">
        <v>123</v>
      </c>
      <c r="E26" t="s">
        <v>606</v>
      </c>
      <c r="F26" t="str">
        <f t="shared" si="0"/>
        <v>S53</v>
      </c>
      <c r="G26" t="s">
        <v>612</v>
      </c>
      <c r="K26" t="s">
        <v>164</v>
      </c>
      <c r="M26" t="s">
        <v>290</v>
      </c>
      <c r="N26" t="s">
        <v>611</v>
      </c>
      <c r="O26" t="s">
        <v>220</v>
      </c>
    </row>
    <row r="27" spans="2:25" x14ac:dyDescent="0.35">
      <c r="B27" t="s">
        <v>614</v>
      </c>
      <c r="C27" t="s">
        <v>615</v>
      </c>
      <c r="D27" t="s">
        <v>616</v>
      </c>
      <c r="E27" t="s">
        <v>617</v>
      </c>
      <c r="F27" t="str">
        <f t="shared" si="0"/>
        <v>S81</v>
      </c>
      <c r="G27" t="s">
        <v>618</v>
      </c>
      <c r="H27" t="s">
        <v>164</v>
      </c>
      <c r="I27" t="s">
        <v>164</v>
      </c>
      <c r="M27" t="s">
        <v>322</v>
      </c>
      <c r="N27" t="s">
        <v>613</v>
      </c>
      <c r="O27" t="s">
        <v>221</v>
      </c>
    </row>
    <row r="28" spans="2:25" x14ac:dyDescent="0.35">
      <c r="D28" t="s">
        <v>124</v>
      </c>
      <c r="E28" t="s">
        <v>617</v>
      </c>
      <c r="F28" t="str">
        <f t="shared" si="0"/>
        <v>S82</v>
      </c>
      <c r="G28" t="s">
        <v>619</v>
      </c>
      <c r="H28" t="s">
        <v>164</v>
      </c>
      <c r="I28" t="s">
        <v>164</v>
      </c>
      <c r="M28" t="s">
        <v>322</v>
      </c>
      <c r="N28" t="s">
        <v>613</v>
      </c>
      <c r="O28" t="s">
        <v>222</v>
      </c>
    </row>
    <row r="29" spans="2:25" x14ac:dyDescent="0.35">
      <c r="D29" t="s">
        <v>620</v>
      </c>
      <c r="E29" t="s">
        <v>617</v>
      </c>
      <c r="F29" t="str">
        <f t="shared" si="0"/>
        <v>S83</v>
      </c>
      <c r="G29" t="s">
        <v>621</v>
      </c>
      <c r="H29" t="s">
        <v>164</v>
      </c>
      <c r="I29" t="s">
        <v>164</v>
      </c>
    </row>
    <row r="30" spans="2:25" x14ac:dyDescent="0.35">
      <c r="M30" t="s">
        <v>326</v>
      </c>
      <c r="N30" t="s">
        <v>622</v>
      </c>
      <c r="O30" t="s">
        <v>221</v>
      </c>
    </row>
    <row r="31" spans="2:25" x14ac:dyDescent="0.35">
      <c r="M31" t="s">
        <v>326</v>
      </c>
      <c r="N31" t="s">
        <v>622</v>
      </c>
      <c r="O31" t="s">
        <v>222</v>
      </c>
    </row>
    <row r="33" spans="13:26" x14ac:dyDescent="0.35">
      <c r="M33" t="s">
        <v>329</v>
      </c>
      <c r="N33" t="s">
        <v>623</v>
      </c>
      <c r="O33" t="s">
        <v>221</v>
      </c>
    </row>
    <row r="34" spans="13:26" x14ac:dyDescent="0.35">
      <c r="M34" t="s">
        <v>329</v>
      </c>
      <c r="N34" t="s">
        <v>623</v>
      </c>
      <c r="O34" t="s">
        <v>222</v>
      </c>
    </row>
    <row r="36" spans="13:26" x14ac:dyDescent="0.35">
      <c r="M36" t="s">
        <v>376</v>
      </c>
      <c r="N36" t="s">
        <v>624</v>
      </c>
      <c r="O36" t="s">
        <v>217</v>
      </c>
      <c r="T36" t="s">
        <v>164</v>
      </c>
      <c r="V36" t="s">
        <v>164</v>
      </c>
      <c r="X36" t="s">
        <v>164</v>
      </c>
      <c r="Y36" t="s">
        <v>164</v>
      </c>
      <c r="Z36" t="s">
        <v>164</v>
      </c>
    </row>
    <row r="37" spans="13:26" x14ac:dyDescent="0.35">
      <c r="M37" t="s">
        <v>376</v>
      </c>
      <c r="N37" t="s">
        <v>624</v>
      </c>
      <c r="O37" t="s">
        <v>219</v>
      </c>
    </row>
    <row r="38" spans="13:26" x14ac:dyDescent="0.35">
      <c r="M38" t="s">
        <v>376</v>
      </c>
      <c r="N38" t="s">
        <v>624</v>
      </c>
      <c r="O38" t="s">
        <v>221</v>
      </c>
    </row>
    <row r="39" spans="13:26" x14ac:dyDescent="0.35">
      <c r="M39" t="s">
        <v>376</v>
      </c>
      <c r="N39" t="s">
        <v>624</v>
      </c>
      <c r="O39" t="s">
        <v>625</v>
      </c>
    </row>
    <row r="40" spans="13:26" x14ac:dyDescent="0.35">
      <c r="M40" t="s">
        <v>376</v>
      </c>
      <c r="N40" t="s">
        <v>624</v>
      </c>
      <c r="O40" t="s">
        <v>223</v>
      </c>
    </row>
    <row r="42" spans="13:26" x14ac:dyDescent="0.35">
      <c r="M42" t="s">
        <v>111</v>
      </c>
      <c r="N42" t="s">
        <v>626</v>
      </c>
      <c r="O42" t="s">
        <v>216</v>
      </c>
      <c r="S42" t="s">
        <v>164</v>
      </c>
      <c r="T42" t="s">
        <v>164</v>
      </c>
      <c r="V42" t="s">
        <v>164</v>
      </c>
      <c r="W42" t="s">
        <v>164</v>
      </c>
      <c r="Z42" t="s">
        <v>164</v>
      </c>
    </row>
    <row r="43" spans="13:26" x14ac:dyDescent="0.35">
      <c r="M43" t="s">
        <v>111</v>
      </c>
      <c r="N43" t="s">
        <v>626</v>
      </c>
      <c r="O43" t="s">
        <v>217</v>
      </c>
    </row>
    <row r="44" spans="13:26" x14ac:dyDescent="0.35">
      <c r="M44" t="s">
        <v>111</v>
      </c>
      <c r="N44" t="s">
        <v>626</v>
      </c>
      <c r="O44" t="s">
        <v>219</v>
      </c>
    </row>
    <row r="45" spans="13:26" x14ac:dyDescent="0.35">
      <c r="M45" t="s">
        <v>111</v>
      </c>
      <c r="N45" t="s">
        <v>626</v>
      </c>
      <c r="O45" t="s">
        <v>220</v>
      </c>
    </row>
    <row r="46" spans="13:26" x14ac:dyDescent="0.35">
      <c r="M46" t="s">
        <v>111</v>
      </c>
      <c r="N46" t="s">
        <v>626</v>
      </c>
      <c r="O46" t="s">
        <v>223</v>
      </c>
    </row>
    <row r="48" spans="13:26" x14ac:dyDescent="0.35">
      <c r="M48" t="s">
        <v>112</v>
      </c>
      <c r="N48" t="s">
        <v>627</v>
      </c>
      <c r="O48" t="s">
        <v>216</v>
      </c>
      <c r="S48" t="s">
        <v>164</v>
      </c>
      <c r="T48" t="s">
        <v>164</v>
      </c>
      <c r="V48" t="s">
        <v>164</v>
      </c>
      <c r="W48" t="s">
        <v>164</v>
      </c>
      <c r="Z48" t="s">
        <v>164</v>
      </c>
    </row>
    <row r="49" spans="13:26" x14ac:dyDescent="0.35">
      <c r="M49" t="s">
        <v>112</v>
      </c>
      <c r="N49" t="s">
        <v>627</v>
      </c>
      <c r="O49" t="s">
        <v>217</v>
      </c>
    </row>
    <row r="50" spans="13:26" x14ac:dyDescent="0.35">
      <c r="M50" t="s">
        <v>112</v>
      </c>
      <c r="N50" t="s">
        <v>627</v>
      </c>
      <c r="O50" t="s">
        <v>219</v>
      </c>
    </row>
    <row r="51" spans="13:26" x14ac:dyDescent="0.35">
      <c r="M51" t="s">
        <v>112</v>
      </c>
      <c r="N51" t="s">
        <v>627</v>
      </c>
      <c r="O51" t="s">
        <v>220</v>
      </c>
    </row>
    <row r="52" spans="13:26" x14ac:dyDescent="0.35">
      <c r="M52" t="s">
        <v>112</v>
      </c>
      <c r="N52" t="s">
        <v>627</v>
      </c>
      <c r="O52" t="s">
        <v>223</v>
      </c>
    </row>
    <row r="54" spans="13:26" x14ac:dyDescent="0.35">
      <c r="M54" t="s">
        <v>360</v>
      </c>
      <c r="N54" t="s">
        <v>628</v>
      </c>
      <c r="O54" t="s">
        <v>216</v>
      </c>
      <c r="S54" t="s">
        <v>164</v>
      </c>
      <c r="V54" t="s">
        <v>164</v>
      </c>
      <c r="Z54" t="s">
        <v>164</v>
      </c>
    </row>
    <row r="55" spans="13:26" x14ac:dyDescent="0.35">
      <c r="M55" t="s">
        <v>360</v>
      </c>
      <c r="N55" t="s">
        <v>628</v>
      </c>
      <c r="O55" t="s">
        <v>219</v>
      </c>
    </row>
    <row r="56" spans="13:26" x14ac:dyDescent="0.35">
      <c r="M56" t="s">
        <v>360</v>
      </c>
      <c r="N56" t="s">
        <v>628</v>
      </c>
      <c r="O56" t="s">
        <v>223</v>
      </c>
    </row>
  </sheetData>
  <sheetProtection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3"/>
  <sheetViews>
    <sheetView topLeftCell="A4" workbookViewId="0">
      <selection activeCell="C4" sqref="C4"/>
    </sheetView>
  </sheetViews>
  <sheetFormatPr baseColWidth="10" defaultColWidth="11.54296875" defaultRowHeight="14.5" x14ac:dyDescent="0.35"/>
  <cols>
    <col min="1" max="1" width="11.54296875" style="59"/>
    <col min="2" max="8" width="15.54296875" style="59" customWidth="1"/>
    <col min="9" max="16384" width="11.54296875" style="59"/>
  </cols>
  <sheetData>
    <row r="2" spans="2:9" ht="18.5" x14ac:dyDescent="0.45">
      <c r="B2" s="521" t="s">
        <v>663</v>
      </c>
      <c r="C2" s="521"/>
      <c r="D2" s="521"/>
      <c r="E2" s="521"/>
      <c r="F2" s="521"/>
      <c r="G2" s="521"/>
      <c r="H2" s="521"/>
    </row>
    <row r="3" spans="2:9" ht="18.5" x14ac:dyDescent="0.45">
      <c r="B3" s="62"/>
      <c r="C3" s="59" t="s">
        <v>36</v>
      </c>
    </row>
    <row r="4" spans="2:9" x14ac:dyDescent="0.35">
      <c r="B4" s="63" t="s">
        <v>37</v>
      </c>
      <c r="C4" s="74" t="s">
        <v>38</v>
      </c>
    </row>
    <row r="5" spans="2:9" x14ac:dyDescent="0.35">
      <c r="B5" s="58"/>
      <c r="C5" s="64"/>
    </row>
    <row r="6" spans="2:9" ht="14.75" customHeight="1" x14ac:dyDescent="0.35">
      <c r="B6" s="522" t="s">
        <v>39</v>
      </c>
      <c r="C6" s="523"/>
      <c r="D6" s="523"/>
      <c r="E6" s="523"/>
      <c r="F6" s="523"/>
      <c r="G6" s="523"/>
      <c r="H6" s="524"/>
      <c r="I6" s="65"/>
    </row>
    <row r="7" spans="2:9" x14ac:dyDescent="0.35">
      <c r="B7" s="525"/>
      <c r="C7" s="526"/>
      <c r="D7" s="526"/>
      <c r="E7" s="526"/>
      <c r="F7" s="526"/>
      <c r="G7" s="526"/>
      <c r="H7" s="527"/>
      <c r="I7" s="65"/>
    </row>
    <row r="8" spans="2:9" x14ac:dyDescent="0.35">
      <c r="B8" s="66"/>
      <c r="C8" s="66"/>
      <c r="D8" s="59" t="s">
        <v>36</v>
      </c>
      <c r="E8" s="66"/>
      <c r="F8" s="66"/>
      <c r="G8" s="66"/>
      <c r="H8" s="59" t="s">
        <v>36</v>
      </c>
      <c r="I8" s="66"/>
    </row>
    <row r="9" spans="2:9" x14ac:dyDescent="0.35">
      <c r="B9" s="58" t="s">
        <v>40</v>
      </c>
      <c r="C9" s="58"/>
      <c r="D9" s="75" t="s">
        <v>41</v>
      </c>
      <c r="E9" s="58"/>
      <c r="F9" s="58" t="s">
        <v>42</v>
      </c>
      <c r="G9" s="58"/>
      <c r="H9" s="75" t="s">
        <v>41</v>
      </c>
    </row>
    <row r="10" spans="2:9" x14ac:dyDescent="0.35">
      <c r="B10" s="58"/>
      <c r="C10" s="59" t="s">
        <v>36</v>
      </c>
      <c r="D10" s="58"/>
      <c r="E10" s="58"/>
      <c r="F10" s="58"/>
      <c r="G10" s="58"/>
      <c r="H10" s="58"/>
    </row>
    <row r="11" spans="2:9" x14ac:dyDescent="0.35">
      <c r="B11" s="63" t="s">
        <v>43</v>
      </c>
      <c r="C11" s="76" t="s">
        <v>41</v>
      </c>
      <c r="D11" s="67" t="s">
        <v>44</v>
      </c>
      <c r="E11" s="528" t="s">
        <v>45</v>
      </c>
      <c r="F11" s="528"/>
      <c r="G11" s="528"/>
      <c r="H11" s="529"/>
    </row>
    <row r="12" spans="2:9" x14ac:dyDescent="0.35">
      <c r="B12" s="58"/>
      <c r="C12" s="530" t="s">
        <v>46</v>
      </c>
      <c r="D12" s="531"/>
      <c r="E12" s="68" t="s">
        <v>47</v>
      </c>
      <c r="F12" s="536" t="s">
        <v>45</v>
      </c>
      <c r="G12" s="536"/>
      <c r="H12" s="537"/>
      <c r="I12" s="69"/>
    </row>
    <row r="13" spans="2:9" x14ac:dyDescent="0.35">
      <c r="B13" s="58"/>
      <c r="C13" s="532"/>
      <c r="D13" s="533"/>
      <c r="E13" s="70" t="s">
        <v>48</v>
      </c>
      <c r="F13" s="493" t="s">
        <v>45</v>
      </c>
      <c r="G13" s="493"/>
      <c r="H13" s="494"/>
      <c r="I13" s="69"/>
    </row>
    <row r="14" spans="2:9" x14ac:dyDescent="0.35">
      <c r="C14" s="534"/>
      <c r="D14" s="535"/>
      <c r="E14" s="71" t="s">
        <v>49</v>
      </c>
      <c r="F14" s="496" t="s">
        <v>45</v>
      </c>
      <c r="G14" s="496"/>
      <c r="H14" s="497"/>
      <c r="I14" s="69"/>
    </row>
    <row r="15" spans="2:9" x14ac:dyDescent="0.35">
      <c r="F15" s="72"/>
      <c r="G15" s="64"/>
      <c r="H15" s="64"/>
    </row>
    <row r="16" spans="2:9" x14ac:dyDescent="0.35">
      <c r="B16" s="513" t="s">
        <v>50</v>
      </c>
      <c r="C16" s="514"/>
      <c r="D16" s="514"/>
      <c r="E16" s="514"/>
      <c r="F16" s="514"/>
      <c r="G16" s="514"/>
      <c r="H16" s="515"/>
    </row>
    <row r="17" spans="2:8" x14ac:dyDescent="0.35">
      <c r="B17" s="519" t="s">
        <v>51</v>
      </c>
      <c r="C17" s="520"/>
      <c r="D17" s="520"/>
      <c r="E17" s="520" t="s">
        <v>52</v>
      </c>
      <c r="F17" s="520"/>
      <c r="G17" s="520"/>
      <c r="H17" s="73" t="s">
        <v>53</v>
      </c>
    </row>
    <row r="18" spans="2:8" x14ac:dyDescent="0.35">
      <c r="B18" s="495" t="s">
        <v>45</v>
      </c>
      <c r="C18" s="496"/>
      <c r="D18" s="496"/>
      <c r="E18" s="496" t="s">
        <v>45</v>
      </c>
      <c r="F18" s="496"/>
      <c r="G18" s="496"/>
      <c r="H18" s="79" t="s">
        <v>45</v>
      </c>
    </row>
    <row r="19" spans="2:8" x14ac:dyDescent="0.35">
      <c r="B19" s="64"/>
      <c r="C19" s="64"/>
      <c r="D19" s="64"/>
      <c r="E19" s="64"/>
      <c r="F19" s="64"/>
      <c r="G19" s="64"/>
      <c r="H19" s="69"/>
    </row>
    <row r="20" spans="2:8" x14ac:dyDescent="0.35">
      <c r="B20" s="513" t="s">
        <v>54</v>
      </c>
      <c r="C20" s="514"/>
      <c r="D20" s="514"/>
      <c r="E20" s="514"/>
      <c r="F20" s="514"/>
      <c r="G20" s="514"/>
      <c r="H20" s="515"/>
    </row>
    <row r="21" spans="2:8" x14ac:dyDescent="0.35">
      <c r="B21" s="519" t="s">
        <v>51</v>
      </c>
      <c r="C21" s="520"/>
      <c r="D21" s="520"/>
      <c r="E21" s="520" t="s">
        <v>52</v>
      </c>
      <c r="F21" s="520"/>
      <c r="G21" s="520"/>
      <c r="H21" s="73" t="s">
        <v>53</v>
      </c>
    </row>
    <row r="22" spans="2:8" x14ac:dyDescent="0.35">
      <c r="B22" s="495" t="s">
        <v>45</v>
      </c>
      <c r="C22" s="496"/>
      <c r="D22" s="496"/>
      <c r="E22" s="496" t="s">
        <v>45</v>
      </c>
      <c r="F22" s="496"/>
      <c r="G22" s="496"/>
      <c r="H22" s="79" t="s">
        <v>45</v>
      </c>
    </row>
    <row r="24" spans="2:8" x14ac:dyDescent="0.35">
      <c r="B24" s="513" t="s">
        <v>55</v>
      </c>
      <c r="C24" s="514"/>
      <c r="D24" s="514"/>
      <c r="E24" s="514"/>
      <c r="F24" s="514"/>
      <c r="G24" s="514"/>
      <c r="H24" s="515"/>
    </row>
    <row r="25" spans="2:8" x14ac:dyDescent="0.35">
      <c r="B25" s="516" t="s">
        <v>51</v>
      </c>
      <c r="C25" s="517"/>
      <c r="D25" s="517"/>
      <c r="E25" s="517"/>
      <c r="F25" s="517" t="s">
        <v>52</v>
      </c>
      <c r="G25" s="517"/>
      <c r="H25" s="518"/>
    </row>
    <row r="26" spans="2:8" x14ac:dyDescent="0.35">
      <c r="B26" s="492" t="s">
        <v>45</v>
      </c>
      <c r="C26" s="493"/>
      <c r="D26" s="493"/>
      <c r="E26" s="493"/>
      <c r="F26" s="507" t="s">
        <v>45</v>
      </c>
      <c r="G26" s="508"/>
      <c r="H26" s="509"/>
    </row>
    <row r="27" spans="2:8" x14ac:dyDescent="0.35">
      <c r="B27" s="492" t="s">
        <v>45</v>
      </c>
      <c r="C27" s="493"/>
      <c r="D27" s="493"/>
      <c r="E27" s="493"/>
      <c r="F27" s="507" t="s">
        <v>45</v>
      </c>
      <c r="G27" s="508"/>
      <c r="H27" s="509"/>
    </row>
    <row r="28" spans="2:8" x14ac:dyDescent="0.35">
      <c r="B28" s="495" t="s">
        <v>45</v>
      </c>
      <c r="C28" s="496"/>
      <c r="D28" s="496"/>
      <c r="E28" s="496"/>
      <c r="F28" s="510" t="s">
        <v>45</v>
      </c>
      <c r="G28" s="511"/>
      <c r="H28" s="512"/>
    </row>
    <row r="29" spans="2:8" x14ac:dyDescent="0.35">
      <c r="B29" s="64"/>
      <c r="C29" s="64"/>
      <c r="D29" s="64"/>
      <c r="E29" s="64"/>
      <c r="F29" s="64"/>
      <c r="G29" s="64"/>
    </row>
    <row r="30" spans="2:8" x14ac:dyDescent="0.35">
      <c r="B30" s="513" t="s">
        <v>56</v>
      </c>
      <c r="C30" s="514"/>
      <c r="D30" s="514"/>
      <c r="E30" s="514"/>
      <c r="F30" s="514"/>
      <c r="G30" s="514"/>
      <c r="H30" s="515"/>
    </row>
    <row r="31" spans="2:8" x14ac:dyDescent="0.35">
      <c r="B31" s="492" t="s">
        <v>45</v>
      </c>
      <c r="C31" s="493"/>
      <c r="D31" s="493"/>
      <c r="E31" s="493"/>
      <c r="F31" s="493"/>
      <c r="G31" s="493"/>
      <c r="H31" s="494"/>
    </row>
    <row r="32" spans="2:8" x14ac:dyDescent="0.35">
      <c r="B32" s="492" t="s">
        <v>45</v>
      </c>
      <c r="C32" s="493"/>
      <c r="D32" s="493"/>
      <c r="E32" s="493"/>
      <c r="F32" s="493"/>
      <c r="G32" s="493"/>
      <c r="H32" s="494"/>
    </row>
    <row r="33" spans="2:8" x14ac:dyDescent="0.35">
      <c r="B33" s="492" t="s">
        <v>45</v>
      </c>
      <c r="C33" s="493"/>
      <c r="D33" s="493"/>
      <c r="E33" s="493"/>
      <c r="F33" s="493"/>
      <c r="G33" s="493"/>
      <c r="H33" s="494"/>
    </row>
    <row r="34" spans="2:8" x14ac:dyDescent="0.35">
      <c r="B34" s="495" t="s">
        <v>45</v>
      </c>
      <c r="C34" s="496"/>
      <c r="D34" s="496"/>
      <c r="E34" s="496"/>
      <c r="F34" s="496"/>
      <c r="G34" s="496"/>
      <c r="H34" s="497"/>
    </row>
    <row r="37" spans="2:8" x14ac:dyDescent="0.35">
      <c r="B37" s="58" t="s">
        <v>57</v>
      </c>
    </row>
    <row r="38" spans="2:8" x14ac:dyDescent="0.35">
      <c r="B38" s="498" t="s">
        <v>45</v>
      </c>
      <c r="C38" s="499"/>
      <c r="D38" s="499"/>
      <c r="E38" s="499"/>
      <c r="F38" s="499"/>
      <c r="G38" s="499"/>
      <c r="H38" s="500"/>
    </row>
    <row r="39" spans="2:8" x14ac:dyDescent="0.35">
      <c r="B39" s="501"/>
      <c r="C39" s="502"/>
      <c r="D39" s="502"/>
      <c r="E39" s="502"/>
      <c r="F39" s="502"/>
      <c r="G39" s="502"/>
      <c r="H39" s="503"/>
    </row>
    <row r="40" spans="2:8" x14ac:dyDescent="0.35">
      <c r="B40" s="501"/>
      <c r="C40" s="502"/>
      <c r="D40" s="502"/>
      <c r="E40" s="502"/>
      <c r="F40" s="502"/>
      <c r="G40" s="502"/>
      <c r="H40" s="503"/>
    </row>
    <row r="41" spans="2:8" x14ac:dyDescent="0.35">
      <c r="B41" s="501"/>
      <c r="C41" s="502"/>
      <c r="D41" s="502"/>
      <c r="E41" s="502"/>
      <c r="F41" s="502"/>
      <c r="G41" s="502"/>
      <c r="H41" s="503"/>
    </row>
    <row r="42" spans="2:8" x14ac:dyDescent="0.35">
      <c r="B42" s="501"/>
      <c r="C42" s="502"/>
      <c r="D42" s="502"/>
      <c r="E42" s="502"/>
      <c r="F42" s="502"/>
      <c r="G42" s="502"/>
      <c r="H42" s="503"/>
    </row>
    <row r="43" spans="2:8" x14ac:dyDescent="0.35">
      <c r="B43" s="501"/>
      <c r="C43" s="502"/>
      <c r="D43" s="502"/>
      <c r="E43" s="502"/>
      <c r="F43" s="502"/>
      <c r="G43" s="502"/>
      <c r="H43" s="503"/>
    </row>
    <row r="44" spans="2:8" x14ac:dyDescent="0.35">
      <c r="B44" s="501"/>
      <c r="C44" s="502"/>
      <c r="D44" s="502"/>
      <c r="E44" s="502"/>
      <c r="F44" s="502"/>
      <c r="G44" s="502"/>
      <c r="H44" s="503"/>
    </row>
    <row r="45" spans="2:8" x14ac:dyDescent="0.35">
      <c r="B45" s="501"/>
      <c r="C45" s="502"/>
      <c r="D45" s="502"/>
      <c r="E45" s="502"/>
      <c r="F45" s="502"/>
      <c r="G45" s="502"/>
      <c r="H45" s="503"/>
    </row>
    <row r="46" spans="2:8" x14ac:dyDescent="0.35">
      <c r="B46" s="501"/>
      <c r="C46" s="502"/>
      <c r="D46" s="502"/>
      <c r="E46" s="502"/>
      <c r="F46" s="502"/>
      <c r="G46" s="502"/>
      <c r="H46" s="503"/>
    </row>
    <row r="47" spans="2:8" x14ac:dyDescent="0.35">
      <c r="B47" s="501"/>
      <c r="C47" s="502"/>
      <c r="D47" s="502"/>
      <c r="E47" s="502"/>
      <c r="F47" s="502"/>
      <c r="G47" s="502"/>
      <c r="H47" s="503"/>
    </row>
    <row r="48" spans="2:8" x14ac:dyDescent="0.35">
      <c r="B48" s="501"/>
      <c r="C48" s="502"/>
      <c r="D48" s="502"/>
      <c r="E48" s="502"/>
      <c r="F48" s="502"/>
      <c r="G48" s="502"/>
      <c r="H48" s="503"/>
    </row>
    <row r="49" spans="2:8" x14ac:dyDescent="0.35">
      <c r="B49" s="501"/>
      <c r="C49" s="502"/>
      <c r="D49" s="502"/>
      <c r="E49" s="502"/>
      <c r="F49" s="502"/>
      <c r="G49" s="502"/>
      <c r="H49" s="503"/>
    </row>
    <row r="50" spans="2:8" x14ac:dyDescent="0.35">
      <c r="B50" s="501"/>
      <c r="C50" s="502"/>
      <c r="D50" s="502"/>
      <c r="E50" s="502"/>
      <c r="F50" s="502"/>
      <c r="G50" s="502"/>
      <c r="H50" s="503"/>
    </row>
    <row r="51" spans="2:8" x14ac:dyDescent="0.35">
      <c r="B51" s="501"/>
      <c r="C51" s="502"/>
      <c r="D51" s="502"/>
      <c r="E51" s="502"/>
      <c r="F51" s="502"/>
      <c r="G51" s="502"/>
      <c r="H51" s="503"/>
    </row>
    <row r="52" spans="2:8" x14ac:dyDescent="0.35">
      <c r="B52" s="501"/>
      <c r="C52" s="502"/>
      <c r="D52" s="502"/>
      <c r="E52" s="502"/>
      <c r="F52" s="502"/>
      <c r="G52" s="502"/>
      <c r="H52" s="503"/>
    </row>
    <row r="53" spans="2:8" x14ac:dyDescent="0.35">
      <c r="B53" s="504"/>
      <c r="C53" s="505"/>
      <c r="D53" s="505"/>
      <c r="E53" s="505"/>
      <c r="F53" s="505"/>
      <c r="G53" s="505"/>
      <c r="H53" s="506"/>
    </row>
    <row r="54" spans="2:8" x14ac:dyDescent="0.35">
      <c r="B54" s="58" t="s">
        <v>58</v>
      </c>
    </row>
    <row r="55" spans="2:8" x14ac:dyDescent="0.35">
      <c r="B55" s="491" t="s">
        <v>59</v>
      </c>
      <c r="C55" s="491"/>
      <c r="D55" s="491"/>
      <c r="E55" s="491"/>
      <c r="F55" s="491"/>
      <c r="G55" s="491"/>
      <c r="H55" s="491"/>
    </row>
    <row r="56" spans="2:8" x14ac:dyDescent="0.35">
      <c r="B56" s="491"/>
      <c r="C56" s="491"/>
      <c r="D56" s="491"/>
      <c r="E56" s="491"/>
      <c r="F56" s="491"/>
      <c r="G56" s="491"/>
      <c r="H56" s="491"/>
    </row>
    <row r="57" spans="2:8" x14ac:dyDescent="0.35">
      <c r="B57" s="59" t="s">
        <v>60</v>
      </c>
    </row>
    <row r="58" spans="2:8" x14ac:dyDescent="0.35">
      <c r="B58" s="59" t="s">
        <v>61</v>
      </c>
    </row>
    <row r="59" spans="2:8" x14ac:dyDescent="0.35">
      <c r="B59" s="59" t="s">
        <v>62</v>
      </c>
    </row>
    <row r="60" spans="2:8" x14ac:dyDescent="0.35">
      <c r="B60" s="59" t="s">
        <v>63</v>
      </c>
    </row>
    <row r="61" spans="2:8" x14ac:dyDescent="0.35">
      <c r="B61" s="59" t="s">
        <v>64</v>
      </c>
    </row>
    <row r="62" spans="2:8" x14ac:dyDescent="0.35">
      <c r="B62" s="59" t="s">
        <v>65</v>
      </c>
    </row>
    <row r="63" spans="2:8" x14ac:dyDescent="0.35">
      <c r="B63" s="59" t="s">
        <v>66</v>
      </c>
    </row>
  </sheetData>
  <sheetProtection sheet="1" selectLockedCells="1"/>
  <mergeCells count="33">
    <mergeCell ref="B2:H2"/>
    <mergeCell ref="B6:H7"/>
    <mergeCell ref="E11:H11"/>
    <mergeCell ref="C12:D14"/>
    <mergeCell ref="F12:H12"/>
    <mergeCell ref="F13:H13"/>
    <mergeCell ref="F14:H14"/>
    <mergeCell ref="B16:H16"/>
    <mergeCell ref="B17:D17"/>
    <mergeCell ref="E17:G17"/>
    <mergeCell ref="B18:D18"/>
    <mergeCell ref="E18:G18"/>
    <mergeCell ref="B20:H20"/>
    <mergeCell ref="B21:D21"/>
    <mergeCell ref="E21:G21"/>
    <mergeCell ref="B22:D22"/>
    <mergeCell ref="E22:G22"/>
    <mergeCell ref="B24:H24"/>
    <mergeCell ref="B25:E25"/>
    <mergeCell ref="F25:H25"/>
    <mergeCell ref="B26:E26"/>
    <mergeCell ref="F26:H26"/>
    <mergeCell ref="B27:E27"/>
    <mergeCell ref="F27:H27"/>
    <mergeCell ref="B28:E28"/>
    <mergeCell ref="F28:H28"/>
    <mergeCell ref="B30:H30"/>
    <mergeCell ref="B55:H56"/>
    <mergeCell ref="B31:H31"/>
    <mergeCell ref="B32:H32"/>
    <mergeCell ref="B33:H33"/>
    <mergeCell ref="B34:H34"/>
    <mergeCell ref="B38:H53"/>
  </mergeCells>
  <pageMargins left="0.7" right="0.7" top="0.75" bottom="0.75" header="0.3" footer="0.3"/>
  <pageSetup paperSize="9" firstPageNumber="214748364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'Données générales'!$D$3:$D$8</xm:f>
          </x14:formula1>
          <xm:sqref>C4:C5</xm:sqref>
        </x14:dataValidation>
        <x14:dataValidation type="list" allowBlank="1" showInputMessage="1" showErrorMessage="1" xr:uid="{00000000-0002-0000-0100-000001000000}">
          <x14:formula1>
            <xm:f>'Données générales'!$E$3:$E$36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topLeftCell="E8" zoomScale="87" zoomScaleNormal="85" workbookViewId="0">
      <selection activeCell="I29" sqref="I29"/>
    </sheetView>
  </sheetViews>
  <sheetFormatPr baseColWidth="10" defaultColWidth="11.54296875" defaultRowHeight="14.5" x14ac:dyDescent="0.35"/>
  <cols>
    <col min="1" max="1" width="5.36328125" style="59" customWidth="1"/>
    <col min="2" max="2" width="7.453125" style="59" customWidth="1"/>
    <col min="3" max="3" width="33.36328125" style="59" customWidth="1"/>
    <col min="4" max="4" width="49" style="59" customWidth="1"/>
    <col min="5" max="5" width="27.6328125" style="59" customWidth="1"/>
    <col min="6" max="6" width="115.6328125" style="59" customWidth="1"/>
    <col min="7" max="7" width="12.54296875" style="59" customWidth="1"/>
    <col min="8" max="8" width="7.36328125" style="59" customWidth="1"/>
    <col min="9" max="13" width="20.54296875" style="59" customWidth="1"/>
    <col min="14" max="14" width="11.54296875" style="59"/>
    <col min="15" max="15" width="12.08984375" style="59" customWidth="1"/>
    <col min="16" max="16384" width="11.54296875" style="59"/>
  </cols>
  <sheetData>
    <row r="1" spans="1:15" x14ac:dyDescent="0.35">
      <c r="A1" s="80">
        <v>4</v>
      </c>
      <c r="B1" s="81" t="s">
        <v>67</v>
      </c>
      <c r="C1" s="81" t="s">
        <v>68</v>
      </c>
      <c r="D1" s="81" t="s">
        <v>69</v>
      </c>
      <c r="E1" s="82" t="s">
        <v>70</v>
      </c>
      <c r="F1" s="82"/>
      <c r="G1" s="82"/>
      <c r="H1" s="82"/>
      <c r="I1" s="555" t="s">
        <v>71</v>
      </c>
      <c r="J1" s="555"/>
      <c r="K1" s="555"/>
      <c r="L1" s="555"/>
      <c r="M1" s="555"/>
      <c r="N1" s="82"/>
      <c r="O1" s="82"/>
    </row>
    <row r="2" spans="1:15" x14ac:dyDescent="0.35">
      <c r="E2" s="58" t="s">
        <v>72</v>
      </c>
      <c r="I2" s="544" t="s">
        <v>73</v>
      </c>
      <c r="J2" s="544"/>
      <c r="K2" s="544"/>
      <c r="L2" s="544"/>
      <c r="M2" s="544"/>
      <c r="N2" s="544"/>
      <c r="O2" s="544"/>
    </row>
    <row r="3" spans="1:15" x14ac:dyDescent="0.35">
      <c r="C3" s="83" t="s">
        <v>74</v>
      </c>
      <c r="D3" s="83" t="s">
        <v>75</v>
      </c>
      <c r="E3" s="84" t="s">
        <v>76</v>
      </c>
      <c r="F3" s="59" t="s">
        <v>77</v>
      </c>
      <c r="G3" s="545" t="s">
        <v>78</v>
      </c>
      <c r="H3" s="85"/>
      <c r="I3" s="547" t="s">
        <v>79</v>
      </c>
      <c r="J3" s="87" t="s">
        <v>80</v>
      </c>
      <c r="K3" s="549" t="s">
        <v>81</v>
      </c>
      <c r="L3" s="551" t="s">
        <v>82</v>
      </c>
      <c r="M3" s="553" t="s">
        <v>83</v>
      </c>
      <c r="N3" s="553" t="s">
        <v>84</v>
      </c>
      <c r="O3" s="553" t="s">
        <v>85</v>
      </c>
    </row>
    <row r="4" spans="1:15" ht="14.4" customHeight="1" thickBot="1" x14ac:dyDescent="0.4">
      <c r="C4" s="538" t="s">
        <v>69</v>
      </c>
      <c r="D4" s="541" t="s">
        <v>645</v>
      </c>
      <c r="E4" s="88" t="s">
        <v>36</v>
      </c>
      <c r="F4" s="89"/>
      <c r="G4" s="546"/>
      <c r="H4" s="85"/>
      <c r="I4" s="548"/>
      <c r="J4" s="90" t="s">
        <v>86</v>
      </c>
      <c r="K4" s="550"/>
      <c r="L4" s="552"/>
      <c r="M4" s="554"/>
      <c r="N4" s="554"/>
      <c r="O4" s="554"/>
    </row>
    <row r="5" spans="1:15" ht="15" thickBot="1" x14ac:dyDescent="0.4">
      <c r="C5" s="539"/>
      <c r="D5" s="542"/>
      <c r="E5" s="97" t="s">
        <v>395</v>
      </c>
      <c r="F5" s="91" t="str">
        <f>VLOOKUP(E5,Tâches!K85:L100,2,FALSE)</f>
        <v>Analyser l’environnement de travail et les conditions de la maintenance</v>
      </c>
      <c r="G5" s="92" t="str">
        <f>VLOOKUP(E5,Tâches!M85:N100,2,FALSE)</f>
        <v>T2</v>
      </c>
      <c r="H5" s="93"/>
      <c r="I5" s="99" t="s">
        <v>87</v>
      </c>
      <c r="J5" s="77" t="s">
        <v>87</v>
      </c>
      <c r="K5" s="77" t="s">
        <v>87</v>
      </c>
      <c r="L5" s="77" t="s">
        <v>87</v>
      </c>
      <c r="M5" s="78" t="s">
        <v>87</v>
      </c>
      <c r="N5" s="78" t="s">
        <v>87</v>
      </c>
      <c r="O5" s="78" t="s">
        <v>87</v>
      </c>
    </row>
    <row r="6" spans="1:15" ht="15" thickBot="1" x14ac:dyDescent="0.4">
      <c r="C6" s="539"/>
      <c r="D6" s="542"/>
      <c r="E6" s="98" t="s">
        <v>41</v>
      </c>
      <c r="F6" s="91" t="str">
        <f>VLOOKUP(E6,Tâches!K85:L100,2,FALSE)</f>
        <v>?</v>
      </c>
      <c r="G6" s="94" t="str">
        <f>VLOOKUP(E6,Tâches!M85:N100,2,FALSE)</f>
        <v>?</v>
      </c>
      <c r="H6" s="93"/>
      <c r="I6" s="100"/>
      <c r="J6" s="101"/>
      <c r="K6" s="101"/>
      <c r="L6" s="101"/>
      <c r="M6" s="102"/>
      <c r="N6" s="102"/>
      <c r="O6" s="102"/>
    </row>
    <row r="7" spans="1:15" ht="15" thickBot="1" x14ac:dyDescent="0.4">
      <c r="C7" s="539"/>
      <c r="D7" s="542"/>
      <c r="E7" s="98" t="s">
        <v>41</v>
      </c>
      <c r="F7" s="91" t="str">
        <f>VLOOKUP(E7,Tâches!K85:L100,2,FALSE)</f>
        <v>?</v>
      </c>
      <c r="G7" s="94" t="str">
        <f>VLOOKUP(E7,Tâches!$M85:$N100,2,FALSE)</f>
        <v>?</v>
      </c>
      <c r="H7" s="93"/>
      <c r="I7" s="100"/>
      <c r="J7" s="101"/>
      <c r="K7" s="101"/>
      <c r="L7" s="101"/>
      <c r="M7" s="102"/>
      <c r="N7" s="102"/>
      <c r="O7" s="102"/>
    </row>
    <row r="8" spans="1:15" ht="15" thickBot="1" x14ac:dyDescent="0.4">
      <c r="C8" s="539"/>
      <c r="D8" s="542"/>
      <c r="E8" s="98" t="s">
        <v>41</v>
      </c>
      <c r="F8" s="91" t="str">
        <f>VLOOKUP(E8,Tâches!K85:L100,2,FALSE)</f>
        <v>?</v>
      </c>
      <c r="G8" s="94" t="str">
        <f>VLOOKUP(E8,Tâches!$M85:$N100,2,FALSE)</f>
        <v>?</v>
      </c>
      <c r="H8" s="93"/>
      <c r="I8" s="100"/>
      <c r="J8" s="101"/>
      <c r="K8" s="101"/>
      <c r="L8" s="101"/>
      <c r="M8" s="102"/>
      <c r="N8" s="102"/>
      <c r="O8" s="102"/>
    </row>
    <row r="9" spans="1:15" ht="15" thickBot="1" x14ac:dyDescent="0.4">
      <c r="C9" s="540"/>
      <c r="D9" s="542"/>
      <c r="E9" s="98" t="s">
        <v>41</v>
      </c>
      <c r="F9" s="91" t="str">
        <f>VLOOKUP(E9,Tâches!K85:L100,2,FALSE)</f>
        <v>?</v>
      </c>
      <c r="G9" s="94" t="str">
        <f>VLOOKUP(E9,Tâches!$M85:$N100,2,FALSE)</f>
        <v>?</v>
      </c>
      <c r="H9" s="93"/>
      <c r="I9" s="100"/>
      <c r="J9" s="101"/>
      <c r="K9" s="101"/>
      <c r="L9" s="101"/>
      <c r="M9" s="102"/>
      <c r="N9" s="102"/>
      <c r="O9" s="102"/>
    </row>
    <row r="10" spans="1:15" ht="15" thickBot="1" x14ac:dyDescent="0.4">
      <c r="D10" s="542"/>
      <c r="E10" s="98" t="s">
        <v>41</v>
      </c>
      <c r="F10" s="91" t="str">
        <f>VLOOKUP(E10,Tâches!K85:L104,2,FALSE)</f>
        <v>?</v>
      </c>
      <c r="G10" s="94" t="str">
        <f>VLOOKUP(E10,Tâches!$M85:$N100,2,FALSE)</f>
        <v>?</v>
      </c>
      <c r="H10" s="93"/>
      <c r="I10" s="100"/>
      <c r="J10" s="101"/>
      <c r="K10" s="101"/>
      <c r="L10" s="101"/>
      <c r="M10" s="102"/>
      <c r="N10" s="102"/>
      <c r="O10" s="102"/>
    </row>
    <row r="11" spans="1:15" ht="15" thickBot="1" x14ac:dyDescent="0.4">
      <c r="C11" s="69"/>
      <c r="D11" s="542"/>
      <c r="E11" s="98" t="s">
        <v>41</v>
      </c>
      <c r="F11" s="91" t="str">
        <f>VLOOKUP(E11,Tâches!K85:L100,2,FALSE)</f>
        <v>?</v>
      </c>
      <c r="G11" s="94" t="str">
        <f>VLOOKUP(E11,Tâches!$M85:$N100,2,FALSE)</f>
        <v>?</v>
      </c>
      <c r="H11" s="93"/>
      <c r="I11" s="100"/>
      <c r="J11" s="101"/>
      <c r="K11" s="101"/>
      <c r="L11" s="101"/>
      <c r="M11" s="102"/>
      <c r="N11" s="102"/>
      <c r="O11" s="102"/>
    </row>
    <row r="12" spans="1:15" ht="15" thickBot="1" x14ac:dyDescent="0.4">
      <c r="C12" s="69"/>
      <c r="D12" s="543"/>
      <c r="E12" s="98" t="s">
        <v>41</v>
      </c>
      <c r="F12" s="91" t="str">
        <f>VLOOKUP(E12,Tâches!K85:L100,2,FALSE)</f>
        <v>?</v>
      </c>
      <c r="G12" s="94" t="str">
        <f>VLOOKUP(E12,Tâches!$M85:$N100,2,FALSE)</f>
        <v>?</v>
      </c>
      <c r="H12" s="93"/>
      <c r="I12" s="100"/>
      <c r="J12" s="101"/>
      <c r="K12" s="101"/>
      <c r="L12" s="101"/>
      <c r="M12" s="102"/>
      <c r="N12" s="102"/>
      <c r="O12" s="102"/>
    </row>
    <row r="13" spans="1:15" ht="15" thickBot="1" x14ac:dyDescent="0.4">
      <c r="C13" s="95"/>
      <c r="E13" s="98" t="s">
        <v>41</v>
      </c>
      <c r="F13" s="91" t="str">
        <f>VLOOKUP(E13,Tâches!K85:L100,2,FALSE)</f>
        <v>?</v>
      </c>
      <c r="G13" s="94" t="str">
        <f>VLOOKUP(E13,Tâches!$M85:$N100,2,FALSE)</f>
        <v>?</v>
      </c>
      <c r="I13" s="100"/>
      <c r="J13" s="101"/>
      <c r="K13" s="101"/>
      <c r="L13" s="101"/>
      <c r="M13" s="102"/>
      <c r="N13" s="102"/>
      <c r="O13" s="102"/>
    </row>
    <row r="14" spans="1:15" ht="15" thickBot="1" x14ac:dyDescent="0.4">
      <c r="C14" s="95"/>
      <c r="E14" s="98" t="s">
        <v>41</v>
      </c>
      <c r="F14" s="91" t="str">
        <f>VLOOKUP(E14,Tâches!K85:L100,2,FALSE)</f>
        <v>?</v>
      </c>
      <c r="G14" s="94" t="str">
        <f>VLOOKUP(E14,Tâches!$M85:$N100,2,FALSE)</f>
        <v>?</v>
      </c>
      <c r="I14" s="100"/>
      <c r="J14" s="101"/>
      <c r="K14" s="101"/>
      <c r="L14" s="101"/>
      <c r="M14" s="102"/>
      <c r="N14" s="102"/>
      <c r="O14" s="102"/>
    </row>
    <row r="15" spans="1:15" ht="15" thickBot="1" x14ac:dyDescent="0.4">
      <c r="C15" s="95"/>
      <c r="E15" s="98" t="s">
        <v>41</v>
      </c>
      <c r="F15" s="91" t="str">
        <f>VLOOKUP(E15,Tâches!K85:L100,2,FALSE)</f>
        <v>?</v>
      </c>
      <c r="G15" s="94" t="str">
        <f>VLOOKUP(E15,Tâches!$M85:$N100,2,FALSE)</f>
        <v>?</v>
      </c>
      <c r="I15" s="100"/>
      <c r="J15" s="101"/>
      <c r="K15" s="101"/>
      <c r="L15" s="101"/>
      <c r="M15" s="102"/>
      <c r="N15" s="102"/>
      <c r="O15" s="102"/>
    </row>
    <row r="16" spans="1:15" ht="15" thickBot="1" x14ac:dyDescent="0.4">
      <c r="C16" s="95"/>
      <c r="E16" s="98" t="s">
        <v>41</v>
      </c>
      <c r="F16" s="91" t="str">
        <f>VLOOKUP(E16,Tâches!K85:L100,2,FALSE)</f>
        <v>?</v>
      </c>
      <c r="G16" s="94" t="str">
        <f>VLOOKUP(E16,Tâches!$M85:$N100,2,FALSE)</f>
        <v>?</v>
      </c>
      <c r="I16" s="100"/>
      <c r="J16" s="101"/>
      <c r="K16" s="101"/>
      <c r="L16" s="101"/>
      <c r="M16" s="102"/>
      <c r="N16" s="102"/>
      <c r="O16" s="102"/>
    </row>
    <row r="17" spans="3:15" x14ac:dyDescent="0.35">
      <c r="C17" s="95"/>
      <c r="E17" s="98" t="s">
        <v>41</v>
      </c>
      <c r="F17" s="91" t="str">
        <f>VLOOKUP(E17,Tâches!K85:L100,2,FALSE)</f>
        <v>?</v>
      </c>
      <c r="G17" s="94" t="str">
        <f>VLOOKUP(E17,Tâches!$M85:$N100,2,FALSE)</f>
        <v>?</v>
      </c>
      <c r="I17" s="100"/>
      <c r="J17" s="101"/>
      <c r="K17" s="101"/>
      <c r="L17" s="101"/>
      <c r="M17" s="102"/>
      <c r="N17" s="102"/>
      <c r="O17" s="102"/>
    </row>
    <row r="20" spans="3:15" x14ac:dyDescent="0.35">
      <c r="E20" s="58" t="s">
        <v>72</v>
      </c>
      <c r="I20" s="544" t="s">
        <v>73</v>
      </c>
      <c r="J20" s="544"/>
      <c r="K20" s="544"/>
      <c r="L20" s="544"/>
      <c r="M20" s="544"/>
      <c r="N20" s="544"/>
      <c r="O20" s="544"/>
    </row>
    <row r="21" spans="3:15" x14ac:dyDescent="0.35">
      <c r="C21" s="83" t="s">
        <v>74</v>
      </c>
      <c r="D21" s="83" t="s">
        <v>90</v>
      </c>
      <c r="E21" s="84" t="s">
        <v>76</v>
      </c>
      <c r="F21" s="59" t="s">
        <v>77</v>
      </c>
      <c r="G21" s="545" t="s">
        <v>78</v>
      </c>
      <c r="H21" s="85"/>
      <c r="I21" s="547" t="s">
        <v>79</v>
      </c>
      <c r="J21" s="87" t="s">
        <v>80</v>
      </c>
      <c r="K21" s="549" t="s">
        <v>81</v>
      </c>
      <c r="L21" s="551" t="s">
        <v>82</v>
      </c>
      <c r="M21" s="553" t="s">
        <v>83</v>
      </c>
      <c r="N21" s="553" t="s">
        <v>84</v>
      </c>
      <c r="O21" s="553" t="s">
        <v>85</v>
      </c>
    </row>
    <row r="22" spans="3:15" ht="14.4" customHeight="1" thickBot="1" x14ac:dyDescent="0.4">
      <c r="C22" s="538" t="s">
        <v>69</v>
      </c>
      <c r="D22" s="541" t="s">
        <v>644</v>
      </c>
      <c r="E22" s="96" t="s">
        <v>36</v>
      </c>
      <c r="F22" s="89"/>
      <c r="G22" s="546"/>
      <c r="H22" s="85"/>
      <c r="I22" s="548"/>
      <c r="J22" s="90" t="s">
        <v>86</v>
      </c>
      <c r="K22" s="550"/>
      <c r="L22" s="552"/>
      <c r="M22" s="554"/>
      <c r="N22" s="554"/>
      <c r="O22" s="554"/>
    </row>
    <row r="23" spans="3:15" ht="15" thickBot="1" x14ac:dyDescent="0.4">
      <c r="C23" s="539"/>
      <c r="D23" s="542"/>
      <c r="E23" s="97" t="s">
        <v>761</v>
      </c>
      <c r="F23" s="91" t="str">
        <f>VLOOKUP(E23,Tâches!K85:L100,2,FALSE)</f>
        <v>Consulter le registre de l’installation et consigner les informations</v>
      </c>
      <c r="G23" s="92" t="str">
        <f>VLOOKUP(E23,Tâches!M85:N100,2,FALSE)</f>
        <v>A5T2</v>
      </c>
      <c r="H23" s="93"/>
      <c r="I23" s="99" t="s">
        <v>87</v>
      </c>
      <c r="J23" s="77" t="s">
        <v>87</v>
      </c>
      <c r="K23" s="77" t="s">
        <v>87</v>
      </c>
      <c r="L23" s="77" t="s">
        <v>87</v>
      </c>
      <c r="M23" s="78" t="s">
        <v>87</v>
      </c>
      <c r="N23" s="78" t="s">
        <v>87</v>
      </c>
      <c r="O23" s="78" t="s">
        <v>87</v>
      </c>
    </row>
    <row r="24" spans="3:15" ht="15" thickBot="1" x14ac:dyDescent="0.4">
      <c r="C24" s="539"/>
      <c r="D24" s="542"/>
      <c r="E24" s="98" t="s">
        <v>41</v>
      </c>
      <c r="F24" s="91" t="str">
        <f>VLOOKUP(E24,Tâches!K85:L100,2,FALSE)</f>
        <v>?</v>
      </c>
      <c r="G24" s="94" t="str">
        <f>VLOOKUP(E24,Tâches!M85:N100,2,FALSE)</f>
        <v>?</v>
      </c>
      <c r="H24" s="93"/>
      <c r="I24" s="100"/>
      <c r="J24" s="101"/>
      <c r="K24" s="101"/>
      <c r="L24" s="101"/>
      <c r="M24" s="102"/>
      <c r="N24" s="102"/>
      <c r="O24" s="102"/>
    </row>
    <row r="25" spans="3:15" ht="15" thickBot="1" x14ac:dyDescent="0.4">
      <c r="C25" s="539"/>
      <c r="D25" s="542"/>
      <c r="E25" s="98" t="s">
        <v>41</v>
      </c>
      <c r="F25" s="91" t="str">
        <f>VLOOKUP(E25,Tâches!K85:L100,2,FALSE)</f>
        <v>?</v>
      </c>
      <c r="G25" s="94" t="str">
        <f>VLOOKUP(E25,Tâches!$M85:$N100,2,FALSE)</f>
        <v>?</v>
      </c>
      <c r="H25" s="93"/>
      <c r="I25" s="100"/>
      <c r="J25" s="101"/>
      <c r="K25" s="101"/>
      <c r="L25" s="101"/>
      <c r="M25" s="102"/>
      <c r="N25" s="102"/>
      <c r="O25" s="102"/>
    </row>
    <row r="26" spans="3:15" ht="15" thickBot="1" x14ac:dyDescent="0.4">
      <c r="C26" s="539"/>
      <c r="D26" s="542"/>
      <c r="E26" s="98" t="s">
        <v>41</v>
      </c>
      <c r="F26" s="91" t="str">
        <f>VLOOKUP(E26,Tâches!K85:L100,2,FALSE)</f>
        <v>?</v>
      </c>
      <c r="G26" s="94" t="str">
        <f>VLOOKUP(E26,Tâches!$M85:$N100,2,FALSE)</f>
        <v>?</v>
      </c>
      <c r="H26" s="93"/>
      <c r="I26" s="100"/>
      <c r="J26" s="101"/>
      <c r="K26" s="101"/>
      <c r="L26" s="101"/>
      <c r="M26" s="102"/>
      <c r="N26" s="102"/>
      <c r="O26" s="102"/>
    </row>
    <row r="27" spans="3:15" ht="15" thickBot="1" x14ac:dyDescent="0.4">
      <c r="C27" s="540"/>
      <c r="D27" s="542"/>
      <c r="E27" s="98" t="s">
        <v>41</v>
      </c>
      <c r="F27" s="91" t="str">
        <f>VLOOKUP(E27,Tâches!K85:L100,2,FALSE)</f>
        <v>?</v>
      </c>
      <c r="G27" s="94" t="str">
        <f>VLOOKUP(E27,Tâches!$M85:$N100,2,FALSE)</f>
        <v>?</v>
      </c>
      <c r="H27" s="93"/>
      <c r="I27" s="100"/>
      <c r="J27" s="101"/>
      <c r="K27" s="101"/>
      <c r="L27" s="101"/>
      <c r="M27" s="102"/>
      <c r="N27" s="102"/>
      <c r="O27" s="102"/>
    </row>
    <row r="28" spans="3:15" ht="15" thickBot="1" x14ac:dyDescent="0.4">
      <c r="D28" s="542"/>
      <c r="E28" s="98" t="s">
        <v>41</v>
      </c>
      <c r="F28" s="91" t="str">
        <f>VLOOKUP(E28,Tâches!K85:L100,2,FALSE)</f>
        <v>?</v>
      </c>
      <c r="G28" s="94" t="str">
        <f>VLOOKUP(E28,Tâches!$M85:$N100,2,FALSE)</f>
        <v>?</v>
      </c>
      <c r="H28" s="93"/>
      <c r="I28" s="100"/>
      <c r="J28" s="101"/>
      <c r="K28" s="101"/>
      <c r="L28" s="101"/>
      <c r="M28" s="102"/>
      <c r="N28" s="102"/>
      <c r="O28" s="102"/>
    </row>
    <row r="29" spans="3:15" ht="15" thickBot="1" x14ac:dyDescent="0.4">
      <c r="C29" s="69"/>
      <c r="D29" s="542"/>
      <c r="E29" s="98" t="s">
        <v>41</v>
      </c>
      <c r="F29" s="91" t="str">
        <f>VLOOKUP(E29,Tâches!K85:L100,2,FALSE)</f>
        <v>?</v>
      </c>
      <c r="G29" s="94" t="str">
        <f>VLOOKUP(E29,Tâches!$M85:$N100,2,FALSE)</f>
        <v>?</v>
      </c>
      <c r="H29" s="93"/>
      <c r="I29" s="100"/>
      <c r="J29" s="101"/>
      <c r="K29" s="101"/>
      <c r="L29" s="101"/>
      <c r="M29" s="102"/>
      <c r="N29" s="102"/>
      <c r="O29" s="102"/>
    </row>
    <row r="30" spans="3:15" ht="15" thickBot="1" x14ac:dyDescent="0.4">
      <c r="C30" s="69"/>
      <c r="D30" s="543"/>
      <c r="E30" s="98" t="s">
        <v>41</v>
      </c>
      <c r="F30" s="91" t="str">
        <f>VLOOKUP(E30,Tâches!K85:L100,2,FALSE)</f>
        <v>?</v>
      </c>
      <c r="G30" s="94" t="str">
        <f>VLOOKUP(E30,Tâches!$M85:$N100,2,FALSE)</f>
        <v>?</v>
      </c>
      <c r="H30" s="93"/>
      <c r="I30" s="100"/>
      <c r="J30" s="101"/>
      <c r="K30" s="101"/>
      <c r="L30" s="101"/>
      <c r="M30" s="102"/>
      <c r="N30" s="102"/>
      <c r="O30" s="102"/>
    </row>
    <row r="31" spans="3:15" ht="15" thickBot="1" x14ac:dyDescent="0.4">
      <c r="C31" s="95"/>
      <c r="E31" s="98" t="s">
        <v>41</v>
      </c>
      <c r="F31" s="91" t="str">
        <f>VLOOKUP(E31,Tâches!K85:L100,2,FALSE)</f>
        <v>?</v>
      </c>
      <c r="G31" s="94" t="str">
        <f>VLOOKUP(E31,Tâches!$M85:$N100,2,FALSE)</f>
        <v>?</v>
      </c>
      <c r="I31" s="100"/>
      <c r="J31" s="101"/>
      <c r="K31" s="101"/>
      <c r="L31" s="101"/>
      <c r="M31" s="102"/>
      <c r="N31" s="102"/>
      <c r="O31" s="102"/>
    </row>
    <row r="32" spans="3:15" ht="15" thickBot="1" x14ac:dyDescent="0.4">
      <c r="C32" s="95"/>
      <c r="E32" s="98" t="s">
        <v>41</v>
      </c>
      <c r="F32" s="91" t="str">
        <f>VLOOKUP(E32,Tâches!K85:L100,2,FALSE)</f>
        <v>?</v>
      </c>
      <c r="G32" s="94" t="str">
        <f>VLOOKUP(E32,Tâches!$M85:$N100,2,FALSE)</f>
        <v>?</v>
      </c>
      <c r="I32" s="100"/>
      <c r="J32" s="101"/>
      <c r="K32" s="101"/>
      <c r="L32" s="101"/>
      <c r="M32" s="102"/>
      <c r="N32" s="102"/>
      <c r="O32" s="102"/>
    </row>
    <row r="33" spans="3:15" ht="15" thickBot="1" x14ac:dyDescent="0.4">
      <c r="C33" s="95"/>
      <c r="E33" s="98" t="s">
        <v>41</v>
      </c>
      <c r="F33" s="91" t="str">
        <f>VLOOKUP(E33,Tâches!K85:L100,2,FALSE)</f>
        <v>?</v>
      </c>
      <c r="G33" s="94" t="str">
        <f>VLOOKUP(E33,Tâches!$M85:$N100,2,FALSE)</f>
        <v>?</v>
      </c>
      <c r="I33" s="100"/>
      <c r="J33" s="101"/>
      <c r="K33" s="101"/>
      <c r="L33" s="101"/>
      <c r="M33" s="102"/>
      <c r="N33" s="102"/>
      <c r="O33" s="102"/>
    </row>
    <row r="34" spans="3:15" ht="15" thickBot="1" x14ac:dyDescent="0.4">
      <c r="C34" s="95"/>
      <c r="E34" s="98" t="s">
        <v>41</v>
      </c>
      <c r="F34" s="91" t="str">
        <f>VLOOKUP(E34,Tâches!K85:L100,2,FALSE)</f>
        <v>?</v>
      </c>
      <c r="G34" s="94" t="str">
        <f>VLOOKUP(E34,Tâches!$M85:$N100,2,FALSE)</f>
        <v>?</v>
      </c>
      <c r="I34" s="100"/>
      <c r="J34" s="101"/>
      <c r="K34" s="101"/>
      <c r="L34" s="101"/>
      <c r="M34" s="102"/>
      <c r="N34" s="102"/>
      <c r="O34" s="102"/>
    </row>
    <row r="35" spans="3:15" x14ac:dyDescent="0.35">
      <c r="C35" s="95"/>
      <c r="E35" s="98" t="s">
        <v>41</v>
      </c>
      <c r="F35" s="91" t="str">
        <f>VLOOKUP(E35,Tâches!K85:L100,2,FALSE)</f>
        <v>?</v>
      </c>
      <c r="G35" s="94" t="str">
        <f>VLOOKUP(E35,Tâches!$M85:$N100,2,FALSE)</f>
        <v>?</v>
      </c>
      <c r="I35" s="100"/>
      <c r="J35" s="101"/>
      <c r="K35" s="101"/>
      <c r="L35" s="101"/>
      <c r="M35" s="102"/>
      <c r="N35" s="102"/>
      <c r="O35" s="102"/>
    </row>
  </sheetData>
  <sheetProtection sheet="1" selectLockedCells="1"/>
  <mergeCells count="23">
    <mergeCell ref="I1:M1"/>
    <mergeCell ref="I2:M2"/>
    <mergeCell ref="N2:O2"/>
    <mergeCell ref="G3:G4"/>
    <mergeCell ref="I3:I4"/>
    <mergeCell ref="K3:K4"/>
    <mergeCell ref="L3:L4"/>
    <mergeCell ref="M3:M4"/>
    <mergeCell ref="N3:N4"/>
    <mergeCell ref="O3:O4"/>
    <mergeCell ref="C4:C9"/>
    <mergeCell ref="D4:D12"/>
    <mergeCell ref="I20:M20"/>
    <mergeCell ref="N20:O20"/>
    <mergeCell ref="G21:G22"/>
    <mergeCell ref="I21:I22"/>
    <mergeCell ref="K21:K22"/>
    <mergeCell ref="L21:L22"/>
    <mergeCell ref="M21:M22"/>
    <mergeCell ref="N21:N22"/>
    <mergeCell ref="O21:O22"/>
    <mergeCell ref="C22:C27"/>
    <mergeCell ref="D22:D30"/>
  </mergeCells>
  <phoneticPr fontId="21" type="noConversion"/>
  <dataValidations count="1">
    <dataValidation type="list" allowBlank="1" showInputMessage="1" showErrorMessage="1" sqref="E6:E17" xr:uid="{BB53C2D6-617A-4C02-BC46-8302D2707F6B}">
      <formula1>$H$85:$H$91</formula1>
    </dataValidation>
  </dataValidations>
  <pageMargins left="0.7" right="0.7" top="0.75" bottom="0.75" header="0.3" footer="0.3"/>
  <pageSetup paperSize="9" firstPageNumber="214748364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BE2AF7-B336-4832-9448-8A4883165A6E}">
          <x14:formula1>
            <xm:f>Tâches!$H$90:$H$100</xm:f>
          </x14:formula1>
          <xm:sqref>E24:E35</xm:sqref>
        </x14:dataValidation>
        <x14:dataValidation type="list" allowBlank="1" showInputMessage="1" showErrorMessage="1" xr:uid="{CC9B8995-93DC-48FB-87DA-A65F30B7428D}">
          <x14:formula1>
            <xm:f>Tâches!$H$85:$H$91</xm:f>
          </x14:formula1>
          <xm:sqref>E5</xm:sqref>
        </x14:dataValidation>
        <x14:dataValidation type="list" allowBlank="1" showInputMessage="1" showErrorMessage="1" xr:uid="{A7D1A1E8-9238-4D21-A7AB-23D2C5B4F4B1}">
          <x14:formula1>
            <xm:f>Tâches!$H90:$H100</xm:f>
          </x14:formula1>
          <xm:sqref>E23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Y52"/>
  <sheetViews>
    <sheetView topLeftCell="M18" zoomScale="55" zoomScaleNormal="55" workbookViewId="0">
      <selection activeCell="J38" sqref="J38"/>
    </sheetView>
  </sheetViews>
  <sheetFormatPr baseColWidth="10" defaultColWidth="11.54296875" defaultRowHeight="14.5" x14ac:dyDescent="0.35"/>
  <cols>
    <col min="1" max="1" width="5.36328125" style="59" customWidth="1"/>
    <col min="2" max="2" width="6.36328125" style="59" customWidth="1"/>
    <col min="3" max="3" width="49" style="59" customWidth="1"/>
    <col min="4" max="4" width="45.08984375" style="59" customWidth="1"/>
    <col min="5" max="5" width="27.6328125" style="59" customWidth="1"/>
    <col min="6" max="6" width="112.36328125" style="59" customWidth="1"/>
    <col min="7" max="7" width="10.36328125" style="93" customWidth="1"/>
    <col min="8" max="8" width="15.08984375" style="93" customWidth="1"/>
    <col min="9" max="9" width="13.7265625" style="59" customWidth="1"/>
    <col min="10" max="10" width="15.6328125" style="59" customWidth="1"/>
    <col min="11" max="11" width="100.54296875" style="59" customWidth="1"/>
    <col min="12" max="12" width="116.54296875" style="59" customWidth="1"/>
    <col min="13" max="13" width="15.6328125" style="59" customWidth="1"/>
    <col min="14" max="14" width="20.6328125" style="59" customWidth="1"/>
    <col min="15" max="15" width="20.453125" style="59" customWidth="1"/>
    <col min="16" max="17" width="24.36328125" style="59" customWidth="1"/>
    <col min="18" max="18" width="19.90625" style="59" customWidth="1"/>
    <col min="19" max="19" width="60.90625" style="59" bestFit="1" customWidth="1"/>
    <col min="20" max="20" width="15.36328125" style="89" customWidth="1"/>
    <col min="21" max="21" width="66.6328125" style="59" customWidth="1"/>
    <col min="22" max="23" width="16.36328125" style="59" customWidth="1"/>
    <col min="24" max="16384" width="11.54296875" style="59"/>
  </cols>
  <sheetData>
    <row r="1" spans="3:25" x14ac:dyDescent="0.35">
      <c r="D1" s="69"/>
      <c r="E1" s="103"/>
      <c r="N1" s="556" t="s">
        <v>97</v>
      </c>
      <c r="O1" s="556"/>
      <c r="P1" s="83"/>
      <c r="Q1" s="83"/>
      <c r="R1" s="104"/>
      <c r="S1" s="104"/>
      <c r="T1" s="104"/>
    </row>
    <row r="2" spans="3:25" ht="15" thickBot="1" x14ac:dyDescent="0.4">
      <c r="D2" s="69"/>
      <c r="J2" s="58" t="s">
        <v>98</v>
      </c>
      <c r="N2" s="556" t="s">
        <v>99</v>
      </c>
      <c r="O2" s="556"/>
      <c r="P2" s="83"/>
      <c r="Q2" s="58" t="s">
        <v>100</v>
      </c>
      <c r="R2" s="59" t="s">
        <v>70</v>
      </c>
      <c r="S2" s="58" t="s">
        <v>100</v>
      </c>
    </row>
    <row r="3" spans="3:25" ht="15" thickBot="1" x14ac:dyDescent="0.4">
      <c r="D3" s="105"/>
      <c r="E3" s="105"/>
      <c r="F3" s="106"/>
      <c r="G3" s="559" t="s">
        <v>78</v>
      </c>
      <c r="H3" s="561" t="s">
        <v>101</v>
      </c>
      <c r="I3" s="563" t="s">
        <v>102</v>
      </c>
      <c r="J3" s="107" t="s">
        <v>36</v>
      </c>
      <c r="N3" s="565" t="s">
        <v>103</v>
      </c>
      <c r="O3" s="565"/>
      <c r="P3" s="108"/>
      <c r="R3" s="107" t="s">
        <v>36</v>
      </c>
    </row>
    <row r="4" spans="3:25" ht="15" customHeight="1" thickBot="1" x14ac:dyDescent="0.4">
      <c r="C4" s="109" t="s">
        <v>631</v>
      </c>
      <c r="D4" s="110" t="s">
        <v>105</v>
      </c>
      <c r="E4" s="110" t="s">
        <v>106</v>
      </c>
      <c r="F4" s="111"/>
      <c r="G4" s="560"/>
      <c r="H4" s="562"/>
      <c r="I4" s="564"/>
      <c r="J4" s="112" t="s">
        <v>107</v>
      </c>
      <c r="K4" s="113" t="s">
        <v>108</v>
      </c>
      <c r="L4" s="114" t="s">
        <v>109</v>
      </c>
      <c r="M4" s="115" t="s">
        <v>110</v>
      </c>
      <c r="N4" s="116" t="s">
        <v>358</v>
      </c>
      <c r="O4" s="117" t="s">
        <v>111</v>
      </c>
      <c r="P4" s="118" t="s">
        <v>113</v>
      </c>
      <c r="Q4" s="86" t="s">
        <v>114</v>
      </c>
      <c r="R4" s="119" t="s">
        <v>115</v>
      </c>
      <c r="T4" s="89" t="s">
        <v>116</v>
      </c>
    </row>
    <row r="5" spans="3:25" ht="15" thickBot="1" x14ac:dyDescent="0.4">
      <c r="C5" s="566" t="s">
        <v>630</v>
      </c>
      <c r="D5" s="111" t="s">
        <v>630</v>
      </c>
      <c r="E5" s="111"/>
      <c r="F5" s="111"/>
      <c r="G5" s="120"/>
      <c r="H5" s="215" t="s">
        <v>358</v>
      </c>
      <c r="I5" s="215" t="s">
        <v>358</v>
      </c>
      <c r="J5" s="216" t="s">
        <v>692</v>
      </c>
      <c r="K5" s="216" t="s">
        <v>693</v>
      </c>
      <c r="L5" s="216" t="s">
        <v>972</v>
      </c>
      <c r="M5" s="124" t="str">
        <f t="shared" ref="M5:M10" si="0">I5</f>
        <v>C10</v>
      </c>
      <c r="N5" s="125">
        <v>0.05</v>
      </c>
      <c r="O5" s="126"/>
      <c r="P5" s="127" t="str">
        <f>VLOOKUP(M5,Tâches!Z96:AA97,2,FALSE)</f>
        <v xml:space="preserve">S1 ; S2 ; S3 ; S4 ; S6 ; S7 </v>
      </c>
      <c r="Q5" s="128" t="str">
        <f>VLOOKUP(R5,Savoirs!$D$3:$E$34,2,FALSE)</f>
        <v>S4</v>
      </c>
      <c r="R5" s="129" t="s">
        <v>118</v>
      </c>
      <c r="S5" s="105" t="str">
        <f>VLOOKUP(R5,Savoirs!$F$3:$G148,2,FALSE)</f>
        <v>Les circuits thermodynamiques</v>
      </c>
      <c r="T5" s="89">
        <v>1</v>
      </c>
    </row>
    <row r="6" spans="3:25" ht="15" thickBot="1" x14ac:dyDescent="0.4">
      <c r="C6" s="558"/>
      <c r="D6" s="111"/>
      <c r="E6" s="111"/>
      <c r="F6" s="111"/>
      <c r="G6" s="120"/>
      <c r="H6" s="177" t="s">
        <v>358</v>
      </c>
      <c r="I6" s="177" t="s">
        <v>358</v>
      </c>
      <c r="J6" s="178" t="s">
        <v>694</v>
      </c>
      <c r="K6" s="178" t="s">
        <v>543</v>
      </c>
      <c r="L6" s="178" t="s">
        <v>525</v>
      </c>
      <c r="M6" s="124" t="str">
        <f t="shared" si="0"/>
        <v>C10</v>
      </c>
      <c r="N6" s="125">
        <v>0.05</v>
      </c>
      <c r="O6" s="126"/>
      <c r="P6" s="127" t="str">
        <f>VLOOKUP(M6,Tâches!Z96:AA97,2,FALSE)</f>
        <v xml:space="preserve">S1 ; S2 ; S3 ; S4 ; S6 ; S7 </v>
      </c>
      <c r="Q6" s="128" t="str">
        <f>VLOOKUP(R6,Savoirs!$D$3:$E$34,2,FALSE)</f>
        <v>?</v>
      </c>
      <c r="R6" s="129" t="s">
        <v>41</v>
      </c>
      <c r="S6" s="132" t="str">
        <f>VLOOKUP(R6,Savoirs!$F$3:$G148,2,FALSE)</f>
        <v>?</v>
      </c>
      <c r="T6" s="89">
        <v>2</v>
      </c>
    </row>
    <row r="7" spans="3:25" ht="15" thickBot="1" x14ac:dyDescent="0.4">
      <c r="C7" s="558"/>
      <c r="D7" s="111"/>
      <c r="E7" s="111"/>
      <c r="F7" s="111"/>
      <c r="G7" s="120"/>
      <c r="H7" s="215" t="s">
        <v>358</v>
      </c>
      <c r="I7" s="215" t="s">
        <v>358</v>
      </c>
      <c r="J7" s="178" t="s">
        <v>695</v>
      </c>
      <c r="K7" s="178" t="s">
        <v>543</v>
      </c>
      <c r="L7" s="178" t="s">
        <v>696</v>
      </c>
      <c r="M7" s="124" t="str">
        <f t="shared" si="0"/>
        <v>C10</v>
      </c>
      <c r="N7" s="125">
        <v>0.05</v>
      </c>
      <c r="O7" s="126"/>
      <c r="P7" s="127" t="str">
        <f>VLOOKUP(M7,Tâches!Z96:AA97,2,FALSE)</f>
        <v xml:space="preserve">S1 ; S2 ; S3 ; S4 ; S6 ; S7 </v>
      </c>
      <c r="Q7" s="128" t="str">
        <f>VLOOKUP(R7,Savoirs!$D$3:$E$34,2,FALSE)</f>
        <v>?</v>
      </c>
      <c r="R7" s="129" t="s">
        <v>41</v>
      </c>
      <c r="S7" s="132" t="str">
        <f>VLOOKUP(R7,Savoirs!$F$3:$G148,2,FALSE)</f>
        <v>?</v>
      </c>
      <c r="T7" s="89">
        <v>3</v>
      </c>
    </row>
    <row r="8" spans="3:25" ht="15" thickBot="1" x14ac:dyDescent="0.4">
      <c r="C8" s="558"/>
      <c r="D8" s="111"/>
      <c r="E8" s="111"/>
      <c r="F8" s="111"/>
      <c r="G8" s="120"/>
      <c r="H8" s="177" t="s">
        <v>358</v>
      </c>
      <c r="I8" s="177" t="s">
        <v>358</v>
      </c>
      <c r="J8" s="178" t="s">
        <v>697</v>
      </c>
      <c r="K8" s="178" t="s">
        <v>543</v>
      </c>
      <c r="L8" s="178" t="s">
        <v>698</v>
      </c>
      <c r="M8" s="124" t="str">
        <f t="shared" si="0"/>
        <v>C10</v>
      </c>
      <c r="N8" s="125">
        <v>0.05</v>
      </c>
      <c r="O8" s="126"/>
      <c r="P8" s="127" t="str">
        <f>VLOOKUP(M8,Tâches!Z96:AA97,2,FALSE)</f>
        <v xml:space="preserve">S1 ; S2 ; S3 ; S4 ; S6 ; S7 </v>
      </c>
      <c r="Q8" s="128" t="str">
        <f>VLOOKUP(R8,Savoirs!$D$3:$E$34,2,FALSE)</f>
        <v>?</v>
      </c>
      <c r="R8" s="129" t="s">
        <v>41</v>
      </c>
      <c r="S8" s="132" t="str">
        <f>VLOOKUP(R8,Savoirs!$F$3:$G148,2,FALSE)</f>
        <v>?</v>
      </c>
      <c r="T8" s="89">
        <v>4</v>
      </c>
      <c r="U8" s="89"/>
    </row>
    <row r="9" spans="3:25" ht="15" thickBot="1" x14ac:dyDescent="0.4">
      <c r="C9" s="64"/>
      <c r="D9" s="111"/>
      <c r="E9" s="111"/>
      <c r="F9" s="111"/>
      <c r="G9" s="120"/>
      <c r="H9" s="215" t="s">
        <v>358</v>
      </c>
      <c r="I9" s="215" t="s">
        <v>358</v>
      </c>
      <c r="J9" s="178" t="s">
        <v>699</v>
      </c>
      <c r="K9" s="178" t="s">
        <v>543</v>
      </c>
      <c r="L9" s="178" t="s">
        <v>544</v>
      </c>
      <c r="M9" s="124" t="str">
        <f t="shared" si="0"/>
        <v>C10</v>
      </c>
      <c r="N9" s="125">
        <v>0.05</v>
      </c>
      <c r="O9" s="126"/>
      <c r="P9" s="127" t="str">
        <f>VLOOKUP(M9,Tâches!Z96:AA97,2,FALSE)</f>
        <v xml:space="preserve">S1 ; S2 ; S3 ; S4 ; S6 ; S7 </v>
      </c>
      <c r="Q9" s="128" t="str">
        <f>VLOOKUP(R9,Savoirs!$D$3:$E$34,2,FALSE)</f>
        <v>?</v>
      </c>
      <c r="R9" s="129" t="s">
        <v>41</v>
      </c>
      <c r="S9" s="105" t="str">
        <f>VLOOKUP(R9,Savoirs!$F$3:$G148,2,FALSE)</f>
        <v>?</v>
      </c>
      <c r="U9" s="89"/>
    </row>
    <row r="10" spans="3:25" x14ac:dyDescent="0.35">
      <c r="C10" s="64"/>
      <c r="D10" s="111"/>
      <c r="E10" s="111"/>
      <c r="F10" s="111"/>
      <c r="G10" s="120"/>
      <c r="H10" s="177" t="s">
        <v>111</v>
      </c>
      <c r="I10" s="177" t="s">
        <v>111</v>
      </c>
      <c r="J10" s="178" t="s">
        <v>541</v>
      </c>
      <c r="K10" s="178" t="s">
        <v>700</v>
      </c>
      <c r="L10" s="178" t="s">
        <v>701</v>
      </c>
      <c r="M10" s="124" t="str">
        <f t="shared" si="0"/>
        <v>C11</v>
      </c>
      <c r="N10" s="131"/>
      <c r="O10" s="130">
        <v>0.15</v>
      </c>
      <c r="P10" s="127" t="str">
        <f>VLOOKUP(M10,Tâches!Z96:AA97,2,FALSE)</f>
        <v>S1 ; S2 ; S8</v>
      </c>
      <c r="Q10" s="128" t="str">
        <f>VLOOKUP(R10,Savoirs!$D$3:$E$34,2,FALSE)</f>
        <v>?</v>
      </c>
      <c r="R10" s="129" t="s">
        <v>41</v>
      </c>
      <c r="S10" s="132" t="str">
        <f>VLOOKUP(R10,Savoirs!$F$3:$G148,2,FALSE)</f>
        <v>?</v>
      </c>
      <c r="T10" s="104"/>
      <c r="Y10" s="89"/>
    </row>
    <row r="11" spans="3:25" x14ac:dyDescent="0.35">
      <c r="C11" s="64"/>
      <c r="D11" s="69"/>
      <c r="E11" s="103"/>
      <c r="H11" s="285"/>
      <c r="I11" s="285"/>
      <c r="J11" s="285"/>
      <c r="K11" s="285"/>
      <c r="L11" s="286"/>
      <c r="M11" s="287"/>
      <c r="N11" s="277"/>
      <c r="O11" s="277"/>
      <c r="P11" s="83"/>
      <c r="Q11" s="83"/>
      <c r="R11" s="277"/>
      <c r="S11" s="277"/>
      <c r="T11" s="277"/>
      <c r="Y11" s="89"/>
    </row>
    <row r="12" spans="3:25" x14ac:dyDescent="0.35">
      <c r="C12" s="64"/>
      <c r="D12" s="69"/>
      <c r="E12" s="103"/>
      <c r="H12" s="288"/>
      <c r="I12" s="288"/>
      <c r="J12" s="288"/>
      <c r="K12" s="288"/>
      <c r="L12" s="288"/>
      <c r="M12" s="289"/>
      <c r="N12" s="556" t="s">
        <v>97</v>
      </c>
      <c r="O12" s="556"/>
      <c r="P12" s="83"/>
      <c r="Q12" s="83"/>
      <c r="R12" s="277"/>
      <c r="S12" s="277"/>
      <c r="T12" s="277"/>
      <c r="Y12" s="89"/>
    </row>
    <row r="13" spans="3:25" ht="15" thickBot="1" x14ac:dyDescent="0.4">
      <c r="C13" s="64"/>
      <c r="D13" s="69"/>
      <c r="J13" s="58" t="s">
        <v>98</v>
      </c>
      <c r="N13" s="556" t="s">
        <v>99</v>
      </c>
      <c r="O13" s="556"/>
      <c r="P13" s="83"/>
      <c r="Q13" s="58" t="s">
        <v>100</v>
      </c>
      <c r="R13" s="59" t="s">
        <v>70</v>
      </c>
      <c r="S13" s="58" t="s">
        <v>100</v>
      </c>
      <c r="U13" s="89"/>
    </row>
    <row r="14" spans="3:25" ht="15" customHeight="1" thickBot="1" x14ac:dyDescent="0.4">
      <c r="C14" s="58"/>
      <c r="D14" s="105"/>
      <c r="E14" s="105"/>
      <c r="F14" s="106"/>
      <c r="G14" s="559" t="s">
        <v>78</v>
      </c>
      <c r="H14" s="561" t="s">
        <v>101</v>
      </c>
      <c r="I14" s="563" t="s">
        <v>102</v>
      </c>
      <c r="J14" s="107" t="s">
        <v>36</v>
      </c>
      <c r="N14" s="565" t="s">
        <v>103</v>
      </c>
      <c r="O14" s="565"/>
      <c r="P14" s="108"/>
      <c r="R14" s="107" t="s">
        <v>36</v>
      </c>
    </row>
    <row r="15" spans="3:25" ht="15" thickBot="1" x14ac:dyDescent="0.4">
      <c r="C15" s="133" t="s">
        <v>104</v>
      </c>
      <c r="D15" s="110" t="s">
        <v>105</v>
      </c>
      <c r="E15" s="110" t="s">
        <v>106</v>
      </c>
      <c r="F15" s="111"/>
      <c r="G15" s="560"/>
      <c r="H15" s="562"/>
      <c r="I15" s="564"/>
      <c r="J15" s="112" t="s">
        <v>107</v>
      </c>
      <c r="K15" s="113" t="s">
        <v>108</v>
      </c>
      <c r="L15" s="114" t="s">
        <v>109</v>
      </c>
      <c r="M15" s="115" t="s">
        <v>110</v>
      </c>
      <c r="N15" s="116" t="s">
        <v>358</v>
      </c>
      <c r="O15" s="117" t="s">
        <v>111</v>
      </c>
      <c r="P15" s="118" t="s">
        <v>113</v>
      </c>
      <c r="Q15" s="86" t="s">
        <v>114</v>
      </c>
      <c r="R15" s="119" t="s">
        <v>115</v>
      </c>
      <c r="T15" s="89" t="s">
        <v>116</v>
      </c>
    </row>
    <row r="16" spans="3:25" ht="15" customHeight="1" thickBot="1" x14ac:dyDescent="0.4">
      <c r="C16" s="557" t="str">
        <f>'2. Problématisation E32a'!D4</f>
        <v>Description de la recherche de panne présente sur l'E32a</v>
      </c>
      <c r="D16" s="111" t="str">
        <f>'2. Problématisation E32a'!D1</f>
        <v>Maintenance corrective</v>
      </c>
      <c r="E16" s="111" t="str">
        <f>'2. Problématisation E32a'!E5</f>
        <v>A4T22</v>
      </c>
      <c r="F16" s="111" t="str">
        <f>'2. Problématisation E32a'!F5</f>
        <v>Analyser l’environnement de travail et les conditions de la maintenance</v>
      </c>
      <c r="G16" s="120" t="str">
        <f>'2. Problématisation E32a'!G5</f>
        <v>T2</v>
      </c>
      <c r="H16" s="121" t="str">
        <f>VLOOKUP(G16,Tâches!N85:O100,2,FALSE)</f>
        <v>C10</v>
      </c>
      <c r="I16" s="122" t="str">
        <f>VLOOKUP(J16,Compétences!G148:H157,2,FALSE)</f>
        <v>C10</v>
      </c>
      <c r="J16" s="149" t="s">
        <v>518</v>
      </c>
      <c r="K16" s="123" t="str">
        <f>VLOOKUP(J16,Compétences!A148:B157,2,FALSE)</f>
        <v>Etablir le constat de défaillance</v>
      </c>
      <c r="L16" s="123" t="str">
        <f>VLOOKUP(J16,Compétences!C148:D157,2,FALSE)</f>
        <v>L'analyse du constat confirme que les informations délivrées par le système sont relevées</v>
      </c>
      <c r="M16" s="124" t="str">
        <f t="shared" ref="M16:M28" si="1">I16</f>
        <v>C10</v>
      </c>
      <c r="N16" s="150">
        <v>0.1</v>
      </c>
      <c r="O16" s="126"/>
      <c r="P16" s="127" t="str">
        <f>VLOOKUP(M16,Tâches!Z95:AA96,2,FALSE)</f>
        <v xml:space="preserve">S1 ; S2 ; S3 ; S4 ; S6 ; S7 </v>
      </c>
      <c r="Q16" s="128" t="str">
        <f>VLOOKUP(R16,Savoirs!$D$3:$E$34,2,FALSE)</f>
        <v>S2</v>
      </c>
      <c r="R16" s="155" t="s">
        <v>572</v>
      </c>
      <c r="S16" s="105" t="str">
        <f>VLOOKUP(R16,Savoirs!$F$3:$G$34,2,FALSE)</f>
        <v>L’impact environnemental d’une activité</v>
      </c>
      <c r="T16" s="89">
        <v>1</v>
      </c>
      <c r="U16" s="156"/>
    </row>
    <row r="17" spans="3:21" ht="15" thickBot="1" x14ac:dyDescent="0.4">
      <c r="C17" s="558"/>
      <c r="D17" s="111"/>
      <c r="E17" s="111" t="str">
        <f>'2. Problématisation E32a'!E6</f>
        <v>?</v>
      </c>
      <c r="F17" s="111" t="str">
        <f>'2. Problématisation E32a'!F6</f>
        <v>?</v>
      </c>
      <c r="G17" s="120" t="str">
        <f>'2. Problématisation E32a'!G6</f>
        <v>?</v>
      </c>
      <c r="H17" s="121" t="str">
        <f>VLOOKUP(G17,Tâches!N85:O100,2,FALSE)</f>
        <v>?</v>
      </c>
      <c r="I17" s="122" t="str">
        <f>VLOOKUP(J17,Compétences!G148:H157,2,FALSE)</f>
        <v>?</v>
      </c>
      <c r="J17" s="149" t="s">
        <v>41</v>
      </c>
      <c r="K17" s="123" t="str">
        <f>VLOOKUP(J17,Compétences!A148:B157,2,FALSE)</f>
        <v>?</v>
      </c>
      <c r="L17" s="123" t="str">
        <f>VLOOKUP(J17,Compétences!C148:D157,2,FALSE)</f>
        <v>?</v>
      </c>
      <c r="M17" s="124" t="str">
        <f t="shared" si="1"/>
        <v>?</v>
      </c>
      <c r="N17" s="150"/>
      <c r="O17" s="131"/>
      <c r="P17" s="127" t="str">
        <f>VLOOKUP(M17,Tâches!Z95:AA96,2,FALSE)</f>
        <v>?</v>
      </c>
      <c r="Q17" s="128" t="str">
        <f>VLOOKUP(R17,Savoirs!$D$3:$E$34,2,FALSE)</f>
        <v>?</v>
      </c>
      <c r="R17" s="155" t="s">
        <v>41</v>
      </c>
      <c r="S17" s="132" t="str">
        <f>VLOOKUP(R17,Savoirs!$F$3:$G$34,2,FALSE)</f>
        <v>?</v>
      </c>
      <c r="T17" s="89">
        <v>2</v>
      </c>
      <c r="U17" s="156"/>
    </row>
    <row r="18" spans="3:21" ht="15" thickBot="1" x14ac:dyDescent="0.4">
      <c r="C18" s="558"/>
      <c r="D18" s="111"/>
      <c r="E18" s="111" t="str">
        <f>'2. Problématisation E32a'!E7</f>
        <v>?</v>
      </c>
      <c r="F18" s="111" t="str">
        <f>'2. Problématisation E32a'!F7</f>
        <v>?</v>
      </c>
      <c r="G18" s="120" t="str">
        <f>'2. Problématisation E32a'!G7</f>
        <v>?</v>
      </c>
      <c r="H18" s="121" t="str">
        <f>VLOOKUP(G18,Tâches!N85:O100,2,FALSE)</f>
        <v>?</v>
      </c>
      <c r="I18" s="122" t="str">
        <f>VLOOKUP(J18,Compétences!G148:H157,2,FALSE)</f>
        <v>?</v>
      </c>
      <c r="J18" s="149" t="s">
        <v>41</v>
      </c>
      <c r="K18" s="123" t="str">
        <f>VLOOKUP(J18,Compétences!A148:B157,2,FALSE)</f>
        <v>?</v>
      </c>
      <c r="L18" s="123" t="str">
        <f>VLOOKUP(J18,Compétences!C148:D157,2,FALSE)</f>
        <v>?</v>
      </c>
      <c r="M18" s="124" t="str">
        <f t="shared" si="1"/>
        <v>?</v>
      </c>
      <c r="N18" s="150"/>
      <c r="O18" s="131"/>
      <c r="P18" s="127" t="str">
        <f>VLOOKUP(M18,Tâches!Z95:AA96,2,FALSE)</f>
        <v>?</v>
      </c>
      <c r="Q18" s="128" t="str">
        <f>VLOOKUP(R18,Savoirs!$D$3:$E$34,2,FALSE)</f>
        <v>?</v>
      </c>
      <c r="R18" s="155" t="s">
        <v>41</v>
      </c>
      <c r="S18" s="132" t="str">
        <f>VLOOKUP(R18,Savoirs!$F$3:$G$34,2,FALSE)</f>
        <v>?</v>
      </c>
      <c r="T18" s="89">
        <v>3</v>
      </c>
      <c r="U18" s="156"/>
    </row>
    <row r="19" spans="3:21" ht="15" thickBot="1" x14ac:dyDescent="0.4">
      <c r="C19" s="558"/>
      <c r="D19" s="111"/>
      <c r="E19" s="111" t="str">
        <f>'2. Problématisation E32a'!E8</f>
        <v>?</v>
      </c>
      <c r="F19" s="111" t="str">
        <f>'2. Problématisation E32a'!F8</f>
        <v>?</v>
      </c>
      <c r="G19" s="120" t="str">
        <f>'2. Problématisation E32a'!G8</f>
        <v>?</v>
      </c>
      <c r="H19" s="121" t="str">
        <f>VLOOKUP(G19,Tâches!N85:O100,2,FALSE)</f>
        <v>?</v>
      </c>
      <c r="I19" s="122" t="str">
        <f>VLOOKUP(J19,Compétences!G148:H157,2,FALSE)</f>
        <v>C10</v>
      </c>
      <c r="J19" s="149" t="s">
        <v>929</v>
      </c>
      <c r="K19" s="123" t="str">
        <f>VLOOKUP(J19,Compétences!A148:B157,2,FALSE)</f>
        <v>Effectuer des mesures, contrôles, des tests permettant de valider ou non les hypothèses en respectant lés règles de sécurité</v>
      </c>
      <c r="L19" s="123" t="str">
        <f>VLOOKUP(J19,Compétences!C148:D157,2,FALSE)</f>
        <v>Les points de mesures, de contrôles, de tests sont correctement choisis et localisés</v>
      </c>
      <c r="M19" s="124" t="str">
        <f t="shared" si="1"/>
        <v>C10</v>
      </c>
      <c r="N19" s="150">
        <v>0.1</v>
      </c>
      <c r="O19" s="131"/>
      <c r="P19" s="127" t="str">
        <f>VLOOKUP(M19,Tâches!Z95:AA96,2,FALSE)</f>
        <v xml:space="preserve">S1 ; S2 ; S3 ; S4 ; S6 ; S7 </v>
      </c>
      <c r="Q19" s="128" t="str">
        <f>VLOOKUP(R19,Savoirs!$D$3:$E$34,2,FALSE)</f>
        <v>?</v>
      </c>
      <c r="R19" s="155" t="s">
        <v>41</v>
      </c>
      <c r="S19" s="132" t="str">
        <f>VLOOKUP(R19,Savoirs!$F$3:$G$34,2,FALSE)</f>
        <v>?</v>
      </c>
      <c r="T19" s="89">
        <v>4</v>
      </c>
      <c r="U19" s="156"/>
    </row>
    <row r="20" spans="3:21" ht="15" thickBot="1" x14ac:dyDescent="0.4">
      <c r="C20" s="558"/>
      <c r="D20" s="111"/>
      <c r="E20" s="111" t="str">
        <f>'2. Problématisation E32a'!E9</f>
        <v>?</v>
      </c>
      <c r="F20" s="111" t="str">
        <f>'2. Problématisation E32a'!F9</f>
        <v>?</v>
      </c>
      <c r="G20" s="120" t="str">
        <f>'2. Problématisation E32a'!G9</f>
        <v>?</v>
      </c>
      <c r="H20" s="121" t="str">
        <f>VLOOKUP(G20,Tâches!N85:O100,2,FALSE)</f>
        <v>?</v>
      </c>
      <c r="I20" s="122" t="str">
        <f>VLOOKUP(J20,Compétences!G148:H157,2,FALSE)</f>
        <v>?</v>
      </c>
      <c r="J20" s="149" t="s">
        <v>41</v>
      </c>
      <c r="K20" s="123" t="str">
        <f>VLOOKUP(J20,Compétences!A148:B157,2,FALSE)</f>
        <v>?</v>
      </c>
      <c r="L20" s="123" t="str">
        <f>VLOOKUP(J20,Compétences!C148:D157,2,FALSE)</f>
        <v>?</v>
      </c>
      <c r="M20" s="124" t="str">
        <f t="shared" si="1"/>
        <v>?</v>
      </c>
      <c r="N20" s="150"/>
      <c r="O20" s="131"/>
      <c r="P20" s="127" t="str">
        <f>VLOOKUP(M20,Tâches!Z95:AA96,2,FALSE)</f>
        <v>?</v>
      </c>
      <c r="Q20" s="128" t="str">
        <f>VLOOKUP(R20,Savoirs!$D$3:$E$34,2,FALSE)</f>
        <v>?</v>
      </c>
      <c r="R20" s="155" t="s">
        <v>41</v>
      </c>
      <c r="S20" s="132" t="str">
        <f>VLOOKUP(R20,Savoirs!$F$3:$G$34,2,FALSE)</f>
        <v>?</v>
      </c>
      <c r="T20" s="89">
        <v>5</v>
      </c>
      <c r="U20" s="156"/>
    </row>
    <row r="21" spans="3:21" ht="15" thickBot="1" x14ac:dyDescent="0.4">
      <c r="C21" s="558"/>
      <c r="D21" s="111"/>
      <c r="E21" s="111" t="str">
        <f>'2. Problématisation E32a'!E10</f>
        <v>?</v>
      </c>
      <c r="F21" s="111" t="str">
        <f>'2. Problématisation E32a'!F10</f>
        <v>?</v>
      </c>
      <c r="G21" s="120" t="str">
        <f>'2. Problématisation E32a'!G10</f>
        <v>?</v>
      </c>
      <c r="H21" s="121" t="str">
        <f>VLOOKUP(G21,Tâches!N85:O100,2,FALSE)</f>
        <v>?</v>
      </c>
      <c r="I21" s="122" t="str">
        <f>VLOOKUP(J21,Compétences!G148:H157,2,FALSE)</f>
        <v>?</v>
      </c>
      <c r="J21" s="149" t="s">
        <v>41</v>
      </c>
      <c r="K21" s="123" t="str">
        <f>VLOOKUP(J21,Compétences!A148:B157,2,FALSE)</f>
        <v>?</v>
      </c>
      <c r="L21" s="123" t="str">
        <f>VLOOKUP(J21,Compétences!C148:D157,2,FALSE)</f>
        <v>?</v>
      </c>
      <c r="M21" s="124" t="str">
        <f t="shared" si="1"/>
        <v>?</v>
      </c>
      <c r="N21" s="150"/>
      <c r="O21" s="131"/>
      <c r="P21" s="127" t="str">
        <f>VLOOKUP(M21,Tâches!Z95:AA96,2,FALSE)</f>
        <v>?</v>
      </c>
      <c r="Q21" s="128" t="str">
        <f>VLOOKUP(R21,Savoirs!$D$3:$E$34,2,FALSE)</f>
        <v>?</v>
      </c>
      <c r="R21" s="155" t="s">
        <v>41</v>
      </c>
      <c r="S21" s="132" t="str">
        <f>VLOOKUP(R21,Savoirs!$F$3:$G$34,2,FALSE)</f>
        <v>?</v>
      </c>
      <c r="T21" s="89">
        <v>6</v>
      </c>
      <c r="U21" s="156"/>
    </row>
    <row r="22" spans="3:21" ht="15" thickBot="1" x14ac:dyDescent="0.4">
      <c r="C22" s="558"/>
      <c r="D22" s="111"/>
      <c r="E22" s="111" t="str">
        <f>'2. Problématisation E32a'!E11</f>
        <v>?</v>
      </c>
      <c r="F22" s="111" t="str">
        <f>'2. Problématisation E32a'!F11</f>
        <v>?</v>
      </c>
      <c r="G22" s="120" t="str">
        <f>'2. Problématisation E32a'!G11</f>
        <v>?</v>
      </c>
      <c r="H22" s="121" t="str">
        <f>VLOOKUP(G22,Tâches!N85:O100,2,FALSE)</f>
        <v>?</v>
      </c>
      <c r="I22" s="122" t="str">
        <f>VLOOKUP(J22,Compétences!G148:H157,2,FALSE)</f>
        <v>?</v>
      </c>
      <c r="J22" s="149" t="s">
        <v>41</v>
      </c>
      <c r="K22" s="123" t="str">
        <f>VLOOKUP(J22,Compétences!A148:B157,2,FALSE)</f>
        <v>?</v>
      </c>
      <c r="L22" s="123" t="str">
        <f>VLOOKUP(J22,Compétences!C148:D157,2,FALSE)</f>
        <v>?</v>
      </c>
      <c r="M22" s="124" t="str">
        <f t="shared" si="1"/>
        <v>?</v>
      </c>
      <c r="N22" s="150"/>
      <c r="O22" s="131"/>
      <c r="P22" s="127" t="str">
        <f>VLOOKUP(M22,Tâches!Z95:AA96,2,FALSE)</f>
        <v>?</v>
      </c>
      <c r="Q22" s="128" t="str">
        <f>VLOOKUP(R22,Savoirs!$D$3:$E$34,2,FALSE)</f>
        <v>?</v>
      </c>
      <c r="R22" s="155" t="s">
        <v>41</v>
      </c>
      <c r="S22" s="132" t="str">
        <f>VLOOKUP(R22,Savoirs!$F$3:$G$34,2,FALSE)</f>
        <v>?</v>
      </c>
      <c r="T22" s="89">
        <v>7</v>
      </c>
      <c r="U22" s="156"/>
    </row>
    <row r="23" spans="3:21" ht="15" thickBot="1" x14ac:dyDescent="0.4">
      <c r="C23" s="558"/>
      <c r="D23" s="111"/>
      <c r="E23" s="111" t="str">
        <f>'2. Problématisation E32a'!E12</f>
        <v>?</v>
      </c>
      <c r="F23" s="111" t="str">
        <f>'2. Problématisation E32a'!F12</f>
        <v>?</v>
      </c>
      <c r="G23" s="120" t="str">
        <f>'2. Problématisation E32a'!G12</f>
        <v>?</v>
      </c>
      <c r="H23" s="121" t="str">
        <f>VLOOKUP(G23,Tâches!N85:O100,2,FALSE)</f>
        <v>?</v>
      </c>
      <c r="I23" s="122" t="str">
        <f>VLOOKUP(J23,Compétences!G148:H157,2,FALSE)</f>
        <v>?</v>
      </c>
      <c r="J23" s="149" t="s">
        <v>41</v>
      </c>
      <c r="K23" s="123" t="str">
        <f>VLOOKUP(J23,Compétences!A148:B157,2,FALSE)</f>
        <v>?</v>
      </c>
      <c r="L23" s="123" t="str">
        <f>VLOOKUP(J23,Compétences!C148:D157,2,FALSE)</f>
        <v>?</v>
      </c>
      <c r="M23" s="124" t="str">
        <f t="shared" si="1"/>
        <v>?</v>
      </c>
      <c r="N23" s="150"/>
      <c r="O23" s="131"/>
      <c r="P23" s="127" t="str">
        <f>VLOOKUP(M23,Tâches!Z95:AA96,2,FALSE)</f>
        <v>?</v>
      </c>
      <c r="Q23" s="128" t="str">
        <f>VLOOKUP(R23,Savoirs!$D$3:$E$34,2,FALSE)</f>
        <v>?</v>
      </c>
      <c r="R23" s="155" t="s">
        <v>41</v>
      </c>
      <c r="S23" s="132" t="str">
        <f>VLOOKUP(R23,Savoirs!$F$3:$G$34,2,FALSE)</f>
        <v>?</v>
      </c>
      <c r="T23" s="89">
        <v>8</v>
      </c>
      <c r="U23" s="156"/>
    </row>
    <row r="24" spans="3:21" ht="15" thickBot="1" x14ac:dyDescent="0.4">
      <c r="C24" s="558"/>
      <c r="D24" s="111"/>
      <c r="E24" s="111" t="str">
        <f>'2. Problématisation E32a'!E13</f>
        <v>?</v>
      </c>
      <c r="F24" s="111" t="str">
        <f>'2. Problématisation E32a'!F13</f>
        <v>?</v>
      </c>
      <c r="G24" s="120" t="str">
        <f>'2. Problématisation E32a'!G13</f>
        <v>?</v>
      </c>
      <c r="H24" s="121" t="str">
        <f>VLOOKUP(G24,Tâches!N85:O100,2,FALSE)</f>
        <v>?</v>
      </c>
      <c r="I24" s="122" t="str">
        <f>VLOOKUP(J24,Compétences!G148:H157,2,FALSE)</f>
        <v>?</v>
      </c>
      <c r="J24" s="149" t="s">
        <v>41</v>
      </c>
      <c r="K24" s="123" t="str">
        <f>VLOOKUP(J24,Compétences!A148:B157,2,FALSE)</f>
        <v>?</v>
      </c>
      <c r="L24" s="123" t="str">
        <f>VLOOKUP(J24,Compétences!C148:D157,2,FALSE)</f>
        <v>?</v>
      </c>
      <c r="M24" s="124" t="str">
        <f t="shared" si="1"/>
        <v>?</v>
      </c>
      <c r="N24" s="150"/>
      <c r="O24" s="131"/>
      <c r="P24" s="127" t="str">
        <f>VLOOKUP(M24,Tâches!Z95:AA96,2,FALSE)</f>
        <v>?</v>
      </c>
      <c r="Q24" s="128" t="str">
        <f>VLOOKUP(R24,Savoirs!$D$3:$E$34,2,FALSE)</f>
        <v>?</v>
      </c>
      <c r="R24" s="155" t="s">
        <v>41</v>
      </c>
      <c r="S24" s="132" t="str">
        <f>VLOOKUP(R24,Savoirs!$F$3:$G$34,2,FALSE)</f>
        <v>?</v>
      </c>
      <c r="T24" s="89">
        <v>9</v>
      </c>
      <c r="U24" s="156"/>
    </row>
    <row r="25" spans="3:21" ht="15" thickBot="1" x14ac:dyDescent="0.4">
      <c r="C25" s="558"/>
      <c r="D25" s="111"/>
      <c r="E25" s="111" t="str">
        <f>'2. Problématisation E32a'!E14</f>
        <v>?</v>
      </c>
      <c r="F25" s="111" t="str">
        <f>'2. Problématisation E32a'!F14</f>
        <v>?</v>
      </c>
      <c r="G25" s="120" t="str">
        <f>'2. Problématisation E32a'!G14</f>
        <v>?</v>
      </c>
      <c r="H25" s="121" t="str">
        <f>VLOOKUP(G25,Tâches!N85:O100,2,FALSE)</f>
        <v>?</v>
      </c>
      <c r="I25" s="122" t="str">
        <f>VLOOKUP(J25,Compétences!G148:H157,2,FALSE)</f>
        <v>?</v>
      </c>
      <c r="J25" s="149" t="s">
        <v>41</v>
      </c>
      <c r="K25" s="123" t="str">
        <f>VLOOKUP(J25,Compétences!A148:B157,2,FALSE)</f>
        <v>?</v>
      </c>
      <c r="L25" s="123" t="str">
        <f>VLOOKUP(J25,Compétences!C148:D157,2,FALSE)</f>
        <v>?</v>
      </c>
      <c r="M25" s="124" t="str">
        <f t="shared" si="1"/>
        <v>?</v>
      </c>
      <c r="N25" s="150"/>
      <c r="O25" s="131"/>
      <c r="P25" s="127" t="str">
        <f>VLOOKUP(M25,Tâches!Z95:AA96,2,FALSE)</f>
        <v>?</v>
      </c>
      <c r="Q25" s="128" t="str">
        <f>VLOOKUP(R25,Savoirs!$D$3:$E$34,2,FALSE)</f>
        <v>?</v>
      </c>
      <c r="R25" s="155" t="s">
        <v>41</v>
      </c>
      <c r="S25" s="132" t="str">
        <f>VLOOKUP(R25,Savoirs!$F$3:$G$34,2,FALSE)</f>
        <v>?</v>
      </c>
      <c r="T25" s="89">
        <v>10</v>
      </c>
      <c r="U25" s="156"/>
    </row>
    <row r="26" spans="3:21" ht="15" thickBot="1" x14ac:dyDescent="0.4">
      <c r="C26" s="558"/>
      <c r="D26" s="111"/>
      <c r="E26" s="111" t="str">
        <f>'2. Problématisation E32a'!E15</f>
        <v>?</v>
      </c>
      <c r="F26" s="111" t="str">
        <f>'2. Problématisation E32a'!F15</f>
        <v>?</v>
      </c>
      <c r="G26" s="120" t="str">
        <f>'2. Problématisation E32a'!G15</f>
        <v>?</v>
      </c>
      <c r="H26" s="121" t="str">
        <f>VLOOKUP(G26,Tâches!N85:O100,2,FALSE)</f>
        <v>?</v>
      </c>
      <c r="I26" s="122" t="str">
        <f>VLOOKUP(J26,Compétences!G148:H157,2,FALSE)</f>
        <v>?</v>
      </c>
      <c r="J26" s="149" t="s">
        <v>41</v>
      </c>
      <c r="K26" s="123" t="str">
        <f>VLOOKUP(J26,Compétences!A148:B157,2,FALSE)</f>
        <v>?</v>
      </c>
      <c r="L26" s="123" t="str">
        <f>VLOOKUP(J26,Compétences!C148:D157,2,FALSE)</f>
        <v>?</v>
      </c>
      <c r="M26" s="124" t="str">
        <f t="shared" si="1"/>
        <v>?</v>
      </c>
      <c r="N26" s="150"/>
      <c r="O26" s="131"/>
      <c r="P26" s="127" t="str">
        <f>VLOOKUP(M26,Tâches!Z95:AA96,2,FALSE)</f>
        <v>?</v>
      </c>
      <c r="Q26" s="128" t="str">
        <f>VLOOKUP(R26,Savoirs!$D$3:$E$34,2,FALSE)</f>
        <v>?</v>
      </c>
      <c r="R26" s="155" t="s">
        <v>41</v>
      </c>
      <c r="S26" s="132" t="str">
        <f>VLOOKUP(R26,Savoirs!$F$3:$G$34,2,FALSE)</f>
        <v>?</v>
      </c>
      <c r="T26" s="89">
        <v>11</v>
      </c>
      <c r="U26" s="156"/>
    </row>
    <row r="27" spans="3:21" ht="15" thickBot="1" x14ac:dyDescent="0.4">
      <c r="C27" s="558"/>
      <c r="D27" s="111"/>
      <c r="E27" s="111" t="str">
        <f>'2. Problématisation E32a'!E16</f>
        <v>?</v>
      </c>
      <c r="F27" s="111" t="str">
        <f>'2. Problématisation E32a'!F16</f>
        <v>?</v>
      </c>
      <c r="G27" s="120" t="str">
        <f>'2. Problématisation E32a'!G16</f>
        <v>?</v>
      </c>
      <c r="H27" s="121" t="str">
        <f>VLOOKUP(G27,Tâches!N85:O100,2,FALSE)</f>
        <v>?</v>
      </c>
      <c r="I27" s="122" t="str">
        <f>VLOOKUP(J27,Compétences!G148:H157,2,FALSE)</f>
        <v>?</v>
      </c>
      <c r="J27" s="149" t="s">
        <v>41</v>
      </c>
      <c r="K27" s="123" t="str">
        <f>VLOOKUP(J27,Compétences!A148:B157,2,FALSE)</f>
        <v>?</v>
      </c>
      <c r="L27" s="123" t="str">
        <f>VLOOKUP(J27,Compétences!C148:D157,2,FALSE)</f>
        <v>?</v>
      </c>
      <c r="M27" s="124" t="str">
        <f t="shared" si="1"/>
        <v>?</v>
      </c>
      <c r="N27" s="150"/>
      <c r="O27" s="131"/>
      <c r="P27" s="127" t="str">
        <f>VLOOKUP(M27,Tâches!Z95:AA96,2,FALSE)</f>
        <v>?</v>
      </c>
      <c r="Q27" s="128" t="str">
        <f>VLOOKUP(R27,Savoirs!$D$3:$E$34,2,FALSE)</f>
        <v>?</v>
      </c>
      <c r="R27" s="155" t="s">
        <v>41</v>
      </c>
      <c r="S27" s="132" t="str">
        <f>VLOOKUP(R27,Savoirs!$F$3:$G$34,2,FALSE)</f>
        <v>?</v>
      </c>
      <c r="T27" s="89">
        <v>12</v>
      </c>
      <c r="U27" s="156"/>
    </row>
    <row r="28" spans="3:21" ht="15" thickBot="1" x14ac:dyDescent="0.4">
      <c r="C28" s="558"/>
      <c r="D28" s="111"/>
      <c r="E28" s="111" t="str">
        <f>'2. Problématisation E32a'!E17</f>
        <v>?</v>
      </c>
      <c r="F28" s="111" t="str">
        <f>'2. Problématisation E32a'!F17</f>
        <v>?</v>
      </c>
      <c r="G28" s="120" t="str">
        <f>'2. Problématisation E32a'!G17</f>
        <v>?</v>
      </c>
      <c r="H28" s="121" t="str">
        <f>VLOOKUP(G28,Tâches!N85:O100,2,FALSE)</f>
        <v>?</v>
      </c>
      <c r="I28" s="122" t="str">
        <f>VLOOKUP(J28,Compétences!G148:H157,2,FALSE)</f>
        <v>?</v>
      </c>
      <c r="J28" s="149" t="s">
        <v>41</v>
      </c>
      <c r="K28" s="123" t="str">
        <f>VLOOKUP(J28,Compétences!A148:B157,2,FALSE)</f>
        <v>?</v>
      </c>
      <c r="L28" s="123" t="str">
        <f>VLOOKUP(J28,Compétences!C148:D157,2,FALSE)</f>
        <v>?</v>
      </c>
      <c r="M28" s="124" t="str">
        <f t="shared" si="1"/>
        <v>?</v>
      </c>
      <c r="N28" s="150"/>
      <c r="O28" s="135"/>
      <c r="P28" s="127" t="str">
        <f>VLOOKUP(M28,Tâches!Z95:AA96,2,FALSE)</f>
        <v>?</v>
      </c>
      <c r="Q28" s="128" t="str">
        <f>VLOOKUP(R28,Savoirs!$D$3:$E$34,2,FALSE)</f>
        <v>?</v>
      </c>
      <c r="R28" s="155" t="s">
        <v>41</v>
      </c>
      <c r="S28" s="136" t="str">
        <f>VLOOKUP(R28,Savoirs!$F$3:$G$34,2,FALSE)</f>
        <v>?</v>
      </c>
      <c r="T28" s="89">
        <v>13</v>
      </c>
      <c r="U28" s="156"/>
    </row>
    <row r="30" spans="3:21" x14ac:dyDescent="0.35">
      <c r="N30" s="556" t="s">
        <v>97</v>
      </c>
      <c r="O30" s="556"/>
    </row>
    <row r="31" spans="3:21" x14ac:dyDescent="0.35">
      <c r="C31" s="64"/>
      <c r="D31" s="69"/>
      <c r="J31" s="58" t="s">
        <v>98</v>
      </c>
      <c r="N31" s="556" t="s">
        <v>99</v>
      </c>
      <c r="O31" s="556"/>
      <c r="P31" s="83"/>
      <c r="Q31" s="58" t="s">
        <v>100</v>
      </c>
      <c r="R31" s="59" t="s">
        <v>70</v>
      </c>
      <c r="S31" s="58"/>
      <c r="U31" s="89"/>
    </row>
    <row r="32" spans="3:21" ht="15" thickBot="1" x14ac:dyDescent="0.4">
      <c r="C32" s="58"/>
      <c r="D32" s="105"/>
      <c r="E32" s="105"/>
      <c r="F32" s="106"/>
      <c r="G32" s="559" t="s">
        <v>78</v>
      </c>
      <c r="H32" s="561" t="s">
        <v>101</v>
      </c>
      <c r="I32" s="563" t="s">
        <v>102</v>
      </c>
      <c r="J32" s="107" t="s">
        <v>36</v>
      </c>
      <c r="N32" s="565" t="s">
        <v>103</v>
      </c>
      <c r="O32" s="565"/>
      <c r="P32" s="108"/>
      <c r="R32" s="107" t="s">
        <v>36</v>
      </c>
    </row>
    <row r="33" spans="3:21" ht="15" thickBot="1" x14ac:dyDescent="0.4">
      <c r="C33" s="109" t="s">
        <v>122</v>
      </c>
      <c r="D33" s="110" t="s">
        <v>105</v>
      </c>
      <c r="E33" s="110" t="s">
        <v>106</v>
      </c>
      <c r="F33" s="111"/>
      <c r="G33" s="560"/>
      <c r="H33" s="562"/>
      <c r="I33" s="564"/>
      <c r="J33" s="112" t="s">
        <v>107</v>
      </c>
      <c r="K33" s="113" t="s">
        <v>108</v>
      </c>
      <c r="L33" s="114" t="s">
        <v>109</v>
      </c>
      <c r="M33" s="115" t="s">
        <v>110</v>
      </c>
      <c r="N33" s="116" t="s">
        <v>358</v>
      </c>
      <c r="O33" s="137" t="s">
        <v>111</v>
      </c>
      <c r="P33" s="138" t="s">
        <v>113</v>
      </c>
      <c r="Q33" s="86" t="s">
        <v>114</v>
      </c>
      <c r="R33" s="119" t="s">
        <v>115</v>
      </c>
      <c r="T33" s="89" t="s">
        <v>116</v>
      </c>
    </row>
    <row r="34" spans="3:21" ht="15" customHeight="1" thickBot="1" x14ac:dyDescent="0.4">
      <c r="C34" s="557" t="str">
        <f>'2. Problématisation E32a'!D22</f>
        <v>Description de la maintenance corrective après validation de la hiérarchie présente sur l'E32a</v>
      </c>
      <c r="D34" s="111" t="str">
        <f>'2. Problématisation E32a'!D1</f>
        <v>Maintenance corrective</v>
      </c>
      <c r="E34" s="111" t="str">
        <f>'2. Problématisation E32a'!E23</f>
        <v>A5T21</v>
      </c>
      <c r="F34" s="111" t="str">
        <f>'2. Problématisation E32a'!F23</f>
        <v>Consulter le registre de l’installation et consigner les informations</v>
      </c>
      <c r="G34" s="120" t="str">
        <f>'2. Problématisation E32a'!G23</f>
        <v>A5T2</v>
      </c>
      <c r="H34" s="121" t="str">
        <f>VLOOKUP(G34,Tâches!N85:O104,2,FALSE)</f>
        <v>C11</v>
      </c>
      <c r="I34" s="122" t="str">
        <f>VLOOKUP(J34,Compétences!G161:H177,2,FALSE)</f>
        <v>C11</v>
      </c>
      <c r="J34" s="149" t="s">
        <v>117</v>
      </c>
      <c r="K34" s="123" t="str">
        <f>VLOOKUP(J34,Compétences!A161:B177,2,FALSE)</f>
        <v>Rédiger un rapport de mise en service, un bon d'intervention</v>
      </c>
      <c r="L34" s="123" t="str">
        <f>VLOOKUP(J34,Compétences!C161:D177,2,FALSE)</f>
        <v xml:space="preserve">Les rapports sont correctement renseignés et exploitables </v>
      </c>
      <c r="M34" s="124" t="str">
        <f t="shared" ref="M34:M46" si="2">I34</f>
        <v>C11</v>
      </c>
      <c r="N34" s="151"/>
      <c r="O34" s="152">
        <v>0.1</v>
      </c>
      <c r="P34" s="134" t="str">
        <f>VLOOKUP(M34,Tâches!Z95:AA97,2,FALSE)</f>
        <v>S1 ; S2 ; S8</v>
      </c>
      <c r="Q34" s="128" t="str">
        <f>VLOOKUP(R34,Savoirs!$D$3:$E$34,2,FALSE)</f>
        <v>S1</v>
      </c>
      <c r="R34" s="155" t="s">
        <v>567</v>
      </c>
      <c r="S34" s="139" t="str">
        <f>VLOOKUP(R34,Savoirs!$F$3:$G$34,2,FALSE)</f>
        <v>Les qualifications, garanties et responsabilités</v>
      </c>
      <c r="T34" s="89">
        <v>1</v>
      </c>
      <c r="U34" s="156"/>
    </row>
    <row r="35" spans="3:21" ht="15" thickBot="1" x14ac:dyDescent="0.4">
      <c r="C35" s="558"/>
      <c r="D35" s="111"/>
      <c r="E35" s="111" t="str">
        <f>'2. Problématisation E32a'!E24</f>
        <v>?</v>
      </c>
      <c r="F35" s="111" t="str">
        <f>'2. Problématisation E32a'!F24</f>
        <v>?</v>
      </c>
      <c r="G35" s="120" t="str">
        <f>'2. Problématisation E32a'!G24</f>
        <v>?</v>
      </c>
      <c r="H35" s="121" t="str">
        <f>VLOOKUP(G35,Tâches!N85:O104,2,FALSE)</f>
        <v>?</v>
      </c>
      <c r="I35" s="122" t="str">
        <f>VLOOKUP(J35,Compétences!G161:H177,2,FALSE)</f>
        <v>?</v>
      </c>
      <c r="J35" s="149" t="s">
        <v>41</v>
      </c>
      <c r="K35" s="123" t="str">
        <f>VLOOKUP(J35,Compétences!A161:B177,2,FALSE)</f>
        <v>?</v>
      </c>
      <c r="L35" s="123" t="str">
        <f>VLOOKUP(J35,Compétences!C161:D177,2,FALSE)</f>
        <v>?</v>
      </c>
      <c r="M35" s="124" t="str">
        <f t="shared" si="2"/>
        <v>?</v>
      </c>
      <c r="N35" s="153"/>
      <c r="O35" s="154"/>
      <c r="P35" s="134" t="str">
        <f>VLOOKUP(M35,Tâches!Z95:AA97,2,FALSE)</f>
        <v>?</v>
      </c>
      <c r="Q35" s="128" t="str">
        <f>VLOOKUP(R35,Savoirs!$D$3:$E$34,2,FALSE)</f>
        <v>?</v>
      </c>
      <c r="R35" s="155" t="s">
        <v>41</v>
      </c>
      <c r="S35" s="132" t="str">
        <f>VLOOKUP(R35,Savoirs!$F$3:$G$34,2,FALSE)</f>
        <v>?</v>
      </c>
      <c r="T35" s="89">
        <v>2</v>
      </c>
      <c r="U35" s="156"/>
    </row>
    <row r="36" spans="3:21" ht="15" thickBot="1" x14ac:dyDescent="0.4">
      <c r="C36" s="558"/>
      <c r="D36" s="111"/>
      <c r="E36" s="111" t="str">
        <f>'2. Problématisation E32a'!E25</f>
        <v>?</v>
      </c>
      <c r="F36" s="111" t="str">
        <f>'2. Problématisation E32a'!F25</f>
        <v>?</v>
      </c>
      <c r="G36" s="120" t="str">
        <f>'2. Problématisation E32a'!G25</f>
        <v>?</v>
      </c>
      <c r="H36" s="121" t="str">
        <f>VLOOKUP(G36,Tâches!N85:O104,2,FALSE)</f>
        <v>?</v>
      </c>
      <c r="I36" s="122" t="str">
        <f>VLOOKUP(J36,Compétences!G161:H177,2,FALSE)</f>
        <v>C10</v>
      </c>
      <c r="J36" s="149" t="s">
        <v>695</v>
      </c>
      <c r="K36" s="123" t="str">
        <f>VLOOKUP(J36,Compétences!A161:B177,2,FALSE)</f>
        <v>Effectuer la déposedu composant défectueux</v>
      </c>
      <c r="L36" s="123" t="str">
        <f>VLOOKUP(J36,Compétences!C161:D177,2,FALSE)</f>
        <v xml:space="preserve">Les consignes et procédures sont respectées </v>
      </c>
      <c r="M36" s="124" t="str">
        <f t="shared" si="2"/>
        <v>C10</v>
      </c>
      <c r="N36" s="153">
        <v>0.1</v>
      </c>
      <c r="O36" s="154"/>
      <c r="P36" s="134" t="str">
        <f>VLOOKUP(M36,Tâches!Z95:AA97,2,FALSE)</f>
        <v xml:space="preserve">S1 ; S2 ; S3 ; S4 ; S6 ; S7 </v>
      </c>
      <c r="Q36" s="128" t="str">
        <f>VLOOKUP(R36,Savoirs!$D$3:$E$34,2,FALSE)</f>
        <v>?</v>
      </c>
      <c r="R36" s="155" t="s">
        <v>41</v>
      </c>
      <c r="S36" s="132" t="str">
        <f>VLOOKUP(R36,Savoirs!$F$3:$G$34,2,FALSE)</f>
        <v>?</v>
      </c>
      <c r="T36" s="89">
        <v>3</v>
      </c>
      <c r="U36" s="156"/>
    </row>
    <row r="37" spans="3:21" ht="15" thickBot="1" x14ac:dyDescent="0.4">
      <c r="C37" s="558"/>
      <c r="D37" s="111"/>
      <c r="E37" s="111" t="str">
        <f>'2. Problématisation E32a'!E26</f>
        <v>?</v>
      </c>
      <c r="F37" s="111" t="str">
        <f>'2. Problématisation E32a'!F26</f>
        <v>?</v>
      </c>
      <c r="G37" s="120" t="str">
        <f>'2. Problématisation E32a'!G26</f>
        <v>?</v>
      </c>
      <c r="H37" s="121" t="str">
        <f>VLOOKUP(G37,Tâches!N85:O104,2,FALSE)</f>
        <v>?</v>
      </c>
      <c r="I37" s="122" t="str">
        <f>VLOOKUP(J37,Compétences!G161:H177,2,FALSE)</f>
        <v>?</v>
      </c>
      <c r="J37" s="149" t="s">
        <v>41</v>
      </c>
      <c r="K37" s="123" t="str">
        <f>VLOOKUP(J37,Compétences!A161:B177,2,FALSE)</f>
        <v>?</v>
      </c>
      <c r="L37" s="123" t="str">
        <f>VLOOKUP(J37,Compétences!C161:D177,2,FALSE)</f>
        <v>?</v>
      </c>
      <c r="M37" s="124" t="str">
        <f t="shared" si="2"/>
        <v>?</v>
      </c>
      <c r="N37" s="153"/>
      <c r="O37" s="153"/>
      <c r="P37" s="134" t="str">
        <f>VLOOKUP(M37,Tâches!Z95:AA97,2,FALSE)</f>
        <v>?</v>
      </c>
      <c r="Q37" s="128" t="str">
        <f>VLOOKUP(R37,Savoirs!$D$3:$E$34,2,FALSE)</f>
        <v>?</v>
      </c>
      <c r="R37" s="155" t="s">
        <v>41</v>
      </c>
      <c r="S37" s="132" t="str">
        <f>VLOOKUP(R37,Savoirs!$F$3:$G$34,2,FALSE)</f>
        <v>?</v>
      </c>
      <c r="T37" s="89">
        <v>4</v>
      </c>
      <c r="U37" s="156"/>
    </row>
    <row r="38" spans="3:21" ht="15" thickBot="1" x14ac:dyDescent="0.4">
      <c r="C38" s="558"/>
      <c r="D38" s="111"/>
      <c r="E38" s="111" t="str">
        <f>'2. Problématisation E32a'!E27</f>
        <v>?</v>
      </c>
      <c r="F38" s="111" t="str">
        <f>'2. Problématisation E32a'!F27</f>
        <v>?</v>
      </c>
      <c r="G38" s="120" t="str">
        <f>'2. Problématisation E32a'!G27</f>
        <v>?</v>
      </c>
      <c r="H38" s="121" t="str">
        <f>VLOOKUP(G38,Tâches!N85:O104,2,FALSE)</f>
        <v>?</v>
      </c>
      <c r="I38" s="122" t="str">
        <f>VLOOKUP(J38,Compétences!G161:H177,2,FALSE)</f>
        <v>C11</v>
      </c>
      <c r="J38" s="149" t="s">
        <v>117</v>
      </c>
      <c r="K38" s="123" t="str">
        <f>VLOOKUP(J38,Compétences!A161:B177,2,FALSE)</f>
        <v>Rédiger un rapport de mise en service, un bon d'intervention</v>
      </c>
      <c r="L38" s="123" t="str">
        <f>VLOOKUP(J38,Compétences!C161:D177,2,FALSE)</f>
        <v xml:space="preserve">Les rapports sont correctement renseignés et exploitables </v>
      </c>
      <c r="M38" s="124" t="str">
        <f t="shared" si="2"/>
        <v>C11</v>
      </c>
      <c r="N38" s="153"/>
      <c r="O38" s="153"/>
      <c r="P38" s="134" t="str">
        <f>VLOOKUP(M38,Tâches!Z95:AA97,2,FALSE)</f>
        <v>S1 ; S2 ; S8</v>
      </c>
      <c r="Q38" s="128" t="str">
        <f>VLOOKUP(R38,Savoirs!$D$3:$E$34,2,FALSE)</f>
        <v>?</v>
      </c>
      <c r="R38" s="155" t="s">
        <v>41</v>
      </c>
      <c r="S38" s="132" t="str">
        <f>VLOOKUP(R38,Savoirs!$F$3:$G$34,2,FALSE)</f>
        <v>?</v>
      </c>
      <c r="T38" s="89">
        <v>5</v>
      </c>
      <c r="U38" s="156"/>
    </row>
    <row r="39" spans="3:21" ht="15" thickBot="1" x14ac:dyDescent="0.4">
      <c r="C39" s="558"/>
      <c r="D39" s="111"/>
      <c r="E39" s="111" t="str">
        <f>'2. Problématisation E32a'!E28</f>
        <v>?</v>
      </c>
      <c r="F39" s="111" t="str">
        <f>'2. Problématisation E32a'!F28</f>
        <v>?</v>
      </c>
      <c r="G39" s="120" t="str">
        <f>'2. Problématisation E32a'!G28</f>
        <v>?</v>
      </c>
      <c r="H39" s="121" t="str">
        <f>VLOOKUP(G39,Tâches!N85:O104,2,FALSE)</f>
        <v>?</v>
      </c>
      <c r="I39" s="122" t="str">
        <f>VLOOKUP(J39,Compétences!G161:H177,2,FALSE)</f>
        <v>?</v>
      </c>
      <c r="J39" s="149" t="s">
        <v>41</v>
      </c>
      <c r="K39" s="123" t="str">
        <f>VLOOKUP(J39,Compétences!A161:B177,2,FALSE)</f>
        <v>?</v>
      </c>
      <c r="L39" s="123" t="str">
        <f>VLOOKUP(J39,Compétences!C161:D177,2,FALSE)</f>
        <v>?</v>
      </c>
      <c r="M39" s="124" t="str">
        <f t="shared" si="2"/>
        <v>?</v>
      </c>
      <c r="N39" s="153"/>
      <c r="O39" s="153"/>
      <c r="P39" s="134" t="str">
        <f>VLOOKUP(M39,Tâches!Z95:AA97,2,FALSE)</f>
        <v>?</v>
      </c>
      <c r="Q39" s="128" t="str">
        <f>VLOOKUP(R39,Savoirs!$D$3:$E$34,2,FALSE)</f>
        <v>?</v>
      </c>
      <c r="R39" s="155" t="s">
        <v>41</v>
      </c>
      <c r="S39" s="132" t="str">
        <f>VLOOKUP(R39,Savoirs!$F$3:$G$34,2,FALSE)</f>
        <v>?</v>
      </c>
      <c r="T39" s="89">
        <v>6</v>
      </c>
      <c r="U39" s="156"/>
    </row>
    <row r="40" spans="3:21" ht="15" thickBot="1" x14ac:dyDescent="0.4">
      <c r="C40" s="558"/>
      <c r="D40" s="111"/>
      <c r="E40" s="111" t="str">
        <f>'2. Problématisation E32a'!E29</f>
        <v>?</v>
      </c>
      <c r="F40" s="111" t="str">
        <f>'2. Problématisation E32a'!F29</f>
        <v>?</v>
      </c>
      <c r="G40" s="120" t="str">
        <f>'2. Problématisation E32a'!G29</f>
        <v>?</v>
      </c>
      <c r="H40" s="121" t="str">
        <f>VLOOKUP(G40,Tâches!N85:O104,2,FALSE)</f>
        <v>?</v>
      </c>
      <c r="I40" s="122" t="str">
        <f>VLOOKUP(J40,Compétences!G161:H177,2,FALSE)</f>
        <v>?</v>
      </c>
      <c r="J40" s="149" t="s">
        <v>41</v>
      </c>
      <c r="K40" s="123" t="str">
        <f>VLOOKUP(J40,Compétences!A161:B177,2,FALSE)</f>
        <v>?</v>
      </c>
      <c r="L40" s="123" t="str">
        <f>VLOOKUP(J40,Compétences!C161:D177,2,FALSE)</f>
        <v>?</v>
      </c>
      <c r="M40" s="124" t="str">
        <f t="shared" si="2"/>
        <v>?</v>
      </c>
      <c r="N40" s="153"/>
      <c r="O40" s="153"/>
      <c r="P40" s="134" t="str">
        <f>VLOOKUP(M40,Tâches!Z95:AA97,2,FALSE)</f>
        <v>?</v>
      </c>
      <c r="Q40" s="128" t="str">
        <f>VLOOKUP(R40,Savoirs!$D$3:$E$34,2,FALSE)</f>
        <v>?</v>
      </c>
      <c r="R40" s="155" t="s">
        <v>41</v>
      </c>
      <c r="S40" s="132" t="str">
        <f>VLOOKUP(R40,Savoirs!$F$3:$G$34,2,FALSE)</f>
        <v>?</v>
      </c>
      <c r="T40" s="89">
        <v>7</v>
      </c>
      <c r="U40" s="156"/>
    </row>
    <row r="41" spans="3:21" ht="15" thickBot="1" x14ac:dyDescent="0.4">
      <c r="C41" s="558"/>
      <c r="D41" s="111"/>
      <c r="E41" s="111" t="str">
        <f>'2. Problématisation E32a'!E30</f>
        <v>?</v>
      </c>
      <c r="F41" s="111" t="str">
        <f>'2. Problématisation E32a'!F30</f>
        <v>?</v>
      </c>
      <c r="G41" s="120" t="str">
        <f>'2. Problématisation E32a'!G30</f>
        <v>?</v>
      </c>
      <c r="H41" s="121" t="str">
        <f>VLOOKUP(G41,Tâches!N85:O104,2,FALSE)</f>
        <v>?</v>
      </c>
      <c r="I41" s="122" t="str">
        <f>VLOOKUP(J41,Compétences!G161:H177,2,FALSE)</f>
        <v>?</v>
      </c>
      <c r="J41" s="149" t="s">
        <v>41</v>
      </c>
      <c r="K41" s="123" t="str">
        <f>VLOOKUP(J41,Compétences!A161:B177,2,FALSE)</f>
        <v>?</v>
      </c>
      <c r="L41" s="123" t="str">
        <f>VLOOKUP(J41,Compétences!C161:D177,2,FALSE)</f>
        <v>?</v>
      </c>
      <c r="M41" s="124" t="str">
        <f t="shared" si="2"/>
        <v>?</v>
      </c>
      <c r="N41" s="153"/>
      <c r="O41" s="153"/>
      <c r="P41" s="134" t="str">
        <f>VLOOKUP(M41,Tâches!Z95:AA97,2,FALSE)</f>
        <v>?</v>
      </c>
      <c r="Q41" s="128" t="str">
        <f>VLOOKUP(R41,Savoirs!$D$3:$E$34,2,FALSE)</f>
        <v>?</v>
      </c>
      <c r="R41" s="155" t="s">
        <v>41</v>
      </c>
      <c r="S41" s="132" t="str">
        <f>VLOOKUP(R41,Savoirs!$F$3:$G$34,2,FALSE)</f>
        <v>?</v>
      </c>
      <c r="T41" s="89">
        <v>8</v>
      </c>
      <c r="U41" s="156"/>
    </row>
    <row r="42" spans="3:21" ht="15" thickBot="1" x14ac:dyDescent="0.4">
      <c r="C42" s="558"/>
      <c r="D42" s="111"/>
      <c r="E42" s="111" t="str">
        <f>'2. Problématisation E32a'!E31</f>
        <v>?</v>
      </c>
      <c r="F42" s="111" t="str">
        <f>'2. Problématisation E32a'!F31</f>
        <v>?</v>
      </c>
      <c r="G42" s="120" t="str">
        <f>'2. Problématisation E32a'!G31</f>
        <v>?</v>
      </c>
      <c r="H42" s="121" t="str">
        <f>VLOOKUP(G42,Tâches!N85:O104,2,FALSE)</f>
        <v>?</v>
      </c>
      <c r="I42" s="122" t="str">
        <f>VLOOKUP(J42,Compétences!G161:H177,2,FALSE)</f>
        <v>?</v>
      </c>
      <c r="J42" s="149" t="s">
        <v>41</v>
      </c>
      <c r="K42" s="123" t="str">
        <f>VLOOKUP(J42,Compétences!A161:B177,2,FALSE)</f>
        <v>?</v>
      </c>
      <c r="L42" s="123" t="str">
        <f>VLOOKUP(J42,Compétences!C161:D177,2,FALSE)</f>
        <v>?</v>
      </c>
      <c r="M42" s="124" t="str">
        <f t="shared" si="2"/>
        <v>?</v>
      </c>
      <c r="N42" s="153"/>
      <c r="O42" s="153"/>
      <c r="P42" s="134" t="str">
        <f>VLOOKUP(M42,Tâches!Z95:AA97,2,FALSE)</f>
        <v>?</v>
      </c>
      <c r="Q42" s="128" t="str">
        <f>VLOOKUP(R42,Savoirs!$D$3:$E$34,2,FALSE)</f>
        <v>?</v>
      </c>
      <c r="R42" s="155" t="s">
        <v>41</v>
      </c>
      <c r="S42" s="132" t="str">
        <f>VLOOKUP(R42,Savoirs!$F$3:$G$34,2,FALSE)</f>
        <v>?</v>
      </c>
      <c r="T42" s="89">
        <v>9</v>
      </c>
      <c r="U42" s="156"/>
    </row>
    <row r="43" spans="3:21" ht="15" thickBot="1" x14ac:dyDescent="0.4">
      <c r="C43" s="558"/>
      <c r="D43" s="111"/>
      <c r="E43" s="111" t="str">
        <f>'2. Problématisation E32a'!E32</f>
        <v>?</v>
      </c>
      <c r="F43" s="111" t="str">
        <f>'2. Problématisation E32a'!F32</f>
        <v>?</v>
      </c>
      <c r="G43" s="120" t="str">
        <f>'2. Problématisation E32a'!G32</f>
        <v>?</v>
      </c>
      <c r="H43" s="121" t="str">
        <f>VLOOKUP(G43,Tâches!N85:O104,2,FALSE)</f>
        <v>?</v>
      </c>
      <c r="I43" s="122" t="str">
        <f>VLOOKUP(J43,Compétences!G161:H177,2,FALSE)</f>
        <v>?</v>
      </c>
      <c r="J43" s="149" t="s">
        <v>41</v>
      </c>
      <c r="K43" s="123" t="str">
        <f>VLOOKUP(J43,Compétences!A161:B177,2,FALSE)</f>
        <v>?</v>
      </c>
      <c r="L43" s="123" t="str">
        <f>VLOOKUP(J43,Compétences!C161:D177,2,FALSE)</f>
        <v>?</v>
      </c>
      <c r="M43" s="124" t="str">
        <f t="shared" si="2"/>
        <v>?</v>
      </c>
      <c r="N43" s="153"/>
      <c r="O43" s="153"/>
      <c r="P43" s="134" t="str">
        <f>VLOOKUP(M43,Tâches!Z95:AA97,2,FALSE)</f>
        <v>?</v>
      </c>
      <c r="Q43" s="128" t="str">
        <f>VLOOKUP(R43,Savoirs!$D$3:$E$34,2,FALSE)</f>
        <v>?</v>
      </c>
      <c r="R43" s="155" t="s">
        <v>41</v>
      </c>
      <c r="S43" s="132" t="str">
        <f>VLOOKUP(R43,Savoirs!$F$3:$G$34,2,FALSE)</f>
        <v>?</v>
      </c>
      <c r="T43" s="89">
        <v>10</v>
      </c>
      <c r="U43" s="156"/>
    </row>
    <row r="44" spans="3:21" ht="15" thickBot="1" x14ac:dyDescent="0.4">
      <c r="C44" s="558"/>
      <c r="D44" s="111"/>
      <c r="E44" s="111" t="str">
        <f>'2. Problématisation E32a'!E33</f>
        <v>?</v>
      </c>
      <c r="F44" s="111" t="str">
        <f>'2. Problématisation E32a'!F33</f>
        <v>?</v>
      </c>
      <c r="G44" s="120" t="str">
        <f>'2. Problématisation E32a'!G33</f>
        <v>?</v>
      </c>
      <c r="H44" s="121" t="str">
        <f>VLOOKUP(G44,Tâches!N85:O104,2,FALSE)</f>
        <v>?</v>
      </c>
      <c r="I44" s="122" t="str">
        <f>VLOOKUP(J44,Compétences!G161:H177,2,FALSE)</f>
        <v>?</v>
      </c>
      <c r="J44" s="149" t="s">
        <v>41</v>
      </c>
      <c r="K44" s="123" t="str">
        <f>VLOOKUP(J44,Compétences!A161:B177,2,FALSE)</f>
        <v>?</v>
      </c>
      <c r="L44" s="123" t="str">
        <f>VLOOKUP(J44,Compétences!C161:D177,2,FALSE)</f>
        <v>?</v>
      </c>
      <c r="M44" s="124" t="str">
        <f t="shared" si="2"/>
        <v>?</v>
      </c>
      <c r="N44" s="153"/>
      <c r="O44" s="154"/>
      <c r="P44" s="134" t="str">
        <f>VLOOKUP(M44,Tâches!Z95:AA97,2,FALSE)</f>
        <v>?</v>
      </c>
      <c r="Q44" s="128" t="str">
        <f>VLOOKUP(R44,Savoirs!$D$3:$E$34,2,FALSE)</f>
        <v>?</v>
      </c>
      <c r="R44" s="155" t="s">
        <v>41</v>
      </c>
      <c r="S44" s="132" t="str">
        <f>VLOOKUP(R44,Savoirs!$F$3:$G$34,2,FALSE)</f>
        <v>?</v>
      </c>
      <c r="T44" s="89">
        <v>11</v>
      </c>
      <c r="U44" s="156"/>
    </row>
    <row r="45" spans="3:21" ht="15" thickBot="1" x14ac:dyDescent="0.4">
      <c r="C45" s="558"/>
      <c r="D45" s="111"/>
      <c r="E45" s="111" t="str">
        <f>'2. Problématisation E32a'!E34</f>
        <v>?</v>
      </c>
      <c r="F45" s="111" t="str">
        <f>'2. Problématisation E32a'!F34</f>
        <v>?</v>
      </c>
      <c r="G45" s="120" t="str">
        <f>'2. Problématisation E32a'!G34</f>
        <v>?</v>
      </c>
      <c r="H45" s="121" t="str">
        <f>VLOOKUP(G45,Tâches!N85:O104,2,FALSE)</f>
        <v>?</v>
      </c>
      <c r="I45" s="122" t="str">
        <f>VLOOKUP(J45,Compétences!G161:H177,2,FALSE)</f>
        <v>?</v>
      </c>
      <c r="J45" s="149" t="s">
        <v>41</v>
      </c>
      <c r="K45" s="123" t="str">
        <f>VLOOKUP(J45,Compétences!A161:B177,2,FALSE)</f>
        <v>?</v>
      </c>
      <c r="L45" s="123" t="str">
        <f>VLOOKUP(J45,Compétences!C161:D177,2,FALSE)</f>
        <v>?</v>
      </c>
      <c r="M45" s="124" t="str">
        <f t="shared" si="2"/>
        <v>?</v>
      </c>
      <c r="N45" s="153"/>
      <c r="O45" s="154"/>
      <c r="P45" s="134" t="str">
        <f>VLOOKUP(M45,Tâches!Z95:AA97,2,FALSE)</f>
        <v>?</v>
      </c>
      <c r="Q45" s="128" t="str">
        <f>VLOOKUP(R45,Savoirs!$D$3:$E$34,2,FALSE)</f>
        <v>?</v>
      </c>
      <c r="R45" s="155" t="s">
        <v>41</v>
      </c>
      <c r="S45" s="132" t="str">
        <f>VLOOKUP(R45,Savoirs!$F$3:$G$34,2,FALSE)</f>
        <v>?</v>
      </c>
      <c r="T45" s="89">
        <v>12</v>
      </c>
      <c r="U45" s="156"/>
    </row>
    <row r="46" spans="3:21" ht="15" thickBot="1" x14ac:dyDescent="0.4">
      <c r="C46" s="558"/>
      <c r="D46" s="111"/>
      <c r="E46" s="111" t="str">
        <f>'2. Problématisation E32a'!E34</f>
        <v>?</v>
      </c>
      <c r="F46" s="111" t="str">
        <f>'2. Problématisation E32a'!F34</f>
        <v>?</v>
      </c>
      <c r="G46" s="120" t="str">
        <f>'2. Problématisation E32a'!G34</f>
        <v>?</v>
      </c>
      <c r="H46" s="121" t="str">
        <f>VLOOKUP(G46,Tâches!N85:O104,2,FALSE)</f>
        <v>?</v>
      </c>
      <c r="I46" s="122" t="str">
        <f>VLOOKUP(J46,Compétences!G161:H177,2,FALSE)</f>
        <v>?</v>
      </c>
      <c r="J46" s="149" t="s">
        <v>41</v>
      </c>
      <c r="K46" s="123" t="str">
        <f>VLOOKUP(J46,Compétences!A161:B177,2,FALSE)</f>
        <v>?</v>
      </c>
      <c r="L46" s="123" t="str">
        <f>VLOOKUP(J46,Compétences!C161:D177,2,FALSE)</f>
        <v>?</v>
      </c>
      <c r="M46" s="124" t="str">
        <f t="shared" si="2"/>
        <v>?</v>
      </c>
      <c r="N46" s="153"/>
      <c r="O46" s="154"/>
      <c r="P46" s="134" t="str">
        <f>VLOOKUP(M46,Tâches!Z95:AA97,2,FALSE)</f>
        <v>?</v>
      </c>
      <c r="Q46" s="128" t="str">
        <f>VLOOKUP(R46,Savoirs!$D$3:$E$34,2,FALSE)</f>
        <v>?</v>
      </c>
      <c r="R46" s="155" t="s">
        <v>41</v>
      </c>
      <c r="S46" s="140" t="str">
        <f>VLOOKUP(R46,Savoirs!$F$3:$G$34,2,FALSE)</f>
        <v>?</v>
      </c>
      <c r="T46" s="89">
        <v>13</v>
      </c>
      <c r="U46" s="156"/>
    </row>
    <row r="48" spans="3:21" x14ac:dyDescent="0.35">
      <c r="D48" s="141"/>
      <c r="E48" s="142"/>
      <c r="F48" s="143" t="s">
        <v>641</v>
      </c>
      <c r="G48" s="144">
        <f>COUNTIF($G$16:$G$46,"A4T1")</f>
        <v>0</v>
      </c>
      <c r="H48" s="143" t="s">
        <v>702</v>
      </c>
      <c r="I48" s="144">
        <f>COUNTIF(I4:I46,"C10")</f>
        <v>8</v>
      </c>
      <c r="M48" s="145" t="s">
        <v>702</v>
      </c>
      <c r="N48" s="146">
        <f>SUM(N4:N46)</f>
        <v>0.54999999999999993</v>
      </c>
      <c r="O48" s="146"/>
      <c r="P48" s="143" t="s">
        <v>127</v>
      </c>
      <c r="Q48" s="144">
        <f>COUNTIF($Q$5:$Q$46,"S1")</f>
        <v>1</v>
      </c>
    </row>
    <row r="49" spans="4:17" x14ac:dyDescent="0.35">
      <c r="D49" s="141"/>
      <c r="E49" s="142"/>
      <c r="F49" s="143" t="s">
        <v>642</v>
      </c>
      <c r="G49" s="144">
        <f>COUNTIF($G$16:$G$46,"A4T2")</f>
        <v>0</v>
      </c>
      <c r="H49" s="143" t="s">
        <v>126</v>
      </c>
      <c r="I49" s="144">
        <f>COUNTIF(I4:I46,"C11")</f>
        <v>3</v>
      </c>
      <c r="M49" s="145" t="s">
        <v>126</v>
      </c>
      <c r="N49" s="145"/>
      <c r="O49" s="146">
        <f>SUM(O4:O46)</f>
        <v>0.25</v>
      </c>
      <c r="P49" s="143" t="s">
        <v>128</v>
      </c>
      <c r="Q49" s="144">
        <f>COUNTIF($Q$5:$Q$46,"S2")</f>
        <v>1</v>
      </c>
    </row>
    <row r="50" spans="4:17" x14ac:dyDescent="0.35">
      <c r="D50" s="141"/>
      <c r="E50" s="142"/>
      <c r="F50" s="143" t="s">
        <v>703</v>
      </c>
      <c r="G50" s="144">
        <f>COUNTIF($G$16:$G$46,"A5T1")</f>
        <v>0</v>
      </c>
      <c r="H50" s="147"/>
      <c r="I50" s="145"/>
      <c r="M50" s="145" t="s">
        <v>643</v>
      </c>
      <c r="N50" s="148" t="str">
        <f>IF(N48=100%,"OK","Erreur")</f>
        <v>Erreur</v>
      </c>
      <c r="O50" s="148" t="str">
        <f>IF(O49=100%,"OK","Erreur")</f>
        <v>Erreur</v>
      </c>
      <c r="P50" s="143" t="s">
        <v>129</v>
      </c>
      <c r="Q50" s="144">
        <f>COUNTIF($Q$5:$Q$46,"S4")</f>
        <v>1</v>
      </c>
    </row>
    <row r="51" spans="4:17" x14ac:dyDescent="0.35">
      <c r="D51" s="141"/>
      <c r="E51" s="142"/>
      <c r="F51" s="143" t="s">
        <v>704</v>
      </c>
      <c r="G51" s="144">
        <f>COUNTIF($G$16:$G$46,"A5T2")</f>
        <v>1</v>
      </c>
      <c r="H51" s="147"/>
      <c r="I51" s="145"/>
      <c r="P51" s="143" t="s">
        <v>130</v>
      </c>
      <c r="Q51" s="144">
        <f>COUNTIF($Q$5:$Q$46,"S4")</f>
        <v>1</v>
      </c>
    </row>
    <row r="52" spans="4:17" x14ac:dyDescent="0.35">
      <c r="D52" s="141"/>
      <c r="E52" s="142"/>
      <c r="F52" s="143"/>
      <c r="G52" s="144"/>
      <c r="H52" s="147"/>
      <c r="I52" s="145"/>
      <c r="P52" s="143" t="s">
        <v>131</v>
      </c>
      <c r="Q52" s="144">
        <f>COUNTIF($Q$5:$Q$46,"S5")</f>
        <v>0</v>
      </c>
    </row>
  </sheetData>
  <sheetProtection sheet="1" selectLockedCells="1"/>
  <mergeCells count="21">
    <mergeCell ref="C5:C8"/>
    <mergeCell ref="N1:O1"/>
    <mergeCell ref="N2:O2"/>
    <mergeCell ref="G3:G4"/>
    <mergeCell ref="H3:H4"/>
    <mergeCell ref="I3:I4"/>
    <mergeCell ref="N3:O3"/>
    <mergeCell ref="N12:O12"/>
    <mergeCell ref="C16:C28"/>
    <mergeCell ref="C34:C46"/>
    <mergeCell ref="N30:O30"/>
    <mergeCell ref="N31:O31"/>
    <mergeCell ref="G32:G33"/>
    <mergeCell ref="H32:H33"/>
    <mergeCell ref="I32:I33"/>
    <mergeCell ref="N32:O32"/>
    <mergeCell ref="N13:O13"/>
    <mergeCell ref="G14:G15"/>
    <mergeCell ref="H14:H15"/>
    <mergeCell ref="I14:I15"/>
    <mergeCell ref="N14:O14"/>
  </mergeCells>
  <phoneticPr fontId="22" type="noConversion"/>
  <dataValidations count="1">
    <dataValidation type="list" allowBlank="1" showInputMessage="1" showErrorMessage="1" sqref="J31:J33 J1:J4 J10:J15" xr:uid="{00000000-0002-0000-0300-000000000000}">
      <formula1>$A$175:$A$209</formula1>
    </dataValidation>
  </dataValidations>
  <pageMargins left="0.7" right="0.7" top="0.75" bottom="0.75" header="0.3" footer="0.3"/>
  <pageSetup paperSize="9" firstPageNumber="214748364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894D7F-3E4A-45BE-A5C1-0FBA3BF7EB1F}">
          <x14:formula1>
            <xm:f>Savoirs!$D$3:$D$34</xm:f>
          </x14:formula1>
          <xm:sqref>R34:R46 R16:R28 R5:R10</xm:sqref>
        </x14:dataValidation>
        <x14:dataValidation type="list" allowBlank="1" showInputMessage="1" showErrorMessage="1" xr:uid="{4511F5EB-96BF-49E1-9F57-E398FAF82D48}">
          <x14:formula1>
            <xm:f>Compétences!#REF!</xm:f>
          </x14:formula1>
          <xm:sqref>J5:J8</xm:sqref>
        </x14:dataValidation>
        <x14:dataValidation type="list" allowBlank="1" showInputMessage="1" showErrorMessage="1" xr:uid="{AE7CA8C1-5DFB-4865-B169-97FD6F76D7D5}">
          <x14:formula1>
            <xm:f>Compétences!$C$148:$C$157</xm:f>
          </x14:formula1>
          <xm:sqref>J16:J28</xm:sqref>
        </x14:dataValidation>
        <x14:dataValidation type="list" allowBlank="1" showInputMessage="1" showErrorMessage="1" xr:uid="{ED414B1F-D53F-4DD6-A58C-F6BBFA9BBD02}">
          <x14:formula1>
            <xm:f>Compétences!$C$161:$C$177</xm:f>
          </x14:formula1>
          <xm:sqref>J34:J46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M52"/>
  <sheetViews>
    <sheetView tabSelected="1" topLeftCell="G1" zoomScale="70" zoomScaleNormal="70" workbookViewId="0">
      <selection activeCell="G11" sqref="G11"/>
    </sheetView>
  </sheetViews>
  <sheetFormatPr baseColWidth="10" defaultColWidth="11.54296875" defaultRowHeight="14.5" x14ac:dyDescent="0.35"/>
  <cols>
    <col min="1" max="2" width="11.54296875" style="59"/>
    <col min="3" max="3" width="11.54296875" style="59" customWidth="1"/>
    <col min="4" max="4" width="19.54296875" style="59" customWidth="1"/>
    <col min="5" max="5" width="112.36328125" style="59" customWidth="1"/>
    <col min="6" max="6" width="166.54296875" style="59" customWidth="1"/>
    <col min="7" max="10" width="11.54296875" style="252"/>
    <col min="11" max="12" width="9.453125" style="59" customWidth="1"/>
    <col min="13" max="13" width="9.54296875" style="59" customWidth="1"/>
    <col min="14" max="49" width="7.54296875" style="59" customWidth="1"/>
    <col min="50" max="50" width="8.36328125" style="59" bestFit="1" customWidth="1"/>
    <col min="51" max="51" width="7.54296875" style="59" customWidth="1"/>
    <col min="52" max="52" width="8.36328125" style="59" bestFit="1" customWidth="1"/>
    <col min="53" max="53" width="7.54296875" style="59" customWidth="1"/>
    <col min="54" max="54" width="8.36328125" style="59" bestFit="1" customWidth="1"/>
    <col min="55" max="55" width="7.54296875" style="59" customWidth="1"/>
    <col min="56" max="56" width="8.36328125" style="59" bestFit="1" customWidth="1"/>
    <col min="57" max="57" width="7.54296875" style="59" customWidth="1"/>
    <col min="58" max="58" width="8.36328125" style="59" bestFit="1" customWidth="1"/>
    <col min="59" max="65" width="7.54296875" style="59" customWidth="1"/>
    <col min="66" max="16384" width="11.54296875" style="59"/>
  </cols>
  <sheetData>
    <row r="2" spans="1:65" ht="15" thickBot="1" x14ac:dyDescent="0.4">
      <c r="G2" s="276" t="s">
        <v>132</v>
      </c>
      <c r="M2" s="58" t="s">
        <v>133</v>
      </c>
      <c r="AJ2" s="157"/>
    </row>
    <row r="3" spans="1:65" ht="15" thickBot="1" x14ac:dyDescent="0.4">
      <c r="B3" s="158" t="s">
        <v>134</v>
      </c>
      <c r="C3" s="159" t="s">
        <v>135</v>
      </c>
      <c r="D3" s="159" t="s">
        <v>136</v>
      </c>
      <c r="E3" s="159" t="s">
        <v>137</v>
      </c>
      <c r="F3" s="160" t="s">
        <v>138</v>
      </c>
      <c r="G3" s="253" t="s">
        <v>139</v>
      </c>
      <c r="H3" s="254" t="s">
        <v>140</v>
      </c>
      <c r="I3" s="254" t="s">
        <v>141</v>
      </c>
      <c r="J3" s="255" t="s">
        <v>142</v>
      </c>
      <c r="K3" s="161" t="s">
        <v>358</v>
      </c>
      <c r="L3" s="162" t="s">
        <v>111</v>
      </c>
      <c r="M3" s="163" t="s">
        <v>143</v>
      </c>
      <c r="N3" s="164" t="s">
        <v>973</v>
      </c>
      <c r="O3" s="165" t="s">
        <v>144</v>
      </c>
      <c r="P3" s="471" t="s">
        <v>518</v>
      </c>
      <c r="Q3" s="166" t="s">
        <v>145</v>
      </c>
      <c r="R3" s="166" t="s">
        <v>520</v>
      </c>
      <c r="S3" s="166" t="s">
        <v>145</v>
      </c>
      <c r="T3" s="167" t="s">
        <v>522</v>
      </c>
      <c r="U3" s="167" t="s">
        <v>145</v>
      </c>
      <c r="V3" s="168" t="s">
        <v>929</v>
      </c>
      <c r="W3" s="168" t="s">
        <v>145</v>
      </c>
      <c r="X3" s="168" t="s">
        <v>932</v>
      </c>
      <c r="Y3" s="168" t="s">
        <v>145</v>
      </c>
      <c r="Z3" s="168" t="s">
        <v>934</v>
      </c>
      <c r="AA3" s="168" t="s">
        <v>145</v>
      </c>
      <c r="AB3" s="168" t="s">
        <v>936</v>
      </c>
      <c r="AC3" s="168" t="s">
        <v>145</v>
      </c>
      <c r="AD3" s="166" t="s">
        <v>938</v>
      </c>
      <c r="AE3" s="166" t="s">
        <v>145</v>
      </c>
      <c r="AF3" s="169" t="s">
        <v>692</v>
      </c>
      <c r="AG3" s="169" t="s">
        <v>145</v>
      </c>
      <c r="AH3" s="170" t="s">
        <v>668</v>
      </c>
      <c r="AI3" s="170" t="s">
        <v>145</v>
      </c>
      <c r="AJ3" s="171" t="s">
        <v>670</v>
      </c>
      <c r="AK3" s="171" t="s">
        <v>145</v>
      </c>
      <c r="AL3" s="171" t="s">
        <v>945</v>
      </c>
      <c r="AM3" s="171" t="s">
        <v>145</v>
      </c>
      <c r="AN3" s="172" t="s">
        <v>694</v>
      </c>
      <c r="AO3" s="172" t="s">
        <v>145</v>
      </c>
      <c r="AP3" s="172" t="s">
        <v>695</v>
      </c>
      <c r="AQ3" s="172" t="s">
        <v>145</v>
      </c>
      <c r="AR3" s="172" t="s">
        <v>697</v>
      </c>
      <c r="AS3" s="172" t="s">
        <v>145</v>
      </c>
      <c r="AT3" s="172" t="s">
        <v>699</v>
      </c>
      <c r="AU3" s="172" t="s">
        <v>145</v>
      </c>
      <c r="AV3" s="173" t="s">
        <v>952</v>
      </c>
      <c r="AW3" s="173" t="s">
        <v>145</v>
      </c>
      <c r="AX3" s="172" t="s">
        <v>954</v>
      </c>
      <c r="AY3" s="172" t="s">
        <v>145</v>
      </c>
      <c r="AZ3" s="174" t="s">
        <v>957</v>
      </c>
      <c r="BA3" s="174" t="s">
        <v>145</v>
      </c>
      <c r="BB3" s="175" t="s">
        <v>959</v>
      </c>
      <c r="BC3" s="175" t="s">
        <v>145</v>
      </c>
      <c r="BD3" s="175" t="s">
        <v>960</v>
      </c>
      <c r="BE3" s="175" t="s">
        <v>145</v>
      </c>
      <c r="BF3" s="175" t="s">
        <v>962</v>
      </c>
      <c r="BG3" s="175" t="s">
        <v>145</v>
      </c>
      <c r="BH3" s="176" t="s">
        <v>964</v>
      </c>
      <c r="BI3" s="176" t="s">
        <v>145</v>
      </c>
      <c r="BJ3" s="175" t="s">
        <v>541</v>
      </c>
      <c r="BK3" s="175" t="s">
        <v>145</v>
      </c>
      <c r="BL3" s="175" t="s">
        <v>117</v>
      </c>
      <c r="BM3" s="175" t="s">
        <v>145</v>
      </c>
    </row>
    <row r="4" spans="1:65" ht="15.5" thickTop="1" thickBot="1" x14ac:dyDescent="0.4">
      <c r="A4" s="576" t="s">
        <v>631</v>
      </c>
      <c r="B4" s="177">
        <v>1</v>
      </c>
      <c r="C4" s="178" t="str">
        <f>'3. Scénario E32a'!I5</f>
        <v>C10</v>
      </c>
      <c r="D4" s="178" t="str">
        <f>'3. Scénario E32a'!J5</f>
        <v>AC1051</v>
      </c>
      <c r="E4" s="178" t="str">
        <f>'3. Scénario E32a'!K5</f>
        <v>Vérifier la disponibilité des pièces de rechange, des consommables</v>
      </c>
      <c r="F4" s="178" t="str">
        <f>'3. Scénario E32a'!L5</f>
        <v>Les pièces de rechange / consommables sortis du magasin ou commandés sont conformes</v>
      </c>
      <c r="G4" s="256"/>
      <c r="H4" s="257" t="s">
        <v>164</v>
      </c>
      <c r="I4" s="257"/>
      <c r="J4" s="265"/>
      <c r="K4" s="179">
        <f>'3. Scénario E32a'!N5</f>
        <v>0.05</v>
      </c>
      <c r="L4" s="180">
        <f>'3. Scénario E32a'!O5</f>
        <v>0</v>
      </c>
      <c r="M4" s="190">
        <f t="shared" ref="M4:M9" si="0">IF(G4&lt;&gt;"",1,0)+IF(H4&lt;&gt;"",2,0)+IF(I4&lt;&gt;"",3,0)+IF(J4&lt;&gt;"",4,0)</f>
        <v>2</v>
      </c>
      <c r="N4" s="181">
        <f t="shared" ref="N4:N9" si="1">K4*M4</f>
        <v>0.1</v>
      </c>
      <c r="O4" s="181">
        <f t="shared" ref="O4:O9" si="2">L4*M4</f>
        <v>0</v>
      </c>
      <c r="P4" s="182"/>
      <c r="Q4" s="183"/>
      <c r="R4" s="184"/>
      <c r="S4" s="183"/>
      <c r="T4" s="184"/>
      <c r="U4" s="183"/>
      <c r="V4" s="184"/>
      <c r="W4" s="183"/>
      <c r="X4" s="184"/>
      <c r="Y4" s="183"/>
      <c r="Z4" s="184"/>
      <c r="AA4" s="183"/>
      <c r="AB4" s="184"/>
      <c r="AC4" s="183"/>
      <c r="AD4" s="184"/>
      <c r="AE4" s="183"/>
      <c r="AF4" s="201">
        <f>IF(D4=$AF$3,K4,"0")</f>
        <v>0.05</v>
      </c>
      <c r="AG4" s="201">
        <f>IF(AF4&lt;&gt;"0",(M4*AF4/AF36),"0")</f>
        <v>2</v>
      </c>
      <c r="AH4" s="184"/>
      <c r="AI4" s="183"/>
      <c r="AJ4" s="185"/>
      <c r="AK4" s="186"/>
      <c r="AL4" s="185"/>
      <c r="AM4" s="186"/>
      <c r="AN4" s="185"/>
      <c r="AO4" s="186"/>
      <c r="AP4" s="185"/>
      <c r="AQ4" s="186"/>
      <c r="AR4" s="185"/>
      <c r="AS4" s="186"/>
      <c r="AT4" s="185"/>
      <c r="AU4" s="186"/>
      <c r="AV4" s="185"/>
      <c r="AW4" s="186"/>
      <c r="AX4" s="185"/>
      <c r="AY4" s="186"/>
      <c r="AZ4" s="185"/>
      <c r="BA4" s="186"/>
      <c r="BB4" s="187"/>
      <c r="BC4" s="188"/>
      <c r="BD4" s="187"/>
      <c r="BE4" s="188"/>
      <c r="BF4" s="187"/>
      <c r="BG4" s="188"/>
      <c r="BH4" s="187"/>
      <c r="BI4" s="188"/>
      <c r="BJ4" s="187"/>
      <c r="BK4" s="188"/>
      <c r="BL4" s="187"/>
      <c r="BM4" s="188"/>
    </row>
    <row r="5" spans="1:65" ht="15.5" thickTop="1" thickBot="1" x14ac:dyDescent="0.4">
      <c r="A5" s="575"/>
      <c r="B5" s="177">
        <v>2</v>
      </c>
      <c r="C5" s="178" t="str">
        <f>'3. Scénario E32a'!I6</f>
        <v>C10</v>
      </c>
      <c r="D5" s="178" t="str">
        <f>'3. Scénario E32a'!J6</f>
        <v>AC1081</v>
      </c>
      <c r="E5" s="178" t="str">
        <f>'3. Scénario E32a'!K6</f>
        <v>Effectuer la dépose du composant défectueux</v>
      </c>
      <c r="F5" s="178" t="str">
        <f>'3. Scénario E32a'!L6</f>
        <v>Les fluides frigorigènes et caloporteurs sont manipulés conformément aux règles en vigueur</v>
      </c>
      <c r="G5" s="256"/>
      <c r="H5" s="257" t="s">
        <v>164</v>
      </c>
      <c r="I5" s="257"/>
      <c r="J5" s="258"/>
      <c r="K5" s="179">
        <f>'3. Scénario E32a'!N6</f>
        <v>0.05</v>
      </c>
      <c r="L5" s="180">
        <f>'3. Scénario E32a'!O6</f>
        <v>0</v>
      </c>
      <c r="M5" s="190">
        <f t="shared" si="0"/>
        <v>2</v>
      </c>
      <c r="N5" s="190">
        <f t="shared" si="1"/>
        <v>0.1</v>
      </c>
      <c r="O5" s="190">
        <f t="shared" si="2"/>
        <v>0</v>
      </c>
      <c r="P5" s="182"/>
      <c r="Q5" s="183"/>
      <c r="R5" s="184"/>
      <c r="S5" s="183"/>
      <c r="T5" s="184"/>
      <c r="U5" s="183"/>
      <c r="V5" s="184"/>
      <c r="W5" s="183"/>
      <c r="X5" s="184"/>
      <c r="Y5" s="183"/>
      <c r="Z5" s="184"/>
      <c r="AA5" s="183"/>
      <c r="AB5" s="184"/>
      <c r="AC5" s="183"/>
      <c r="AD5" s="184"/>
      <c r="AE5" s="183"/>
      <c r="AF5" s="184"/>
      <c r="AG5" s="183"/>
      <c r="AH5" s="184"/>
      <c r="AI5" s="191"/>
      <c r="AJ5" s="185"/>
      <c r="AK5" s="186"/>
      <c r="AL5" s="185"/>
      <c r="AM5" s="186"/>
      <c r="AN5" s="201">
        <f>IF(D5=$AN$3,K5,"0")</f>
        <v>0.05</v>
      </c>
      <c r="AO5" s="201">
        <f>IF(AN5&lt;&gt;"0",(M5*AN5/AN36),"0")</f>
        <v>2</v>
      </c>
      <c r="AP5" s="185"/>
      <c r="AQ5" s="186"/>
      <c r="AR5" s="185"/>
      <c r="AS5" s="186"/>
      <c r="AT5" s="185"/>
      <c r="AU5" s="186"/>
      <c r="AV5" s="185"/>
      <c r="AW5" s="186"/>
      <c r="AX5" s="185"/>
      <c r="AY5" s="186"/>
      <c r="AZ5" s="185"/>
      <c r="BA5" s="186"/>
      <c r="BB5" s="187"/>
      <c r="BC5" s="188"/>
      <c r="BD5" s="187"/>
      <c r="BE5" s="188"/>
      <c r="BF5" s="187"/>
      <c r="BG5" s="188"/>
      <c r="BH5" s="187"/>
      <c r="BI5" s="188"/>
      <c r="BJ5" s="187"/>
      <c r="BK5" s="188"/>
      <c r="BL5" s="187"/>
      <c r="BM5" s="188"/>
    </row>
    <row r="6" spans="1:65" ht="15.5" thickTop="1" thickBot="1" x14ac:dyDescent="0.4">
      <c r="A6" s="575"/>
      <c r="B6" s="177">
        <v>3</v>
      </c>
      <c r="C6" s="178" t="str">
        <f>'3. Scénario E32a'!I7</f>
        <v>C10</v>
      </c>
      <c r="D6" s="178" t="str">
        <f>'3. Scénario E32a'!J7</f>
        <v>AC1082</v>
      </c>
      <c r="E6" s="178" t="str">
        <f>'3. Scénario E32a'!K7</f>
        <v>Effectuer la dépose du composant défectueux</v>
      </c>
      <c r="F6" s="178" t="str">
        <f>'3. Scénario E32a'!L7</f>
        <v>Les consignes et procédures sont respectées</v>
      </c>
      <c r="G6" s="256"/>
      <c r="H6" s="257" t="s">
        <v>164</v>
      </c>
      <c r="I6" s="257"/>
      <c r="J6" s="258"/>
      <c r="K6" s="179">
        <f>'3. Scénario E32a'!N7</f>
        <v>0.05</v>
      </c>
      <c r="L6" s="180">
        <f>'3. Scénario E32a'!O7</f>
        <v>0</v>
      </c>
      <c r="M6" s="190">
        <f t="shared" si="0"/>
        <v>2</v>
      </c>
      <c r="N6" s="190">
        <f t="shared" si="1"/>
        <v>0.1</v>
      </c>
      <c r="O6" s="190">
        <f t="shared" si="2"/>
        <v>0</v>
      </c>
      <c r="P6" s="182"/>
      <c r="Q6" s="183"/>
      <c r="R6" s="184"/>
      <c r="S6" s="183"/>
      <c r="T6" s="184"/>
      <c r="U6" s="183"/>
      <c r="V6" s="184"/>
      <c r="W6" s="183"/>
      <c r="X6" s="184"/>
      <c r="Y6" s="183"/>
      <c r="Z6" s="184"/>
      <c r="AA6" s="183"/>
      <c r="AB6" s="184"/>
      <c r="AC6" s="183"/>
      <c r="AD6" s="184"/>
      <c r="AE6" s="183"/>
      <c r="AF6" s="184"/>
      <c r="AG6" s="183"/>
      <c r="AH6" s="184"/>
      <c r="AI6" s="183"/>
      <c r="AJ6" s="185"/>
      <c r="AK6" s="186"/>
      <c r="AL6" s="185"/>
      <c r="AM6" s="186"/>
      <c r="AN6" s="185"/>
      <c r="AO6" s="186"/>
      <c r="AP6" s="201">
        <f>IF(D6=$AP$3,K6,"0")</f>
        <v>0.05</v>
      </c>
      <c r="AQ6" s="201">
        <f>IF(AP6&lt;&gt;"0",(M6*AP6/AP36),"0")</f>
        <v>0.66666666666666663</v>
      </c>
      <c r="AR6" s="185"/>
      <c r="AS6" s="186"/>
      <c r="AT6" s="185"/>
      <c r="AU6" s="186"/>
      <c r="AV6" s="189"/>
      <c r="AW6" s="192"/>
      <c r="AX6" s="185"/>
      <c r="AY6" s="186"/>
      <c r="AZ6" s="185"/>
      <c r="BA6" s="186"/>
      <c r="BB6" s="187"/>
      <c r="BC6" s="188"/>
      <c r="BD6" s="187"/>
      <c r="BE6" s="188"/>
      <c r="BF6" s="187"/>
      <c r="BG6" s="188"/>
      <c r="BH6" s="187"/>
      <c r="BI6" s="188"/>
      <c r="BJ6" s="187"/>
      <c r="BK6" s="188"/>
      <c r="BL6" s="187"/>
      <c r="BM6" s="188"/>
    </row>
    <row r="7" spans="1:65" ht="15.5" thickTop="1" thickBot="1" x14ac:dyDescent="0.4">
      <c r="A7" s="575"/>
      <c r="B7" s="177">
        <v>4</v>
      </c>
      <c r="C7" s="178" t="str">
        <f>'3. Scénario E32a'!I8</f>
        <v>C10</v>
      </c>
      <c r="D7" s="178" t="str">
        <f>'3. Scénario E32a'!J8</f>
        <v>AC1083</v>
      </c>
      <c r="E7" s="178" t="str">
        <f>'3. Scénario E32a'!K8</f>
        <v>Effectuer la dépose du composant défectueux</v>
      </c>
      <c r="F7" s="178" t="str">
        <f>'3. Scénario E32a'!L8</f>
        <v>Les moyens de manutention et l'outillage sont mis en en œuvre en toute sécurité</v>
      </c>
      <c r="G7" s="256"/>
      <c r="H7" s="257" t="s">
        <v>164</v>
      </c>
      <c r="I7" s="257"/>
      <c r="J7" s="265"/>
      <c r="K7" s="179">
        <f>'3. Scénario E32a'!N8</f>
        <v>0.05</v>
      </c>
      <c r="L7" s="180">
        <f>'3. Scénario E32a'!O8</f>
        <v>0</v>
      </c>
      <c r="M7" s="190">
        <f t="shared" ref="M7:M8" si="3">IF(G7&lt;&gt;"",1,0)+IF(H7&lt;&gt;"",2,0)+IF(I7&lt;&gt;"",3,0)+IF(J7&lt;&gt;"",4,0)</f>
        <v>2</v>
      </c>
      <c r="N7" s="190">
        <f t="shared" ref="N7:N8" si="4">K7*M7</f>
        <v>0.1</v>
      </c>
      <c r="O7" s="190">
        <f t="shared" ref="O7:O8" si="5">L7*M7</f>
        <v>0</v>
      </c>
      <c r="P7" s="182"/>
      <c r="Q7" s="183"/>
      <c r="R7" s="184"/>
      <c r="S7" s="183"/>
      <c r="T7" s="184"/>
      <c r="U7" s="183"/>
      <c r="V7" s="184"/>
      <c r="W7" s="183"/>
      <c r="X7" s="184"/>
      <c r="Y7" s="183"/>
      <c r="Z7" s="184"/>
      <c r="AA7" s="183"/>
      <c r="AB7" s="184"/>
      <c r="AC7" s="183"/>
      <c r="AD7" s="184"/>
      <c r="AE7" s="183"/>
      <c r="AF7" s="184"/>
      <c r="AG7" s="183"/>
      <c r="AH7" s="184"/>
      <c r="AI7" s="183"/>
      <c r="AJ7" s="185"/>
      <c r="AK7" s="186"/>
      <c r="AL7" s="185"/>
      <c r="AM7" s="186"/>
      <c r="AN7" s="185"/>
      <c r="AO7" s="186"/>
      <c r="AP7" s="185"/>
      <c r="AQ7" s="186"/>
      <c r="AR7" s="201">
        <f>IF(D7=$AR$3,K7,"0")</f>
        <v>0.05</v>
      </c>
      <c r="AS7" s="201">
        <f>IF(AR7&lt;&gt;"0",(M7*AR7/AR36),"0")</f>
        <v>2</v>
      </c>
      <c r="AT7" s="185"/>
      <c r="AU7" s="186"/>
      <c r="AV7" s="189"/>
      <c r="AW7" s="192"/>
      <c r="AX7" s="185"/>
      <c r="AY7" s="186"/>
      <c r="AZ7" s="185"/>
      <c r="BA7" s="186"/>
      <c r="BB7" s="187"/>
      <c r="BC7" s="188"/>
      <c r="BD7" s="187"/>
      <c r="BE7" s="188"/>
      <c r="BF7" s="187"/>
      <c r="BG7" s="188"/>
      <c r="BH7" s="187"/>
      <c r="BI7" s="188"/>
      <c r="BJ7" s="187"/>
      <c r="BK7" s="188"/>
      <c r="BL7" s="187"/>
      <c r="BM7" s="188"/>
    </row>
    <row r="8" spans="1:65" ht="15.5" thickTop="1" thickBot="1" x14ac:dyDescent="0.4">
      <c r="A8" s="575"/>
      <c r="B8" s="177">
        <v>5</v>
      </c>
      <c r="C8" s="178" t="str">
        <f>'3. Scénario E32a'!I9</f>
        <v>C10</v>
      </c>
      <c r="D8" s="178" t="str">
        <f>'3. Scénario E32a'!J9</f>
        <v>AC1084</v>
      </c>
      <c r="E8" s="178" t="str">
        <f>'3. Scénario E32a'!K9</f>
        <v>Effectuer la dépose du composant défectueux</v>
      </c>
      <c r="F8" s="178" t="str">
        <f>'3. Scénario E32a'!L9</f>
        <v>Le composant défectueux est déposé et prêt à être recyclé</v>
      </c>
      <c r="G8" s="256"/>
      <c r="H8" s="257" t="s">
        <v>164</v>
      </c>
      <c r="I8" s="257"/>
      <c r="J8" s="265"/>
      <c r="K8" s="179">
        <f>'3. Scénario E32a'!N9</f>
        <v>0.05</v>
      </c>
      <c r="L8" s="180">
        <f>'3. Scénario E32a'!O9</f>
        <v>0</v>
      </c>
      <c r="M8" s="190">
        <f t="shared" si="3"/>
        <v>2</v>
      </c>
      <c r="N8" s="190">
        <f t="shared" si="4"/>
        <v>0.1</v>
      </c>
      <c r="O8" s="190">
        <f t="shared" si="5"/>
        <v>0</v>
      </c>
      <c r="P8" s="182"/>
      <c r="Q8" s="183"/>
      <c r="R8" s="184"/>
      <c r="S8" s="183"/>
      <c r="T8" s="184"/>
      <c r="U8" s="183"/>
      <c r="V8" s="184"/>
      <c r="W8" s="183"/>
      <c r="X8" s="184"/>
      <c r="Y8" s="183"/>
      <c r="Z8" s="184"/>
      <c r="AA8" s="183"/>
      <c r="AB8" s="184"/>
      <c r="AC8" s="183"/>
      <c r="AD8" s="184"/>
      <c r="AE8" s="183"/>
      <c r="AF8" s="184"/>
      <c r="AG8" s="183"/>
      <c r="AH8" s="184"/>
      <c r="AI8" s="183"/>
      <c r="AJ8" s="185"/>
      <c r="AK8" s="186"/>
      <c r="AL8" s="185"/>
      <c r="AM8" s="186"/>
      <c r="AN8" s="185"/>
      <c r="AO8" s="186"/>
      <c r="AP8" s="185"/>
      <c r="AQ8" s="186"/>
      <c r="AR8" s="185"/>
      <c r="AS8" s="186"/>
      <c r="AT8" s="201">
        <f>IF(D8=$AT$3,K8,"0")</f>
        <v>0.05</v>
      </c>
      <c r="AU8" s="201">
        <f>IF(AT8&lt;&gt;"0",(M8*AT8/AT36),"0")</f>
        <v>2</v>
      </c>
      <c r="AV8" s="189"/>
      <c r="AW8" s="192"/>
      <c r="AX8" s="185"/>
      <c r="AY8" s="186"/>
      <c r="AZ8" s="185"/>
      <c r="BA8" s="186"/>
      <c r="BB8" s="187"/>
      <c r="BC8" s="188"/>
      <c r="BD8" s="187"/>
      <c r="BE8" s="188"/>
      <c r="BF8" s="187"/>
      <c r="BG8" s="188"/>
      <c r="BH8" s="187"/>
      <c r="BI8" s="188"/>
      <c r="BJ8" s="187"/>
      <c r="BK8" s="188"/>
      <c r="BL8" s="187"/>
      <c r="BM8" s="188"/>
    </row>
    <row r="9" spans="1:65" ht="15.5" thickTop="1" thickBot="1" x14ac:dyDescent="0.4">
      <c r="A9" s="575"/>
      <c r="B9" s="177">
        <v>6</v>
      </c>
      <c r="C9" s="178" t="str">
        <f>'3. Scénario E32a'!I10</f>
        <v>C11</v>
      </c>
      <c r="D9" s="178" t="str">
        <f>'3. Scénario E32a'!J10</f>
        <v>AC1111</v>
      </c>
      <c r="E9" s="178" t="str">
        <f>'3. Scénario E32a'!K10</f>
        <v>Compléter la fiche d'intervention/bordereau de suivi de déchets dangereux</v>
      </c>
      <c r="F9" s="178" t="str">
        <f>'3. Scénario E32a'!L10</f>
        <v>La fiche d'intervention /bordereau de suivi de déchet dangereux est complété sans erreurs</v>
      </c>
      <c r="G9" s="259"/>
      <c r="H9" s="257" t="s">
        <v>164</v>
      </c>
      <c r="I9" s="260"/>
      <c r="J9" s="261"/>
      <c r="K9" s="179">
        <f>'3. Scénario E32a'!N10</f>
        <v>0</v>
      </c>
      <c r="L9" s="180">
        <f>'3. Scénario E32a'!O10</f>
        <v>0.15</v>
      </c>
      <c r="M9" s="194">
        <f t="shared" si="0"/>
        <v>2</v>
      </c>
      <c r="N9" s="194">
        <f t="shared" si="1"/>
        <v>0</v>
      </c>
      <c r="O9" s="194">
        <f t="shared" si="2"/>
        <v>0.3</v>
      </c>
      <c r="P9" s="182"/>
      <c r="Q9" s="183"/>
      <c r="R9" s="184"/>
      <c r="S9" s="183"/>
      <c r="T9" s="184"/>
      <c r="U9" s="183"/>
      <c r="V9" s="184"/>
      <c r="W9" s="183"/>
      <c r="X9" s="184"/>
      <c r="Y9" s="183"/>
      <c r="Z9" s="184"/>
      <c r="AA9" s="183"/>
      <c r="AB9" s="184"/>
      <c r="AC9" s="183"/>
      <c r="AD9" s="184"/>
      <c r="AE9" s="183"/>
      <c r="AF9" s="184"/>
      <c r="AG9" s="183"/>
      <c r="AH9" s="184"/>
      <c r="AI9" s="183"/>
      <c r="AJ9" s="185"/>
      <c r="AK9" s="186"/>
      <c r="AL9" s="185"/>
      <c r="AM9" s="186"/>
      <c r="AN9" s="185"/>
      <c r="AO9" s="186"/>
      <c r="AP9" s="185"/>
      <c r="AQ9" s="186"/>
      <c r="AR9" s="185"/>
      <c r="AS9" s="186"/>
      <c r="AT9" s="185"/>
      <c r="AU9" s="186"/>
      <c r="AV9" s="185"/>
      <c r="AW9" s="186"/>
      <c r="AX9" s="185"/>
      <c r="AY9" s="186"/>
      <c r="AZ9" s="185"/>
      <c r="BA9" s="186"/>
      <c r="BB9" s="187"/>
      <c r="BC9" s="188"/>
      <c r="BD9" s="187"/>
      <c r="BE9" s="188"/>
      <c r="BF9" s="187"/>
      <c r="BG9" s="188"/>
      <c r="BH9" s="187"/>
      <c r="BI9" s="188"/>
      <c r="BJ9" s="201">
        <f>IF(D9=$BJ$3,L9,"0")</f>
        <v>0.15</v>
      </c>
      <c r="BK9" s="201">
        <f>IF(BJ9&lt;&gt;"0",(M9*BJ9/BJ36),"0")</f>
        <v>2</v>
      </c>
      <c r="BL9" s="187"/>
      <c r="BM9" s="188"/>
    </row>
    <row r="10" spans="1:65" ht="14.4" customHeight="1" thickTop="1" x14ac:dyDescent="0.35">
      <c r="A10" s="577" t="s">
        <v>104</v>
      </c>
      <c r="B10" s="195">
        <v>1</v>
      </c>
      <c r="C10" s="196" t="str">
        <f>'3. Scénario E32a'!I16</f>
        <v>C10</v>
      </c>
      <c r="D10" s="470" t="str">
        <f>'3. Scénario E32a'!J16</f>
        <v>AC1011</v>
      </c>
      <c r="E10" s="196" t="str">
        <f>'3. Scénario E32a'!K16</f>
        <v>Etablir le constat de défaillance</v>
      </c>
      <c r="F10" s="196" t="str">
        <f>'3. Scénario E32a'!L16</f>
        <v>L'analyse du constat confirme que les informations délivrées par le système sont relevées</v>
      </c>
      <c r="G10" s="262"/>
      <c r="H10" s="257" t="s">
        <v>164</v>
      </c>
      <c r="I10" s="263"/>
      <c r="J10" s="264"/>
      <c r="K10" s="197">
        <f>'3. Scénario E32a'!N16</f>
        <v>0.1</v>
      </c>
      <c r="L10" s="198">
        <f>'3. Scénario E32a'!O17</f>
        <v>0</v>
      </c>
      <c r="M10" s="199">
        <f t="shared" ref="M10:M33" si="6">IF(G10&lt;&gt;"",1,0)+IF(H10&lt;&gt;"",2,0)+IF(I10&lt;&gt;"",3,0)+IF(J10&lt;&gt;"",4,0)</f>
        <v>2</v>
      </c>
      <c r="N10" s="199">
        <f t="shared" ref="N10:N33" si="7">K10*M10</f>
        <v>0.2</v>
      </c>
      <c r="O10" s="199">
        <f t="shared" ref="O10:O33" si="8">L10*M10</f>
        <v>0</v>
      </c>
      <c r="P10" s="200">
        <f>IF(D10=P3,K10,"0")</f>
        <v>0.1</v>
      </c>
      <c r="Q10" s="201">
        <f>IF(P10&lt;&gt;"0",(M10*P10/P36),"0")</f>
        <v>2</v>
      </c>
      <c r="R10" s="201" t="str">
        <f>IF(D10=R3,K10,"0")</f>
        <v>0</v>
      </c>
      <c r="S10" s="201" t="str">
        <f>IF(R10&lt;&gt;"0",(M10*R10/R36),"0")</f>
        <v>0</v>
      </c>
      <c r="T10" s="201" t="str">
        <f>IF(D10=T3,K10,"0")</f>
        <v>0</v>
      </c>
      <c r="U10" s="201" t="str">
        <f>IF(T10&lt;&gt;"0",(M10*T10/T36),"0")</f>
        <v>0</v>
      </c>
      <c r="V10" s="201" t="str">
        <f>IF(D10=V3,K10,"0")</f>
        <v>0</v>
      </c>
      <c r="W10" s="201" t="str">
        <f>IF(V10&lt;&gt;"0",(M10*V10/V36),"0")</f>
        <v>0</v>
      </c>
      <c r="X10" s="201" t="str">
        <f>IF(D10=X3,K10,"0")</f>
        <v>0</v>
      </c>
      <c r="Y10" s="201" t="str">
        <f>IF(X10&lt;&gt;"0",(M10*X10/X36),"0")</f>
        <v>0</v>
      </c>
      <c r="Z10" s="201" t="str">
        <f>IF(D10=Z3,K10,"0")</f>
        <v>0</v>
      </c>
      <c r="AA10" s="201" t="str">
        <f>IF(Z10&lt;&gt;"0",(M10*Z10/Z36),"0")</f>
        <v>0</v>
      </c>
      <c r="AB10" s="201" t="str">
        <f>IF(F10=AB3,M10,"0")</f>
        <v>0</v>
      </c>
      <c r="AC10" s="201" t="str">
        <f>IF(AB10&lt;&gt;"0",(O10*AB10/AB36),"0")</f>
        <v>0</v>
      </c>
      <c r="AD10" s="201" t="str">
        <f>IF(D10=AD3,K10,"0")</f>
        <v>0</v>
      </c>
      <c r="AE10" s="201" t="str">
        <f>IF(AD10&lt;&gt;"0",(M10*AD10/AD36),"0")</f>
        <v>0</v>
      </c>
      <c r="AF10" s="201" t="str">
        <f t="shared" ref="AF10:AF35" si="9">IF(D10=$AF$3,K10,"0")</f>
        <v>0</v>
      </c>
      <c r="AG10" s="201" t="str">
        <f>IF(AF10&lt;&gt;"0",(M10*AF10/AF36),"0")</f>
        <v>0</v>
      </c>
      <c r="AH10" s="201" t="str">
        <f>IF(D10=AH3,K10,"0")</f>
        <v>0</v>
      </c>
      <c r="AI10" s="201" t="str">
        <f>IF(AH10&lt;&gt;"0",(M10*AH10/AH36),"0")</f>
        <v>0</v>
      </c>
      <c r="AJ10" s="201" t="str">
        <f t="shared" ref="AJ10:AJ35" si="10">IF(D10=$AJ$3,$K10,"0")</f>
        <v>0</v>
      </c>
      <c r="AK10" s="201" t="str">
        <f>IF(AJ10&lt;&gt;"0",(M10*AJ10/AJ36),"0")</f>
        <v>0</v>
      </c>
      <c r="AL10" s="201" t="str">
        <f t="shared" ref="AL10:AL35" si="11">IF(D10=$AL$3,$K10,"0")</f>
        <v>0</v>
      </c>
      <c r="AM10" s="201" t="str">
        <f>IF(AL10&lt;&gt;"0",(M10*AL10/AL36),"0")</f>
        <v>0</v>
      </c>
      <c r="AN10" s="201" t="str">
        <f t="shared" ref="AN10:AN35" si="12">IF(D10=$AN$3,$K10,"0")</f>
        <v>0</v>
      </c>
      <c r="AO10" s="201" t="str">
        <f>IF(AN10&lt;&gt;"0",(M10*AN10/AN36),"0")</f>
        <v>0</v>
      </c>
      <c r="AP10" s="201" t="str">
        <f t="shared" ref="AP10:AP35" si="13">IF(D10=$AP$3,$K10,"0")</f>
        <v>0</v>
      </c>
      <c r="AQ10" s="201" t="str">
        <f>IF(AP10&lt;&gt;"0",(M10*AP10/AP36),"0")</f>
        <v>0</v>
      </c>
      <c r="AR10" s="201" t="str">
        <f t="shared" ref="AR10:AR35" si="14">IF(D10=$AR$3,$K10,"0")</f>
        <v>0</v>
      </c>
      <c r="AS10" s="201" t="str">
        <f>IF(AR10&lt;&gt;"0",(M10*AR10/AR36),"0")</f>
        <v>0</v>
      </c>
      <c r="AT10" s="201" t="str">
        <f t="shared" ref="AT10:AT35" si="15">IF(D10=$AT$3,$K10,"0")</f>
        <v>0</v>
      </c>
      <c r="AU10" s="201" t="str">
        <f>IF(AT10&lt;&gt;"0",(M10*AT10/AT36),"0")</f>
        <v>0</v>
      </c>
      <c r="AV10" s="201" t="str">
        <f t="shared" ref="AV10:AV35" si="16">IF(D10=$AV$3,$K10,"0")</f>
        <v>0</v>
      </c>
      <c r="AW10" s="201" t="str">
        <f>IF(AV10&lt;&gt;"0",(M10*AV10/AV36),"0")</f>
        <v>0</v>
      </c>
      <c r="AX10" s="201" t="str">
        <f t="shared" ref="AX10:AX35" si="17">IF(D10=$AX$3,$K10,"0")</f>
        <v>0</v>
      </c>
      <c r="AY10" s="201" t="str">
        <f>IF(AX10&lt;&gt;"0",(M10*AX10/AX36),"0")</f>
        <v>0</v>
      </c>
      <c r="AZ10" s="201" t="str">
        <f t="shared" ref="AZ10:AZ35" si="18">IF(D10=$AZ$3,$K10,"0")</f>
        <v>0</v>
      </c>
      <c r="BA10" s="201" t="str">
        <f>IF(AZ10&lt;&gt;"0",(M10*AZ10/AZ36),"0")</f>
        <v>0</v>
      </c>
      <c r="BB10" s="201" t="str">
        <f t="shared" ref="BB10:BB35" si="19">IF(D10=$BB$3,$K10,"0")</f>
        <v>0</v>
      </c>
      <c r="BC10" s="201" t="str">
        <f>IF(BB10&lt;&gt;"0",(M10*BB10/BB36),"0")</f>
        <v>0</v>
      </c>
      <c r="BD10" s="201" t="str">
        <f t="shared" ref="BD10:BD35" si="20">IF(D10=$BD$3,$K10,"0")</f>
        <v>0</v>
      </c>
      <c r="BE10" s="201" t="str">
        <f>IF(BD10&lt;&gt;"0",(M10*BD10/BD36),"0")</f>
        <v>0</v>
      </c>
      <c r="BF10" s="201" t="str">
        <f t="shared" ref="BF10:BF35" si="21">IF(D10=$BF$3,$K10,"0")</f>
        <v>0</v>
      </c>
      <c r="BG10" s="201" t="str">
        <f>IF(BF10&lt;&gt;"0",(M10*BF10/BF36),"0")</f>
        <v>0</v>
      </c>
      <c r="BH10" s="201" t="str">
        <f t="shared" ref="BH10:BH35" si="22">IF(D10=$BH$3,$L10,"0")</f>
        <v>0</v>
      </c>
      <c r="BI10" s="201" t="str">
        <f>IF(BH10&lt;&gt;"0",(M10*BH10/BH36),"0")</f>
        <v>0</v>
      </c>
      <c r="BJ10" s="201" t="str">
        <f t="shared" ref="BJ10:BJ35" si="23">IF(D10=$BJ$3,$L10,"0")</f>
        <v>0</v>
      </c>
      <c r="BK10" s="201" t="str">
        <f>IF(BJ10&lt;&gt;"0",(M10*BJ10/BJ36),"0")</f>
        <v>0</v>
      </c>
      <c r="BL10" s="201" t="str">
        <f t="shared" ref="BL10:BL35" si="24">IF(D10=$BL$3,$L10,"0")</f>
        <v>0</v>
      </c>
      <c r="BM10" s="201" t="str">
        <f>IF(BL10&lt;&gt;"0",(M10*BL10/BL36),"0")</f>
        <v>0</v>
      </c>
    </row>
    <row r="11" spans="1:65" x14ac:dyDescent="0.35">
      <c r="A11" s="578"/>
      <c r="B11" s="177">
        <v>2</v>
      </c>
      <c r="C11" s="469" t="str">
        <f>'3. Scénario E32a'!I17</f>
        <v>?</v>
      </c>
      <c r="D11" s="178" t="str">
        <f>'3. Scénario E32a'!J17</f>
        <v>?</v>
      </c>
      <c r="E11" s="177" t="str">
        <f>'3. Scénario E32a'!K17</f>
        <v>?</v>
      </c>
      <c r="F11" s="178" t="str">
        <f>'3. Scénario E32a'!L17</f>
        <v>?</v>
      </c>
      <c r="G11" s="256"/>
      <c r="H11" s="257" t="s">
        <v>164</v>
      </c>
      <c r="I11" s="257"/>
      <c r="J11" s="265"/>
      <c r="K11" s="202">
        <f>'3. Scénario E32a'!N17</f>
        <v>0</v>
      </c>
      <c r="L11" s="203">
        <f>'3. Scénario E32a'!O18</f>
        <v>0</v>
      </c>
      <c r="M11" s="190">
        <f t="shared" si="6"/>
        <v>2</v>
      </c>
      <c r="N11" s="190">
        <f t="shared" si="7"/>
        <v>0</v>
      </c>
      <c r="O11" s="190">
        <f t="shared" si="8"/>
        <v>0</v>
      </c>
      <c r="P11" s="204" t="str">
        <f>IF(D11=P3,K11,"0")</f>
        <v>0</v>
      </c>
      <c r="Q11" s="205" t="str">
        <f>IF(P11&lt;&gt;"0",(M11*P11/P36),"0")</f>
        <v>0</v>
      </c>
      <c r="R11" s="205" t="str">
        <f>IF(D11=R3,K11,"0")</f>
        <v>0</v>
      </c>
      <c r="S11" s="205" t="str">
        <f>IF(R11&lt;&gt;"0",(M11*R11/R36),"0")</f>
        <v>0</v>
      </c>
      <c r="T11" s="205" t="str">
        <f>IF(D11=T3,K11,"0")</f>
        <v>0</v>
      </c>
      <c r="U11" s="205" t="str">
        <f>IF(T11&lt;&gt;"0",(M11*T11/T36),"0")</f>
        <v>0</v>
      </c>
      <c r="V11" s="205" t="str">
        <f>IF(D11=V3,K11,"0")</f>
        <v>0</v>
      </c>
      <c r="W11" s="205" t="str">
        <f>IF(V11&lt;&gt;"0",(M11*V11/V36),"0")</f>
        <v>0</v>
      </c>
      <c r="X11" s="205" t="str">
        <f>IF(D11=X3,K11,"0")</f>
        <v>0</v>
      </c>
      <c r="Y11" s="205" t="str">
        <f>IF(X11&lt;&gt;"0",(M11*X11/X36),"0")</f>
        <v>0</v>
      </c>
      <c r="Z11" s="205" t="str">
        <f>IF(D11=Z3,K11,"0")</f>
        <v>0</v>
      </c>
      <c r="AA11" s="205" t="str">
        <f>IF(Z11&lt;&gt;"0",(M11*Z11/Z36),"0")</f>
        <v>0</v>
      </c>
      <c r="AB11" s="205" t="str">
        <f>IF(F11=AB3,M11,"0")</f>
        <v>0</v>
      </c>
      <c r="AC11" s="205" t="str">
        <f>IF(AB11&lt;&gt;"0",(O11*AB11/AB36),"0")</f>
        <v>0</v>
      </c>
      <c r="AD11" s="205" t="str">
        <f>IF(D11=AD3,K11,"0")</f>
        <v>0</v>
      </c>
      <c r="AE11" s="205" t="str">
        <f>IF(AD11&lt;&gt;"0",(M11*AD11/AD36),"0")</f>
        <v>0</v>
      </c>
      <c r="AF11" s="206" t="str">
        <f t="shared" si="9"/>
        <v>0</v>
      </c>
      <c r="AG11" s="205" t="str">
        <f>IF(AF11&lt;&gt;"0",(M11*AF11/AF36),"0")</f>
        <v>0</v>
      </c>
      <c r="AH11" s="205" t="str">
        <f>IF(D11=AH3,K11,"0")</f>
        <v>0</v>
      </c>
      <c r="AI11" s="205" t="str">
        <f>IF(AH11&lt;&gt;"0",(M11*AH11/AH36),"0")</f>
        <v>0</v>
      </c>
      <c r="AJ11" s="206" t="str">
        <f t="shared" si="10"/>
        <v>0</v>
      </c>
      <c r="AK11" s="205" t="str">
        <f>IF(AJ11&lt;&gt;"0",(M11*AJ11/AJ36),"0")</f>
        <v>0</v>
      </c>
      <c r="AL11" s="206" t="str">
        <f t="shared" si="11"/>
        <v>0</v>
      </c>
      <c r="AM11" s="205" t="str">
        <f>IF(AL11&lt;&gt;"0",(M11*AL11/AL36),"0")</f>
        <v>0</v>
      </c>
      <c r="AN11" s="206" t="str">
        <f t="shared" si="12"/>
        <v>0</v>
      </c>
      <c r="AO11" s="205" t="str">
        <f>IF(AN11&lt;&gt;"0",(M11*AN11/AN36),"0")</f>
        <v>0</v>
      </c>
      <c r="AP11" s="206" t="str">
        <f t="shared" si="13"/>
        <v>0</v>
      </c>
      <c r="AQ11" s="205" t="str">
        <f>IF(AP11&lt;&gt;"0",(M11*AP11/AP36),"0")</f>
        <v>0</v>
      </c>
      <c r="AR11" s="206" t="str">
        <f t="shared" si="14"/>
        <v>0</v>
      </c>
      <c r="AS11" s="205" t="str">
        <f>IF(AR11&lt;&gt;"0",(M11*AR11/AR36),"0")</f>
        <v>0</v>
      </c>
      <c r="AT11" s="206" t="str">
        <f t="shared" si="15"/>
        <v>0</v>
      </c>
      <c r="AU11" s="205" t="str">
        <f>IF(AT11&lt;&gt;"0",(M11*AT11/AT36),"0")</f>
        <v>0</v>
      </c>
      <c r="AV11" s="206" t="str">
        <f t="shared" si="16"/>
        <v>0</v>
      </c>
      <c r="AW11" s="205" t="str">
        <f>IF(AV11&lt;&gt;"0",(M11*AV11/AV36),"0")</f>
        <v>0</v>
      </c>
      <c r="AX11" s="206" t="str">
        <f t="shared" si="17"/>
        <v>0</v>
      </c>
      <c r="AY11" s="205" t="str">
        <f>IF(AX11&lt;&gt;"0",(M11*AX11/AX36),"0")</f>
        <v>0</v>
      </c>
      <c r="AZ11" s="206" t="str">
        <f t="shared" si="18"/>
        <v>0</v>
      </c>
      <c r="BA11" s="205" t="str">
        <f>IF(AZ11&lt;&gt;"0",(M11*AZ11/AZ36),"0")</f>
        <v>0</v>
      </c>
      <c r="BB11" s="206" t="str">
        <f t="shared" si="19"/>
        <v>0</v>
      </c>
      <c r="BC11" s="205" t="str">
        <f>IF(BB11&lt;&gt;"0",(M11*BB11/BB36),"0")</f>
        <v>0</v>
      </c>
      <c r="BD11" s="206" t="str">
        <f t="shared" si="20"/>
        <v>0</v>
      </c>
      <c r="BE11" s="205" t="str">
        <f>IF(BD11&lt;&gt;"0",(M11*BD11/BD36),"0")</f>
        <v>0</v>
      </c>
      <c r="BF11" s="206" t="str">
        <f t="shared" si="21"/>
        <v>0</v>
      </c>
      <c r="BG11" s="205" t="str">
        <f>IF(BF11&lt;&gt;"0",(M11*BF11/BF36),"0")</f>
        <v>0</v>
      </c>
      <c r="BH11" s="206" t="str">
        <f t="shared" si="22"/>
        <v>0</v>
      </c>
      <c r="BI11" s="205" t="str">
        <f>IF(BH11&lt;&gt;"0",(M11*BH11/BH36),"0")</f>
        <v>0</v>
      </c>
      <c r="BJ11" s="206" t="str">
        <f t="shared" si="23"/>
        <v>0</v>
      </c>
      <c r="BK11" s="205" t="str">
        <f>IF(BJ11&lt;&gt;"0",(M11*BJ11/BJ36),"0")</f>
        <v>0</v>
      </c>
      <c r="BL11" s="206" t="str">
        <f t="shared" si="24"/>
        <v>0</v>
      </c>
      <c r="BM11" s="205" t="str">
        <f>IF(BL11&lt;&gt;"0",(M11*BL11/BL36),"0")</f>
        <v>0</v>
      </c>
    </row>
    <row r="12" spans="1:65" x14ac:dyDescent="0.35">
      <c r="A12" s="578"/>
      <c r="B12" s="177">
        <v>3</v>
      </c>
      <c r="C12" s="469" t="str">
        <f>'3. Scénario E32a'!I18</f>
        <v>?</v>
      </c>
      <c r="D12" s="178" t="str">
        <f>'3. Scénario E32a'!J18</f>
        <v>?</v>
      </c>
      <c r="E12" s="177" t="str">
        <f>'3. Scénario E32a'!K18</f>
        <v>?</v>
      </c>
      <c r="F12" s="178" t="str">
        <f>'3. Scénario E32a'!L18</f>
        <v>?</v>
      </c>
      <c r="G12" s="256"/>
      <c r="H12" s="257" t="s">
        <v>164</v>
      </c>
      <c r="I12" s="257"/>
      <c r="J12" s="265"/>
      <c r="K12" s="202">
        <f>'3. Scénario E32a'!N18</f>
        <v>0</v>
      </c>
      <c r="L12" s="203">
        <f>'3. Scénario E32a'!O19</f>
        <v>0</v>
      </c>
      <c r="M12" s="190">
        <f t="shared" si="6"/>
        <v>2</v>
      </c>
      <c r="N12" s="190">
        <f t="shared" si="7"/>
        <v>0</v>
      </c>
      <c r="O12" s="190">
        <f t="shared" si="8"/>
        <v>0</v>
      </c>
      <c r="P12" s="204" t="str">
        <f>IF(D12=P3,K12,"0")</f>
        <v>0</v>
      </c>
      <c r="Q12" s="205" t="str">
        <f>IF(P12&lt;&gt;"0",(M12*P12/P36),"0")</f>
        <v>0</v>
      </c>
      <c r="R12" s="205" t="str">
        <f>IF(D12=R3,K12,"0")</f>
        <v>0</v>
      </c>
      <c r="S12" s="205" t="str">
        <f>IF(R12&lt;&gt;"0",(M12*R12/R36),"0")</f>
        <v>0</v>
      </c>
      <c r="T12" s="205" t="str">
        <f>IF(D12=T3,K12,"0")</f>
        <v>0</v>
      </c>
      <c r="U12" s="205" t="str">
        <f>IF(T12&lt;&gt;"0",(M12*T12/T36),"0")</f>
        <v>0</v>
      </c>
      <c r="V12" s="205" t="str">
        <f>IF(D12=V3,K12,"0")</f>
        <v>0</v>
      </c>
      <c r="W12" s="205" t="str">
        <f>IF(V12&lt;&gt;"0",(M12*V12/V36),"0")</f>
        <v>0</v>
      </c>
      <c r="X12" s="205" t="str">
        <f>IF(D12=X3,K12,"0")</f>
        <v>0</v>
      </c>
      <c r="Y12" s="205" t="str">
        <f>IF(X12&lt;&gt;"0",(M12*X12/X36),"0")</f>
        <v>0</v>
      </c>
      <c r="Z12" s="205" t="str">
        <f>IF(D12=Z3,K12,"0")</f>
        <v>0</v>
      </c>
      <c r="AA12" s="205" t="str">
        <f>IF(Z12&lt;&gt;"0",(M12*Z12/Z36),"0")</f>
        <v>0</v>
      </c>
      <c r="AB12" s="205" t="str">
        <f>IF(F12=AB3,M12,"0")</f>
        <v>0</v>
      </c>
      <c r="AC12" s="205" t="str">
        <f>IF(AB12&lt;&gt;"0",(O12*AB12/AB36),"0")</f>
        <v>0</v>
      </c>
      <c r="AD12" s="205" t="str">
        <f>IF(D12=AD3,K12,"0")</f>
        <v>0</v>
      </c>
      <c r="AE12" s="205" t="str">
        <f>IF(AD12&lt;&gt;"0",(M12*AD12/AD36),"0")</f>
        <v>0</v>
      </c>
      <c r="AF12" s="206" t="str">
        <f t="shared" si="9"/>
        <v>0</v>
      </c>
      <c r="AG12" s="205" t="str">
        <f>IF(AF12&lt;&gt;"0",(M12*AF12/AF36),"0")</f>
        <v>0</v>
      </c>
      <c r="AH12" s="205" t="str">
        <f>IF(D12=AH3,K12,"0")</f>
        <v>0</v>
      </c>
      <c r="AI12" s="205" t="str">
        <f>IF(AH12&lt;&gt;"0",(M12*AH12/AH36),"0")</f>
        <v>0</v>
      </c>
      <c r="AJ12" s="206" t="str">
        <f t="shared" si="10"/>
        <v>0</v>
      </c>
      <c r="AK12" s="205" t="str">
        <f>IF(AJ12&lt;&gt;"0",(M12*AJ12/AJ36),"0")</f>
        <v>0</v>
      </c>
      <c r="AL12" s="206" t="str">
        <f t="shared" si="11"/>
        <v>0</v>
      </c>
      <c r="AM12" s="205" t="str">
        <f>IF(AL12&lt;&gt;"0",(M12*AL12/AL36),"0")</f>
        <v>0</v>
      </c>
      <c r="AN12" s="206" t="str">
        <f t="shared" si="12"/>
        <v>0</v>
      </c>
      <c r="AO12" s="205" t="str">
        <f>IF(AN12&lt;&gt;"0",(M12*AN12/AN36),"0")</f>
        <v>0</v>
      </c>
      <c r="AP12" s="206" t="str">
        <f t="shared" si="13"/>
        <v>0</v>
      </c>
      <c r="AQ12" s="205" t="str">
        <f>IF(AP12&lt;&gt;"0",(M12*AP12/AP36),"0")</f>
        <v>0</v>
      </c>
      <c r="AR12" s="206" t="str">
        <f t="shared" si="14"/>
        <v>0</v>
      </c>
      <c r="AS12" s="205" t="str">
        <f>IF(AR12&lt;&gt;"0",(M12*AR12/AR36),"0")</f>
        <v>0</v>
      </c>
      <c r="AT12" s="206" t="str">
        <f t="shared" si="15"/>
        <v>0</v>
      </c>
      <c r="AU12" s="205" t="str">
        <f>IF(AT12&lt;&gt;"0",(M12*AT12/AT36),"0")</f>
        <v>0</v>
      </c>
      <c r="AV12" s="206" t="str">
        <f t="shared" si="16"/>
        <v>0</v>
      </c>
      <c r="AW12" s="205" t="str">
        <f>IF(AV12&lt;&gt;"0",(M12*AV12/AV36),"0")</f>
        <v>0</v>
      </c>
      <c r="AX12" s="206" t="str">
        <f t="shared" si="17"/>
        <v>0</v>
      </c>
      <c r="AY12" s="205" t="str">
        <f>IF(AX12&lt;&gt;"0",(M12*AX12/AX36),"0")</f>
        <v>0</v>
      </c>
      <c r="AZ12" s="206" t="str">
        <f t="shared" si="18"/>
        <v>0</v>
      </c>
      <c r="BA12" s="205" t="str">
        <f>IF(AZ12&lt;&gt;"0",(M12*AZ12/AZ36),"0")</f>
        <v>0</v>
      </c>
      <c r="BB12" s="206" t="str">
        <f t="shared" si="19"/>
        <v>0</v>
      </c>
      <c r="BC12" s="205" t="str">
        <f>IF(BB12&lt;&gt;"0",(M12*BB12/BB36),"0")</f>
        <v>0</v>
      </c>
      <c r="BD12" s="206" t="str">
        <f t="shared" si="20"/>
        <v>0</v>
      </c>
      <c r="BE12" s="205" t="str">
        <f>IF(BD12&lt;&gt;"0",(M12*BD12/BD36),"0")</f>
        <v>0</v>
      </c>
      <c r="BF12" s="206" t="str">
        <f t="shared" si="21"/>
        <v>0</v>
      </c>
      <c r="BG12" s="205" t="str">
        <f>IF(BF12&lt;&gt;"0",(M12*BF12/BF36),"0")</f>
        <v>0</v>
      </c>
      <c r="BH12" s="206" t="str">
        <f t="shared" si="22"/>
        <v>0</v>
      </c>
      <c r="BI12" s="205" t="str">
        <f>IF(BH12&lt;&gt;"0",(M12*BH12/BH36),"0")</f>
        <v>0</v>
      </c>
      <c r="BJ12" s="206" t="str">
        <f t="shared" si="23"/>
        <v>0</v>
      </c>
      <c r="BK12" s="205" t="str">
        <f>IF(BJ12&lt;&gt;"0",(M12*BJ12/BJ36),"0")</f>
        <v>0</v>
      </c>
      <c r="BL12" s="206" t="str">
        <f t="shared" si="24"/>
        <v>0</v>
      </c>
      <c r="BM12" s="205" t="str">
        <f>IF(BL12&lt;&gt;"0",(M12*BL12/BL36),"0")</f>
        <v>0</v>
      </c>
    </row>
    <row r="13" spans="1:65" x14ac:dyDescent="0.35">
      <c r="A13" s="578"/>
      <c r="B13" s="177">
        <v>4</v>
      </c>
      <c r="C13" s="469" t="str">
        <f>'3. Scénario E32a'!I19</f>
        <v>C10</v>
      </c>
      <c r="D13" s="178" t="str">
        <f>'3. Scénario E32a'!J19</f>
        <v>AC1031</v>
      </c>
      <c r="E13" s="177" t="str">
        <f>'3. Scénario E32a'!K19</f>
        <v>Effectuer des mesures, contrôles, des tests permettant de valider ou non les hypothèses en respectant lés règles de sécurité</v>
      </c>
      <c r="F13" s="178" t="str">
        <f>'3. Scénario E32a'!L19</f>
        <v>Les points de mesures, de contrôles, de tests sont correctement choisis et localisés</v>
      </c>
      <c r="G13" s="256"/>
      <c r="H13" s="257" t="s">
        <v>164</v>
      </c>
      <c r="I13" s="257"/>
      <c r="J13" s="265"/>
      <c r="K13" s="202">
        <f>'3. Scénario E32a'!N19</f>
        <v>0.1</v>
      </c>
      <c r="L13" s="203">
        <f>'3. Scénario E32a'!O20</f>
        <v>0</v>
      </c>
      <c r="M13" s="190">
        <f t="shared" si="6"/>
        <v>2</v>
      </c>
      <c r="N13" s="190">
        <f t="shared" si="7"/>
        <v>0.2</v>
      </c>
      <c r="O13" s="190">
        <f t="shared" si="8"/>
        <v>0</v>
      </c>
      <c r="P13" s="204" t="str">
        <f>IF(D13=P3,K13,"0")</f>
        <v>0</v>
      </c>
      <c r="Q13" s="205" t="str">
        <f>IF(P13&lt;&gt;"0",(M13*P13/P36),"0")</f>
        <v>0</v>
      </c>
      <c r="R13" s="205" t="str">
        <f>IF(D13=R3,K13,"0")</f>
        <v>0</v>
      </c>
      <c r="S13" s="205" t="str">
        <f>IF(R13&lt;&gt;"0",(M13*R13/R36),"0")</f>
        <v>0</v>
      </c>
      <c r="T13" s="205" t="str">
        <f>IF(D13=T3,K13,"0")</f>
        <v>0</v>
      </c>
      <c r="U13" s="205" t="str">
        <f>IF(T13&lt;&gt;"0",(M13*T13/T36),"0")</f>
        <v>0</v>
      </c>
      <c r="V13" s="205">
        <f>IF(D13=V3,K13,"0")</f>
        <v>0.1</v>
      </c>
      <c r="W13" s="205">
        <f>IF(V13&lt;&gt;"0",((M13*V13)/V36),"0")</f>
        <v>2</v>
      </c>
      <c r="X13" s="205" t="str">
        <f>IF(D13=X3,K13,"0")</f>
        <v>0</v>
      </c>
      <c r="Y13" s="205" t="str">
        <f>IF(X13&lt;&gt;"0",(M13*X13/X36),"0")</f>
        <v>0</v>
      </c>
      <c r="Z13" s="205" t="str">
        <f>IF(D13=Z3,K13,"0")</f>
        <v>0</v>
      </c>
      <c r="AA13" s="205" t="str">
        <f>IF(Z13&lt;&gt;"0",(M13*Z13/Z36),"0")</f>
        <v>0</v>
      </c>
      <c r="AB13" s="205" t="str">
        <f>IF(F13=AB3,M13,"0")</f>
        <v>0</v>
      </c>
      <c r="AC13" s="205" t="str">
        <f>IF(AB13&lt;&gt;"0",(O13*AB13/AB36),"0")</f>
        <v>0</v>
      </c>
      <c r="AD13" s="205" t="str">
        <f>IF(D13=AD3,K13,"0")</f>
        <v>0</v>
      </c>
      <c r="AE13" s="205" t="str">
        <f>IF(AD13&lt;&gt;"0",(M13*AD13/AD36),"0")</f>
        <v>0</v>
      </c>
      <c r="AF13" s="206" t="str">
        <f t="shared" si="9"/>
        <v>0</v>
      </c>
      <c r="AG13" s="205" t="str">
        <f>IF(AF13&lt;&gt;"0",(M13*AF13/AF36),"0")</f>
        <v>0</v>
      </c>
      <c r="AH13" s="205" t="str">
        <f>IF(D13=AH3,K13,"0")</f>
        <v>0</v>
      </c>
      <c r="AI13" s="205" t="str">
        <f>IF(AH13&lt;&gt;"0",(M13*AH13/AH36),"0")</f>
        <v>0</v>
      </c>
      <c r="AJ13" s="206" t="str">
        <f t="shared" si="10"/>
        <v>0</v>
      </c>
      <c r="AK13" s="205" t="str">
        <f>IF(AJ13&lt;&gt;"0",(M13*AJ13/AJ36),"0")</f>
        <v>0</v>
      </c>
      <c r="AL13" s="206" t="str">
        <f t="shared" si="11"/>
        <v>0</v>
      </c>
      <c r="AM13" s="205" t="str">
        <f>IF(AL13&lt;&gt;"0",(M13*AL13/AL36),"0")</f>
        <v>0</v>
      </c>
      <c r="AN13" s="206" t="str">
        <f t="shared" si="12"/>
        <v>0</v>
      </c>
      <c r="AO13" s="205" t="str">
        <f>IF(AN13&lt;&gt;"0",(M13*AN13/AN36),"0")</f>
        <v>0</v>
      </c>
      <c r="AP13" s="206" t="str">
        <f t="shared" si="13"/>
        <v>0</v>
      </c>
      <c r="AQ13" s="205" t="str">
        <f>IF(AP13&lt;&gt;"0",(M13*AP13/AP36),"0")</f>
        <v>0</v>
      </c>
      <c r="AR13" s="206" t="str">
        <f t="shared" si="14"/>
        <v>0</v>
      </c>
      <c r="AS13" s="205" t="str">
        <f>IF(AR13&lt;&gt;"0",(M13*AR13/AR36),"0")</f>
        <v>0</v>
      </c>
      <c r="AT13" s="206" t="str">
        <f t="shared" si="15"/>
        <v>0</v>
      </c>
      <c r="AU13" s="205" t="str">
        <f>IF(AT13&lt;&gt;"0",(M13*AT13/AT36),"0")</f>
        <v>0</v>
      </c>
      <c r="AV13" s="206" t="str">
        <f t="shared" si="16"/>
        <v>0</v>
      </c>
      <c r="AW13" s="205" t="str">
        <f>IF(AV13&lt;&gt;"0",(M13*AV13/AV36),"0")</f>
        <v>0</v>
      </c>
      <c r="AX13" s="206" t="str">
        <f t="shared" si="17"/>
        <v>0</v>
      </c>
      <c r="AY13" s="205" t="str">
        <f>IF(AX13&lt;&gt;"0",(M13*AX13/AX36),"0")</f>
        <v>0</v>
      </c>
      <c r="AZ13" s="206" t="str">
        <f t="shared" si="18"/>
        <v>0</v>
      </c>
      <c r="BA13" s="205" t="str">
        <f>IF(AZ13&lt;&gt;"0",(M13*AZ13/AZ36),"0")</f>
        <v>0</v>
      </c>
      <c r="BB13" s="206" t="str">
        <f t="shared" si="19"/>
        <v>0</v>
      </c>
      <c r="BC13" s="205" t="str">
        <f>IF(BB13&lt;&gt;"0",(M13*BB13/BB36),"0")</f>
        <v>0</v>
      </c>
      <c r="BD13" s="206" t="str">
        <f t="shared" si="20"/>
        <v>0</v>
      </c>
      <c r="BE13" s="205" t="str">
        <f>IF(BD13&lt;&gt;"0",(M13*BD13/BD36),"0")</f>
        <v>0</v>
      </c>
      <c r="BF13" s="206" t="str">
        <f t="shared" si="21"/>
        <v>0</v>
      </c>
      <c r="BG13" s="205" t="str">
        <f>IF(BF13&lt;&gt;"0",(M13*BF13/BF36),"0")</f>
        <v>0</v>
      </c>
      <c r="BH13" s="206" t="str">
        <f t="shared" si="22"/>
        <v>0</v>
      </c>
      <c r="BI13" s="205" t="str">
        <f>IF(BH13&lt;&gt;"0",(M13*BH13/BH36),"0")</f>
        <v>0</v>
      </c>
      <c r="BJ13" s="206" t="str">
        <f t="shared" si="23"/>
        <v>0</v>
      </c>
      <c r="BK13" s="205" t="str">
        <f>IF(BJ13&lt;&gt;"0",(M13*BJ13/BJ36),"0")</f>
        <v>0</v>
      </c>
      <c r="BL13" s="206" t="str">
        <f t="shared" si="24"/>
        <v>0</v>
      </c>
      <c r="BM13" s="205" t="str">
        <f>IF(BL13&lt;&gt;"0",(M13*BL13/BL36),"0")</f>
        <v>0</v>
      </c>
    </row>
    <row r="14" spans="1:65" x14ac:dyDescent="0.35">
      <c r="A14" s="578"/>
      <c r="B14" s="177">
        <v>5</v>
      </c>
      <c r="C14" s="469" t="str">
        <f>'3. Scénario E32a'!I20</f>
        <v>?</v>
      </c>
      <c r="D14" s="178" t="str">
        <f>'3. Scénario E32a'!J20</f>
        <v>?</v>
      </c>
      <c r="E14" s="177" t="str">
        <f>'3. Scénario E32a'!K20</f>
        <v>?</v>
      </c>
      <c r="F14" s="178" t="str">
        <f>'3. Scénario E32a'!L20</f>
        <v>?</v>
      </c>
      <c r="G14" s="256"/>
      <c r="H14" s="257" t="s">
        <v>164</v>
      </c>
      <c r="I14" s="257"/>
      <c r="J14" s="265"/>
      <c r="K14" s="202">
        <f>'3. Scénario E32a'!N20</f>
        <v>0</v>
      </c>
      <c r="L14" s="203">
        <f>'3. Scénario E32a'!O21</f>
        <v>0</v>
      </c>
      <c r="M14" s="190">
        <f t="shared" si="6"/>
        <v>2</v>
      </c>
      <c r="N14" s="190">
        <f t="shared" si="7"/>
        <v>0</v>
      </c>
      <c r="O14" s="190">
        <f t="shared" si="8"/>
        <v>0</v>
      </c>
      <c r="P14" s="204" t="str">
        <f>IF(D14=P3,K14,"0")</f>
        <v>0</v>
      </c>
      <c r="Q14" s="205" t="str">
        <f>IF(P14&lt;&gt;"0",(M14*P14/P36),"0")</f>
        <v>0</v>
      </c>
      <c r="R14" s="205" t="str">
        <f>IF(D14=R3,K14,"0")</f>
        <v>0</v>
      </c>
      <c r="S14" s="205" t="str">
        <f>IF(R14&lt;&gt;"0",(M14*R14/R36),"0")</f>
        <v>0</v>
      </c>
      <c r="T14" s="205" t="str">
        <f>IF(D14=T3,K14,"0")</f>
        <v>0</v>
      </c>
      <c r="U14" s="205" t="str">
        <f>IF(T14&lt;&gt;"0",(M14*T14/T36),"0")</f>
        <v>0</v>
      </c>
      <c r="V14" s="205" t="str">
        <f>IF(D14=V3,K14,"0")</f>
        <v>0</v>
      </c>
      <c r="W14" s="205" t="str">
        <f>IF(V14&lt;&gt;"0",(M14*V14/V36),"0")</f>
        <v>0</v>
      </c>
      <c r="X14" s="205" t="str">
        <f>IF(D14=X3,K14,"0")</f>
        <v>0</v>
      </c>
      <c r="Y14" s="205" t="str">
        <f>IF(X14&lt;&gt;"0",(M14*X14/X36),"0")</f>
        <v>0</v>
      </c>
      <c r="Z14" s="205" t="str">
        <f>IF(D14=Z3,K14,"0")</f>
        <v>0</v>
      </c>
      <c r="AA14" s="205" t="str">
        <f>IF(Z14&lt;&gt;"0",(M14*Z14/Z36),"0")</f>
        <v>0</v>
      </c>
      <c r="AB14" s="205" t="str">
        <f>IF(F14=AB3,M14,"0")</f>
        <v>0</v>
      </c>
      <c r="AC14" s="205" t="str">
        <f>IF(AB14&lt;&gt;"0",(O14*AB14/AB36),"0")</f>
        <v>0</v>
      </c>
      <c r="AD14" s="205" t="str">
        <f>IF(D14=AD3,K14,"0")</f>
        <v>0</v>
      </c>
      <c r="AE14" s="205" t="str">
        <f>IF(AD14&lt;&gt;"0",(M14*AD14/AD36),"0")</f>
        <v>0</v>
      </c>
      <c r="AF14" s="206" t="str">
        <f t="shared" si="9"/>
        <v>0</v>
      </c>
      <c r="AG14" s="205" t="str">
        <f>IF(AF14&lt;&gt;"0",(M14*AF14/AF36),"0")</f>
        <v>0</v>
      </c>
      <c r="AH14" s="205" t="str">
        <f>IF(D14=AH3,K14,"0")</f>
        <v>0</v>
      </c>
      <c r="AI14" s="205" t="str">
        <f>IF(AH14&lt;&gt;"0",(M14*AH14/AH36),"0")</f>
        <v>0</v>
      </c>
      <c r="AJ14" s="206" t="str">
        <f t="shared" si="10"/>
        <v>0</v>
      </c>
      <c r="AK14" s="205" t="str">
        <f>IF(AJ14&lt;&gt;"0",(M14*AJ14/AJ36),"0")</f>
        <v>0</v>
      </c>
      <c r="AL14" s="206" t="str">
        <f t="shared" si="11"/>
        <v>0</v>
      </c>
      <c r="AM14" s="205" t="str">
        <f>IF(AL14&lt;&gt;"0",(M14*AL14/AL36),"0")</f>
        <v>0</v>
      </c>
      <c r="AN14" s="206" t="str">
        <f t="shared" si="12"/>
        <v>0</v>
      </c>
      <c r="AO14" s="205" t="str">
        <f>IF(AN14&lt;&gt;"0",(M14*AN14/AN36),"0")</f>
        <v>0</v>
      </c>
      <c r="AP14" s="206" t="str">
        <f t="shared" si="13"/>
        <v>0</v>
      </c>
      <c r="AQ14" s="205" t="str">
        <f>IF(AP14&lt;&gt;"0",(M14*AP14/AP36),"0")</f>
        <v>0</v>
      </c>
      <c r="AR14" s="206" t="str">
        <f t="shared" si="14"/>
        <v>0</v>
      </c>
      <c r="AS14" s="205" t="str">
        <f>IF(AR14&lt;&gt;"0",(M14*AR14/AR36),"0")</f>
        <v>0</v>
      </c>
      <c r="AT14" s="206" t="str">
        <f t="shared" si="15"/>
        <v>0</v>
      </c>
      <c r="AU14" s="205" t="str">
        <f>IF(AT14&lt;&gt;"0",(M14*AT14/AT36),"0")</f>
        <v>0</v>
      </c>
      <c r="AV14" s="206" t="str">
        <f t="shared" si="16"/>
        <v>0</v>
      </c>
      <c r="AW14" s="205" t="str">
        <f>IF(AV14&lt;&gt;"0",(M14*AV14/AV36),"0")</f>
        <v>0</v>
      </c>
      <c r="AX14" s="206" t="str">
        <f t="shared" si="17"/>
        <v>0</v>
      </c>
      <c r="AY14" s="205" t="str">
        <f>IF(AX14&lt;&gt;"0",(M14*AX14/AX36),"0")</f>
        <v>0</v>
      </c>
      <c r="AZ14" s="206" t="str">
        <f t="shared" si="18"/>
        <v>0</v>
      </c>
      <c r="BA14" s="205" t="str">
        <f>IF(AZ14&lt;&gt;"0",(M14*AZ14/AZ36),"0")</f>
        <v>0</v>
      </c>
      <c r="BB14" s="206" t="str">
        <f t="shared" si="19"/>
        <v>0</v>
      </c>
      <c r="BC14" s="205" t="str">
        <f>IF(BB14&lt;&gt;"0",(M14*BB14/BB36),"0")</f>
        <v>0</v>
      </c>
      <c r="BD14" s="206" t="str">
        <f t="shared" si="20"/>
        <v>0</v>
      </c>
      <c r="BE14" s="205" t="str">
        <f>IF(BD14&lt;&gt;"0",(M14*BD14/BD36),"0")</f>
        <v>0</v>
      </c>
      <c r="BF14" s="206" t="str">
        <f t="shared" si="21"/>
        <v>0</v>
      </c>
      <c r="BG14" s="205" t="str">
        <f>IF(BF14&lt;&gt;"0",(M14*BF14/BF36),"0")</f>
        <v>0</v>
      </c>
      <c r="BH14" s="206" t="str">
        <f t="shared" si="22"/>
        <v>0</v>
      </c>
      <c r="BI14" s="205" t="str">
        <f>IF(BH14&lt;&gt;"0",(M14*BH14/BH36),"0")</f>
        <v>0</v>
      </c>
      <c r="BJ14" s="206" t="str">
        <f t="shared" si="23"/>
        <v>0</v>
      </c>
      <c r="BK14" s="205" t="str">
        <f>IF(BJ14&lt;&gt;"0",(M14*BJ14/BJ36),"0")</f>
        <v>0</v>
      </c>
      <c r="BL14" s="206" t="str">
        <f t="shared" si="24"/>
        <v>0</v>
      </c>
      <c r="BM14" s="205" t="str">
        <f>IF(BL14&lt;&gt;"0",(M14*BL14/BL36),"0")</f>
        <v>0</v>
      </c>
    </row>
    <row r="15" spans="1:65" x14ac:dyDescent="0.35">
      <c r="A15" s="578"/>
      <c r="B15" s="177">
        <v>6</v>
      </c>
      <c r="C15" s="469" t="str">
        <f>'3. Scénario E32a'!I21</f>
        <v>?</v>
      </c>
      <c r="D15" s="178" t="str">
        <f>'3. Scénario E32a'!J21</f>
        <v>?</v>
      </c>
      <c r="E15" s="177" t="str">
        <f>'3. Scénario E32a'!K21</f>
        <v>?</v>
      </c>
      <c r="F15" s="178" t="str">
        <f>'3. Scénario E32a'!L21</f>
        <v>?</v>
      </c>
      <c r="G15" s="256"/>
      <c r="H15" s="257" t="s">
        <v>164</v>
      </c>
      <c r="I15" s="257"/>
      <c r="J15" s="265"/>
      <c r="K15" s="202">
        <f>'3. Scénario E32a'!N21</f>
        <v>0</v>
      </c>
      <c r="L15" s="203">
        <f>'3. Scénario E32a'!O22</f>
        <v>0</v>
      </c>
      <c r="M15" s="190">
        <f t="shared" si="6"/>
        <v>2</v>
      </c>
      <c r="N15" s="190">
        <f t="shared" si="7"/>
        <v>0</v>
      </c>
      <c r="O15" s="190">
        <f t="shared" si="8"/>
        <v>0</v>
      </c>
      <c r="P15" s="204" t="str">
        <f>IF(D15=P3,K15,"0")</f>
        <v>0</v>
      </c>
      <c r="Q15" s="205" t="str">
        <f>IF(P15&lt;&gt;"0",(M15*P15/P36),"0")</f>
        <v>0</v>
      </c>
      <c r="R15" s="205" t="str">
        <f>IF(D15=R3,K15,"0")</f>
        <v>0</v>
      </c>
      <c r="S15" s="205" t="str">
        <f>IF(R15&lt;&gt;"0",(M15*R15/R36),"0")</f>
        <v>0</v>
      </c>
      <c r="T15" s="205" t="str">
        <f>IF(D15=T3,K15,"0")</f>
        <v>0</v>
      </c>
      <c r="U15" s="205" t="str">
        <f>IF(T15&lt;&gt;"0",(M15*T15/T36),"0")</f>
        <v>0</v>
      </c>
      <c r="V15" s="205" t="str">
        <f>IF(D15=V3,K15,"0")</f>
        <v>0</v>
      </c>
      <c r="W15" s="205" t="str">
        <f>IF(V15&lt;&gt;"0",(M15*V15/V36),"0")</f>
        <v>0</v>
      </c>
      <c r="X15" s="205" t="str">
        <f>IF(D15=X3,K15,"0")</f>
        <v>0</v>
      </c>
      <c r="Y15" s="205" t="str">
        <f>IF(X15&lt;&gt;"0",(M15*X15/X36),"0")</f>
        <v>0</v>
      </c>
      <c r="Z15" s="205" t="str">
        <f>IF(D15=Z3,K15,"0")</f>
        <v>0</v>
      </c>
      <c r="AA15" s="205" t="str">
        <f>IF(Z15&lt;&gt;"0",(M15*Z15/Z36),"0")</f>
        <v>0</v>
      </c>
      <c r="AB15" s="205" t="str">
        <f>IF(F15=AB3,M15,"0")</f>
        <v>0</v>
      </c>
      <c r="AC15" s="205" t="str">
        <f>IF(AB15&lt;&gt;"0",(O15*AB15/AB36),"0")</f>
        <v>0</v>
      </c>
      <c r="AD15" s="205" t="str">
        <f>IF(D15=AD3,K15,"0")</f>
        <v>0</v>
      </c>
      <c r="AE15" s="205" t="str">
        <f>IF(AD15&lt;&gt;"0",(M15*AD15/AD36),"0")</f>
        <v>0</v>
      </c>
      <c r="AF15" s="206" t="str">
        <f t="shared" si="9"/>
        <v>0</v>
      </c>
      <c r="AG15" s="205" t="str">
        <f>IF(AF15&lt;&gt;"0",(M15*AF15/AF36),"0")</f>
        <v>0</v>
      </c>
      <c r="AH15" s="205" t="str">
        <f>IF(D15=AH3,K15,"0")</f>
        <v>0</v>
      </c>
      <c r="AI15" s="205" t="str">
        <f>IF(AH15&lt;&gt;"0",(M15*AH15/AH36),"0")</f>
        <v>0</v>
      </c>
      <c r="AJ15" s="206" t="str">
        <f t="shared" si="10"/>
        <v>0</v>
      </c>
      <c r="AK15" s="205" t="str">
        <f>IF(AJ15&lt;&gt;"0",(M15*AJ15/AJ36),"0")</f>
        <v>0</v>
      </c>
      <c r="AL15" s="206" t="str">
        <f t="shared" si="11"/>
        <v>0</v>
      </c>
      <c r="AM15" s="205" t="str">
        <f>IF(AL15&lt;&gt;"0",(M15*AL15/AL36),"0")</f>
        <v>0</v>
      </c>
      <c r="AN15" s="206" t="str">
        <f t="shared" si="12"/>
        <v>0</v>
      </c>
      <c r="AO15" s="205" t="str">
        <f>IF(AN15&lt;&gt;"0",(M15*AN15/AN36),"0")</f>
        <v>0</v>
      </c>
      <c r="AP15" s="206" t="str">
        <f t="shared" si="13"/>
        <v>0</v>
      </c>
      <c r="AQ15" s="205" t="str">
        <f>IF(AP15&lt;&gt;"0",(M15*AP15/AP36),"0")</f>
        <v>0</v>
      </c>
      <c r="AR15" s="206" t="str">
        <f t="shared" si="14"/>
        <v>0</v>
      </c>
      <c r="AS15" s="205" t="str">
        <f>IF(AR15&lt;&gt;"0",(M15*AR15/AR36),"0")</f>
        <v>0</v>
      </c>
      <c r="AT15" s="206" t="str">
        <f t="shared" si="15"/>
        <v>0</v>
      </c>
      <c r="AU15" s="205" t="str">
        <f>IF(AT15&lt;&gt;"0",(M15*AT15/AT36),"0")</f>
        <v>0</v>
      </c>
      <c r="AV15" s="206" t="str">
        <f t="shared" si="16"/>
        <v>0</v>
      </c>
      <c r="AW15" s="205" t="str">
        <f>IF(AV15&lt;&gt;"0",(M15*AV15/AV36),"0")</f>
        <v>0</v>
      </c>
      <c r="AX15" s="206" t="str">
        <f t="shared" si="17"/>
        <v>0</v>
      </c>
      <c r="AY15" s="205" t="str">
        <f>IF(AX15&lt;&gt;"0",(M15*AX15/AX36),"0")</f>
        <v>0</v>
      </c>
      <c r="AZ15" s="206" t="str">
        <f t="shared" si="18"/>
        <v>0</v>
      </c>
      <c r="BA15" s="205" t="str">
        <f>IF(AZ15&lt;&gt;"0",(M15*AZ15/AZ36),"0")</f>
        <v>0</v>
      </c>
      <c r="BB15" s="206" t="str">
        <f t="shared" si="19"/>
        <v>0</v>
      </c>
      <c r="BC15" s="205" t="str">
        <f>IF(BB15&lt;&gt;"0",(M15*BB15/BB36),"0")</f>
        <v>0</v>
      </c>
      <c r="BD15" s="206" t="str">
        <f t="shared" si="20"/>
        <v>0</v>
      </c>
      <c r="BE15" s="205" t="str">
        <f>IF(BD15&lt;&gt;"0",(M15*BD15/BD36),"0")</f>
        <v>0</v>
      </c>
      <c r="BF15" s="206" t="str">
        <f t="shared" si="21"/>
        <v>0</v>
      </c>
      <c r="BG15" s="205" t="str">
        <f>IF(BF15&lt;&gt;"0",(M15*BF15/BF36),"0")</f>
        <v>0</v>
      </c>
      <c r="BH15" s="206" t="str">
        <f t="shared" si="22"/>
        <v>0</v>
      </c>
      <c r="BI15" s="205" t="str">
        <f>IF(BH15&lt;&gt;"0",(M15*BH15/BH36),"0")</f>
        <v>0</v>
      </c>
      <c r="BJ15" s="206" t="str">
        <f t="shared" si="23"/>
        <v>0</v>
      </c>
      <c r="BK15" s="205" t="str">
        <f>IF(BJ15&lt;&gt;"0",(M15*BJ15/BJ36),"0")</f>
        <v>0</v>
      </c>
      <c r="BL15" s="206" t="str">
        <f t="shared" si="24"/>
        <v>0</v>
      </c>
      <c r="BM15" s="205" t="str">
        <f>IF(BL15&lt;&gt;"0",(M15*BL15/BL36),"0")</f>
        <v>0</v>
      </c>
    </row>
    <row r="16" spans="1:65" x14ac:dyDescent="0.35">
      <c r="A16" s="578"/>
      <c r="B16" s="177">
        <v>7</v>
      </c>
      <c r="C16" s="469" t="str">
        <f>'3. Scénario E32a'!I22</f>
        <v>?</v>
      </c>
      <c r="D16" s="178" t="str">
        <f>'3. Scénario E32a'!J22</f>
        <v>?</v>
      </c>
      <c r="E16" s="177" t="str">
        <f>'3. Scénario E32a'!K22</f>
        <v>?</v>
      </c>
      <c r="F16" s="178" t="str">
        <f>'3. Scénario E32a'!L22</f>
        <v>?</v>
      </c>
      <c r="G16" s="256"/>
      <c r="H16" s="257" t="s">
        <v>164</v>
      </c>
      <c r="I16" s="257"/>
      <c r="J16" s="265"/>
      <c r="K16" s="202">
        <f>'3. Scénario E32a'!N22</f>
        <v>0</v>
      </c>
      <c r="L16" s="203">
        <f>'3. Scénario E32a'!O23</f>
        <v>0</v>
      </c>
      <c r="M16" s="190">
        <f t="shared" si="6"/>
        <v>2</v>
      </c>
      <c r="N16" s="190">
        <f t="shared" si="7"/>
        <v>0</v>
      </c>
      <c r="O16" s="190">
        <f t="shared" si="8"/>
        <v>0</v>
      </c>
      <c r="P16" s="204" t="str">
        <f>IF(D16=P3,K16,"0")</f>
        <v>0</v>
      </c>
      <c r="Q16" s="205" t="str">
        <f>IF(P16&lt;&gt;"0",(M16*P16/P36),"0")</f>
        <v>0</v>
      </c>
      <c r="R16" s="205" t="str">
        <f>IF(D16=R3,K16,"0")</f>
        <v>0</v>
      </c>
      <c r="S16" s="205" t="str">
        <f>IF(R16&lt;&gt;"0",(M16*R16/R36),"0")</f>
        <v>0</v>
      </c>
      <c r="T16" s="205" t="str">
        <f>IF(D16=T3,K16,"0")</f>
        <v>0</v>
      </c>
      <c r="U16" s="205" t="str">
        <f>IF(T16&lt;&gt;"0",(M16*T16/T36),"0")</f>
        <v>0</v>
      </c>
      <c r="V16" s="205" t="str">
        <f>IF(D16=V3,K16,"0")</f>
        <v>0</v>
      </c>
      <c r="W16" s="205" t="str">
        <f>IF(V16&lt;&gt;"0",(M16*V16/V36),"0")</f>
        <v>0</v>
      </c>
      <c r="X16" s="205" t="str">
        <f>IF(D16=X3,K16,"0")</f>
        <v>0</v>
      </c>
      <c r="Y16" s="205" t="str">
        <f>IF(X16&lt;&gt;"0",(M16*X16/X36),"0")</f>
        <v>0</v>
      </c>
      <c r="Z16" s="205" t="str">
        <f>IF(D16=Z3,K16,"0")</f>
        <v>0</v>
      </c>
      <c r="AA16" s="205" t="str">
        <f>IF(Z16&lt;&gt;"0",(M16*Z16/Z36),"0")</f>
        <v>0</v>
      </c>
      <c r="AB16" s="205" t="str">
        <f>IF(F16=AB3,M16,"0")</f>
        <v>0</v>
      </c>
      <c r="AC16" s="205" t="str">
        <f>IF(AB16&lt;&gt;"0",(O16*AB16/AB36),"0")</f>
        <v>0</v>
      </c>
      <c r="AD16" s="205" t="str">
        <f>IF(D16=AD3,K16,"0")</f>
        <v>0</v>
      </c>
      <c r="AE16" s="205" t="str">
        <f>IF(AD16&lt;&gt;"0",(M16*AD16/AD36),"0")</f>
        <v>0</v>
      </c>
      <c r="AF16" s="206" t="str">
        <f t="shared" si="9"/>
        <v>0</v>
      </c>
      <c r="AG16" s="205" t="str">
        <f>IF(AF16&lt;&gt;"0",(M16*AF16/AF36),"0")</f>
        <v>0</v>
      </c>
      <c r="AH16" s="205" t="str">
        <f>IF(D16=AH3,K16,"0")</f>
        <v>0</v>
      </c>
      <c r="AI16" s="205" t="str">
        <f>IF(AH16&lt;&gt;"0",(M16*AH16/AH36),"0")</f>
        <v>0</v>
      </c>
      <c r="AJ16" s="206" t="str">
        <f t="shared" si="10"/>
        <v>0</v>
      </c>
      <c r="AK16" s="205" t="str">
        <f>IF(AJ16&lt;&gt;"0",(M16*AJ16/AJ36),"0")</f>
        <v>0</v>
      </c>
      <c r="AL16" s="206" t="str">
        <f t="shared" si="11"/>
        <v>0</v>
      </c>
      <c r="AM16" s="205" t="str">
        <f>IF(AL16&lt;&gt;"0",(M16*AL16/AL36),"0")</f>
        <v>0</v>
      </c>
      <c r="AN16" s="206" t="str">
        <f t="shared" si="12"/>
        <v>0</v>
      </c>
      <c r="AO16" s="205" t="str">
        <f>IF(AN16&lt;&gt;"0",(M16*AN16/AN36),"0")</f>
        <v>0</v>
      </c>
      <c r="AP16" s="206" t="str">
        <f t="shared" si="13"/>
        <v>0</v>
      </c>
      <c r="AQ16" s="205" t="str">
        <f>IF(AP16&lt;&gt;"0",(M16*AP16/AP36),"0")</f>
        <v>0</v>
      </c>
      <c r="AR16" s="206" t="str">
        <f t="shared" si="14"/>
        <v>0</v>
      </c>
      <c r="AS16" s="205" t="str">
        <f>IF(AR16&lt;&gt;"0",(M16*AR16/AR36),"0")</f>
        <v>0</v>
      </c>
      <c r="AT16" s="206" t="str">
        <f t="shared" si="15"/>
        <v>0</v>
      </c>
      <c r="AU16" s="205" t="str">
        <f>IF(AT16&lt;&gt;"0",(M16*AT16/AT36),"0")</f>
        <v>0</v>
      </c>
      <c r="AV16" s="206" t="str">
        <f t="shared" si="16"/>
        <v>0</v>
      </c>
      <c r="AW16" s="205" t="str">
        <f>IF(AV16&lt;&gt;"0",(M16*AV16/AV36),"0")</f>
        <v>0</v>
      </c>
      <c r="AX16" s="206" t="str">
        <f t="shared" si="17"/>
        <v>0</v>
      </c>
      <c r="AY16" s="205" t="str">
        <f>IF(AX16&lt;&gt;"0",(M16*AX16/AX36),"0")</f>
        <v>0</v>
      </c>
      <c r="AZ16" s="206" t="str">
        <f t="shared" si="18"/>
        <v>0</v>
      </c>
      <c r="BA16" s="205" t="str">
        <f>IF(AZ16&lt;&gt;"0",(M16*AZ16/AZ36),"0")</f>
        <v>0</v>
      </c>
      <c r="BB16" s="206" t="str">
        <f t="shared" si="19"/>
        <v>0</v>
      </c>
      <c r="BC16" s="205" t="str">
        <f>IF(BB16&lt;&gt;"0",(M16*BB16/BB36),"0")</f>
        <v>0</v>
      </c>
      <c r="BD16" s="206" t="str">
        <f t="shared" si="20"/>
        <v>0</v>
      </c>
      <c r="BE16" s="205" t="str">
        <f>IF(BD16&lt;&gt;"0",(M16*BD16/BD36),"0")</f>
        <v>0</v>
      </c>
      <c r="BF16" s="206" t="str">
        <f t="shared" si="21"/>
        <v>0</v>
      </c>
      <c r="BG16" s="205" t="str">
        <f>IF(BF16&lt;&gt;"0",(M16*BF16/BF36),"0")</f>
        <v>0</v>
      </c>
      <c r="BH16" s="206" t="str">
        <f t="shared" si="22"/>
        <v>0</v>
      </c>
      <c r="BI16" s="205" t="str">
        <f>IF(BH16&lt;&gt;"0",(M16*BH16/BH36),"0")</f>
        <v>0</v>
      </c>
      <c r="BJ16" s="206" t="str">
        <f t="shared" si="23"/>
        <v>0</v>
      </c>
      <c r="BK16" s="205" t="str">
        <f>IF(BJ16&lt;&gt;"0",(M16*BJ16/BJ36),"0")</f>
        <v>0</v>
      </c>
      <c r="BL16" s="206" t="str">
        <f t="shared" si="24"/>
        <v>0</v>
      </c>
      <c r="BM16" s="205" t="str">
        <f>IF(BL16&lt;&gt;"0",(M16*BL16/BL36),"0")</f>
        <v>0</v>
      </c>
    </row>
    <row r="17" spans="1:65" x14ac:dyDescent="0.35">
      <c r="A17" s="578"/>
      <c r="B17" s="177">
        <v>8</v>
      </c>
      <c r="C17" s="469" t="str">
        <f>'3. Scénario E32a'!I23</f>
        <v>?</v>
      </c>
      <c r="D17" s="178" t="str">
        <f>'3. Scénario E32a'!J23</f>
        <v>?</v>
      </c>
      <c r="E17" s="177" t="str">
        <f>'3. Scénario E32a'!K23</f>
        <v>?</v>
      </c>
      <c r="F17" s="178" t="str">
        <f>'3. Scénario E32a'!L23</f>
        <v>?</v>
      </c>
      <c r="G17" s="256"/>
      <c r="H17" s="257" t="s">
        <v>164</v>
      </c>
      <c r="I17" s="257"/>
      <c r="J17" s="265"/>
      <c r="K17" s="202">
        <f>'3. Scénario E32a'!N23</f>
        <v>0</v>
      </c>
      <c r="L17" s="203">
        <f>'3. Scénario E32a'!O24</f>
        <v>0</v>
      </c>
      <c r="M17" s="190">
        <f t="shared" si="6"/>
        <v>2</v>
      </c>
      <c r="N17" s="190">
        <f t="shared" si="7"/>
        <v>0</v>
      </c>
      <c r="O17" s="190">
        <f t="shared" si="8"/>
        <v>0</v>
      </c>
      <c r="P17" s="204" t="str">
        <f>IF(D17=P3,K17,"0")</f>
        <v>0</v>
      </c>
      <c r="Q17" s="205" t="str">
        <f>IF(P17&lt;&gt;"0",(M17*P17/P36),"0")</f>
        <v>0</v>
      </c>
      <c r="R17" s="205" t="str">
        <f>IF(D17=R3,K17,"0")</f>
        <v>0</v>
      </c>
      <c r="S17" s="205" t="str">
        <f>IF(R17&lt;&gt;"0",(M17*R17/R36),"0")</f>
        <v>0</v>
      </c>
      <c r="T17" s="205" t="str">
        <f>IF(D17=T3,K17,"0")</f>
        <v>0</v>
      </c>
      <c r="U17" s="205" t="str">
        <f>IF(T17&lt;&gt;"0",(M17*T17/T36),"0")</f>
        <v>0</v>
      </c>
      <c r="V17" s="205" t="str">
        <f>IF(D17=V3,K17,"0")</f>
        <v>0</v>
      </c>
      <c r="W17" s="205" t="str">
        <f>IF(V17&lt;&gt;"0",(M17*V17/V36),"0")</f>
        <v>0</v>
      </c>
      <c r="X17" s="205" t="str">
        <f>IF(D17=X3,K17,"0")</f>
        <v>0</v>
      </c>
      <c r="Y17" s="205" t="str">
        <f>IF(X17&lt;&gt;"0",(M17*X17/X36),"0")</f>
        <v>0</v>
      </c>
      <c r="Z17" s="205" t="str">
        <f>IF(D17=Z3,K17,"0")</f>
        <v>0</v>
      </c>
      <c r="AA17" s="205" t="str">
        <f>IF(Z17&lt;&gt;"0",(M17*Z17/Z36),"0")</f>
        <v>0</v>
      </c>
      <c r="AB17" s="205" t="str">
        <f>IF(F17=AB3,M17,"0")</f>
        <v>0</v>
      </c>
      <c r="AC17" s="205" t="str">
        <f>IF(AB17&lt;&gt;"0",(O17*AB17/AB36),"0")</f>
        <v>0</v>
      </c>
      <c r="AD17" s="205" t="str">
        <f>IF(D17=AD3,K17,"0")</f>
        <v>0</v>
      </c>
      <c r="AE17" s="205" t="str">
        <f>IF(AD17&lt;&gt;"0",(M17*AD17/AD36),"0")</f>
        <v>0</v>
      </c>
      <c r="AF17" s="206" t="str">
        <f t="shared" si="9"/>
        <v>0</v>
      </c>
      <c r="AG17" s="205" t="str">
        <f>IF(AF17&lt;&gt;"0",(M17*AF17/AF36),"0")</f>
        <v>0</v>
      </c>
      <c r="AH17" s="205" t="str">
        <f>IF(D17=AH3,K17,"0")</f>
        <v>0</v>
      </c>
      <c r="AI17" s="205" t="str">
        <f>IF(AH17&lt;&gt;"0",(M17*AH17/AH36),"0")</f>
        <v>0</v>
      </c>
      <c r="AJ17" s="206" t="str">
        <f t="shared" si="10"/>
        <v>0</v>
      </c>
      <c r="AK17" s="205" t="str">
        <f>IF(AJ17&lt;&gt;"0",(M17*AJ17/AJ36),"0")</f>
        <v>0</v>
      </c>
      <c r="AL17" s="206" t="str">
        <f t="shared" si="11"/>
        <v>0</v>
      </c>
      <c r="AM17" s="205" t="str">
        <f>IF(AL17&lt;&gt;"0",(M17*AL17/AL36),"0")</f>
        <v>0</v>
      </c>
      <c r="AN17" s="206" t="str">
        <f t="shared" si="12"/>
        <v>0</v>
      </c>
      <c r="AO17" s="205" t="str">
        <f>IF(AN17&lt;&gt;"0",(M17*AN17/AN36),"0")</f>
        <v>0</v>
      </c>
      <c r="AP17" s="206" t="str">
        <f t="shared" si="13"/>
        <v>0</v>
      </c>
      <c r="AQ17" s="205" t="str">
        <f>IF(AP17&lt;&gt;"0",(M17*AP17/AP36),"0")</f>
        <v>0</v>
      </c>
      <c r="AR17" s="206" t="str">
        <f t="shared" si="14"/>
        <v>0</v>
      </c>
      <c r="AS17" s="205" t="str">
        <f>IF(AR17&lt;&gt;"0",(M17*AR17/AR36),"0")</f>
        <v>0</v>
      </c>
      <c r="AT17" s="206" t="str">
        <f t="shared" si="15"/>
        <v>0</v>
      </c>
      <c r="AU17" s="205" t="str">
        <f>IF(AT17&lt;&gt;"0",(M17*AT17/AT36),"0")</f>
        <v>0</v>
      </c>
      <c r="AV17" s="206" t="str">
        <f t="shared" si="16"/>
        <v>0</v>
      </c>
      <c r="AW17" s="205" t="str">
        <f>IF(AV17&lt;&gt;"0",(M17*AV17/AV36),"0")</f>
        <v>0</v>
      </c>
      <c r="AX17" s="206" t="str">
        <f t="shared" si="17"/>
        <v>0</v>
      </c>
      <c r="AY17" s="205" t="str">
        <f>IF(AX17&lt;&gt;"0",(M17*AX17/AX36),"0")</f>
        <v>0</v>
      </c>
      <c r="AZ17" s="206" t="str">
        <f t="shared" si="18"/>
        <v>0</v>
      </c>
      <c r="BA17" s="205" t="str">
        <f>IF(AZ17&lt;&gt;"0",(M17*AZ17/AZ36),"0")</f>
        <v>0</v>
      </c>
      <c r="BB17" s="206" t="str">
        <f t="shared" si="19"/>
        <v>0</v>
      </c>
      <c r="BC17" s="205" t="str">
        <f>IF(BB17&lt;&gt;"0",(M17*BB17/BB36),"0")</f>
        <v>0</v>
      </c>
      <c r="BD17" s="206" t="str">
        <f t="shared" si="20"/>
        <v>0</v>
      </c>
      <c r="BE17" s="205" t="str">
        <f>IF(BD17&lt;&gt;"0",(M17*BD17/BD36),"0")</f>
        <v>0</v>
      </c>
      <c r="BF17" s="206" t="str">
        <f t="shared" si="21"/>
        <v>0</v>
      </c>
      <c r="BG17" s="205" t="str">
        <f>IF(BF17&lt;&gt;"0",(M17*BF17/BF36),"0")</f>
        <v>0</v>
      </c>
      <c r="BH17" s="206" t="str">
        <f t="shared" si="22"/>
        <v>0</v>
      </c>
      <c r="BI17" s="205" t="str">
        <f>IF(BH17&lt;&gt;"0",(M17*BH17/BH36),"0")</f>
        <v>0</v>
      </c>
      <c r="BJ17" s="206" t="str">
        <f t="shared" si="23"/>
        <v>0</v>
      </c>
      <c r="BK17" s="205" t="str">
        <f>IF(BJ17&lt;&gt;"0",(M17*BJ17/BJ36),"0")</f>
        <v>0</v>
      </c>
      <c r="BL17" s="206" t="str">
        <f t="shared" si="24"/>
        <v>0</v>
      </c>
      <c r="BM17" s="205" t="str">
        <f>IF(BL17&lt;&gt;"0",(M17*BL17/BL36),"0")</f>
        <v>0</v>
      </c>
    </row>
    <row r="18" spans="1:65" x14ac:dyDescent="0.35">
      <c r="A18" s="578"/>
      <c r="B18" s="177">
        <v>9</v>
      </c>
      <c r="C18" s="469" t="str">
        <f>'3. Scénario E32a'!I24</f>
        <v>?</v>
      </c>
      <c r="D18" s="178" t="str">
        <f>'3. Scénario E32a'!J24</f>
        <v>?</v>
      </c>
      <c r="E18" s="177" t="str">
        <f>'3. Scénario E32a'!K24</f>
        <v>?</v>
      </c>
      <c r="F18" s="178" t="str">
        <f>'3. Scénario E32a'!L24</f>
        <v>?</v>
      </c>
      <c r="G18" s="256"/>
      <c r="H18" s="257" t="s">
        <v>164</v>
      </c>
      <c r="I18" s="257"/>
      <c r="J18" s="265"/>
      <c r="K18" s="202">
        <f>'3. Scénario E32a'!N24</f>
        <v>0</v>
      </c>
      <c r="L18" s="203">
        <f>'3. Scénario E32a'!O25</f>
        <v>0</v>
      </c>
      <c r="M18" s="190">
        <f t="shared" si="6"/>
        <v>2</v>
      </c>
      <c r="N18" s="190">
        <f t="shared" si="7"/>
        <v>0</v>
      </c>
      <c r="O18" s="190">
        <f t="shared" si="8"/>
        <v>0</v>
      </c>
      <c r="P18" s="204" t="str">
        <f>IF(D18=P3,K18,"0")</f>
        <v>0</v>
      </c>
      <c r="Q18" s="205" t="str">
        <f>IF(P18&lt;&gt;"0",(M18*P18/P36),"0")</f>
        <v>0</v>
      </c>
      <c r="R18" s="205" t="str">
        <f>IF(D18=R3,K18,"0")</f>
        <v>0</v>
      </c>
      <c r="S18" s="205" t="str">
        <f>IF(R18&lt;&gt;"0",(M18*R18/R36),"0")</f>
        <v>0</v>
      </c>
      <c r="T18" s="205" t="str">
        <f>IF(D18=T3,K18,"0")</f>
        <v>0</v>
      </c>
      <c r="U18" s="205" t="str">
        <f>IF(T18&lt;&gt;"0",(M18*T18/T36),"0")</f>
        <v>0</v>
      </c>
      <c r="V18" s="205" t="str">
        <f>IF(D18=V3,K18,"0")</f>
        <v>0</v>
      </c>
      <c r="W18" s="205" t="str">
        <f>IF(V18&lt;&gt;"0",(M18*V18/V36),"0")</f>
        <v>0</v>
      </c>
      <c r="X18" s="205" t="str">
        <f>IF(D18=X3,K18,"0")</f>
        <v>0</v>
      </c>
      <c r="Y18" s="205" t="str">
        <f>IF(X18&lt;&gt;"0",(M18*X18/X36),"0")</f>
        <v>0</v>
      </c>
      <c r="Z18" s="205" t="str">
        <f>IF(D18=Z3,K18,"0")</f>
        <v>0</v>
      </c>
      <c r="AA18" s="205" t="str">
        <f>IF(Z18&lt;&gt;"0",(M18*Z18/Z36),"0")</f>
        <v>0</v>
      </c>
      <c r="AB18" s="205" t="str">
        <f>IF(F18=AB3,M18,"0")</f>
        <v>0</v>
      </c>
      <c r="AC18" s="205" t="str">
        <f>IF(AB18&lt;&gt;"0",(O18*AB18/AB36),"0")</f>
        <v>0</v>
      </c>
      <c r="AD18" s="205" t="str">
        <f>IF(D18=AD3,K18,"0")</f>
        <v>0</v>
      </c>
      <c r="AE18" s="205" t="str">
        <f>IF(AD18&lt;&gt;"0",(M18*AD18/AD36),"0")</f>
        <v>0</v>
      </c>
      <c r="AF18" s="206" t="str">
        <f t="shared" si="9"/>
        <v>0</v>
      </c>
      <c r="AG18" s="205" t="str">
        <f>IF(AF18&lt;&gt;"0",(M18*AF18/AF36),"0")</f>
        <v>0</v>
      </c>
      <c r="AH18" s="205" t="str">
        <f>IF(D18=AH3,K18,"0")</f>
        <v>0</v>
      </c>
      <c r="AI18" s="205" t="str">
        <f>IF(AH18&lt;&gt;"0",(M18*AH18/AH36),"0")</f>
        <v>0</v>
      </c>
      <c r="AJ18" s="206" t="str">
        <f t="shared" si="10"/>
        <v>0</v>
      </c>
      <c r="AK18" s="205" t="str">
        <f>IF(AJ18&lt;&gt;"0",(M18*AJ18/AJ36),"0")</f>
        <v>0</v>
      </c>
      <c r="AL18" s="206" t="str">
        <f t="shared" si="11"/>
        <v>0</v>
      </c>
      <c r="AM18" s="205" t="str">
        <f>IF(AL18&lt;&gt;"0",(M18*AL18/AL36),"0")</f>
        <v>0</v>
      </c>
      <c r="AN18" s="206" t="str">
        <f t="shared" si="12"/>
        <v>0</v>
      </c>
      <c r="AO18" s="205" t="str">
        <f>IF(AN18&lt;&gt;"0",(M18*AN18/AN36),"0")</f>
        <v>0</v>
      </c>
      <c r="AP18" s="206" t="str">
        <f t="shared" si="13"/>
        <v>0</v>
      </c>
      <c r="AQ18" s="205" t="str">
        <f>IF(AP18&lt;&gt;"0",(M18*AP18/AP36),"0")</f>
        <v>0</v>
      </c>
      <c r="AR18" s="206" t="str">
        <f t="shared" si="14"/>
        <v>0</v>
      </c>
      <c r="AS18" s="205" t="str">
        <f>IF(AR18&lt;&gt;"0",(M18*AR18/AR36),"0")</f>
        <v>0</v>
      </c>
      <c r="AT18" s="206" t="str">
        <f t="shared" si="15"/>
        <v>0</v>
      </c>
      <c r="AU18" s="205" t="str">
        <f>IF(AT18&lt;&gt;"0",(M18*AT18/AT36),"0")</f>
        <v>0</v>
      </c>
      <c r="AV18" s="206" t="str">
        <f t="shared" si="16"/>
        <v>0</v>
      </c>
      <c r="AW18" s="205" t="str">
        <f>IF(AV18&lt;&gt;"0",(M18*AV18/AV36),"0")</f>
        <v>0</v>
      </c>
      <c r="AX18" s="206" t="str">
        <f t="shared" si="17"/>
        <v>0</v>
      </c>
      <c r="AY18" s="205" t="str">
        <f>IF(AX18&lt;&gt;"0",(M18*AX18/AX36),"0")</f>
        <v>0</v>
      </c>
      <c r="AZ18" s="206" t="str">
        <f t="shared" si="18"/>
        <v>0</v>
      </c>
      <c r="BA18" s="205" t="str">
        <f>IF(AZ18&lt;&gt;"0",(M18*AZ18/AZ36),"0")</f>
        <v>0</v>
      </c>
      <c r="BB18" s="206" t="str">
        <f t="shared" si="19"/>
        <v>0</v>
      </c>
      <c r="BC18" s="205" t="str">
        <f>IF(BB18&lt;&gt;"0",(M18*BB18/BB36),"0")</f>
        <v>0</v>
      </c>
      <c r="BD18" s="206" t="str">
        <f t="shared" si="20"/>
        <v>0</v>
      </c>
      <c r="BE18" s="205" t="str">
        <f>IF(BD18&lt;&gt;"0",(M18*BD18/BD36),"0")</f>
        <v>0</v>
      </c>
      <c r="BF18" s="206" t="str">
        <f t="shared" si="21"/>
        <v>0</v>
      </c>
      <c r="BG18" s="205" t="str">
        <f>IF(BF18&lt;&gt;"0",(M18*BF18/BF36),"0")</f>
        <v>0</v>
      </c>
      <c r="BH18" s="206" t="str">
        <f t="shared" si="22"/>
        <v>0</v>
      </c>
      <c r="BI18" s="205" t="str">
        <f>IF(BH18&lt;&gt;"0",(M18*BH18/BH36),"0")</f>
        <v>0</v>
      </c>
      <c r="BJ18" s="206" t="str">
        <f t="shared" si="23"/>
        <v>0</v>
      </c>
      <c r="BK18" s="205" t="str">
        <f>IF(BJ18&lt;&gt;"0",(M18*BJ18/BJ36),"0")</f>
        <v>0</v>
      </c>
      <c r="BL18" s="206" t="str">
        <f t="shared" si="24"/>
        <v>0</v>
      </c>
      <c r="BM18" s="205" t="str">
        <f>IF(BL18&lt;&gt;"0",(M18*BL18/BL36),"0")</f>
        <v>0</v>
      </c>
    </row>
    <row r="19" spans="1:65" x14ac:dyDescent="0.35">
      <c r="A19" s="578"/>
      <c r="B19" s="177">
        <v>10</v>
      </c>
      <c r="C19" s="469" t="str">
        <f>'3. Scénario E32a'!I25</f>
        <v>?</v>
      </c>
      <c r="D19" s="178" t="str">
        <f>'3. Scénario E32a'!J25</f>
        <v>?</v>
      </c>
      <c r="E19" s="177" t="str">
        <f>'3. Scénario E32a'!K25</f>
        <v>?</v>
      </c>
      <c r="F19" s="178" t="str">
        <f>'3. Scénario E32a'!L25</f>
        <v>?</v>
      </c>
      <c r="G19" s="256"/>
      <c r="H19" s="257" t="s">
        <v>164</v>
      </c>
      <c r="I19" s="257"/>
      <c r="J19" s="265"/>
      <c r="K19" s="202">
        <f>'3. Scénario E32a'!N25</f>
        <v>0</v>
      </c>
      <c r="L19" s="203">
        <f>'3. Scénario E32a'!O26</f>
        <v>0</v>
      </c>
      <c r="M19" s="190">
        <f t="shared" si="6"/>
        <v>2</v>
      </c>
      <c r="N19" s="190">
        <f t="shared" si="7"/>
        <v>0</v>
      </c>
      <c r="O19" s="190">
        <f t="shared" si="8"/>
        <v>0</v>
      </c>
      <c r="P19" s="204" t="str">
        <f>IF(D19=P3,K19,"0")</f>
        <v>0</v>
      </c>
      <c r="Q19" s="205" t="str">
        <f>IF(P19&lt;&gt;"0",(M19*P19/P36),"0")</f>
        <v>0</v>
      </c>
      <c r="R19" s="205" t="str">
        <f>IF(D19=R3,K19,"0")</f>
        <v>0</v>
      </c>
      <c r="S19" s="205" t="str">
        <f>IF(R19&lt;&gt;"0",(M19*R19/R36),"0")</f>
        <v>0</v>
      </c>
      <c r="T19" s="205" t="str">
        <f>IF(D19=T3,K19,"0")</f>
        <v>0</v>
      </c>
      <c r="U19" s="205" t="str">
        <f>IF(T19&lt;&gt;"0",(M19*T19/T36),"0")</f>
        <v>0</v>
      </c>
      <c r="V19" s="205" t="str">
        <f>IF(D19=V3,K19,"0")</f>
        <v>0</v>
      </c>
      <c r="W19" s="205" t="str">
        <f>IF(V19&lt;&gt;"0",(M19*V19/V36),"0")</f>
        <v>0</v>
      </c>
      <c r="X19" s="205" t="str">
        <f>IF(D19=X3,K19,"0")</f>
        <v>0</v>
      </c>
      <c r="Y19" s="205" t="str">
        <f>IF(X19&lt;&gt;"0",(M19*X19/X36),"0")</f>
        <v>0</v>
      </c>
      <c r="Z19" s="205" t="str">
        <f>IF(D19=Z3,K19,"0")</f>
        <v>0</v>
      </c>
      <c r="AA19" s="205" t="str">
        <f>IF(Z19&lt;&gt;"0",(M19*Z19/Z36),"0")</f>
        <v>0</v>
      </c>
      <c r="AB19" s="205" t="str">
        <f>IF(F19=AB3,M19,"0")</f>
        <v>0</v>
      </c>
      <c r="AC19" s="205" t="str">
        <f>IF(AB19&lt;&gt;"0",(O19*AB19/AB36),"0")</f>
        <v>0</v>
      </c>
      <c r="AD19" s="205" t="str">
        <f>IF(D19=AD3,K19,"0")</f>
        <v>0</v>
      </c>
      <c r="AE19" s="205" t="str">
        <f>IF(AD19&lt;&gt;"0",(M19*AD19/AD36),"0")</f>
        <v>0</v>
      </c>
      <c r="AF19" s="206" t="str">
        <f t="shared" si="9"/>
        <v>0</v>
      </c>
      <c r="AG19" s="205" t="str">
        <f>IF(AF19&lt;&gt;"0",(M19*AF19/AF36),"0")</f>
        <v>0</v>
      </c>
      <c r="AH19" s="205" t="str">
        <f>IF(D19=AH3,K19,"0")</f>
        <v>0</v>
      </c>
      <c r="AI19" s="205" t="str">
        <f>IF(AH19&lt;&gt;"0",(M19*AH19/AH36),"0")</f>
        <v>0</v>
      </c>
      <c r="AJ19" s="206" t="str">
        <f t="shared" si="10"/>
        <v>0</v>
      </c>
      <c r="AK19" s="205" t="str">
        <f>IF(AJ19&lt;&gt;"0",(M19*AJ19/AJ36),"0")</f>
        <v>0</v>
      </c>
      <c r="AL19" s="206" t="str">
        <f t="shared" si="11"/>
        <v>0</v>
      </c>
      <c r="AM19" s="205" t="str">
        <f>IF(AL19&lt;&gt;"0",(M19*AL19/AL36),"0")</f>
        <v>0</v>
      </c>
      <c r="AN19" s="206" t="str">
        <f t="shared" si="12"/>
        <v>0</v>
      </c>
      <c r="AO19" s="205" t="str">
        <f>IF(AN19&lt;&gt;"0",(M19*AN19/AN36),"0")</f>
        <v>0</v>
      </c>
      <c r="AP19" s="206" t="str">
        <f t="shared" si="13"/>
        <v>0</v>
      </c>
      <c r="AQ19" s="205" t="str">
        <f>IF(AP19&lt;&gt;"0",(M19*AP19/AP36),"0")</f>
        <v>0</v>
      </c>
      <c r="AR19" s="206" t="str">
        <f t="shared" si="14"/>
        <v>0</v>
      </c>
      <c r="AS19" s="205" t="str">
        <f>IF(AR19&lt;&gt;"0",(M19*AR19/AR36),"0")</f>
        <v>0</v>
      </c>
      <c r="AT19" s="206" t="str">
        <f t="shared" si="15"/>
        <v>0</v>
      </c>
      <c r="AU19" s="205" t="str">
        <f>IF(AT19&lt;&gt;"0",(M19*AT19/AT36),"0")</f>
        <v>0</v>
      </c>
      <c r="AV19" s="206" t="str">
        <f t="shared" si="16"/>
        <v>0</v>
      </c>
      <c r="AW19" s="205" t="str">
        <f>IF(AV19&lt;&gt;"0",(M19*AV19/AV36),"0")</f>
        <v>0</v>
      </c>
      <c r="AX19" s="206" t="str">
        <f t="shared" si="17"/>
        <v>0</v>
      </c>
      <c r="AY19" s="205" t="str">
        <f>IF(AX19&lt;&gt;"0",(M19*AX19/AX36),"0")</f>
        <v>0</v>
      </c>
      <c r="AZ19" s="206" t="str">
        <f t="shared" si="18"/>
        <v>0</v>
      </c>
      <c r="BA19" s="205" t="str">
        <f>IF(AZ19&lt;&gt;"0",(M19*AZ19/AZ36),"0")</f>
        <v>0</v>
      </c>
      <c r="BB19" s="206" t="str">
        <f t="shared" si="19"/>
        <v>0</v>
      </c>
      <c r="BC19" s="205" t="str">
        <f>IF(BB19&lt;&gt;"0",(M19*BB19/BB36),"0")</f>
        <v>0</v>
      </c>
      <c r="BD19" s="206" t="str">
        <f t="shared" si="20"/>
        <v>0</v>
      </c>
      <c r="BE19" s="205" t="str">
        <f>IF(BD19&lt;&gt;"0",(M19*BD19/BD36),"0")</f>
        <v>0</v>
      </c>
      <c r="BF19" s="206" t="str">
        <f t="shared" si="21"/>
        <v>0</v>
      </c>
      <c r="BG19" s="205" t="str">
        <f>IF(BF19&lt;&gt;"0",(M19*BF19/BF36),"0")</f>
        <v>0</v>
      </c>
      <c r="BH19" s="206" t="str">
        <f t="shared" si="22"/>
        <v>0</v>
      </c>
      <c r="BI19" s="205" t="str">
        <f>IF(BH19&lt;&gt;"0",(M19*BH19/BH36),"0")</f>
        <v>0</v>
      </c>
      <c r="BJ19" s="206" t="str">
        <f t="shared" si="23"/>
        <v>0</v>
      </c>
      <c r="BK19" s="205" t="str">
        <f>IF(BJ19&lt;&gt;"0",(M19*BJ19/BJ36),"0")</f>
        <v>0</v>
      </c>
      <c r="BL19" s="206" t="str">
        <f t="shared" si="24"/>
        <v>0</v>
      </c>
      <c r="BM19" s="205" t="str">
        <f>IF(BL19&lt;&gt;"0",(M19*BL19/BL36),"0")</f>
        <v>0</v>
      </c>
    </row>
    <row r="20" spans="1:65" x14ac:dyDescent="0.35">
      <c r="A20" s="578"/>
      <c r="B20" s="177">
        <v>11</v>
      </c>
      <c r="C20" s="469" t="str">
        <f>'3. Scénario E32a'!I26</f>
        <v>?</v>
      </c>
      <c r="D20" s="178" t="str">
        <f>'3. Scénario E32a'!J26</f>
        <v>?</v>
      </c>
      <c r="E20" s="177" t="str">
        <f>'3. Scénario E32a'!K26</f>
        <v>?</v>
      </c>
      <c r="F20" s="178" t="str">
        <f>'3. Scénario E32a'!L26</f>
        <v>?</v>
      </c>
      <c r="G20" s="256"/>
      <c r="H20" s="257" t="s">
        <v>164</v>
      </c>
      <c r="I20" s="257"/>
      <c r="J20" s="265"/>
      <c r="K20" s="202">
        <f>'3. Scénario E32a'!N26</f>
        <v>0</v>
      </c>
      <c r="L20" s="203">
        <f>'3. Scénario E32a'!O27</f>
        <v>0</v>
      </c>
      <c r="M20" s="190">
        <f t="shared" si="6"/>
        <v>2</v>
      </c>
      <c r="N20" s="190">
        <f t="shared" si="7"/>
        <v>0</v>
      </c>
      <c r="O20" s="190">
        <f t="shared" si="8"/>
        <v>0</v>
      </c>
      <c r="P20" s="204" t="str">
        <f>IF(D20=P3,K20,"0")</f>
        <v>0</v>
      </c>
      <c r="Q20" s="205" t="str">
        <f>IF(P20&lt;&gt;"0",(M20*P20/P36),"0")</f>
        <v>0</v>
      </c>
      <c r="R20" s="205" t="str">
        <f>IF(D20=R3,K20,"0")</f>
        <v>0</v>
      </c>
      <c r="S20" s="205" t="str">
        <f>IF(R20&lt;&gt;"0",(M20*R20/R36),"0")</f>
        <v>0</v>
      </c>
      <c r="T20" s="205" t="str">
        <f>IF(D20=T3,K20,"0")</f>
        <v>0</v>
      </c>
      <c r="U20" s="205" t="str">
        <f>IF(T20&lt;&gt;"0",(M20*T20/T36),"0")</f>
        <v>0</v>
      </c>
      <c r="V20" s="205" t="str">
        <f>IF(D20=V3,K20,"0")</f>
        <v>0</v>
      </c>
      <c r="W20" s="205" t="str">
        <f>IF(V20&lt;&gt;"0",(M20*V20/V36),"0")</f>
        <v>0</v>
      </c>
      <c r="X20" s="205" t="str">
        <f>IF(D20=X3,K20,"0")</f>
        <v>0</v>
      </c>
      <c r="Y20" s="205" t="str">
        <f>IF(X20&lt;&gt;"0",(M20*X20/X36),"0")</f>
        <v>0</v>
      </c>
      <c r="Z20" s="205" t="str">
        <f>IF(D20=Z3,K20,"0")</f>
        <v>0</v>
      </c>
      <c r="AA20" s="205" t="str">
        <f>IF(Z20&lt;&gt;"0",(M20*Z20/Z36),"0")</f>
        <v>0</v>
      </c>
      <c r="AB20" s="205" t="str">
        <f>IF(F20=AB3,M20,"0")</f>
        <v>0</v>
      </c>
      <c r="AC20" s="205" t="str">
        <f>IF(AB20&lt;&gt;"0",(O20*AB20/AB36),"0")</f>
        <v>0</v>
      </c>
      <c r="AD20" s="205" t="str">
        <f>IF(D20=AD3,K20,"0")</f>
        <v>0</v>
      </c>
      <c r="AE20" s="205" t="str">
        <f>IF(AD20&lt;&gt;"0",(M20*AD20/AD36),"0")</f>
        <v>0</v>
      </c>
      <c r="AF20" s="206" t="str">
        <f t="shared" si="9"/>
        <v>0</v>
      </c>
      <c r="AG20" s="205" t="str">
        <f>IF(AF20&lt;&gt;"0",(M20*AF20/AF36),"0")</f>
        <v>0</v>
      </c>
      <c r="AH20" s="205" t="str">
        <f>IF(D20=AH3,K20,"0")</f>
        <v>0</v>
      </c>
      <c r="AI20" s="205" t="str">
        <f>IF(AH20&lt;&gt;"0",(M20*AH20/AH36),"0")</f>
        <v>0</v>
      </c>
      <c r="AJ20" s="206" t="str">
        <f t="shared" si="10"/>
        <v>0</v>
      </c>
      <c r="AK20" s="205" t="str">
        <f>IF(AJ20&lt;&gt;"0",(M20*AJ20/AJ36),"0")</f>
        <v>0</v>
      </c>
      <c r="AL20" s="206" t="str">
        <f t="shared" si="11"/>
        <v>0</v>
      </c>
      <c r="AM20" s="205" t="str">
        <f>IF(AL20&lt;&gt;"0",(M20*AL20/AL36),"0")</f>
        <v>0</v>
      </c>
      <c r="AN20" s="206" t="str">
        <f t="shared" si="12"/>
        <v>0</v>
      </c>
      <c r="AO20" s="205" t="str">
        <f>IF(AN20&lt;&gt;"0",(M20*AN20/AN36),"0")</f>
        <v>0</v>
      </c>
      <c r="AP20" s="206" t="str">
        <f t="shared" si="13"/>
        <v>0</v>
      </c>
      <c r="AQ20" s="205" t="str">
        <f>IF(AP20&lt;&gt;"0",(M20*AP20/AP36),"0")</f>
        <v>0</v>
      </c>
      <c r="AR20" s="206" t="str">
        <f t="shared" si="14"/>
        <v>0</v>
      </c>
      <c r="AS20" s="205" t="str">
        <f>IF(AR20&lt;&gt;"0",(M20*AR20/AR36),"0")</f>
        <v>0</v>
      </c>
      <c r="AT20" s="206" t="str">
        <f t="shared" si="15"/>
        <v>0</v>
      </c>
      <c r="AU20" s="205" t="str">
        <f>IF(AT20&lt;&gt;"0",(M20*AT20/AT36),"0")</f>
        <v>0</v>
      </c>
      <c r="AV20" s="206" t="str">
        <f t="shared" si="16"/>
        <v>0</v>
      </c>
      <c r="AW20" s="205" t="str">
        <f>IF(AV20&lt;&gt;"0",(M20*AV20/AV36),"0")</f>
        <v>0</v>
      </c>
      <c r="AX20" s="206" t="str">
        <f t="shared" si="17"/>
        <v>0</v>
      </c>
      <c r="AY20" s="205" t="str">
        <f>IF(AX20&lt;&gt;"0",(M20*AX20/AX36),"0")</f>
        <v>0</v>
      </c>
      <c r="AZ20" s="206" t="str">
        <f t="shared" si="18"/>
        <v>0</v>
      </c>
      <c r="BA20" s="205" t="str">
        <f>IF(AZ20&lt;&gt;"0",(M20*AZ20/AZ36),"0")</f>
        <v>0</v>
      </c>
      <c r="BB20" s="206" t="str">
        <f t="shared" si="19"/>
        <v>0</v>
      </c>
      <c r="BC20" s="205" t="str">
        <f>IF(BB20&lt;&gt;"0",(M20*BB20/BB36),"0")</f>
        <v>0</v>
      </c>
      <c r="BD20" s="206" t="str">
        <f t="shared" si="20"/>
        <v>0</v>
      </c>
      <c r="BE20" s="205" t="str">
        <f>IF(BD20&lt;&gt;"0",(M20*BD20/BD36),"0")</f>
        <v>0</v>
      </c>
      <c r="BF20" s="206" t="str">
        <f t="shared" si="21"/>
        <v>0</v>
      </c>
      <c r="BG20" s="205" t="str">
        <f>IF(BF20&lt;&gt;"0",(M20*BF20/BF36),"0")</f>
        <v>0</v>
      </c>
      <c r="BH20" s="206" t="str">
        <f t="shared" si="22"/>
        <v>0</v>
      </c>
      <c r="BI20" s="205" t="str">
        <f>IF(BH20&lt;&gt;"0",(M20*BH20/BH36),"0")</f>
        <v>0</v>
      </c>
      <c r="BJ20" s="206" t="str">
        <f t="shared" si="23"/>
        <v>0</v>
      </c>
      <c r="BK20" s="205" t="str">
        <f>IF(BJ20&lt;&gt;"0",(M20*BJ20/BJ36),"0")</f>
        <v>0</v>
      </c>
      <c r="BL20" s="206" t="str">
        <f t="shared" si="24"/>
        <v>0</v>
      </c>
      <c r="BM20" s="205" t="str">
        <f>IF(BL20&lt;&gt;"0",(M20*BL20/BL36),"0")</f>
        <v>0</v>
      </c>
    </row>
    <row r="21" spans="1:65" x14ac:dyDescent="0.35">
      <c r="A21" s="578"/>
      <c r="B21" s="177">
        <v>12</v>
      </c>
      <c r="C21" s="469" t="str">
        <f>'3. Scénario E32a'!I27</f>
        <v>?</v>
      </c>
      <c r="D21" s="178" t="str">
        <f>'3. Scénario E32a'!J27</f>
        <v>?</v>
      </c>
      <c r="E21" s="177" t="str">
        <f>'3. Scénario E32a'!K27</f>
        <v>?</v>
      </c>
      <c r="F21" s="178" t="str">
        <f>'3. Scénario E32a'!L27</f>
        <v>?</v>
      </c>
      <c r="G21" s="256"/>
      <c r="H21" s="257" t="s">
        <v>164</v>
      </c>
      <c r="I21" s="257"/>
      <c r="J21" s="258"/>
      <c r="K21" s="202">
        <f>'3. Scénario E32a'!N27</f>
        <v>0</v>
      </c>
      <c r="L21" s="203">
        <f>'3. Scénario E32a'!O28</f>
        <v>0</v>
      </c>
      <c r="M21" s="190">
        <f t="shared" si="6"/>
        <v>2</v>
      </c>
      <c r="N21" s="190">
        <f t="shared" si="7"/>
        <v>0</v>
      </c>
      <c r="O21" s="190">
        <f t="shared" si="8"/>
        <v>0</v>
      </c>
      <c r="P21" s="204" t="str">
        <f>IF(D21=P3,K21,"0")</f>
        <v>0</v>
      </c>
      <c r="Q21" s="205" t="str">
        <f>IF(P21&lt;&gt;"0",(M21*P21/P36),"0")</f>
        <v>0</v>
      </c>
      <c r="R21" s="205" t="str">
        <f>IF(D21=R3,K21,"0")</f>
        <v>0</v>
      </c>
      <c r="S21" s="205" t="str">
        <f>IF(R21&lt;&gt;"0",(M21*R21/R36),"0")</f>
        <v>0</v>
      </c>
      <c r="T21" s="205" t="str">
        <f>IF(D21=T3,K21,"0")</f>
        <v>0</v>
      </c>
      <c r="U21" s="205" t="str">
        <f>IF(T21&lt;&gt;"0",(M21*T21/T36),"0")</f>
        <v>0</v>
      </c>
      <c r="V21" s="205" t="str">
        <f>IF(D21=V3,K21,"0")</f>
        <v>0</v>
      </c>
      <c r="W21" s="205" t="str">
        <f>IF(V21&lt;&gt;"0",(M21*V21/V36),"0")</f>
        <v>0</v>
      </c>
      <c r="X21" s="205" t="str">
        <f>IF(D21=X3,K21,"0")</f>
        <v>0</v>
      </c>
      <c r="Y21" s="205" t="str">
        <f>IF(X21&lt;&gt;"0",(M21*X21/X36),"0")</f>
        <v>0</v>
      </c>
      <c r="Z21" s="205" t="str">
        <f>IF(D21=Z3,K21,"0")</f>
        <v>0</v>
      </c>
      <c r="AA21" s="205" t="str">
        <f>IF(Z21&lt;&gt;"0",(M21*Z21/Z36),"0")</f>
        <v>0</v>
      </c>
      <c r="AB21" s="205" t="str">
        <f>IF(F21=AB3,M21,"0")</f>
        <v>0</v>
      </c>
      <c r="AC21" s="205" t="str">
        <f>IF(AB21&lt;&gt;"0",(O21*AB21/AB36),"0")</f>
        <v>0</v>
      </c>
      <c r="AD21" s="205" t="str">
        <f>IF(D21=AD3,K21,"0")</f>
        <v>0</v>
      </c>
      <c r="AE21" s="205" t="str">
        <f>IF(AD21&lt;&gt;"0",(M21*AD21/AD36),"0")</f>
        <v>0</v>
      </c>
      <c r="AF21" s="206" t="str">
        <f t="shared" si="9"/>
        <v>0</v>
      </c>
      <c r="AG21" s="205" t="str">
        <f>IF(AF21&lt;&gt;"0",(M21*AF21/AF36),"0")</f>
        <v>0</v>
      </c>
      <c r="AH21" s="205" t="str">
        <f>IF(D21=AH3,K21,"0")</f>
        <v>0</v>
      </c>
      <c r="AI21" s="205" t="str">
        <f>IF(AH21&lt;&gt;"0",(M21*AH21/AH36),"0")</f>
        <v>0</v>
      </c>
      <c r="AJ21" s="206" t="str">
        <f t="shared" si="10"/>
        <v>0</v>
      </c>
      <c r="AK21" s="205" t="str">
        <f>IF(AJ21&lt;&gt;"0",(M21*AJ21/AJ36),"0")</f>
        <v>0</v>
      </c>
      <c r="AL21" s="206" t="str">
        <f t="shared" si="11"/>
        <v>0</v>
      </c>
      <c r="AM21" s="205" t="str">
        <f>IF(AL21&lt;&gt;"0",(M21*AL21/AL36),"0")</f>
        <v>0</v>
      </c>
      <c r="AN21" s="206" t="str">
        <f t="shared" si="12"/>
        <v>0</v>
      </c>
      <c r="AO21" s="205" t="str">
        <f>IF(AN21&lt;&gt;"0",(M21*AN21/AN36),"0")</f>
        <v>0</v>
      </c>
      <c r="AP21" s="206" t="str">
        <f t="shared" si="13"/>
        <v>0</v>
      </c>
      <c r="AQ21" s="205" t="str">
        <f>IF(AP21&lt;&gt;"0",(M21*AP21/AP36),"0")</f>
        <v>0</v>
      </c>
      <c r="AR21" s="206" t="str">
        <f t="shared" si="14"/>
        <v>0</v>
      </c>
      <c r="AS21" s="205" t="str">
        <f>IF(AR21&lt;&gt;"0",(M21*AR21/AR36),"0")</f>
        <v>0</v>
      </c>
      <c r="AT21" s="206" t="str">
        <f t="shared" si="15"/>
        <v>0</v>
      </c>
      <c r="AU21" s="205" t="str">
        <f>IF(AT21&lt;&gt;"0",(M21*AT21/AT36),"0")</f>
        <v>0</v>
      </c>
      <c r="AV21" s="206" t="str">
        <f t="shared" si="16"/>
        <v>0</v>
      </c>
      <c r="AW21" s="205" t="str">
        <f>IF(AV21&lt;&gt;"0",(M21*AV21/AV36),"0")</f>
        <v>0</v>
      </c>
      <c r="AX21" s="206" t="str">
        <f t="shared" si="17"/>
        <v>0</v>
      </c>
      <c r="AY21" s="205" t="str">
        <f>IF(AX21&lt;&gt;"0",(M21*AX21/AX36),"0")</f>
        <v>0</v>
      </c>
      <c r="AZ21" s="206" t="str">
        <f t="shared" si="18"/>
        <v>0</v>
      </c>
      <c r="BA21" s="205" t="str">
        <f>IF(AZ21&lt;&gt;"0",(M21*AZ21/AZ36),"0")</f>
        <v>0</v>
      </c>
      <c r="BB21" s="206" t="str">
        <f t="shared" si="19"/>
        <v>0</v>
      </c>
      <c r="BC21" s="205" t="str">
        <f>IF(BB21&lt;&gt;"0",(M21*BB21/BB36),"0")</f>
        <v>0</v>
      </c>
      <c r="BD21" s="206" t="str">
        <f t="shared" si="20"/>
        <v>0</v>
      </c>
      <c r="BE21" s="205" t="str">
        <f>IF(BD21&lt;&gt;"0",(M21*BD21/BD36),"0")</f>
        <v>0</v>
      </c>
      <c r="BF21" s="206" t="str">
        <f t="shared" si="21"/>
        <v>0</v>
      </c>
      <c r="BG21" s="205" t="str">
        <f>IF(BF21&lt;&gt;"0",(M21*BF21/BF36),"0")</f>
        <v>0</v>
      </c>
      <c r="BH21" s="206" t="str">
        <f t="shared" si="22"/>
        <v>0</v>
      </c>
      <c r="BI21" s="205" t="str">
        <f>IF(BH21&lt;&gt;"0",(M21*BH21/BH36),"0")</f>
        <v>0</v>
      </c>
      <c r="BJ21" s="206" t="str">
        <f t="shared" si="23"/>
        <v>0</v>
      </c>
      <c r="BK21" s="205" t="str">
        <f>IF(BJ21&lt;&gt;"0",(M21*BJ21/BJ36),"0")</f>
        <v>0</v>
      </c>
      <c r="BL21" s="206" t="str">
        <f t="shared" si="24"/>
        <v>0</v>
      </c>
      <c r="BM21" s="205" t="str">
        <f>IF(BL21&lt;&gt;"0",(M21*BL21/BL36),"0")</f>
        <v>0</v>
      </c>
    </row>
    <row r="22" spans="1:65" ht="15" thickBot="1" x14ac:dyDescent="0.4">
      <c r="A22" s="579"/>
      <c r="B22" s="207">
        <v>13</v>
      </c>
      <c r="C22" s="208" t="str">
        <f>'3. Scénario E32a'!I28</f>
        <v>?</v>
      </c>
      <c r="D22" s="208" t="str">
        <f>'3. Scénario E32a'!J28</f>
        <v>?</v>
      </c>
      <c r="E22" s="208" t="str">
        <f>'3. Scénario E32a'!K28</f>
        <v>?</v>
      </c>
      <c r="F22" s="208" t="str">
        <f>'3. Scénario E32a'!L28</f>
        <v>?</v>
      </c>
      <c r="G22" s="267"/>
      <c r="H22" s="257" t="s">
        <v>164</v>
      </c>
      <c r="I22" s="268"/>
      <c r="J22" s="269"/>
      <c r="K22" s="209">
        <f>'3. Scénario E32a'!N28</f>
        <v>0</v>
      </c>
      <c r="L22" s="210">
        <f>'3. Scénario E32a'!O29</f>
        <v>0</v>
      </c>
      <c r="M22" s="211">
        <f t="shared" si="6"/>
        <v>2</v>
      </c>
      <c r="N22" s="211">
        <f t="shared" si="7"/>
        <v>0</v>
      </c>
      <c r="O22" s="211">
        <f t="shared" si="8"/>
        <v>0</v>
      </c>
      <c r="P22" s="212" t="str">
        <f>IF(D22=P3,K22,"0")</f>
        <v>0</v>
      </c>
      <c r="Q22" s="213" t="str">
        <f>IF(P22&lt;&gt;"0",(M22*P22/P36),"0")</f>
        <v>0</v>
      </c>
      <c r="R22" s="213" t="str">
        <f>IF(D22=R3,K22,"0")</f>
        <v>0</v>
      </c>
      <c r="S22" s="213" t="str">
        <f>IF(R22&lt;&gt;"0",(M22*R22/R36),"0")</f>
        <v>0</v>
      </c>
      <c r="T22" s="213" t="str">
        <f>IF(D22=T3,K22,"0")</f>
        <v>0</v>
      </c>
      <c r="U22" s="213" t="str">
        <f>IF(T22&lt;&gt;"0",(M22*T22/T36),"0")</f>
        <v>0</v>
      </c>
      <c r="V22" s="213" t="str">
        <f>IF(D22=V3,K22,"0")</f>
        <v>0</v>
      </c>
      <c r="W22" s="213" t="str">
        <f>IF(V22&lt;&gt;"0",(M22*V22/V36),"0")</f>
        <v>0</v>
      </c>
      <c r="X22" s="213" t="str">
        <f>IF(D22=X3,K22,"0")</f>
        <v>0</v>
      </c>
      <c r="Y22" s="213" t="str">
        <f>IF(X22&lt;&gt;"0",(M22*X22/X36),"0")</f>
        <v>0</v>
      </c>
      <c r="Z22" s="213" t="str">
        <f>IF(D22=Z3,K22,"0")</f>
        <v>0</v>
      </c>
      <c r="AA22" s="213" t="str">
        <f>IF(Z22&lt;&gt;"0",(M22*Z22/Z36),"0")</f>
        <v>0</v>
      </c>
      <c r="AB22" s="213" t="str">
        <f>IF(F22=AB3,M22,"0")</f>
        <v>0</v>
      </c>
      <c r="AC22" s="213" t="str">
        <f>IF(AB22&lt;&gt;"0",(O22*AB22/AB36),"0")</f>
        <v>0</v>
      </c>
      <c r="AD22" s="213" t="str">
        <f>IF(D22=AD3,K22,"0")</f>
        <v>0</v>
      </c>
      <c r="AE22" s="213" t="str">
        <f>IF(AD22&lt;&gt;"0",(M22*AD22/AD36),"0")</f>
        <v>0</v>
      </c>
      <c r="AF22" s="214" t="str">
        <f t="shared" si="9"/>
        <v>0</v>
      </c>
      <c r="AG22" s="213" t="str">
        <f>IF(AF22&lt;&gt;"0",(M22*AF22/AF36),"0")</f>
        <v>0</v>
      </c>
      <c r="AH22" s="213" t="str">
        <f>IF(D22=AH3,K22,"0")</f>
        <v>0</v>
      </c>
      <c r="AI22" s="213" t="str">
        <f>IF(AH22&lt;&gt;"0",(M22*AH22/AH36),"0")</f>
        <v>0</v>
      </c>
      <c r="AJ22" s="214" t="str">
        <f t="shared" si="10"/>
        <v>0</v>
      </c>
      <c r="AK22" s="213" t="str">
        <f>IF(AJ22&lt;&gt;"0",(M22*AJ22/AJ36),"0")</f>
        <v>0</v>
      </c>
      <c r="AL22" s="214" t="str">
        <f t="shared" si="11"/>
        <v>0</v>
      </c>
      <c r="AM22" s="213" t="str">
        <f>IF(AL22&lt;&gt;"0",(M22*AL22/AL36),"0")</f>
        <v>0</v>
      </c>
      <c r="AN22" s="214" t="str">
        <f t="shared" si="12"/>
        <v>0</v>
      </c>
      <c r="AO22" s="213" t="str">
        <f>IF(AN22&lt;&gt;"0",(M22*AN22/AN36),"0")</f>
        <v>0</v>
      </c>
      <c r="AP22" s="214" t="str">
        <f t="shared" si="13"/>
        <v>0</v>
      </c>
      <c r="AQ22" s="213" t="str">
        <f>IF(AP22&lt;&gt;"0",(M22*AP22/AP36),"0")</f>
        <v>0</v>
      </c>
      <c r="AR22" s="214" t="str">
        <f t="shared" si="14"/>
        <v>0</v>
      </c>
      <c r="AS22" s="213" t="str">
        <f>IF(AR22&lt;&gt;"0",(M22*AR22/AR36),"0")</f>
        <v>0</v>
      </c>
      <c r="AT22" s="214" t="str">
        <f t="shared" si="15"/>
        <v>0</v>
      </c>
      <c r="AU22" s="213" t="str">
        <f>IF(AT22&lt;&gt;"0",(M22*AT22/AT36),"0")</f>
        <v>0</v>
      </c>
      <c r="AV22" s="214" t="str">
        <f t="shared" si="16"/>
        <v>0</v>
      </c>
      <c r="AW22" s="213" t="str">
        <f>IF(AV22&lt;&gt;"0",(M22*AV22/AV36),"0")</f>
        <v>0</v>
      </c>
      <c r="AX22" s="214" t="str">
        <f t="shared" si="17"/>
        <v>0</v>
      </c>
      <c r="AY22" s="213" t="str">
        <f>IF(AX22&lt;&gt;"0",(M22*AX22/AX36),"0")</f>
        <v>0</v>
      </c>
      <c r="AZ22" s="214" t="str">
        <f t="shared" si="18"/>
        <v>0</v>
      </c>
      <c r="BA22" s="213" t="str">
        <f>IF(AZ22&lt;&gt;"0",(M22*AZ22/AZ36),"0")</f>
        <v>0</v>
      </c>
      <c r="BB22" s="214" t="str">
        <f t="shared" si="19"/>
        <v>0</v>
      </c>
      <c r="BC22" s="213" t="str">
        <f>IF(BB22&lt;&gt;"0",(M22*BB22/BB36),"0")</f>
        <v>0</v>
      </c>
      <c r="BD22" s="214" t="str">
        <f t="shared" si="20"/>
        <v>0</v>
      </c>
      <c r="BE22" s="213" t="str">
        <f>IF(BD22&lt;&gt;"0",(M22*BD22/BD36),"0")</f>
        <v>0</v>
      </c>
      <c r="BF22" s="214" t="str">
        <f t="shared" si="21"/>
        <v>0</v>
      </c>
      <c r="BG22" s="213" t="str">
        <f>IF(BF22&lt;&gt;"0",(M22*BF22/BF36),"0")</f>
        <v>0</v>
      </c>
      <c r="BH22" s="214" t="str">
        <f t="shared" si="22"/>
        <v>0</v>
      </c>
      <c r="BI22" s="213" t="str">
        <f>IF(BH22&lt;&gt;"0",(M22*BH22/BH36),"0")</f>
        <v>0</v>
      </c>
      <c r="BJ22" s="214" t="str">
        <f t="shared" si="23"/>
        <v>0</v>
      </c>
      <c r="BK22" s="213" t="str">
        <f>IF(BJ22&lt;&gt;"0",(M22*BJ22/BJ36),"0")</f>
        <v>0</v>
      </c>
      <c r="BL22" s="214" t="str">
        <f t="shared" si="24"/>
        <v>0</v>
      </c>
      <c r="BM22" s="213" t="str">
        <f>IF(BL22&lt;&gt;"0",(M22*BL22/BL36),"0")</f>
        <v>0</v>
      </c>
    </row>
    <row r="23" spans="1:65" ht="14.4" customHeight="1" thickTop="1" x14ac:dyDescent="0.35">
      <c r="A23" s="575" t="s">
        <v>122</v>
      </c>
      <c r="B23" s="215">
        <v>1</v>
      </c>
      <c r="C23" s="216" t="str">
        <f>'3. Scénario E32a'!I34</f>
        <v>C11</v>
      </c>
      <c r="D23" s="216" t="str">
        <f>'3. Scénario E32a'!J34</f>
        <v>AC1121</v>
      </c>
      <c r="E23" s="216" t="str">
        <f>'3. Scénario E32a'!K34</f>
        <v>Rédiger un rapport de mise en service, un bon d'intervention</v>
      </c>
      <c r="F23" s="216" t="str">
        <f>'3. Scénario E32a'!L34</f>
        <v xml:space="preserve">Les rapports sont correctement renseignés et exploitables </v>
      </c>
      <c r="G23" s="270"/>
      <c r="H23" s="257" t="s">
        <v>164</v>
      </c>
      <c r="I23" s="271"/>
      <c r="J23" s="272"/>
      <c r="K23" s="202">
        <f>'3. Scénario E32a'!N34</f>
        <v>0</v>
      </c>
      <c r="L23" s="203">
        <f>'3. Scénario E32a'!O34</f>
        <v>0.1</v>
      </c>
      <c r="M23" s="181">
        <f t="shared" si="6"/>
        <v>2</v>
      </c>
      <c r="N23" s="181">
        <f t="shared" si="7"/>
        <v>0</v>
      </c>
      <c r="O23" s="181">
        <f t="shared" si="8"/>
        <v>0.2</v>
      </c>
      <c r="P23" s="217" t="str">
        <f>IF(D23=P3,K23,"0")</f>
        <v>0</v>
      </c>
      <c r="Q23" s="206" t="str">
        <f>IF(P23&lt;&gt;"0",(M23*P23/P36),"0")</f>
        <v>0</v>
      </c>
      <c r="R23" s="206" t="str">
        <f>IF(D23=R3,K23,"0")</f>
        <v>0</v>
      </c>
      <c r="S23" s="206" t="str">
        <f>IF(R23&lt;&gt;"0",(M23*R23/R36),"0")</f>
        <v>0</v>
      </c>
      <c r="T23" s="206" t="str">
        <f>IF(D23=T3,K23,"0")</f>
        <v>0</v>
      </c>
      <c r="U23" s="206" t="str">
        <f>IF(T23&lt;&gt;"0",(M23*T23/T36),"0")</f>
        <v>0</v>
      </c>
      <c r="V23" s="206" t="str">
        <f>IF(D23=V3,K23,"0")</f>
        <v>0</v>
      </c>
      <c r="W23" s="206" t="str">
        <f>IF(V23&lt;&gt;"0",(M23*V23/V36),"0")</f>
        <v>0</v>
      </c>
      <c r="X23" s="206" t="str">
        <f>IF(D23=X3,K23,"0")</f>
        <v>0</v>
      </c>
      <c r="Y23" s="206" t="str">
        <f>IF(X23&lt;&gt;"0",(M23*X23/X36),"0")</f>
        <v>0</v>
      </c>
      <c r="Z23" s="206" t="str">
        <f>IF(D23=Z3,K23,"0")</f>
        <v>0</v>
      </c>
      <c r="AA23" s="206" t="str">
        <f>IF(Z23&lt;&gt;"0",(M23*Z23/Z36),"0")</f>
        <v>0</v>
      </c>
      <c r="AB23" s="206" t="str">
        <f>IF(F23=AB3,M23,"0")</f>
        <v>0</v>
      </c>
      <c r="AC23" s="206" t="str">
        <f>IF(AB23&lt;&gt;"0",(O23*AB23/AB36),"0")</f>
        <v>0</v>
      </c>
      <c r="AD23" s="206" t="str">
        <f>IF(D23=AD3,K23,"0")</f>
        <v>0</v>
      </c>
      <c r="AE23" s="206" t="str">
        <f>IF(AD23&lt;&gt;"0",(M23*AD23/AD36),"0")</f>
        <v>0</v>
      </c>
      <c r="AF23" s="206" t="str">
        <f t="shared" si="9"/>
        <v>0</v>
      </c>
      <c r="AG23" s="206" t="str">
        <f>IF(AF23&lt;&gt;"0",(M23*AF23/AF36),"0")</f>
        <v>0</v>
      </c>
      <c r="AH23" s="206" t="str">
        <f>IF(D23=AH3,K23,"0")</f>
        <v>0</v>
      </c>
      <c r="AI23" s="206" t="str">
        <f>IF(AH23&lt;&gt;"0",(M23*AH23/AH36),"0")</f>
        <v>0</v>
      </c>
      <c r="AJ23" s="206" t="str">
        <f t="shared" si="10"/>
        <v>0</v>
      </c>
      <c r="AK23" s="206" t="str">
        <f>IF(AJ23&lt;&gt;"0",(M23*AJ23/AJ36),"0")</f>
        <v>0</v>
      </c>
      <c r="AL23" s="206" t="str">
        <f t="shared" si="11"/>
        <v>0</v>
      </c>
      <c r="AM23" s="206" t="str">
        <f>IF(AL23&lt;&gt;"0",(M23*AL23/AL36),"0")</f>
        <v>0</v>
      </c>
      <c r="AN23" s="206" t="str">
        <f t="shared" si="12"/>
        <v>0</v>
      </c>
      <c r="AO23" s="206" t="str">
        <f>IF(AN23&lt;&gt;"0",(M23*AN23/AN36),"0")</f>
        <v>0</v>
      </c>
      <c r="AP23" s="206" t="str">
        <f t="shared" si="13"/>
        <v>0</v>
      </c>
      <c r="AQ23" s="206" t="str">
        <f>IF(AP23&lt;&gt;"0",(M23*AP23/AP36),"0")</f>
        <v>0</v>
      </c>
      <c r="AR23" s="206" t="str">
        <f t="shared" si="14"/>
        <v>0</v>
      </c>
      <c r="AS23" s="206" t="str">
        <f>IF(AR23&lt;&gt;"0",(M23*AR23/AR36),"0")</f>
        <v>0</v>
      </c>
      <c r="AT23" s="206" t="str">
        <f t="shared" si="15"/>
        <v>0</v>
      </c>
      <c r="AU23" s="206" t="str">
        <f>IF(AT23&lt;&gt;"0",(M23*AT23/AT36),"0")</f>
        <v>0</v>
      </c>
      <c r="AV23" s="206" t="str">
        <f t="shared" si="16"/>
        <v>0</v>
      </c>
      <c r="AW23" s="206" t="str">
        <f>IF(AV23&lt;&gt;"0",(M23*AV23/AV36),"0")</f>
        <v>0</v>
      </c>
      <c r="AX23" s="206" t="str">
        <f t="shared" si="17"/>
        <v>0</v>
      </c>
      <c r="AY23" s="206" t="str">
        <f>IF(AX23&lt;&gt;"0",(M23*AX23/AX36),"0")</f>
        <v>0</v>
      </c>
      <c r="AZ23" s="206" t="str">
        <f t="shared" si="18"/>
        <v>0</v>
      </c>
      <c r="BA23" s="206" t="str">
        <f>IF(AZ23&lt;&gt;"0",(M23*AZ23/AZ36),"0")</f>
        <v>0</v>
      </c>
      <c r="BB23" s="206" t="str">
        <f t="shared" si="19"/>
        <v>0</v>
      </c>
      <c r="BC23" s="206" t="str">
        <f>IF(BB23&lt;&gt;"0",(M23*BB23/BB36),"0")</f>
        <v>0</v>
      </c>
      <c r="BD23" s="206" t="str">
        <f t="shared" si="20"/>
        <v>0</v>
      </c>
      <c r="BE23" s="206" t="str">
        <f>IF(BD23&lt;&gt;"0",(M23*BD23/BD36),"0")</f>
        <v>0</v>
      </c>
      <c r="BF23" s="206" t="str">
        <f t="shared" si="21"/>
        <v>0</v>
      </c>
      <c r="BG23" s="206" t="str">
        <f>IF(BF23&lt;&gt;"0",(M23*BF23/BF36),"0")</f>
        <v>0</v>
      </c>
      <c r="BH23" s="206" t="str">
        <f t="shared" si="22"/>
        <v>0</v>
      </c>
      <c r="BI23" s="206" t="str">
        <f>IF(BH23&lt;&gt;"0",(M23*BH23/BH36),"0")</f>
        <v>0</v>
      </c>
      <c r="BJ23" s="206" t="str">
        <f t="shared" si="23"/>
        <v>0</v>
      </c>
      <c r="BK23" s="206" t="str">
        <f>IF(BJ23&lt;&gt;"0",(M23*BJ23/BJ36),"0")</f>
        <v>0</v>
      </c>
      <c r="BL23" s="206">
        <f t="shared" si="24"/>
        <v>0.1</v>
      </c>
      <c r="BM23" s="206">
        <f>IF(BL23&lt;&gt;"0",(M23*BL23/BL36),"0")</f>
        <v>2</v>
      </c>
    </row>
    <row r="24" spans="1:65" x14ac:dyDescent="0.35">
      <c r="A24" s="575"/>
      <c r="B24" s="215">
        <v>2</v>
      </c>
      <c r="C24" s="178" t="str">
        <f>'3. Scénario E32a'!I35</f>
        <v>?</v>
      </c>
      <c r="D24" s="216" t="str">
        <f>'3. Scénario E32a'!J35</f>
        <v>?</v>
      </c>
      <c r="E24" s="216" t="str">
        <f>'3. Scénario E32a'!K35</f>
        <v>?</v>
      </c>
      <c r="F24" s="216" t="str">
        <f>'3. Scénario E32a'!L35</f>
        <v>?</v>
      </c>
      <c r="G24" s="256"/>
      <c r="H24" s="257" t="s">
        <v>164</v>
      </c>
      <c r="I24" s="257"/>
      <c r="J24" s="265"/>
      <c r="K24" s="179">
        <f>'3. Scénario E32a'!N35</f>
        <v>0</v>
      </c>
      <c r="L24" s="180">
        <f>'3. Scénario E32a'!O35</f>
        <v>0</v>
      </c>
      <c r="M24" s="190">
        <f t="shared" si="6"/>
        <v>2</v>
      </c>
      <c r="N24" s="190">
        <f t="shared" si="7"/>
        <v>0</v>
      </c>
      <c r="O24" s="190">
        <f t="shared" si="8"/>
        <v>0</v>
      </c>
      <c r="P24" s="204" t="str">
        <f>IF(D24=P3,K24,"0")</f>
        <v>0</v>
      </c>
      <c r="Q24" s="205" t="str">
        <f>IF(P24&lt;&gt;"0",(M24*P24/P36),"0")</f>
        <v>0</v>
      </c>
      <c r="R24" s="205" t="str">
        <f>IF(D24=R3,K24,"0")</f>
        <v>0</v>
      </c>
      <c r="S24" s="205" t="str">
        <f>IF(R24&lt;&gt;"0",(M24*R24/R36),"0")</f>
        <v>0</v>
      </c>
      <c r="T24" s="205" t="str">
        <f>IF(D24=T3,K24,"0")</f>
        <v>0</v>
      </c>
      <c r="U24" s="205" t="str">
        <f>IF(T24&lt;&gt;"0",(M24*T24/T36),"0")</f>
        <v>0</v>
      </c>
      <c r="V24" s="205" t="str">
        <f>IF(D24=V3,K24,"0")</f>
        <v>0</v>
      </c>
      <c r="W24" s="205" t="str">
        <f>IF(V24&lt;&gt;"0",(M24*V24/V36),"0")</f>
        <v>0</v>
      </c>
      <c r="X24" s="205" t="str">
        <f>IF(D24=X3,K24,"0")</f>
        <v>0</v>
      </c>
      <c r="Y24" s="205" t="str">
        <f>IF(X24&lt;&gt;"0",(M24*X24/X36),"0")</f>
        <v>0</v>
      </c>
      <c r="Z24" s="205" t="str">
        <f>IF(D24=Z3,K24,"0")</f>
        <v>0</v>
      </c>
      <c r="AA24" s="205" t="str">
        <f>IF(Z24&lt;&gt;"0",(M24*Z24/Z36),"0")</f>
        <v>0</v>
      </c>
      <c r="AB24" s="205" t="str">
        <f>IF(F24=AB3,M24,"0")</f>
        <v>0</v>
      </c>
      <c r="AC24" s="205" t="str">
        <f>IF(AB24&lt;&gt;"0",(O24*AB24/AB36),"0")</f>
        <v>0</v>
      </c>
      <c r="AD24" s="205" t="str">
        <f>IF(D24=AD3,K24,"0")</f>
        <v>0</v>
      </c>
      <c r="AE24" s="205" t="str">
        <f>IF(AD24&lt;&gt;"0",(M24*AD24/AD36),"0")</f>
        <v>0</v>
      </c>
      <c r="AF24" s="206" t="str">
        <f t="shared" si="9"/>
        <v>0</v>
      </c>
      <c r="AG24" s="205" t="str">
        <f>IF(AF24&lt;&gt;"0",(M24*AF24/AF36),"0")</f>
        <v>0</v>
      </c>
      <c r="AH24" s="205" t="str">
        <f>IF(D24=AH3,K24,"0")</f>
        <v>0</v>
      </c>
      <c r="AI24" s="205" t="str">
        <f>IF(AH24&lt;&gt;"0",(M24*AH24/AH36),"0")</f>
        <v>0</v>
      </c>
      <c r="AJ24" s="206" t="str">
        <f t="shared" si="10"/>
        <v>0</v>
      </c>
      <c r="AK24" s="205" t="str">
        <f>IF(AJ24&lt;&gt;"0",(M24*AJ24/AJ36),"0")</f>
        <v>0</v>
      </c>
      <c r="AL24" s="206" t="str">
        <f t="shared" si="11"/>
        <v>0</v>
      </c>
      <c r="AM24" s="205" t="str">
        <f>IF(AL24&lt;&gt;"0",(M24*AL24/AL36),"0")</f>
        <v>0</v>
      </c>
      <c r="AN24" s="206" t="str">
        <f t="shared" si="12"/>
        <v>0</v>
      </c>
      <c r="AO24" s="205" t="str">
        <f>IF(AN24&lt;&gt;"0",(M24*AN24/AN36),"0")</f>
        <v>0</v>
      </c>
      <c r="AP24" s="206" t="str">
        <f t="shared" si="13"/>
        <v>0</v>
      </c>
      <c r="AQ24" s="205" t="str">
        <f>IF(AP24&lt;&gt;"0",(M24*AP24/AP36),"0")</f>
        <v>0</v>
      </c>
      <c r="AR24" s="206" t="str">
        <f t="shared" si="14"/>
        <v>0</v>
      </c>
      <c r="AS24" s="205" t="str">
        <f>IF(AR24&lt;&gt;"0",(M24*AR24/AR36),"0")</f>
        <v>0</v>
      </c>
      <c r="AT24" s="206" t="str">
        <f t="shared" si="15"/>
        <v>0</v>
      </c>
      <c r="AU24" s="205" t="str">
        <f>IF(AT24&lt;&gt;"0",(M24*AT24/AT36),"0")</f>
        <v>0</v>
      </c>
      <c r="AV24" s="206" t="str">
        <f t="shared" si="16"/>
        <v>0</v>
      </c>
      <c r="AW24" s="205" t="str">
        <f>IF(AV24&lt;&gt;"0",(M24*AV24/AV36),"0")</f>
        <v>0</v>
      </c>
      <c r="AX24" s="206" t="str">
        <f t="shared" si="17"/>
        <v>0</v>
      </c>
      <c r="AY24" s="205" t="str">
        <f>IF(AX24&lt;&gt;"0",(M24*AX24/AX36),"0")</f>
        <v>0</v>
      </c>
      <c r="AZ24" s="206" t="str">
        <f t="shared" si="18"/>
        <v>0</v>
      </c>
      <c r="BA24" s="205" t="str">
        <f>IF(AZ24&lt;&gt;"0",(M24*AZ24/AZ36),"0")</f>
        <v>0</v>
      </c>
      <c r="BB24" s="206" t="str">
        <f t="shared" si="19"/>
        <v>0</v>
      </c>
      <c r="BC24" s="205" t="str">
        <f>IF(BB24&lt;&gt;"0",(M24*BB24/BB36),"0")</f>
        <v>0</v>
      </c>
      <c r="BD24" s="206" t="str">
        <f t="shared" si="20"/>
        <v>0</v>
      </c>
      <c r="BE24" s="205" t="str">
        <f>IF(BD24&lt;&gt;"0",(M24*BD24/BD36),"0")</f>
        <v>0</v>
      </c>
      <c r="BF24" s="206" t="str">
        <f t="shared" si="21"/>
        <v>0</v>
      </c>
      <c r="BG24" s="205" t="str">
        <f>IF(BF24&lt;&gt;"0",(M24*BF24/BF36),"0")</f>
        <v>0</v>
      </c>
      <c r="BH24" s="206" t="str">
        <f t="shared" si="22"/>
        <v>0</v>
      </c>
      <c r="BI24" s="205" t="str">
        <f>IF(BH24&lt;&gt;"0",(M24*BH24/BH36),"0")</f>
        <v>0</v>
      </c>
      <c r="BJ24" s="206" t="str">
        <f t="shared" si="23"/>
        <v>0</v>
      </c>
      <c r="BK24" s="205" t="str">
        <f>IF(BJ24&lt;&gt;"0",(M24*BJ24/BJ36),"0")</f>
        <v>0</v>
      </c>
      <c r="BL24" s="206" t="str">
        <f t="shared" si="24"/>
        <v>0</v>
      </c>
      <c r="BM24" s="205" t="str">
        <f>IF(BL24&lt;&gt;"0",(M24*BL24/BL36),"0")</f>
        <v>0</v>
      </c>
    </row>
    <row r="25" spans="1:65" x14ac:dyDescent="0.35">
      <c r="A25" s="575"/>
      <c r="B25" s="215">
        <v>3</v>
      </c>
      <c r="C25" s="178" t="str">
        <f>'3. Scénario E32a'!I36</f>
        <v>C10</v>
      </c>
      <c r="D25" s="216" t="str">
        <f>'3. Scénario E32a'!J36</f>
        <v>AC1082</v>
      </c>
      <c r="E25" s="216" t="str">
        <f>'3. Scénario E32a'!K36</f>
        <v>Effectuer la déposedu composant défectueux</v>
      </c>
      <c r="F25" s="216" t="str">
        <f>'3. Scénario E32a'!L36</f>
        <v xml:space="preserve">Les consignes et procédures sont respectées </v>
      </c>
      <c r="G25" s="256"/>
      <c r="H25" s="257" t="s">
        <v>164</v>
      </c>
      <c r="I25" s="257"/>
      <c r="J25" s="265"/>
      <c r="K25" s="179">
        <f>'3. Scénario E32a'!N36</f>
        <v>0.1</v>
      </c>
      <c r="L25" s="180">
        <f>'3. Scénario E32a'!O36</f>
        <v>0</v>
      </c>
      <c r="M25" s="190">
        <f t="shared" si="6"/>
        <v>2</v>
      </c>
      <c r="N25" s="190">
        <f t="shared" si="7"/>
        <v>0.2</v>
      </c>
      <c r="O25" s="190">
        <f t="shared" si="8"/>
        <v>0</v>
      </c>
      <c r="P25" s="204" t="str">
        <f>IF(D25=P3,K25,"0")</f>
        <v>0</v>
      </c>
      <c r="Q25" s="205" t="str">
        <f>IF(P25&lt;&gt;"0",(M25*P25/P36),"0")</f>
        <v>0</v>
      </c>
      <c r="R25" s="205" t="str">
        <f>IF(D25=R3,K25,"0")</f>
        <v>0</v>
      </c>
      <c r="S25" s="205" t="str">
        <f>IF(R25&lt;&gt;"0",(M25*R25/R36),"0")</f>
        <v>0</v>
      </c>
      <c r="T25" s="205" t="str">
        <f>IF(D25=T3,K25,"0")</f>
        <v>0</v>
      </c>
      <c r="U25" s="205" t="str">
        <f>IF(T25&lt;&gt;"0",(M25*T25/T36),"0")</f>
        <v>0</v>
      </c>
      <c r="V25" s="205" t="str">
        <f>IF(D25=V3,K25,"0")</f>
        <v>0</v>
      </c>
      <c r="W25" s="205" t="str">
        <f>IF(V25&lt;&gt;"0",(M25*V25/V36),"0")</f>
        <v>0</v>
      </c>
      <c r="X25" s="205" t="str">
        <f>IF(D25=X3,K25,"0")</f>
        <v>0</v>
      </c>
      <c r="Y25" s="205" t="str">
        <f>IF(X25&lt;&gt;"0",(M25*X25/X36),"0")</f>
        <v>0</v>
      </c>
      <c r="Z25" s="205" t="str">
        <f>IF(D25=Z3,K25,"0")</f>
        <v>0</v>
      </c>
      <c r="AA25" s="205" t="str">
        <f>IF(Z25&lt;&gt;"0",(M25*Z25/Z36),"0")</f>
        <v>0</v>
      </c>
      <c r="AB25" s="205" t="str">
        <f>IF(F25=AB3,M25,"0")</f>
        <v>0</v>
      </c>
      <c r="AC25" s="205" t="str">
        <f>IF(AB25&lt;&gt;"0",(O25*AB25/AB36),"0")</f>
        <v>0</v>
      </c>
      <c r="AD25" s="205" t="str">
        <f>IF(D25=AD3,K25,"0")</f>
        <v>0</v>
      </c>
      <c r="AE25" s="205" t="str">
        <f>IF(AD25&lt;&gt;"0",(M25*AD25/AD36),"0")</f>
        <v>0</v>
      </c>
      <c r="AF25" s="206" t="str">
        <f t="shared" si="9"/>
        <v>0</v>
      </c>
      <c r="AG25" s="205" t="str">
        <f>IF(AF25&lt;&gt;"0",(M25*AF25/AF36),"0")</f>
        <v>0</v>
      </c>
      <c r="AH25" s="205" t="str">
        <f>IF(D25=AH3,K25,"0")</f>
        <v>0</v>
      </c>
      <c r="AI25" s="205" t="str">
        <f>IF(AH25&lt;&gt;"0",(M25*AH25/AH36),"0")</f>
        <v>0</v>
      </c>
      <c r="AJ25" s="206" t="str">
        <f t="shared" si="10"/>
        <v>0</v>
      </c>
      <c r="AK25" s="205" t="str">
        <f>IF(AJ25&lt;&gt;"0",(M25*AJ25/AJ36),"0")</f>
        <v>0</v>
      </c>
      <c r="AL25" s="206" t="str">
        <f t="shared" si="11"/>
        <v>0</v>
      </c>
      <c r="AM25" s="205" t="str">
        <f>IF(AL25&lt;&gt;"0",(M25*AL25/AL36),"0")</f>
        <v>0</v>
      </c>
      <c r="AN25" s="206" t="str">
        <f t="shared" si="12"/>
        <v>0</v>
      </c>
      <c r="AO25" s="205" t="str">
        <f>IF(AN25&lt;&gt;"0",(M25*AN25/AN36),"0")</f>
        <v>0</v>
      </c>
      <c r="AP25" s="206">
        <f t="shared" si="13"/>
        <v>0.1</v>
      </c>
      <c r="AQ25" s="205">
        <f>IF(AP25&lt;&gt;"0",(M25*AP25/AP36),"0")</f>
        <v>1.3333333333333333</v>
      </c>
      <c r="AR25" s="206" t="str">
        <f t="shared" si="14"/>
        <v>0</v>
      </c>
      <c r="AS25" s="205" t="str">
        <f>IF(AR25&lt;&gt;"0",(M25*AR25/AR36),"0")</f>
        <v>0</v>
      </c>
      <c r="AT25" s="206" t="str">
        <f t="shared" si="15"/>
        <v>0</v>
      </c>
      <c r="AU25" s="205" t="str">
        <f>IF(AT25&lt;&gt;"0",(M25*AT25/AT36),"0")</f>
        <v>0</v>
      </c>
      <c r="AV25" s="206" t="str">
        <f t="shared" si="16"/>
        <v>0</v>
      </c>
      <c r="AW25" s="205" t="str">
        <f>IF(AV25&lt;&gt;"0",(M25*AV25/AV36),"0")</f>
        <v>0</v>
      </c>
      <c r="AX25" s="206" t="str">
        <f t="shared" si="17"/>
        <v>0</v>
      </c>
      <c r="AY25" s="205" t="str">
        <f>IF(AX25&lt;&gt;"0",(M25*AX25/AX36),"0")</f>
        <v>0</v>
      </c>
      <c r="AZ25" s="206" t="str">
        <f t="shared" si="18"/>
        <v>0</v>
      </c>
      <c r="BA25" s="205" t="str">
        <f>IF(AZ25&lt;&gt;"0",(M25*AZ25/AZ36),"0")</f>
        <v>0</v>
      </c>
      <c r="BB25" s="206" t="str">
        <f t="shared" si="19"/>
        <v>0</v>
      </c>
      <c r="BC25" s="205" t="str">
        <f>IF(BB25&lt;&gt;"0",(M25*BB25/BB36),"0")</f>
        <v>0</v>
      </c>
      <c r="BD25" s="206" t="str">
        <f t="shared" si="20"/>
        <v>0</v>
      </c>
      <c r="BE25" s="205" t="str">
        <f>IF(BD25&lt;&gt;"0",(M25*BD25/BD36),"0")</f>
        <v>0</v>
      </c>
      <c r="BF25" s="206" t="str">
        <f t="shared" si="21"/>
        <v>0</v>
      </c>
      <c r="BG25" s="205" t="str">
        <f>IF(BF25&lt;&gt;"0",(M25*BF25/BF36),"0")</f>
        <v>0</v>
      </c>
      <c r="BH25" s="206" t="str">
        <f t="shared" si="22"/>
        <v>0</v>
      </c>
      <c r="BI25" s="205" t="str">
        <f>IF(BH25&lt;&gt;"0",(M25*BH25/BH36),"0")</f>
        <v>0</v>
      </c>
      <c r="BJ25" s="206" t="str">
        <f t="shared" si="23"/>
        <v>0</v>
      </c>
      <c r="BK25" s="205" t="str">
        <f>IF(BJ25&lt;&gt;"0",(M25*BJ25/BJ36),"0")</f>
        <v>0</v>
      </c>
      <c r="BL25" s="206" t="str">
        <f t="shared" si="24"/>
        <v>0</v>
      </c>
      <c r="BM25" s="205" t="str">
        <f>IF(BL25&lt;&gt;"0",(M25*BL25/BL36),"0")</f>
        <v>0</v>
      </c>
    </row>
    <row r="26" spans="1:65" x14ac:dyDescent="0.35">
      <c r="A26" s="575"/>
      <c r="B26" s="215">
        <v>4</v>
      </c>
      <c r="C26" s="178" t="str">
        <f>'3. Scénario E32a'!I37</f>
        <v>?</v>
      </c>
      <c r="D26" s="216" t="str">
        <f>'3. Scénario E32a'!J37</f>
        <v>?</v>
      </c>
      <c r="E26" s="216" t="str">
        <f>'3. Scénario E32a'!K37</f>
        <v>?</v>
      </c>
      <c r="F26" s="216" t="str">
        <f>'3. Scénario E32a'!L37</f>
        <v>?</v>
      </c>
      <c r="G26" s="256"/>
      <c r="H26" s="257" t="s">
        <v>164</v>
      </c>
      <c r="I26" s="257"/>
      <c r="J26" s="265"/>
      <c r="K26" s="179">
        <f>'3. Scénario E32a'!N37</f>
        <v>0</v>
      </c>
      <c r="L26" s="180">
        <f>'3. Scénario E32a'!O37</f>
        <v>0</v>
      </c>
      <c r="M26" s="190">
        <f t="shared" si="6"/>
        <v>2</v>
      </c>
      <c r="N26" s="190">
        <f t="shared" si="7"/>
        <v>0</v>
      </c>
      <c r="O26" s="190">
        <f t="shared" si="8"/>
        <v>0</v>
      </c>
      <c r="P26" s="204" t="str">
        <f>IF(D26=P3,K26,"0")</f>
        <v>0</v>
      </c>
      <c r="Q26" s="205" t="str">
        <f>IF(P26&lt;&gt;"0",(M26*P26/P36),"0")</f>
        <v>0</v>
      </c>
      <c r="R26" s="205" t="str">
        <f>IF(D26=R3,K26,"0")</f>
        <v>0</v>
      </c>
      <c r="S26" s="205" t="str">
        <f>IF(R26&lt;&gt;"0",(M26*R26/R36),"0")</f>
        <v>0</v>
      </c>
      <c r="T26" s="205" t="str">
        <f>IF(D26=T3,K26,"0")</f>
        <v>0</v>
      </c>
      <c r="U26" s="205" t="str">
        <f>IF(T26&lt;&gt;"0",(M26*T26/T36),"0")</f>
        <v>0</v>
      </c>
      <c r="V26" s="205" t="str">
        <f>IF(D26=V3,K26,"0")</f>
        <v>0</v>
      </c>
      <c r="W26" s="205" t="str">
        <f>IF(V26&lt;&gt;"0",(M26*V26/V36),"0")</f>
        <v>0</v>
      </c>
      <c r="X26" s="205" t="str">
        <f>IF(D26=X3,K26,"0")</f>
        <v>0</v>
      </c>
      <c r="Y26" s="205" t="str">
        <f>IF(X26&lt;&gt;"0",(M26*X26/X36),"0")</f>
        <v>0</v>
      </c>
      <c r="Z26" s="205" t="str">
        <f>IF(D26=Z3,K26,"0")</f>
        <v>0</v>
      </c>
      <c r="AA26" s="205" t="str">
        <f>IF(Z26&lt;&gt;"0",(M26*Z26/Z36),"0")</f>
        <v>0</v>
      </c>
      <c r="AB26" s="205" t="str">
        <f>IF(F26=AB3,M26,"0")</f>
        <v>0</v>
      </c>
      <c r="AC26" s="205" t="str">
        <f>IF(AB26&lt;&gt;"0",(O26*AB26/AB36),"0")</f>
        <v>0</v>
      </c>
      <c r="AD26" s="205" t="str">
        <f>IF(D26=AD3,K26,"0")</f>
        <v>0</v>
      </c>
      <c r="AE26" s="205" t="str">
        <f>IF(AD26&lt;&gt;"0",(M26*AD26/AD36),"0")</f>
        <v>0</v>
      </c>
      <c r="AF26" s="206" t="str">
        <f t="shared" si="9"/>
        <v>0</v>
      </c>
      <c r="AG26" s="205" t="str">
        <f>IF(AF26&lt;&gt;"0",(M26*AF26/AF36),"0")</f>
        <v>0</v>
      </c>
      <c r="AH26" s="205" t="str">
        <f>IF(D26=AH3,K26,"0")</f>
        <v>0</v>
      </c>
      <c r="AI26" s="205" t="str">
        <f>IF(AH26&lt;&gt;"0",(M26*AH26/AH36),"0")</f>
        <v>0</v>
      </c>
      <c r="AJ26" s="206" t="str">
        <f t="shared" si="10"/>
        <v>0</v>
      </c>
      <c r="AK26" s="205" t="str">
        <f>IF(AJ26&lt;&gt;"0",(M26*AJ26/AJ36),"0")</f>
        <v>0</v>
      </c>
      <c r="AL26" s="206" t="str">
        <f t="shared" si="11"/>
        <v>0</v>
      </c>
      <c r="AM26" s="205" t="str">
        <f>IF(AL26&lt;&gt;"0",(M26*AL26/AL36),"0")</f>
        <v>0</v>
      </c>
      <c r="AN26" s="206" t="str">
        <f t="shared" si="12"/>
        <v>0</v>
      </c>
      <c r="AO26" s="205" t="str">
        <f>IF(AN26&lt;&gt;"0",(M26*AN26/AN36),"0")</f>
        <v>0</v>
      </c>
      <c r="AP26" s="206" t="str">
        <f t="shared" si="13"/>
        <v>0</v>
      </c>
      <c r="AQ26" s="205" t="str">
        <f>IF(AP26&lt;&gt;"0",(M26*AP26/AP36),"0")</f>
        <v>0</v>
      </c>
      <c r="AR26" s="206" t="str">
        <f t="shared" si="14"/>
        <v>0</v>
      </c>
      <c r="AS26" s="205" t="str">
        <f>IF(AR26&lt;&gt;"0",(M26*AR26/AR36),"0")</f>
        <v>0</v>
      </c>
      <c r="AT26" s="206" t="str">
        <f t="shared" si="15"/>
        <v>0</v>
      </c>
      <c r="AU26" s="205" t="str">
        <f>IF(AT26&lt;&gt;"0",(M26*AT26/AT36),"0")</f>
        <v>0</v>
      </c>
      <c r="AV26" s="206" t="str">
        <f t="shared" si="16"/>
        <v>0</v>
      </c>
      <c r="AW26" s="205" t="str">
        <f>IF(AV26&lt;&gt;"0",(M26*AV26/AV36),"0")</f>
        <v>0</v>
      </c>
      <c r="AX26" s="206" t="str">
        <f t="shared" si="17"/>
        <v>0</v>
      </c>
      <c r="AY26" s="205" t="str">
        <f>IF(AX26&lt;&gt;"0",(M26*AX26/AX36),"0")</f>
        <v>0</v>
      </c>
      <c r="AZ26" s="206" t="str">
        <f t="shared" si="18"/>
        <v>0</v>
      </c>
      <c r="BA26" s="205" t="str">
        <f>IF(AZ26&lt;&gt;"0",(M26*AZ26/AZ36),"0")</f>
        <v>0</v>
      </c>
      <c r="BB26" s="206" t="str">
        <f t="shared" si="19"/>
        <v>0</v>
      </c>
      <c r="BC26" s="205" t="str">
        <f>IF(BB26&lt;&gt;"0",(M26*BB26/BB36),"0")</f>
        <v>0</v>
      </c>
      <c r="BD26" s="206" t="str">
        <f t="shared" si="20"/>
        <v>0</v>
      </c>
      <c r="BE26" s="205" t="str">
        <f>IF(BD26&lt;&gt;"0",(M26*BD26/BD36),"0")</f>
        <v>0</v>
      </c>
      <c r="BF26" s="206" t="str">
        <f t="shared" si="21"/>
        <v>0</v>
      </c>
      <c r="BG26" s="205" t="str">
        <f>IF(BF26&lt;&gt;"0",(M26*BF26/BF36),"0")</f>
        <v>0</v>
      </c>
      <c r="BH26" s="206" t="str">
        <f t="shared" si="22"/>
        <v>0</v>
      </c>
      <c r="BI26" s="205" t="str">
        <f>IF(BH26&lt;&gt;"0",(M26*BH26/BH36),"0")</f>
        <v>0</v>
      </c>
      <c r="BJ26" s="206" t="str">
        <f t="shared" si="23"/>
        <v>0</v>
      </c>
      <c r="BK26" s="205" t="str">
        <f>IF(BJ26&lt;&gt;"0",(M26*BJ26/BJ36),"0")</f>
        <v>0</v>
      </c>
      <c r="BL26" s="206" t="str">
        <f t="shared" si="24"/>
        <v>0</v>
      </c>
      <c r="BM26" s="205" t="str">
        <f>IF(BL26&lt;&gt;"0",(M26*BL26/BL36),"0")</f>
        <v>0</v>
      </c>
    </row>
    <row r="27" spans="1:65" x14ac:dyDescent="0.35">
      <c r="A27" s="575"/>
      <c r="B27" s="215">
        <v>5</v>
      </c>
      <c r="C27" s="178" t="str">
        <f>'3. Scénario E32a'!I38</f>
        <v>C11</v>
      </c>
      <c r="D27" s="216" t="str">
        <f>'3. Scénario E32a'!J38</f>
        <v>AC1121</v>
      </c>
      <c r="E27" s="216" t="str">
        <f>'3. Scénario E32a'!K38</f>
        <v>Rédiger un rapport de mise en service, un bon d'intervention</v>
      </c>
      <c r="F27" s="216" t="str">
        <f>'3. Scénario E32a'!L38</f>
        <v xml:space="preserve">Les rapports sont correctement renseignés et exploitables </v>
      </c>
      <c r="G27" s="256"/>
      <c r="H27" s="257" t="s">
        <v>164</v>
      </c>
      <c r="I27" s="257"/>
      <c r="J27" s="265"/>
      <c r="K27" s="179">
        <f>'3. Scénario E32a'!N38</f>
        <v>0</v>
      </c>
      <c r="L27" s="180">
        <f>'3. Scénario E32a'!O38</f>
        <v>0</v>
      </c>
      <c r="M27" s="190">
        <f t="shared" si="6"/>
        <v>2</v>
      </c>
      <c r="N27" s="190">
        <f t="shared" si="7"/>
        <v>0</v>
      </c>
      <c r="O27" s="190">
        <f t="shared" si="8"/>
        <v>0</v>
      </c>
      <c r="P27" s="204" t="str">
        <f>IF(D27=P3,K27,"0")</f>
        <v>0</v>
      </c>
      <c r="Q27" s="205" t="str">
        <f>IF(P27&lt;&gt;"0",(M27*P27/P36),"0")</f>
        <v>0</v>
      </c>
      <c r="R27" s="205" t="str">
        <f>IF(D27=R3,K27,"0")</f>
        <v>0</v>
      </c>
      <c r="S27" s="205" t="str">
        <f>IF(R27&lt;&gt;"0",(M27*R27/R36),"0")</f>
        <v>0</v>
      </c>
      <c r="T27" s="205" t="str">
        <f>IF(D27=T3,K27,"0")</f>
        <v>0</v>
      </c>
      <c r="U27" s="205" t="str">
        <f>IF(T27&lt;&gt;"0",(M27*T27/T36),"0")</f>
        <v>0</v>
      </c>
      <c r="V27" s="205" t="str">
        <f>IF(D27=V3,K27,"0")</f>
        <v>0</v>
      </c>
      <c r="W27" s="205" t="str">
        <f>IF(V27&lt;&gt;"0",(M27*V27/V36),"0")</f>
        <v>0</v>
      </c>
      <c r="X27" s="205" t="str">
        <f>IF(D27=X3,K27,"0")</f>
        <v>0</v>
      </c>
      <c r="Y27" s="205" t="str">
        <f>IF(X27&lt;&gt;"0",(M27*X27/X36),"0")</f>
        <v>0</v>
      </c>
      <c r="Z27" s="205" t="str">
        <f>IF(D27=Z3,K27,"0")</f>
        <v>0</v>
      </c>
      <c r="AA27" s="205" t="str">
        <f>IF(Z27&lt;&gt;"0",(M27*Z27/Z36),"0")</f>
        <v>0</v>
      </c>
      <c r="AB27" s="205" t="str">
        <f>IF(F27=AB3,M27,"0")</f>
        <v>0</v>
      </c>
      <c r="AC27" s="205" t="str">
        <f>IF(AB27&lt;&gt;"0",(O27*AB27/AB36),"0")</f>
        <v>0</v>
      </c>
      <c r="AD27" s="205" t="str">
        <f>IF(D27=AD3,K27,"0")</f>
        <v>0</v>
      </c>
      <c r="AE27" s="205" t="str">
        <f>IF(AD27&lt;&gt;"0",(M27*AD27/AD36),"0")</f>
        <v>0</v>
      </c>
      <c r="AF27" s="206" t="str">
        <f t="shared" si="9"/>
        <v>0</v>
      </c>
      <c r="AG27" s="205" t="str">
        <f>IF(AF27&lt;&gt;"0",(M27*AF27/AF36),"0")</f>
        <v>0</v>
      </c>
      <c r="AH27" s="205" t="str">
        <f>IF(D27=AH3,K27,"0")</f>
        <v>0</v>
      </c>
      <c r="AI27" s="205" t="str">
        <f>IF(AH27&lt;&gt;"0",(M27*AH27/AH36),"0")</f>
        <v>0</v>
      </c>
      <c r="AJ27" s="206" t="str">
        <f t="shared" si="10"/>
        <v>0</v>
      </c>
      <c r="AK27" s="205" t="str">
        <f>IF(AJ27&lt;&gt;"0",(M27*AJ27/AJ36),"0")</f>
        <v>0</v>
      </c>
      <c r="AL27" s="206" t="str">
        <f t="shared" si="11"/>
        <v>0</v>
      </c>
      <c r="AM27" s="205" t="str">
        <f>IF(AL27&lt;&gt;"0",(M27*AL27/AL36),"0")</f>
        <v>0</v>
      </c>
      <c r="AN27" s="206" t="str">
        <f t="shared" si="12"/>
        <v>0</v>
      </c>
      <c r="AO27" s="205" t="str">
        <f>IF(AN27&lt;&gt;"0",(M27*AN27/AN36),"0")</f>
        <v>0</v>
      </c>
      <c r="AP27" s="206" t="str">
        <f t="shared" si="13"/>
        <v>0</v>
      </c>
      <c r="AQ27" s="205" t="str">
        <f>IF(AP27&lt;&gt;"0",(M27*AP27/AP36),"0")</f>
        <v>0</v>
      </c>
      <c r="AR27" s="206" t="str">
        <f t="shared" si="14"/>
        <v>0</v>
      </c>
      <c r="AS27" s="205" t="str">
        <f>IF(AR27&lt;&gt;"0",(M27*AR27/AR36),"0")</f>
        <v>0</v>
      </c>
      <c r="AT27" s="206" t="str">
        <f t="shared" si="15"/>
        <v>0</v>
      </c>
      <c r="AU27" s="205" t="str">
        <f>IF(AT27&lt;&gt;"0",(M27*AT27/AT36),"0")</f>
        <v>0</v>
      </c>
      <c r="AV27" s="206" t="str">
        <f t="shared" si="16"/>
        <v>0</v>
      </c>
      <c r="AW27" s="205" t="str">
        <f>IF(AV27&lt;&gt;"0",(M27*AV27/AV36),"0")</f>
        <v>0</v>
      </c>
      <c r="AX27" s="206" t="str">
        <f t="shared" si="17"/>
        <v>0</v>
      </c>
      <c r="AY27" s="205" t="str">
        <f>IF(AX27&lt;&gt;"0",(M27*AX27/AX36),"0")</f>
        <v>0</v>
      </c>
      <c r="AZ27" s="206" t="str">
        <f t="shared" si="18"/>
        <v>0</v>
      </c>
      <c r="BA27" s="205" t="str">
        <f>IF(AZ27&lt;&gt;"0",(M27*AZ27/AZ36),"0")</f>
        <v>0</v>
      </c>
      <c r="BB27" s="206" t="str">
        <f t="shared" si="19"/>
        <v>0</v>
      </c>
      <c r="BC27" s="205" t="str">
        <f>IF(BB27&lt;&gt;"0",(M27*BB27/BB36),"0")</f>
        <v>0</v>
      </c>
      <c r="BD27" s="206" t="str">
        <f t="shared" si="20"/>
        <v>0</v>
      </c>
      <c r="BE27" s="205" t="str">
        <f>IF(BD27&lt;&gt;"0",(M27*BD27/BD36),"0")</f>
        <v>0</v>
      </c>
      <c r="BF27" s="206" t="str">
        <f t="shared" si="21"/>
        <v>0</v>
      </c>
      <c r="BG27" s="205" t="str">
        <f>IF(BF27&lt;&gt;"0",(M27*BF27/BF36),"0")</f>
        <v>0</v>
      </c>
      <c r="BH27" s="206" t="str">
        <f t="shared" si="22"/>
        <v>0</v>
      </c>
      <c r="BI27" s="205" t="str">
        <f>IF(BH27&lt;&gt;"0",(M27*BH27/BH36),"0")</f>
        <v>0</v>
      </c>
      <c r="BJ27" s="206" t="str">
        <f t="shared" si="23"/>
        <v>0</v>
      </c>
      <c r="BK27" s="205" t="str">
        <f>IF(BJ27&lt;&gt;"0",(M27*BJ27/BJ36),"0")</f>
        <v>0</v>
      </c>
      <c r="BL27" s="206">
        <f t="shared" si="24"/>
        <v>0</v>
      </c>
      <c r="BM27" s="205">
        <f>IF(BL27&lt;&gt;"0",(M27*BL27/BL36),"0")</f>
        <v>0</v>
      </c>
    </row>
    <row r="28" spans="1:65" x14ac:dyDescent="0.35">
      <c r="A28" s="575"/>
      <c r="B28" s="215">
        <v>6</v>
      </c>
      <c r="C28" s="178" t="str">
        <f>'3. Scénario E32a'!I39</f>
        <v>?</v>
      </c>
      <c r="D28" s="216" t="str">
        <f>'3. Scénario E32a'!J39</f>
        <v>?</v>
      </c>
      <c r="E28" s="216" t="str">
        <f>'3. Scénario E32a'!K39</f>
        <v>?</v>
      </c>
      <c r="F28" s="216" t="str">
        <f>'3. Scénario E32a'!L39</f>
        <v>?</v>
      </c>
      <c r="G28" s="256"/>
      <c r="H28" s="257" t="s">
        <v>164</v>
      </c>
      <c r="I28" s="257"/>
      <c r="J28" s="265"/>
      <c r="K28" s="179">
        <f>'3. Scénario E32a'!N39</f>
        <v>0</v>
      </c>
      <c r="L28" s="180">
        <f>'3. Scénario E32a'!O39</f>
        <v>0</v>
      </c>
      <c r="M28" s="190">
        <f t="shared" si="6"/>
        <v>2</v>
      </c>
      <c r="N28" s="190">
        <f t="shared" si="7"/>
        <v>0</v>
      </c>
      <c r="O28" s="190">
        <f t="shared" si="8"/>
        <v>0</v>
      </c>
      <c r="P28" s="204" t="str">
        <f>IF(D28=P3,K28,"0")</f>
        <v>0</v>
      </c>
      <c r="Q28" s="205" t="str">
        <f>IF(P28&lt;&gt;"0",(M28*P28/P36),"0")</f>
        <v>0</v>
      </c>
      <c r="R28" s="205" t="str">
        <f>IF(D28=R3,K28,"0")</f>
        <v>0</v>
      </c>
      <c r="S28" s="205" t="str">
        <f>IF(R28&lt;&gt;"0",(M28*R28/R36),"0")</f>
        <v>0</v>
      </c>
      <c r="T28" s="205" t="str">
        <f>IF(D28=T3,K28,"0")</f>
        <v>0</v>
      </c>
      <c r="U28" s="205" t="str">
        <f>IF(T28&lt;&gt;"0",(M28*T28/T36),"0")</f>
        <v>0</v>
      </c>
      <c r="V28" s="205" t="str">
        <f>IF(D28=V3,K28,"0")</f>
        <v>0</v>
      </c>
      <c r="W28" s="205" t="str">
        <f>IF(V28&lt;&gt;"0",(M28*V28/V36),"0")</f>
        <v>0</v>
      </c>
      <c r="X28" s="205" t="str">
        <f>IF(D28=X3,K28,"0")</f>
        <v>0</v>
      </c>
      <c r="Y28" s="205" t="str">
        <f>IF(X28&lt;&gt;"0",(M28*X28/X36),"0")</f>
        <v>0</v>
      </c>
      <c r="Z28" s="205" t="str">
        <f>IF(D28=Z3,K28,"0")</f>
        <v>0</v>
      </c>
      <c r="AA28" s="205" t="str">
        <f>IF(Z28&lt;&gt;"0",(M28*Z28/Z36),"0")</f>
        <v>0</v>
      </c>
      <c r="AB28" s="205" t="str">
        <f>IF(F28=AB3,M28,"0")</f>
        <v>0</v>
      </c>
      <c r="AC28" s="205" t="str">
        <f>IF(AB28&lt;&gt;"0",(O28*AB28/AB36),"0")</f>
        <v>0</v>
      </c>
      <c r="AD28" s="205" t="str">
        <f>IF(D28=AD3,K28,"0")</f>
        <v>0</v>
      </c>
      <c r="AE28" s="205" t="str">
        <f>IF(AD28&lt;&gt;"0",(M28*AD28/AD36),"0")</f>
        <v>0</v>
      </c>
      <c r="AF28" s="206" t="str">
        <f t="shared" si="9"/>
        <v>0</v>
      </c>
      <c r="AG28" s="205" t="str">
        <f>IF(AF28&lt;&gt;"0",(M28*AF28/AF36),"0")</f>
        <v>0</v>
      </c>
      <c r="AH28" s="205" t="str">
        <f>IF(D28=AH3,K28,"0")</f>
        <v>0</v>
      </c>
      <c r="AI28" s="205" t="str">
        <f>IF(AH28&lt;&gt;"0",(M28*AH28/AH36),"0")</f>
        <v>0</v>
      </c>
      <c r="AJ28" s="206" t="str">
        <f t="shared" si="10"/>
        <v>0</v>
      </c>
      <c r="AK28" s="205" t="str">
        <f>IF(AJ28&lt;&gt;"0",(M28*AJ28/AJ36),"0")</f>
        <v>0</v>
      </c>
      <c r="AL28" s="206" t="str">
        <f t="shared" si="11"/>
        <v>0</v>
      </c>
      <c r="AM28" s="205" t="str">
        <f>IF(AL28&lt;&gt;"0",(M28*AL28/AL36),"0")</f>
        <v>0</v>
      </c>
      <c r="AN28" s="206" t="str">
        <f t="shared" si="12"/>
        <v>0</v>
      </c>
      <c r="AO28" s="205" t="str">
        <f>IF(AN28&lt;&gt;"0",(M28*AN28/AN36),"0")</f>
        <v>0</v>
      </c>
      <c r="AP28" s="206" t="str">
        <f t="shared" si="13"/>
        <v>0</v>
      </c>
      <c r="AQ28" s="205" t="str">
        <f>IF(AP28&lt;&gt;"0",(M28*AP28/AP36),"0")</f>
        <v>0</v>
      </c>
      <c r="AR28" s="206" t="str">
        <f t="shared" si="14"/>
        <v>0</v>
      </c>
      <c r="AS28" s="205" t="str">
        <f>IF(AR28&lt;&gt;"0",(M28*AR28/AR36),"0")</f>
        <v>0</v>
      </c>
      <c r="AT28" s="206" t="str">
        <f t="shared" si="15"/>
        <v>0</v>
      </c>
      <c r="AU28" s="205" t="str">
        <f>IF(AT28&lt;&gt;"0",(M28*AT28/AT36),"0")</f>
        <v>0</v>
      </c>
      <c r="AV28" s="206" t="str">
        <f t="shared" si="16"/>
        <v>0</v>
      </c>
      <c r="AW28" s="205" t="str">
        <f>IF(AV28&lt;&gt;"0",(M28*AV28/AV36),"0")</f>
        <v>0</v>
      </c>
      <c r="AX28" s="206" t="str">
        <f t="shared" si="17"/>
        <v>0</v>
      </c>
      <c r="AY28" s="205" t="str">
        <f>IF(AX28&lt;&gt;"0",(M28*AX28/AX36),"0")</f>
        <v>0</v>
      </c>
      <c r="AZ28" s="206" t="str">
        <f t="shared" si="18"/>
        <v>0</v>
      </c>
      <c r="BA28" s="205" t="str">
        <f>IF(AZ28&lt;&gt;"0",(M28*AZ28/AZ36),"0")</f>
        <v>0</v>
      </c>
      <c r="BB28" s="206" t="str">
        <f t="shared" si="19"/>
        <v>0</v>
      </c>
      <c r="BC28" s="205" t="str">
        <f>IF(BB28&lt;&gt;"0",(M28*BB28/BB36),"0")</f>
        <v>0</v>
      </c>
      <c r="BD28" s="206" t="str">
        <f t="shared" si="20"/>
        <v>0</v>
      </c>
      <c r="BE28" s="205" t="str">
        <f>IF(BD28&lt;&gt;"0",(M28*BD28/BD36),"0")</f>
        <v>0</v>
      </c>
      <c r="BF28" s="206" t="str">
        <f t="shared" si="21"/>
        <v>0</v>
      </c>
      <c r="BG28" s="205" t="str">
        <f>IF(BF28&lt;&gt;"0",(M28*BF28/BF36),"0")</f>
        <v>0</v>
      </c>
      <c r="BH28" s="206" t="str">
        <f t="shared" si="22"/>
        <v>0</v>
      </c>
      <c r="BI28" s="205" t="str">
        <f>IF(BH28&lt;&gt;"0",(M28*BH28/BH36),"0")</f>
        <v>0</v>
      </c>
      <c r="BJ28" s="206" t="str">
        <f t="shared" si="23"/>
        <v>0</v>
      </c>
      <c r="BK28" s="205" t="str">
        <f>IF(BJ28&lt;&gt;"0",(M28*BJ28/BJ36),"0")</f>
        <v>0</v>
      </c>
      <c r="BL28" s="206" t="str">
        <f t="shared" si="24"/>
        <v>0</v>
      </c>
      <c r="BM28" s="205" t="str">
        <f>IF(BL28&lt;&gt;"0",(M28*BL28/BL36),"0")</f>
        <v>0</v>
      </c>
    </row>
    <row r="29" spans="1:65" x14ac:dyDescent="0.35">
      <c r="A29" s="575"/>
      <c r="B29" s="215">
        <v>7</v>
      </c>
      <c r="C29" s="178" t="str">
        <f>'3. Scénario E32a'!I40</f>
        <v>?</v>
      </c>
      <c r="D29" s="216" t="str">
        <f>'3. Scénario E32a'!J40</f>
        <v>?</v>
      </c>
      <c r="E29" s="216" t="str">
        <f>'3. Scénario E32a'!K40</f>
        <v>?</v>
      </c>
      <c r="F29" s="216" t="str">
        <f>'3. Scénario E32a'!L40</f>
        <v>?</v>
      </c>
      <c r="G29" s="256"/>
      <c r="H29" s="257" t="s">
        <v>164</v>
      </c>
      <c r="I29" s="257"/>
      <c r="J29" s="258"/>
      <c r="K29" s="179">
        <f>'3. Scénario E32a'!N40</f>
        <v>0</v>
      </c>
      <c r="L29" s="180">
        <f>'3. Scénario E32a'!O40</f>
        <v>0</v>
      </c>
      <c r="M29" s="190">
        <f t="shared" si="6"/>
        <v>2</v>
      </c>
      <c r="N29" s="190">
        <f t="shared" si="7"/>
        <v>0</v>
      </c>
      <c r="O29" s="190">
        <f t="shared" si="8"/>
        <v>0</v>
      </c>
      <c r="P29" s="204" t="str">
        <f>IF(D29=P3,K29,"0")</f>
        <v>0</v>
      </c>
      <c r="Q29" s="205" t="str">
        <f>IF(P29&lt;&gt;"0",(M29*P29/P36),"0")</f>
        <v>0</v>
      </c>
      <c r="R29" s="205" t="str">
        <f>IF(D29=R3,K29,"0")</f>
        <v>0</v>
      </c>
      <c r="S29" s="205" t="str">
        <f>IF(R29&lt;&gt;"0",(M29*R29/R36),"0")</f>
        <v>0</v>
      </c>
      <c r="T29" s="205" t="str">
        <f>IF(D29=T3,K29,"0")</f>
        <v>0</v>
      </c>
      <c r="U29" s="205" t="str">
        <f>IF(T29&lt;&gt;"0",(M29*T29/T36),"0")</f>
        <v>0</v>
      </c>
      <c r="V29" s="205" t="str">
        <f>IF(D29=V3,K29,"0")</f>
        <v>0</v>
      </c>
      <c r="W29" s="205" t="str">
        <f>IF(V29&lt;&gt;"0",(M29*V29/V36),"0")</f>
        <v>0</v>
      </c>
      <c r="X29" s="205" t="str">
        <f>IF(D29=X3,K29,"0")</f>
        <v>0</v>
      </c>
      <c r="Y29" s="205" t="str">
        <f>IF(X29&lt;&gt;"0",(M29*X29/X36),"0")</f>
        <v>0</v>
      </c>
      <c r="Z29" s="205" t="str">
        <f>IF(D29=Z3,K29,"0")</f>
        <v>0</v>
      </c>
      <c r="AA29" s="205" t="str">
        <f>IF(Z29&lt;&gt;"0",(M29*Z29/Z36),"0")</f>
        <v>0</v>
      </c>
      <c r="AB29" s="205" t="str">
        <f>IF(F29=AB3,M29,"0")</f>
        <v>0</v>
      </c>
      <c r="AC29" s="205" t="str">
        <f>IF(AB29&lt;&gt;"0",(O29*AB29/AB36),"0")</f>
        <v>0</v>
      </c>
      <c r="AD29" s="205" t="str">
        <f>IF(D29=AD3,K29,"0")</f>
        <v>0</v>
      </c>
      <c r="AE29" s="205" t="str">
        <f>IF(AD29&lt;&gt;"0",(M29*AD29/AD36),"0")</f>
        <v>0</v>
      </c>
      <c r="AF29" s="206" t="str">
        <f t="shared" si="9"/>
        <v>0</v>
      </c>
      <c r="AG29" s="205" t="str">
        <f>IF(AF29&lt;&gt;"0",(M29*AF29/AF36),"0")</f>
        <v>0</v>
      </c>
      <c r="AH29" s="205" t="str">
        <f>IF(D29=AH3,K29,"0")</f>
        <v>0</v>
      </c>
      <c r="AI29" s="205" t="str">
        <f>IF(AH29&lt;&gt;"0",(M29*AH29/AH36),"0")</f>
        <v>0</v>
      </c>
      <c r="AJ29" s="206" t="str">
        <f t="shared" si="10"/>
        <v>0</v>
      </c>
      <c r="AK29" s="205" t="str">
        <f>IF(AJ29&lt;&gt;"0",(M29*AJ29/AJ36),"0")</f>
        <v>0</v>
      </c>
      <c r="AL29" s="206" t="str">
        <f t="shared" si="11"/>
        <v>0</v>
      </c>
      <c r="AM29" s="205" t="str">
        <f>IF(AL29&lt;&gt;"0",(M29*AL29/AL36),"0")</f>
        <v>0</v>
      </c>
      <c r="AN29" s="206" t="str">
        <f t="shared" si="12"/>
        <v>0</v>
      </c>
      <c r="AO29" s="205" t="str">
        <f>IF(AN29&lt;&gt;"0",(M29*AN29/AN36),"0")</f>
        <v>0</v>
      </c>
      <c r="AP29" s="206" t="str">
        <f t="shared" si="13"/>
        <v>0</v>
      </c>
      <c r="AQ29" s="205" t="str">
        <f>IF(AP29&lt;&gt;"0",(M29*AP29/AP36),"0")</f>
        <v>0</v>
      </c>
      <c r="AR29" s="206" t="str">
        <f t="shared" si="14"/>
        <v>0</v>
      </c>
      <c r="AS29" s="205" t="str">
        <f>IF(AR29&lt;&gt;"0",(M29*AR29/AR36),"0")</f>
        <v>0</v>
      </c>
      <c r="AT29" s="206" t="str">
        <f t="shared" si="15"/>
        <v>0</v>
      </c>
      <c r="AU29" s="205" t="str">
        <f>IF(AT29&lt;&gt;"0",(M29*AT29/AT36),"0")</f>
        <v>0</v>
      </c>
      <c r="AV29" s="206" t="str">
        <f t="shared" si="16"/>
        <v>0</v>
      </c>
      <c r="AW29" s="205" t="str">
        <f>IF(AV29&lt;&gt;"0",(M29*AV29/AV36),"0")</f>
        <v>0</v>
      </c>
      <c r="AX29" s="206" t="str">
        <f t="shared" si="17"/>
        <v>0</v>
      </c>
      <c r="AY29" s="205" t="str">
        <f>IF(AX29&lt;&gt;"0",(M29*AX29/AX36),"0")</f>
        <v>0</v>
      </c>
      <c r="AZ29" s="206" t="str">
        <f t="shared" si="18"/>
        <v>0</v>
      </c>
      <c r="BA29" s="205" t="str">
        <f>IF(AZ29&lt;&gt;"0",(M29*AZ29/AZ36),"0")</f>
        <v>0</v>
      </c>
      <c r="BB29" s="206" t="str">
        <f t="shared" si="19"/>
        <v>0</v>
      </c>
      <c r="BC29" s="205" t="str">
        <f>IF(BB29&lt;&gt;"0",(M29*BB29/BB36),"0")</f>
        <v>0</v>
      </c>
      <c r="BD29" s="206" t="str">
        <f t="shared" si="20"/>
        <v>0</v>
      </c>
      <c r="BE29" s="205" t="str">
        <f>IF(BD29&lt;&gt;"0",(M29*BD29/BD36),"0")</f>
        <v>0</v>
      </c>
      <c r="BF29" s="206" t="str">
        <f t="shared" si="21"/>
        <v>0</v>
      </c>
      <c r="BG29" s="205" t="str">
        <f>IF(BF29&lt;&gt;"0",(M29*BF29/BF36),"0")</f>
        <v>0</v>
      </c>
      <c r="BH29" s="206" t="str">
        <f t="shared" si="22"/>
        <v>0</v>
      </c>
      <c r="BI29" s="205" t="str">
        <f>IF(BH29&lt;&gt;"0",(M29*BH29/BH36),"0")</f>
        <v>0</v>
      </c>
      <c r="BJ29" s="206" t="str">
        <f t="shared" si="23"/>
        <v>0</v>
      </c>
      <c r="BK29" s="205" t="str">
        <f>IF(BJ29&lt;&gt;"0",(M29*BJ29/BJ36),"0")</f>
        <v>0</v>
      </c>
      <c r="BL29" s="206" t="str">
        <f t="shared" si="24"/>
        <v>0</v>
      </c>
      <c r="BM29" s="205" t="str">
        <f>IF(BL29&lt;&gt;"0",(M29*BL29/BL36),"0")</f>
        <v>0</v>
      </c>
    </row>
    <row r="30" spans="1:65" x14ac:dyDescent="0.35">
      <c r="A30" s="575"/>
      <c r="B30" s="215">
        <v>8</v>
      </c>
      <c r="C30" s="178" t="str">
        <f>'3. Scénario E32a'!I41</f>
        <v>?</v>
      </c>
      <c r="D30" s="216" t="str">
        <f>'3. Scénario E32a'!J41</f>
        <v>?</v>
      </c>
      <c r="E30" s="216" t="str">
        <f>'3. Scénario E32a'!K41</f>
        <v>?</v>
      </c>
      <c r="F30" s="216" t="str">
        <f>'3. Scénario E32a'!L41</f>
        <v>?</v>
      </c>
      <c r="G30" s="256"/>
      <c r="H30" s="257" t="s">
        <v>164</v>
      </c>
      <c r="I30" s="257"/>
      <c r="J30" s="265"/>
      <c r="K30" s="179">
        <f>'3. Scénario E32a'!N41</f>
        <v>0</v>
      </c>
      <c r="L30" s="180">
        <f>'3. Scénario E32a'!O41</f>
        <v>0</v>
      </c>
      <c r="M30" s="190">
        <f t="shared" si="6"/>
        <v>2</v>
      </c>
      <c r="N30" s="190">
        <f t="shared" si="7"/>
        <v>0</v>
      </c>
      <c r="O30" s="190">
        <f t="shared" si="8"/>
        <v>0</v>
      </c>
      <c r="P30" s="204" t="str">
        <f>IF(D30=P3,K30,"0")</f>
        <v>0</v>
      </c>
      <c r="Q30" s="205" t="str">
        <f>IF(P30&lt;&gt;"0",(M30*P30/P36),"0")</f>
        <v>0</v>
      </c>
      <c r="R30" s="205" t="str">
        <f>IF(D30=R3,K30,"0")</f>
        <v>0</v>
      </c>
      <c r="S30" s="205" t="str">
        <f>IF(R30&lt;&gt;"0",(M30*R30/R36),"0")</f>
        <v>0</v>
      </c>
      <c r="T30" s="205" t="str">
        <f>IF(D30=T3,K30,"0")</f>
        <v>0</v>
      </c>
      <c r="U30" s="205" t="str">
        <f>IF(T30&lt;&gt;"0",(M30*T30/T36),"0")</f>
        <v>0</v>
      </c>
      <c r="V30" s="205" t="str">
        <f>IF(D30=V3,K30,"0")</f>
        <v>0</v>
      </c>
      <c r="W30" s="205" t="str">
        <f>IF(V30&lt;&gt;"0",(M30*V30/V36),"0")</f>
        <v>0</v>
      </c>
      <c r="X30" s="205" t="str">
        <f>IF(D30=X3,K30,"0")</f>
        <v>0</v>
      </c>
      <c r="Y30" s="205" t="str">
        <f>IF(X30&lt;&gt;"0",(M30*X30/X36),"0")</f>
        <v>0</v>
      </c>
      <c r="Z30" s="205" t="str">
        <f>IF(D30=Z3,K30,"0")</f>
        <v>0</v>
      </c>
      <c r="AA30" s="205" t="str">
        <f>IF(Z30&lt;&gt;"0",(M30*Z30/Z36),"0")</f>
        <v>0</v>
      </c>
      <c r="AB30" s="205" t="str">
        <f>IF(F30=AB3,M30,"0")</f>
        <v>0</v>
      </c>
      <c r="AC30" s="205" t="str">
        <f>IF(AB30&lt;&gt;"0",(O30*AB30/AB36),"0")</f>
        <v>0</v>
      </c>
      <c r="AD30" s="205" t="str">
        <f>IF(D30=AD3,K30,"0")</f>
        <v>0</v>
      </c>
      <c r="AE30" s="205" t="str">
        <f>IF(AD30&lt;&gt;"0",(M30*AD30/AD36),"0")</f>
        <v>0</v>
      </c>
      <c r="AF30" s="206" t="str">
        <f t="shared" si="9"/>
        <v>0</v>
      </c>
      <c r="AG30" s="205" t="str">
        <f>IF(AF30&lt;&gt;"0",(M30*AF30/AF36),"0")</f>
        <v>0</v>
      </c>
      <c r="AH30" s="205" t="str">
        <f>IF(D30=AH3,K30,"0")</f>
        <v>0</v>
      </c>
      <c r="AI30" s="205" t="str">
        <f>IF(AH30&lt;&gt;"0",(M30*AH30/AH36),"0")</f>
        <v>0</v>
      </c>
      <c r="AJ30" s="206" t="str">
        <f t="shared" si="10"/>
        <v>0</v>
      </c>
      <c r="AK30" s="205" t="str">
        <f>IF(AJ30&lt;&gt;"0",(M30*AJ30/AJ36),"0")</f>
        <v>0</v>
      </c>
      <c r="AL30" s="206" t="str">
        <f t="shared" si="11"/>
        <v>0</v>
      </c>
      <c r="AM30" s="205" t="str">
        <f>IF(AL30&lt;&gt;"0",(M30*AL30/AL36),"0")</f>
        <v>0</v>
      </c>
      <c r="AN30" s="206" t="str">
        <f t="shared" si="12"/>
        <v>0</v>
      </c>
      <c r="AO30" s="205" t="str">
        <f>IF(AN30&lt;&gt;"0",(M30*AN30/AN36),"0")</f>
        <v>0</v>
      </c>
      <c r="AP30" s="206" t="str">
        <f t="shared" si="13"/>
        <v>0</v>
      </c>
      <c r="AQ30" s="205" t="str">
        <f>IF(AP30&lt;&gt;"0",(M30*AP30/AP36),"0")</f>
        <v>0</v>
      </c>
      <c r="AR30" s="206" t="str">
        <f t="shared" si="14"/>
        <v>0</v>
      </c>
      <c r="AS30" s="205" t="str">
        <f>IF(AR30&lt;&gt;"0",(M30*AR30/AR36),"0")</f>
        <v>0</v>
      </c>
      <c r="AT30" s="206" t="str">
        <f t="shared" si="15"/>
        <v>0</v>
      </c>
      <c r="AU30" s="205" t="str">
        <f>IF(AT30&lt;&gt;"0",(M30*AT30/AT36),"0")</f>
        <v>0</v>
      </c>
      <c r="AV30" s="206" t="str">
        <f t="shared" si="16"/>
        <v>0</v>
      </c>
      <c r="AW30" s="205" t="str">
        <f>IF(AV30&lt;&gt;"0",(M30*AV30/AV36),"0")</f>
        <v>0</v>
      </c>
      <c r="AX30" s="206" t="str">
        <f t="shared" si="17"/>
        <v>0</v>
      </c>
      <c r="AY30" s="205" t="str">
        <f>IF(AX30&lt;&gt;"0",(M30*AX30/AX36),"0")</f>
        <v>0</v>
      </c>
      <c r="AZ30" s="206" t="str">
        <f t="shared" si="18"/>
        <v>0</v>
      </c>
      <c r="BA30" s="205" t="str">
        <f>IF(AZ30&lt;&gt;"0",(M30*AZ30/AZ36),"0")</f>
        <v>0</v>
      </c>
      <c r="BB30" s="206" t="str">
        <f t="shared" si="19"/>
        <v>0</v>
      </c>
      <c r="BC30" s="205" t="str">
        <f>IF(BB30&lt;&gt;"0",(M30*BB30/BB36),"0")</f>
        <v>0</v>
      </c>
      <c r="BD30" s="206" t="str">
        <f t="shared" si="20"/>
        <v>0</v>
      </c>
      <c r="BE30" s="205" t="str">
        <f>IF(BD30&lt;&gt;"0",(M30*BD30/BD36),"0")</f>
        <v>0</v>
      </c>
      <c r="BF30" s="206" t="str">
        <f t="shared" si="21"/>
        <v>0</v>
      </c>
      <c r="BG30" s="205" t="str">
        <f>IF(BF30&lt;&gt;"0",(M30*BF30/BF36),"0")</f>
        <v>0</v>
      </c>
      <c r="BH30" s="206" t="str">
        <f t="shared" si="22"/>
        <v>0</v>
      </c>
      <c r="BI30" s="205" t="str">
        <f>IF(BH30&lt;&gt;"0",(M30*BH30/BH36),"0")</f>
        <v>0</v>
      </c>
      <c r="BJ30" s="206" t="str">
        <f t="shared" si="23"/>
        <v>0</v>
      </c>
      <c r="BK30" s="205" t="str">
        <f>IF(BJ30&lt;&gt;"0",(M30*BJ30/BJ36),"0")</f>
        <v>0</v>
      </c>
      <c r="BL30" s="206" t="str">
        <f t="shared" si="24"/>
        <v>0</v>
      </c>
      <c r="BM30" s="205" t="str">
        <f>IF(BL30&lt;&gt;"0",(M30*BL30/BL36),"0")</f>
        <v>0</v>
      </c>
    </row>
    <row r="31" spans="1:65" x14ac:dyDescent="0.35">
      <c r="A31" s="575"/>
      <c r="B31" s="215">
        <v>9</v>
      </c>
      <c r="C31" s="178" t="str">
        <f>'3. Scénario E32a'!I42</f>
        <v>?</v>
      </c>
      <c r="D31" s="216" t="str">
        <f>'3. Scénario E32a'!J42</f>
        <v>?</v>
      </c>
      <c r="E31" s="216" t="str">
        <f>'3. Scénario E32a'!K42</f>
        <v>?</v>
      </c>
      <c r="F31" s="216" t="str">
        <f>'3. Scénario E32a'!L42</f>
        <v>?</v>
      </c>
      <c r="G31" s="256"/>
      <c r="H31" s="257" t="s">
        <v>164</v>
      </c>
      <c r="I31" s="266"/>
      <c r="J31" s="265"/>
      <c r="K31" s="179">
        <f>'3. Scénario E32a'!N42</f>
        <v>0</v>
      </c>
      <c r="L31" s="180">
        <f>'3. Scénario E32a'!O42</f>
        <v>0</v>
      </c>
      <c r="M31" s="190">
        <f t="shared" si="6"/>
        <v>2</v>
      </c>
      <c r="N31" s="190">
        <f t="shared" si="7"/>
        <v>0</v>
      </c>
      <c r="O31" s="190">
        <f t="shared" si="8"/>
        <v>0</v>
      </c>
      <c r="P31" s="204" t="str">
        <f>IF(D31=P3,K31,"0")</f>
        <v>0</v>
      </c>
      <c r="Q31" s="205" t="str">
        <f>IF(P31&lt;&gt;"0",(M31*P31/P36),"0")</f>
        <v>0</v>
      </c>
      <c r="R31" s="205" t="str">
        <f>IF(D31=R3,K31,"0")</f>
        <v>0</v>
      </c>
      <c r="S31" s="205" t="str">
        <f>IF(R31&lt;&gt;"0",(M31*R31/R36),"0")</f>
        <v>0</v>
      </c>
      <c r="T31" s="205" t="str">
        <f>IF(D31=T3,K31,"0")</f>
        <v>0</v>
      </c>
      <c r="U31" s="205" t="str">
        <f>IF(T31&lt;&gt;"0",(M31*T31/T36),"0")</f>
        <v>0</v>
      </c>
      <c r="V31" s="205" t="str">
        <f>IF(D31=V3,K31,"0")</f>
        <v>0</v>
      </c>
      <c r="W31" s="205" t="str">
        <f>IF(V31&lt;&gt;"0",(M31*V31/V36),"0")</f>
        <v>0</v>
      </c>
      <c r="X31" s="205" t="str">
        <f>IF(D31=X3,K31,"0")</f>
        <v>0</v>
      </c>
      <c r="Y31" s="205" t="str">
        <f>IF(X31&lt;&gt;"0",(M31*X31/X36),"0")</f>
        <v>0</v>
      </c>
      <c r="Z31" s="205" t="str">
        <f>IF(D31=Z3,K31,"0")</f>
        <v>0</v>
      </c>
      <c r="AA31" s="205" t="str">
        <f>IF(Z31&lt;&gt;"0",(M31*Z31/Z36),"0")</f>
        <v>0</v>
      </c>
      <c r="AB31" s="205" t="str">
        <f>IF(F31=AB3,M31,"0")</f>
        <v>0</v>
      </c>
      <c r="AC31" s="205" t="str">
        <f>IF(AB31&lt;&gt;"0",(O31*AB31/AB36),"0")</f>
        <v>0</v>
      </c>
      <c r="AD31" s="205" t="str">
        <f>IF(D31=AD3,K31,"0")</f>
        <v>0</v>
      </c>
      <c r="AE31" s="205" t="str">
        <f>IF(AD31&lt;&gt;"0",(M31*AD31/AD36),"0")</f>
        <v>0</v>
      </c>
      <c r="AF31" s="206" t="str">
        <f t="shared" si="9"/>
        <v>0</v>
      </c>
      <c r="AG31" s="205" t="str">
        <f>IF(AF31&lt;&gt;"0",(M31*AF31/AF36),"0")</f>
        <v>0</v>
      </c>
      <c r="AH31" s="205" t="str">
        <f>IF(D31=AH3,K31,"0")</f>
        <v>0</v>
      </c>
      <c r="AI31" s="205" t="str">
        <f>IF(AH31&lt;&gt;"0",(M31*AH31/AH36),"0")</f>
        <v>0</v>
      </c>
      <c r="AJ31" s="206" t="str">
        <f t="shared" si="10"/>
        <v>0</v>
      </c>
      <c r="AK31" s="205" t="str">
        <f>IF(AJ31&lt;&gt;"0",(M31*AJ31/AJ36),"0")</f>
        <v>0</v>
      </c>
      <c r="AL31" s="206" t="str">
        <f t="shared" si="11"/>
        <v>0</v>
      </c>
      <c r="AM31" s="205" t="str">
        <f>IF(AL31&lt;&gt;"0",(M31*AL31/AL36),"0")</f>
        <v>0</v>
      </c>
      <c r="AN31" s="206" t="str">
        <f t="shared" si="12"/>
        <v>0</v>
      </c>
      <c r="AO31" s="205" t="str">
        <f>IF(AN31&lt;&gt;"0",(M31*AN31/AN36),"0")</f>
        <v>0</v>
      </c>
      <c r="AP31" s="206" t="str">
        <f t="shared" si="13"/>
        <v>0</v>
      </c>
      <c r="AQ31" s="205" t="str">
        <f>IF(AP31&lt;&gt;"0",(M31*AP31/AP36),"0")</f>
        <v>0</v>
      </c>
      <c r="AR31" s="206" t="str">
        <f t="shared" si="14"/>
        <v>0</v>
      </c>
      <c r="AS31" s="205" t="str">
        <f>IF(AR31&lt;&gt;"0",(M31*AR31/AR36),"0")</f>
        <v>0</v>
      </c>
      <c r="AT31" s="206" t="str">
        <f t="shared" si="15"/>
        <v>0</v>
      </c>
      <c r="AU31" s="205" t="str">
        <f>IF(AT31&lt;&gt;"0",(M31*AT31/AT36),"0")</f>
        <v>0</v>
      </c>
      <c r="AV31" s="206" t="str">
        <f t="shared" si="16"/>
        <v>0</v>
      </c>
      <c r="AW31" s="205" t="str">
        <f>IF(AV31&lt;&gt;"0",(M31*AV31/AV36),"0")</f>
        <v>0</v>
      </c>
      <c r="AX31" s="206" t="str">
        <f t="shared" si="17"/>
        <v>0</v>
      </c>
      <c r="AY31" s="205" t="str">
        <f>IF(AX31&lt;&gt;"0",(M31*AX31/AX36),"0")</f>
        <v>0</v>
      </c>
      <c r="AZ31" s="206" t="str">
        <f t="shared" si="18"/>
        <v>0</v>
      </c>
      <c r="BA31" s="205" t="str">
        <f>IF(AZ31&lt;&gt;"0",(M31*AZ31/AZ36),"0")</f>
        <v>0</v>
      </c>
      <c r="BB31" s="206" t="str">
        <f t="shared" si="19"/>
        <v>0</v>
      </c>
      <c r="BC31" s="205" t="str">
        <f>IF(BB31&lt;&gt;"0",(M31*BB31/BB36),"0")</f>
        <v>0</v>
      </c>
      <c r="BD31" s="206" t="str">
        <f t="shared" si="20"/>
        <v>0</v>
      </c>
      <c r="BE31" s="205" t="str">
        <f>IF(BD31&lt;&gt;"0",(M31*BD31/BD36),"0")</f>
        <v>0</v>
      </c>
      <c r="BF31" s="206" t="str">
        <f t="shared" si="21"/>
        <v>0</v>
      </c>
      <c r="BG31" s="205" t="str">
        <f>IF(BF31&lt;&gt;"0",(M31*BF31/BF36),"0")</f>
        <v>0</v>
      </c>
      <c r="BH31" s="206" t="str">
        <f t="shared" si="22"/>
        <v>0</v>
      </c>
      <c r="BI31" s="205" t="str">
        <f>IF(BH31&lt;&gt;"0",(M31*BH31/BH36),"0")</f>
        <v>0</v>
      </c>
      <c r="BJ31" s="206" t="str">
        <f t="shared" si="23"/>
        <v>0</v>
      </c>
      <c r="BK31" s="205" t="str">
        <f>IF(BJ31&lt;&gt;"0",(M31*BJ31/BJ36),"0")</f>
        <v>0</v>
      </c>
      <c r="BL31" s="206" t="str">
        <f t="shared" si="24"/>
        <v>0</v>
      </c>
      <c r="BM31" s="205" t="str">
        <f>IF(BL31&lt;&gt;"0",(M31*BL31/BL36),"0")</f>
        <v>0</v>
      </c>
    </row>
    <row r="32" spans="1:65" x14ac:dyDescent="0.35">
      <c r="A32" s="575"/>
      <c r="B32" s="215">
        <v>10</v>
      </c>
      <c r="C32" s="178" t="str">
        <f>'3. Scénario E32a'!I43</f>
        <v>?</v>
      </c>
      <c r="D32" s="216" t="str">
        <f>'3. Scénario E32a'!J43</f>
        <v>?</v>
      </c>
      <c r="E32" s="216" t="str">
        <f>'3. Scénario E32a'!K43</f>
        <v>?</v>
      </c>
      <c r="F32" s="216" t="str">
        <f>'3. Scénario E32a'!L43</f>
        <v>?</v>
      </c>
      <c r="G32" s="256"/>
      <c r="H32" s="257" t="s">
        <v>164</v>
      </c>
      <c r="I32" s="266"/>
      <c r="J32" s="265"/>
      <c r="K32" s="179">
        <f>'3. Scénario E32a'!N43</f>
        <v>0</v>
      </c>
      <c r="L32" s="180">
        <f>'3. Scénario E32a'!O43</f>
        <v>0</v>
      </c>
      <c r="M32" s="190">
        <f t="shared" si="6"/>
        <v>2</v>
      </c>
      <c r="N32" s="190">
        <f t="shared" si="7"/>
        <v>0</v>
      </c>
      <c r="O32" s="190">
        <f t="shared" si="8"/>
        <v>0</v>
      </c>
      <c r="P32" s="204" t="str">
        <f>IF(D32=P3,K32,"0")</f>
        <v>0</v>
      </c>
      <c r="Q32" s="205" t="str">
        <f>IF(P32&lt;&gt;"0",(M32*P32/P36),"0")</f>
        <v>0</v>
      </c>
      <c r="R32" s="205" t="str">
        <f>IF(D32=R3,K32,"0")</f>
        <v>0</v>
      </c>
      <c r="S32" s="205" t="str">
        <f>IF(R32&lt;&gt;"0",(M32*R32/R36),"0")</f>
        <v>0</v>
      </c>
      <c r="T32" s="205" t="str">
        <f>IF(D32=T3,K32,"0")</f>
        <v>0</v>
      </c>
      <c r="U32" s="205" t="str">
        <f>IF(T32&lt;&gt;"0",(M32*T32/T36),"0")</f>
        <v>0</v>
      </c>
      <c r="V32" s="205" t="str">
        <f>IF(D32=V3,K32,"0")</f>
        <v>0</v>
      </c>
      <c r="W32" s="205" t="str">
        <f>IF(V32&lt;&gt;"0",(M32*V32/V36),"0")</f>
        <v>0</v>
      </c>
      <c r="X32" s="205" t="str">
        <f>IF(D32=X3,K32,"0")</f>
        <v>0</v>
      </c>
      <c r="Y32" s="205" t="str">
        <f>IF(X32&lt;&gt;"0",(M32*X32/X36),"0")</f>
        <v>0</v>
      </c>
      <c r="Z32" s="205" t="str">
        <f>IF(D32=Z3,K32,"0")</f>
        <v>0</v>
      </c>
      <c r="AA32" s="205" t="str">
        <f>IF(Z32&lt;&gt;"0",(M32*Z32/Z36),"0")</f>
        <v>0</v>
      </c>
      <c r="AB32" s="205" t="str">
        <f>IF(F32=AB3,M32,"0")</f>
        <v>0</v>
      </c>
      <c r="AC32" s="205" t="str">
        <f>IF(AB32&lt;&gt;"0",(O32*AB32/AB36),"0")</f>
        <v>0</v>
      </c>
      <c r="AD32" s="205" t="str">
        <f>IF(D32=AD3,K32,"0")</f>
        <v>0</v>
      </c>
      <c r="AE32" s="205" t="str">
        <f>IF(AD32&lt;&gt;"0",(M32*AD32/AD36),"0")</f>
        <v>0</v>
      </c>
      <c r="AF32" s="206" t="str">
        <f t="shared" si="9"/>
        <v>0</v>
      </c>
      <c r="AG32" s="205" t="str">
        <f>IF(AF32&lt;&gt;"0",(M32*AF32/AF36),"0")</f>
        <v>0</v>
      </c>
      <c r="AH32" s="205" t="str">
        <f>IF(D32=AH3,K32,"0")</f>
        <v>0</v>
      </c>
      <c r="AI32" s="205" t="str">
        <f>IF(AH32&lt;&gt;"0",(M32*AH32/AH36),"0")</f>
        <v>0</v>
      </c>
      <c r="AJ32" s="206" t="str">
        <f t="shared" si="10"/>
        <v>0</v>
      </c>
      <c r="AK32" s="205" t="str">
        <f>IF(AJ32&lt;&gt;"0",(M32*AJ32/AJ36),"0")</f>
        <v>0</v>
      </c>
      <c r="AL32" s="206" t="str">
        <f t="shared" si="11"/>
        <v>0</v>
      </c>
      <c r="AM32" s="205" t="str">
        <f>IF(AL32&lt;&gt;"0",(M32*AL32/AL36),"0")</f>
        <v>0</v>
      </c>
      <c r="AN32" s="206" t="str">
        <f t="shared" si="12"/>
        <v>0</v>
      </c>
      <c r="AO32" s="205" t="str">
        <f>IF(AN32&lt;&gt;"0",(M32*AN32/AN36),"0")</f>
        <v>0</v>
      </c>
      <c r="AP32" s="206" t="str">
        <f t="shared" si="13"/>
        <v>0</v>
      </c>
      <c r="AQ32" s="205" t="str">
        <f>IF(AP32&lt;&gt;"0",(M32*AP32/AP36),"0")</f>
        <v>0</v>
      </c>
      <c r="AR32" s="206" t="str">
        <f t="shared" si="14"/>
        <v>0</v>
      </c>
      <c r="AS32" s="205" t="str">
        <f>IF(AR32&lt;&gt;"0",(M32*AR32/AR36),"0")</f>
        <v>0</v>
      </c>
      <c r="AT32" s="206" t="str">
        <f t="shared" si="15"/>
        <v>0</v>
      </c>
      <c r="AU32" s="205" t="str">
        <f>IF(AT32&lt;&gt;"0",(M32*AT32/AT36),"0")</f>
        <v>0</v>
      </c>
      <c r="AV32" s="206" t="str">
        <f t="shared" si="16"/>
        <v>0</v>
      </c>
      <c r="AW32" s="205" t="str">
        <f>IF(AV32&lt;&gt;"0",(M32*AV32/AV36),"0")</f>
        <v>0</v>
      </c>
      <c r="AX32" s="206" t="str">
        <f t="shared" si="17"/>
        <v>0</v>
      </c>
      <c r="AY32" s="205" t="str">
        <f>IF(AX32&lt;&gt;"0",(M32*AX32/AX36),"0")</f>
        <v>0</v>
      </c>
      <c r="AZ32" s="206" t="str">
        <f t="shared" si="18"/>
        <v>0</v>
      </c>
      <c r="BA32" s="205" t="str">
        <f>IF(AZ32&lt;&gt;"0",(M32*AZ32/AZ36),"0")</f>
        <v>0</v>
      </c>
      <c r="BB32" s="206" t="str">
        <f t="shared" si="19"/>
        <v>0</v>
      </c>
      <c r="BC32" s="205" t="str">
        <f>IF(BB32&lt;&gt;"0",(M32*BB32/BB36),"0")</f>
        <v>0</v>
      </c>
      <c r="BD32" s="206" t="str">
        <f t="shared" si="20"/>
        <v>0</v>
      </c>
      <c r="BE32" s="205" t="str">
        <f>IF(BD32&lt;&gt;"0",(M32*BD32/BD36),"0")</f>
        <v>0</v>
      </c>
      <c r="BF32" s="206" t="str">
        <f t="shared" si="21"/>
        <v>0</v>
      </c>
      <c r="BG32" s="205" t="str">
        <f>IF(BF32&lt;&gt;"0",(M32*BF32/BF36),"0")</f>
        <v>0</v>
      </c>
      <c r="BH32" s="206" t="str">
        <f t="shared" si="22"/>
        <v>0</v>
      </c>
      <c r="BI32" s="205" t="str">
        <f>IF(BH32&lt;&gt;"0",(M32*BH32/BH36),"0")</f>
        <v>0</v>
      </c>
      <c r="BJ32" s="206" t="str">
        <f t="shared" si="23"/>
        <v>0</v>
      </c>
      <c r="BK32" s="205" t="str">
        <f>IF(BJ32&lt;&gt;"0",(M32*BJ32/BJ36),"0")</f>
        <v>0</v>
      </c>
      <c r="BL32" s="206" t="str">
        <f t="shared" si="24"/>
        <v>0</v>
      </c>
      <c r="BM32" s="205" t="str">
        <f>IF(BL32&lt;&gt;"0",(M32*BL32/BL36),"0")</f>
        <v>0</v>
      </c>
    </row>
    <row r="33" spans="1:65" x14ac:dyDescent="0.35">
      <c r="A33" s="575"/>
      <c r="B33" s="215">
        <v>11</v>
      </c>
      <c r="C33" s="178" t="str">
        <f>'3. Scénario E32a'!I44</f>
        <v>?</v>
      </c>
      <c r="D33" s="216" t="str">
        <f>'3. Scénario E32a'!J44</f>
        <v>?</v>
      </c>
      <c r="E33" s="216" t="str">
        <f>'3. Scénario E32a'!K44</f>
        <v>?</v>
      </c>
      <c r="F33" s="216" t="str">
        <f>'3. Scénario E32a'!L44</f>
        <v>?</v>
      </c>
      <c r="G33" s="259"/>
      <c r="H33" s="257" t="s">
        <v>164</v>
      </c>
      <c r="I33" s="273"/>
      <c r="J33" s="274"/>
      <c r="K33" s="193">
        <f>'3. Scénario E32a'!N44</f>
        <v>0</v>
      </c>
      <c r="L33" s="180">
        <f>'3. Scénario E32a'!O44</f>
        <v>0</v>
      </c>
      <c r="M33" s="194">
        <f t="shared" si="6"/>
        <v>2</v>
      </c>
      <c r="N33" s="194">
        <f t="shared" si="7"/>
        <v>0</v>
      </c>
      <c r="O33" s="194">
        <f t="shared" si="8"/>
        <v>0</v>
      </c>
      <c r="P33" s="204" t="str">
        <f>IF(D33=P3,K33,"0")</f>
        <v>0</v>
      </c>
      <c r="Q33" s="205" t="str">
        <f>IF(P33&lt;&gt;"0",(M33*P33/P36),"0")</f>
        <v>0</v>
      </c>
      <c r="R33" s="205" t="str">
        <f>IF(D33=R3,K33,"0")</f>
        <v>0</v>
      </c>
      <c r="S33" s="205" t="str">
        <f>IF(R33&lt;&gt;"0",(M33*R33/R36),"0")</f>
        <v>0</v>
      </c>
      <c r="T33" s="205" t="str">
        <f>IF(D33=T3,K33,"0")</f>
        <v>0</v>
      </c>
      <c r="U33" s="205" t="str">
        <f>IF(T33&lt;&gt;"0",(M33*T33/T36),"0")</f>
        <v>0</v>
      </c>
      <c r="V33" s="205" t="str">
        <f>IF(D33=V3,K33,"0")</f>
        <v>0</v>
      </c>
      <c r="W33" s="205" t="str">
        <f>IF(V33&lt;&gt;"0",(M33*V33/V36),"0")</f>
        <v>0</v>
      </c>
      <c r="X33" s="205" t="str">
        <f>IF(D33=X3,K33,"0")</f>
        <v>0</v>
      </c>
      <c r="Y33" s="205" t="str">
        <f>IF(X33&lt;&gt;"0",(M33*X33/X36),"0")</f>
        <v>0</v>
      </c>
      <c r="Z33" s="205" t="str">
        <f>IF(D33=Z3,K33,"0")</f>
        <v>0</v>
      </c>
      <c r="AA33" s="205" t="str">
        <f>IF(Z33&lt;&gt;"0",(M33*Z33/Z36),"0")</f>
        <v>0</v>
      </c>
      <c r="AB33" s="205" t="str">
        <f>IF(F33=AB3,M33,"0")</f>
        <v>0</v>
      </c>
      <c r="AC33" s="205" t="str">
        <f>IF(AB33&lt;&gt;"0",(O33*AB33/AB36),"0")</f>
        <v>0</v>
      </c>
      <c r="AD33" s="205" t="str">
        <f>IF(D33=AD3,K33,"0")</f>
        <v>0</v>
      </c>
      <c r="AE33" s="205" t="str">
        <f>IF(AD33&lt;&gt;"0",(M33*AD33/AD36),"0")</f>
        <v>0</v>
      </c>
      <c r="AF33" s="206" t="str">
        <f t="shared" si="9"/>
        <v>0</v>
      </c>
      <c r="AG33" s="205" t="str">
        <f>IF(AF33&lt;&gt;"0",(M33*AF33/AF36),"0")</f>
        <v>0</v>
      </c>
      <c r="AH33" s="205" t="str">
        <f>IF(D33=AH3,K33,"0")</f>
        <v>0</v>
      </c>
      <c r="AI33" s="205" t="str">
        <f>IF(AH33&lt;&gt;"0",(M33*AH33/AH36),"0")</f>
        <v>0</v>
      </c>
      <c r="AJ33" s="206" t="str">
        <f t="shared" si="10"/>
        <v>0</v>
      </c>
      <c r="AK33" s="205" t="str">
        <f>IF(AJ33&lt;&gt;"0",(M33*AJ33/AJ36),"0")</f>
        <v>0</v>
      </c>
      <c r="AL33" s="206" t="str">
        <f t="shared" si="11"/>
        <v>0</v>
      </c>
      <c r="AM33" s="205" t="str">
        <f>IF(AL33&lt;&gt;"0",(M33*AL33/AL36),"0")</f>
        <v>0</v>
      </c>
      <c r="AN33" s="206" t="str">
        <f t="shared" si="12"/>
        <v>0</v>
      </c>
      <c r="AO33" s="205" t="str">
        <f>IF(AN33&lt;&gt;"0",(M33*AN33/AN36),"0")</f>
        <v>0</v>
      </c>
      <c r="AP33" s="206" t="str">
        <f t="shared" si="13"/>
        <v>0</v>
      </c>
      <c r="AQ33" s="205" t="str">
        <f>IF(AP33&lt;&gt;"0",(M33*AP33/AP36),"0")</f>
        <v>0</v>
      </c>
      <c r="AR33" s="206" t="str">
        <f t="shared" si="14"/>
        <v>0</v>
      </c>
      <c r="AS33" s="205" t="str">
        <f>IF(AR33&lt;&gt;"0",(M33*AR33/AR36),"0")</f>
        <v>0</v>
      </c>
      <c r="AT33" s="206" t="str">
        <f t="shared" si="15"/>
        <v>0</v>
      </c>
      <c r="AU33" s="205" t="str">
        <f>IF(AT33&lt;&gt;"0",(M33*AT33/AT36),"0")</f>
        <v>0</v>
      </c>
      <c r="AV33" s="206" t="str">
        <f t="shared" si="16"/>
        <v>0</v>
      </c>
      <c r="AW33" s="205" t="str">
        <f>IF(AV33&lt;&gt;"0",(M33*AV33/AV36),"0")</f>
        <v>0</v>
      </c>
      <c r="AX33" s="206" t="str">
        <f t="shared" si="17"/>
        <v>0</v>
      </c>
      <c r="AY33" s="205" t="str">
        <f>IF(AX33&lt;&gt;"0",(M33*AX33/AX36),"0")</f>
        <v>0</v>
      </c>
      <c r="AZ33" s="206" t="str">
        <f t="shared" si="18"/>
        <v>0</v>
      </c>
      <c r="BA33" s="205" t="str">
        <f>IF(AZ33&lt;&gt;"0",(M33*AZ33/AZ36),"0")</f>
        <v>0</v>
      </c>
      <c r="BB33" s="206" t="str">
        <f t="shared" si="19"/>
        <v>0</v>
      </c>
      <c r="BC33" s="205" t="str">
        <f>IF(BB33&lt;&gt;"0",(M33*BB33/BB36),"0")</f>
        <v>0</v>
      </c>
      <c r="BD33" s="206" t="str">
        <f t="shared" si="20"/>
        <v>0</v>
      </c>
      <c r="BE33" s="205" t="str">
        <f>IF(BD33&lt;&gt;"0",(M33*BD33/BD36),"0")</f>
        <v>0</v>
      </c>
      <c r="BF33" s="206" t="str">
        <f t="shared" si="21"/>
        <v>0</v>
      </c>
      <c r="BG33" s="205" t="str">
        <f>IF(BF33&lt;&gt;"0",(M33*BF33/BF36),"0")</f>
        <v>0</v>
      </c>
      <c r="BH33" s="206" t="str">
        <f t="shared" si="22"/>
        <v>0</v>
      </c>
      <c r="BI33" s="205" t="str">
        <f>IF(BH33&lt;&gt;"0",(M33*BH33/BH36),"0")</f>
        <v>0</v>
      </c>
      <c r="BJ33" s="206" t="str">
        <f t="shared" si="23"/>
        <v>0</v>
      </c>
      <c r="BK33" s="205" t="str">
        <f>IF(BJ33&lt;&gt;"0",(M33*BJ33/BJ36),"0")</f>
        <v>0</v>
      </c>
      <c r="BL33" s="206" t="str">
        <f t="shared" si="24"/>
        <v>0</v>
      </c>
      <c r="BM33" s="205" t="str">
        <f>IF(BL33&lt;&gt;"0",(M33*BL33/BL36),"0")</f>
        <v>0</v>
      </c>
    </row>
    <row r="34" spans="1:65" x14ac:dyDescent="0.35">
      <c r="A34" s="575"/>
      <c r="B34" s="215">
        <v>12</v>
      </c>
      <c r="C34" s="178"/>
      <c r="D34" s="216" t="str">
        <f>'3. Scénario E32a'!J45</f>
        <v>?</v>
      </c>
      <c r="E34" s="216" t="str">
        <f>'3. Scénario E32a'!K45</f>
        <v>?</v>
      </c>
      <c r="F34" s="216" t="str">
        <f>'3. Scénario E32a'!L45</f>
        <v>?</v>
      </c>
      <c r="G34" s="256"/>
      <c r="H34" s="257" t="s">
        <v>164</v>
      </c>
      <c r="I34" s="257"/>
      <c r="J34" s="265"/>
      <c r="K34" s="193">
        <f>'3. Scénario E32a'!N45</f>
        <v>0</v>
      </c>
      <c r="L34" s="180">
        <f>'3. Scénario E32a'!O45</f>
        <v>0</v>
      </c>
      <c r="M34" s="194">
        <f t="shared" ref="M34:M35" si="25">IF(G34&lt;&gt;"",1,0)+IF(H34&lt;&gt;"",2,0)+IF(I34&lt;&gt;"",3,0)+IF(J34&lt;&gt;"",4,0)</f>
        <v>2</v>
      </c>
      <c r="N34" s="194">
        <f t="shared" ref="N34:N35" si="26">K34*M34</f>
        <v>0</v>
      </c>
      <c r="O34" s="194">
        <f t="shared" ref="O34:O35" si="27">L34*M34</f>
        <v>0</v>
      </c>
      <c r="P34" s="204" t="str">
        <f>IF(D34=P3,K34,"0")</f>
        <v>0</v>
      </c>
      <c r="Q34" s="205" t="str">
        <f>IF(P34&lt;&gt;"0",(M34*P34/P36),"0")</f>
        <v>0</v>
      </c>
      <c r="R34" s="205" t="str">
        <f>IF(D34=R3,K34,"0")</f>
        <v>0</v>
      </c>
      <c r="S34" s="205" t="str">
        <f>IF(R34&lt;&gt;"0",(M34*R34/R36),"0")</f>
        <v>0</v>
      </c>
      <c r="T34" s="205" t="str">
        <f>IF(D34=T3,K34,"0")</f>
        <v>0</v>
      </c>
      <c r="U34" s="205" t="str">
        <f>IF(T34&lt;&gt;"0",(M34*T34/T36),"0")</f>
        <v>0</v>
      </c>
      <c r="V34" s="205" t="str">
        <f>IF(D34=V3,K34,"0")</f>
        <v>0</v>
      </c>
      <c r="W34" s="205" t="str">
        <f>IF(V34&lt;&gt;"0",(M34*V34/V36),"0")</f>
        <v>0</v>
      </c>
      <c r="X34" s="205" t="str">
        <f>IF(D34=X3,K34,"0")</f>
        <v>0</v>
      </c>
      <c r="Y34" s="205" t="str">
        <f>IF(X34&lt;&gt;"0",(M34*X34/X36),"0")</f>
        <v>0</v>
      </c>
      <c r="Z34" s="205" t="str">
        <f>IF(D34=Z3,K34,"0")</f>
        <v>0</v>
      </c>
      <c r="AA34" s="205" t="str">
        <f>IF(Z34&lt;&gt;"0",(M34*Z34/Z36),"0")</f>
        <v>0</v>
      </c>
      <c r="AB34" s="205" t="str">
        <f>IF(F34=AB3,M34,"0")</f>
        <v>0</v>
      </c>
      <c r="AC34" s="205" t="str">
        <f>IF(AB34&lt;&gt;"0",(O34*AB34/AB36),"0")</f>
        <v>0</v>
      </c>
      <c r="AD34" s="205" t="str">
        <f>IF(D34=AD3,K34,"0")</f>
        <v>0</v>
      </c>
      <c r="AE34" s="205" t="str">
        <f>IF(AD34&lt;&gt;"0",(M34*AD34/AD36),"0")</f>
        <v>0</v>
      </c>
      <c r="AF34" s="206" t="str">
        <f t="shared" si="9"/>
        <v>0</v>
      </c>
      <c r="AG34" s="205" t="str">
        <f>IF(AF34&lt;&gt;"0",(M34*AF34/AF36),"0")</f>
        <v>0</v>
      </c>
      <c r="AH34" s="205" t="str">
        <f>IF(D34=AH3,K34,"0")</f>
        <v>0</v>
      </c>
      <c r="AI34" s="205" t="str">
        <f>IF(AH34&lt;&gt;"0",(M34*AH34/AH36),"0")</f>
        <v>0</v>
      </c>
      <c r="AJ34" s="206" t="str">
        <f t="shared" si="10"/>
        <v>0</v>
      </c>
      <c r="AK34" s="205" t="str">
        <f>IF(AJ34&lt;&gt;"0",(M34*AJ34/AJ36),"0")</f>
        <v>0</v>
      </c>
      <c r="AL34" s="206" t="str">
        <f t="shared" si="11"/>
        <v>0</v>
      </c>
      <c r="AM34" s="205" t="str">
        <f>IF(AL34&lt;&gt;"0",(M34*AL34/AL36),"0")</f>
        <v>0</v>
      </c>
      <c r="AN34" s="206" t="str">
        <f t="shared" si="12"/>
        <v>0</v>
      </c>
      <c r="AO34" s="205" t="str">
        <f>IF(AN34&lt;&gt;"0",(M34*AN34/AN36),"0")</f>
        <v>0</v>
      </c>
      <c r="AP34" s="206" t="str">
        <f t="shared" si="13"/>
        <v>0</v>
      </c>
      <c r="AQ34" s="205" t="str">
        <f>IF(AP34&lt;&gt;"0",(M34*AP34/AP36),"0")</f>
        <v>0</v>
      </c>
      <c r="AR34" s="206" t="str">
        <f t="shared" si="14"/>
        <v>0</v>
      </c>
      <c r="AS34" s="205" t="str">
        <f>IF(AR34&lt;&gt;"0",(M34*AR34/AR36),"0")</f>
        <v>0</v>
      </c>
      <c r="AT34" s="206" t="str">
        <f t="shared" si="15"/>
        <v>0</v>
      </c>
      <c r="AU34" s="205" t="str">
        <f>IF(AT34&lt;&gt;"0",(M34*AT34/AT36),"0")</f>
        <v>0</v>
      </c>
      <c r="AV34" s="206" t="str">
        <f t="shared" si="16"/>
        <v>0</v>
      </c>
      <c r="AW34" s="205" t="str">
        <f>IF(AV34&lt;&gt;"0",(M34*AV34/AV36),"0")</f>
        <v>0</v>
      </c>
      <c r="AX34" s="206" t="str">
        <f t="shared" si="17"/>
        <v>0</v>
      </c>
      <c r="AY34" s="205" t="str">
        <f>IF(AX34&lt;&gt;"0",(M34*AX34/AX36),"0")</f>
        <v>0</v>
      </c>
      <c r="AZ34" s="206" t="str">
        <f t="shared" si="18"/>
        <v>0</v>
      </c>
      <c r="BA34" s="205" t="str">
        <f>IF(AZ34&lt;&gt;"0",(M34*AZ34/AZ36),"0")</f>
        <v>0</v>
      </c>
      <c r="BB34" s="206" t="str">
        <f t="shared" si="19"/>
        <v>0</v>
      </c>
      <c r="BC34" s="205" t="str">
        <f>IF(BB34&lt;&gt;"0",(M34*BB34/BB36),"0")</f>
        <v>0</v>
      </c>
      <c r="BD34" s="206" t="str">
        <f t="shared" si="20"/>
        <v>0</v>
      </c>
      <c r="BE34" s="205" t="str">
        <f>IF(BD34&lt;&gt;"0",(M34*BD34/BD36),"0")</f>
        <v>0</v>
      </c>
      <c r="BF34" s="206" t="str">
        <f t="shared" si="21"/>
        <v>0</v>
      </c>
      <c r="BG34" s="205" t="str">
        <f>IF(BF34&lt;&gt;"0",(M34*BF34/BF36),"0")</f>
        <v>0</v>
      </c>
      <c r="BH34" s="206" t="str">
        <f t="shared" si="22"/>
        <v>0</v>
      </c>
      <c r="BI34" s="205" t="str">
        <f>IF(BH34&lt;&gt;"0",(M34*BH34/BH36),"0")</f>
        <v>0</v>
      </c>
      <c r="BJ34" s="206" t="str">
        <f t="shared" si="23"/>
        <v>0</v>
      </c>
      <c r="BK34" s="205" t="str">
        <f>IF(BJ34&lt;&gt;"0",(M34*BJ34/BJ36),"0")</f>
        <v>0</v>
      </c>
      <c r="BL34" s="206" t="str">
        <f t="shared" si="24"/>
        <v>0</v>
      </c>
      <c r="BM34" s="205" t="str">
        <f>IF(BL34&lt;&gt;"0",(M34*BL34/BL36),"0")</f>
        <v>0</v>
      </c>
    </row>
    <row r="35" spans="1:65" x14ac:dyDescent="0.35">
      <c r="A35" s="575"/>
      <c r="B35" s="215">
        <v>13</v>
      </c>
      <c r="C35" s="178"/>
      <c r="D35" s="216" t="str">
        <f>'3. Scénario E32a'!J46</f>
        <v>?</v>
      </c>
      <c r="E35" s="216" t="str">
        <f>'3. Scénario E32a'!K46</f>
        <v>?</v>
      </c>
      <c r="F35" s="216" t="str">
        <f>'3. Scénario E32a'!L46</f>
        <v>?</v>
      </c>
      <c r="G35" s="256"/>
      <c r="H35" s="257" t="s">
        <v>164</v>
      </c>
      <c r="I35" s="257"/>
      <c r="J35" s="265"/>
      <c r="K35" s="193">
        <f>'3. Scénario E32a'!N46</f>
        <v>0</v>
      </c>
      <c r="L35" s="180">
        <f>'3. Scénario E32a'!O46</f>
        <v>0</v>
      </c>
      <c r="M35" s="194">
        <f t="shared" si="25"/>
        <v>2</v>
      </c>
      <c r="N35" s="194">
        <f t="shared" si="26"/>
        <v>0</v>
      </c>
      <c r="O35" s="194">
        <f t="shared" si="27"/>
        <v>0</v>
      </c>
      <c r="P35" s="204" t="str">
        <f>IF(D35=P3,K35,"0")</f>
        <v>0</v>
      </c>
      <c r="Q35" s="205" t="str">
        <f>IF(P35&lt;&gt;"0",(M35*P35/P36),"0")</f>
        <v>0</v>
      </c>
      <c r="R35" s="205" t="str">
        <f>IF(D35=R3,K35,"0")</f>
        <v>0</v>
      </c>
      <c r="S35" s="205" t="str">
        <f>IF(R35&lt;&gt;"0",(M35*R35/R36),"0")</f>
        <v>0</v>
      </c>
      <c r="T35" s="205" t="str">
        <f>IF(D35=T3,K35,"0")</f>
        <v>0</v>
      </c>
      <c r="U35" s="205" t="str">
        <f>IF(T35&lt;&gt;"0",(M35*T35/T36),"0")</f>
        <v>0</v>
      </c>
      <c r="V35" s="205" t="str">
        <f>IF(D35=V3,K35,"0")</f>
        <v>0</v>
      </c>
      <c r="W35" s="205" t="str">
        <f>IF(V35&lt;&gt;"0",(M35*V35/V36),"0")</f>
        <v>0</v>
      </c>
      <c r="X35" s="205" t="str">
        <f>IF(D35=X3,K35,"0")</f>
        <v>0</v>
      </c>
      <c r="Y35" s="205" t="str">
        <f>IF(X35&lt;&gt;"0",(M35*X35/X36),"0")</f>
        <v>0</v>
      </c>
      <c r="Z35" s="205" t="str">
        <f>IF(D35=Z3,K35,"0")</f>
        <v>0</v>
      </c>
      <c r="AA35" s="205" t="str">
        <f>IF(Z35&lt;&gt;"0",(M35*Z35/Z36),"0")</f>
        <v>0</v>
      </c>
      <c r="AB35" s="205" t="str">
        <f>IF(F35=AB3,M35,"0")</f>
        <v>0</v>
      </c>
      <c r="AC35" s="205" t="str">
        <f>IF(AB35&lt;&gt;"0",(O35*AB35/AB36),"0")</f>
        <v>0</v>
      </c>
      <c r="AD35" s="205" t="str">
        <f>IF(D35=AD3,K35,"0")</f>
        <v>0</v>
      </c>
      <c r="AE35" s="205" t="str">
        <f>IF(AD35&lt;&gt;"0",(M35*AD35/AD36),"0")</f>
        <v>0</v>
      </c>
      <c r="AF35" s="206" t="str">
        <f t="shared" si="9"/>
        <v>0</v>
      </c>
      <c r="AG35" s="205" t="str">
        <f>IF(AF35&lt;&gt;"0",(M35*AF35/AF36),"0")</f>
        <v>0</v>
      </c>
      <c r="AH35" s="205" t="str">
        <f>IF(D35=AH3,K35,"0")</f>
        <v>0</v>
      </c>
      <c r="AI35" s="205" t="str">
        <f>IF(AH35&lt;&gt;"0",(M35*AH35/AH36),"0")</f>
        <v>0</v>
      </c>
      <c r="AJ35" s="206" t="str">
        <f t="shared" si="10"/>
        <v>0</v>
      </c>
      <c r="AK35" s="205" t="str">
        <f>IF(AJ35&lt;&gt;"0",(M35*AJ35/AJ36),"0")</f>
        <v>0</v>
      </c>
      <c r="AL35" s="206" t="str">
        <f t="shared" si="11"/>
        <v>0</v>
      </c>
      <c r="AM35" s="205" t="str">
        <f>IF(AL35&lt;&gt;"0",(M35*AL35/AL36),"0")</f>
        <v>0</v>
      </c>
      <c r="AN35" s="206" t="str">
        <f t="shared" si="12"/>
        <v>0</v>
      </c>
      <c r="AO35" s="205" t="str">
        <f>IF(AN35&lt;&gt;"0",(M35*AN35/AN36),"0")</f>
        <v>0</v>
      </c>
      <c r="AP35" s="206" t="str">
        <f t="shared" si="13"/>
        <v>0</v>
      </c>
      <c r="AQ35" s="205" t="str">
        <f>IF(AP35&lt;&gt;"0",(M35*AP35/AP36),"0")</f>
        <v>0</v>
      </c>
      <c r="AR35" s="206" t="str">
        <f t="shared" si="14"/>
        <v>0</v>
      </c>
      <c r="AS35" s="205" t="str">
        <f>IF(AR35&lt;&gt;"0",(M35*AR35/AR36),"0")</f>
        <v>0</v>
      </c>
      <c r="AT35" s="206" t="str">
        <f t="shared" si="15"/>
        <v>0</v>
      </c>
      <c r="AU35" s="205" t="str">
        <f>IF(AT35&lt;&gt;"0",(M35*AT35/AT36),"0")</f>
        <v>0</v>
      </c>
      <c r="AV35" s="206" t="str">
        <f t="shared" si="16"/>
        <v>0</v>
      </c>
      <c r="AW35" s="205" t="str">
        <f>IF(AV35&lt;&gt;"0",(M35*AV35/AV36),"0")</f>
        <v>0</v>
      </c>
      <c r="AX35" s="206" t="str">
        <f t="shared" si="17"/>
        <v>0</v>
      </c>
      <c r="AY35" s="205" t="str">
        <f>IF(AX35&lt;&gt;"0",(M35*AX35/AX36),"0")</f>
        <v>0</v>
      </c>
      <c r="AZ35" s="206" t="str">
        <f t="shared" si="18"/>
        <v>0</v>
      </c>
      <c r="BA35" s="205" t="str">
        <f>IF(AZ35&lt;&gt;"0",(M35*AZ35/AZ36),"0")</f>
        <v>0</v>
      </c>
      <c r="BB35" s="206" t="str">
        <f t="shared" si="19"/>
        <v>0</v>
      </c>
      <c r="BC35" s="205" t="str">
        <f>IF(BB35&lt;&gt;"0",(M35*BB35/BB36),"0")</f>
        <v>0</v>
      </c>
      <c r="BD35" s="206" t="str">
        <f t="shared" si="20"/>
        <v>0</v>
      </c>
      <c r="BE35" s="205" t="str">
        <f>IF(BD35&lt;&gt;"0",(M35*BD35/BD36),"0")</f>
        <v>0</v>
      </c>
      <c r="BF35" s="206" t="str">
        <f t="shared" si="21"/>
        <v>0</v>
      </c>
      <c r="BG35" s="205" t="str">
        <f>IF(BF35&lt;&gt;"0",(M35*BF35/BF36),"0")</f>
        <v>0</v>
      </c>
      <c r="BH35" s="206" t="str">
        <f t="shared" si="22"/>
        <v>0</v>
      </c>
      <c r="BI35" s="205" t="str">
        <f>IF(BH35&lt;&gt;"0",(M35*BH35/BH36),"0")</f>
        <v>0</v>
      </c>
      <c r="BJ35" s="206" t="str">
        <f t="shared" si="23"/>
        <v>0</v>
      </c>
      <c r="BK35" s="205" t="str">
        <f>IF(BJ35&lt;&gt;"0",(M35*BJ35/BJ36),"0")</f>
        <v>0</v>
      </c>
      <c r="BL35" s="206" t="str">
        <f t="shared" si="24"/>
        <v>0</v>
      </c>
      <c r="BM35" s="205" t="str">
        <f>IF(BL35&lt;&gt;"0",(M35*BL35/BL36),"0")</f>
        <v>0</v>
      </c>
    </row>
    <row r="36" spans="1:65" ht="15" thickBot="1" x14ac:dyDescent="0.4">
      <c r="J36" s="251" t="s">
        <v>165</v>
      </c>
      <c r="K36" s="218">
        <f>SUM(K4:K35)</f>
        <v>0.54999999999999993</v>
      </c>
      <c r="L36" s="218">
        <f>SUM(L4:L35)</f>
        <v>0.25</v>
      </c>
      <c r="M36" s="219" t="s">
        <v>143</v>
      </c>
      <c r="N36" s="219">
        <f>SUM(N10:N35)</f>
        <v>0.60000000000000009</v>
      </c>
      <c r="O36" s="59">
        <f>SUM(O4:O35)</f>
        <v>0.5</v>
      </c>
      <c r="P36" s="59">
        <f t="shared" ref="P36:BM36" si="28">SUM(P4:P35)</f>
        <v>0.1</v>
      </c>
      <c r="Q36" s="59">
        <f t="shared" si="28"/>
        <v>2</v>
      </c>
      <c r="R36" s="59">
        <f t="shared" si="28"/>
        <v>0</v>
      </c>
      <c r="S36" s="59">
        <f t="shared" si="28"/>
        <v>0</v>
      </c>
      <c r="T36" s="59">
        <f t="shared" si="28"/>
        <v>0</v>
      </c>
      <c r="U36" s="59">
        <f t="shared" si="28"/>
        <v>0</v>
      </c>
      <c r="V36" s="59">
        <f t="shared" si="28"/>
        <v>0.1</v>
      </c>
      <c r="W36" s="59">
        <f t="shared" si="28"/>
        <v>2</v>
      </c>
      <c r="X36" s="59">
        <f t="shared" si="28"/>
        <v>0</v>
      </c>
      <c r="Y36" s="59">
        <f t="shared" si="28"/>
        <v>0</v>
      </c>
      <c r="Z36" s="59">
        <f t="shared" si="28"/>
        <v>0</v>
      </c>
      <c r="AA36" s="59">
        <f t="shared" si="28"/>
        <v>0</v>
      </c>
      <c r="AB36" s="59">
        <f t="shared" si="28"/>
        <v>0</v>
      </c>
      <c r="AC36" s="59">
        <f t="shared" si="28"/>
        <v>0</v>
      </c>
      <c r="AD36" s="59">
        <f t="shared" si="28"/>
        <v>0</v>
      </c>
      <c r="AE36" s="59">
        <f t="shared" si="28"/>
        <v>0</v>
      </c>
      <c r="AF36" s="59">
        <f t="shared" si="28"/>
        <v>0.05</v>
      </c>
      <c r="AG36" s="59">
        <f t="shared" si="28"/>
        <v>2</v>
      </c>
      <c r="AH36" s="59">
        <f t="shared" si="28"/>
        <v>0</v>
      </c>
      <c r="AI36" s="59">
        <f t="shared" si="28"/>
        <v>0</v>
      </c>
      <c r="AJ36" s="59">
        <f t="shared" si="28"/>
        <v>0</v>
      </c>
      <c r="AK36" s="59">
        <f t="shared" si="28"/>
        <v>0</v>
      </c>
      <c r="AL36" s="59">
        <f t="shared" si="28"/>
        <v>0</v>
      </c>
      <c r="AM36" s="59">
        <f t="shared" si="28"/>
        <v>0</v>
      </c>
      <c r="AN36" s="59">
        <f t="shared" si="28"/>
        <v>0.05</v>
      </c>
      <c r="AO36" s="59">
        <f t="shared" si="28"/>
        <v>2</v>
      </c>
      <c r="AP36" s="59">
        <f t="shared" si="28"/>
        <v>0.15000000000000002</v>
      </c>
      <c r="AQ36" s="59">
        <f t="shared" si="28"/>
        <v>2</v>
      </c>
      <c r="AR36" s="59">
        <f t="shared" si="28"/>
        <v>0.05</v>
      </c>
      <c r="AS36" s="59">
        <f t="shared" si="28"/>
        <v>2</v>
      </c>
      <c r="AT36" s="59">
        <f t="shared" si="28"/>
        <v>0.05</v>
      </c>
      <c r="AU36" s="59">
        <f t="shared" si="28"/>
        <v>2</v>
      </c>
      <c r="AV36" s="59">
        <f t="shared" si="28"/>
        <v>0</v>
      </c>
      <c r="AW36" s="59">
        <f t="shared" si="28"/>
        <v>0</v>
      </c>
      <c r="AX36" s="59">
        <f t="shared" si="28"/>
        <v>0</v>
      </c>
      <c r="AY36" s="59">
        <f t="shared" si="28"/>
        <v>0</v>
      </c>
      <c r="AZ36" s="59">
        <f t="shared" si="28"/>
        <v>0</v>
      </c>
      <c r="BA36" s="59">
        <f t="shared" si="28"/>
        <v>0</v>
      </c>
      <c r="BB36" s="59">
        <f t="shared" si="28"/>
        <v>0</v>
      </c>
      <c r="BC36" s="59">
        <f t="shared" si="28"/>
        <v>0</v>
      </c>
      <c r="BD36" s="59">
        <f t="shared" si="28"/>
        <v>0</v>
      </c>
      <c r="BE36" s="59">
        <f t="shared" si="28"/>
        <v>0</v>
      </c>
      <c r="BF36" s="59">
        <f t="shared" si="28"/>
        <v>0</v>
      </c>
      <c r="BG36" s="59">
        <f t="shared" si="28"/>
        <v>0</v>
      </c>
      <c r="BH36" s="59">
        <f t="shared" si="28"/>
        <v>0</v>
      </c>
      <c r="BI36" s="59">
        <f t="shared" si="28"/>
        <v>0</v>
      </c>
      <c r="BJ36" s="59">
        <f t="shared" si="28"/>
        <v>0.15</v>
      </c>
      <c r="BK36" s="59">
        <f t="shared" si="28"/>
        <v>2</v>
      </c>
      <c r="BL36" s="59">
        <f t="shared" si="28"/>
        <v>0.1</v>
      </c>
      <c r="BM36" s="59">
        <f t="shared" si="28"/>
        <v>2</v>
      </c>
    </row>
    <row r="37" spans="1:65" x14ac:dyDescent="0.35">
      <c r="B37" s="220"/>
      <c r="C37" s="220"/>
      <c r="D37" s="220"/>
      <c r="F37" s="220"/>
      <c r="G37" s="275"/>
      <c r="H37" s="275"/>
      <c r="I37" s="275"/>
      <c r="J37" s="275"/>
      <c r="K37" s="221" t="str">
        <f>IF(K36=100%,"OK","Erreur")</f>
        <v>Erreur</v>
      </c>
      <c r="L37" s="221" t="str">
        <f>IF(L36=100%,"OK","Erreur")</f>
        <v>Erreur</v>
      </c>
      <c r="N37" s="58">
        <f>ROUNDUP(N36,0)</f>
        <v>1</v>
      </c>
      <c r="O37" s="58">
        <f>ROUNDUP(O36,0)</f>
        <v>1</v>
      </c>
      <c r="P37" s="580" t="str">
        <f>P3</f>
        <v>AC1011</v>
      </c>
      <c r="Q37" s="472">
        <f t="shared" ref="Q37:W37" si="29">ROUNDUP(Q36,0)</f>
        <v>2</v>
      </c>
      <c r="R37" s="580" t="str">
        <f>R3</f>
        <v>AC1012</v>
      </c>
      <c r="S37" s="473">
        <f t="shared" si="29"/>
        <v>0</v>
      </c>
      <c r="T37" s="571" t="str">
        <f>T3</f>
        <v>AC1021</v>
      </c>
      <c r="U37" s="476">
        <f t="shared" si="29"/>
        <v>0</v>
      </c>
      <c r="V37" s="567" t="str">
        <f>V3</f>
        <v>AC1031</v>
      </c>
      <c r="W37" s="478">
        <f t="shared" si="29"/>
        <v>2</v>
      </c>
      <c r="X37" s="567" t="str">
        <f>X3</f>
        <v>AC1032</v>
      </c>
      <c r="Y37" s="478">
        <f>ROUNDUP(Y36,0)</f>
        <v>0</v>
      </c>
      <c r="Z37" s="567" t="str">
        <f>Z3</f>
        <v>AC1033</v>
      </c>
      <c r="AA37" s="478">
        <f>ROUNDUP(AA36,0)</f>
        <v>0</v>
      </c>
      <c r="AB37" s="567" t="str">
        <f>AB3</f>
        <v>AC1034</v>
      </c>
      <c r="AC37" s="478">
        <f>ROUNDUP(AC36,0)</f>
        <v>0</v>
      </c>
      <c r="AD37" s="573" t="str">
        <f>AD3</f>
        <v>AC1041</v>
      </c>
      <c r="AE37" s="222">
        <f>ROUNDUP(AE36,0)</f>
        <v>0</v>
      </c>
      <c r="AF37" s="567" t="str">
        <f>AF3</f>
        <v>AC1051</v>
      </c>
      <c r="AG37" s="478">
        <f t="shared" ref="AG37:AI37" si="30">ROUNDUP(AG36,0)</f>
        <v>2</v>
      </c>
      <c r="AH37" s="569" t="str">
        <f>AH3</f>
        <v>AC1061</v>
      </c>
      <c r="AI37" s="480">
        <f t="shared" si="30"/>
        <v>0</v>
      </c>
      <c r="AJ37" s="573" t="str">
        <f>AJ3</f>
        <v>AC1071</v>
      </c>
      <c r="AK37" s="223">
        <f>ROUNDUP(AK36,0)</f>
        <v>0</v>
      </c>
      <c r="AL37" s="573" t="str">
        <f>AL3</f>
        <v>AC1072</v>
      </c>
      <c r="AM37" s="223">
        <f>ROUNDUP(AM36,0)</f>
        <v>0</v>
      </c>
      <c r="AN37" s="571" t="str">
        <f>AN3</f>
        <v>AC1081</v>
      </c>
      <c r="AO37" s="224">
        <f>ROUNDUP(AO36,0)</f>
        <v>2</v>
      </c>
      <c r="AP37" s="571" t="str">
        <f>AP3</f>
        <v>AC1082</v>
      </c>
      <c r="AQ37" s="224">
        <f>ROUNDUP(AQ36,0)</f>
        <v>2</v>
      </c>
      <c r="AR37" s="571" t="str">
        <f>AR3</f>
        <v>AC1083</v>
      </c>
      <c r="AS37" s="224">
        <f>ROUNDUP(AS36,0)</f>
        <v>2</v>
      </c>
      <c r="AT37" s="571" t="str">
        <f>AT3</f>
        <v>AC1084</v>
      </c>
      <c r="AU37" s="224">
        <f>ROUNDUP(AU36,0)</f>
        <v>2</v>
      </c>
      <c r="AV37" s="567" t="str">
        <f>AV3</f>
        <v>AC1091</v>
      </c>
      <c r="AW37" s="482">
        <f>ROUNDUP(AW36,0)</f>
        <v>0</v>
      </c>
      <c r="AX37" s="567" t="str">
        <f>AX3</f>
        <v>AC10101</v>
      </c>
      <c r="AY37" s="482">
        <f>ROUNDUP(AY36,0)</f>
        <v>0</v>
      </c>
      <c r="AZ37" s="573" t="str">
        <f>AZ3</f>
        <v>AC10111</v>
      </c>
      <c r="BA37" s="223">
        <f>ROUNDUP(BA36,0)</f>
        <v>0</v>
      </c>
      <c r="BB37" s="567" t="str">
        <f>BB3</f>
        <v>AC10121</v>
      </c>
      <c r="BC37" s="225">
        <f>ROUNDUP(BC36,0)</f>
        <v>0</v>
      </c>
      <c r="BD37" s="567" t="str">
        <f>BD3</f>
        <v>AC10122</v>
      </c>
      <c r="BE37" s="225">
        <f>ROUNDUP(BE36,0)</f>
        <v>0</v>
      </c>
      <c r="BF37" s="567" t="str">
        <f>BF3</f>
        <v>AC10123</v>
      </c>
      <c r="BG37" s="225">
        <f>ROUNDUP(BG36,0)</f>
        <v>0</v>
      </c>
      <c r="BH37" s="571" t="str">
        <f>BH3</f>
        <v>AC10131</v>
      </c>
      <c r="BI37" s="484">
        <f>ROUNDUP(BI36,0)</f>
        <v>0</v>
      </c>
      <c r="BJ37" s="567" t="str">
        <f>BJ3</f>
        <v>AC1111</v>
      </c>
      <c r="BK37" s="225">
        <f>ROUNDUP(BK36,0)</f>
        <v>2</v>
      </c>
      <c r="BL37" s="569" t="str">
        <f>BL3</f>
        <v>AC1121</v>
      </c>
      <c r="BM37" s="486">
        <f>ROUNDUP(BM36,0)</f>
        <v>2</v>
      </c>
    </row>
    <row r="38" spans="1:65" ht="15" thickBot="1" x14ac:dyDescent="0.4">
      <c r="B38" s="220"/>
      <c r="C38" s="220"/>
      <c r="D38" s="220"/>
      <c r="F38" s="220"/>
      <c r="G38" s="582" t="s">
        <v>166</v>
      </c>
      <c r="H38" s="582"/>
      <c r="I38" s="582"/>
      <c r="J38" s="582"/>
      <c r="K38" s="582" t="s">
        <v>167</v>
      </c>
      <c r="L38" s="582"/>
      <c r="M38" s="583" t="s">
        <v>168</v>
      </c>
      <c r="N38" s="583"/>
      <c r="O38" s="584"/>
      <c r="P38" s="581"/>
      <c r="Q38" s="474">
        <f>IF(Q37&lt;&gt;0,Q37,"NE")</f>
        <v>2</v>
      </c>
      <c r="R38" s="581"/>
      <c r="S38" s="475" t="str">
        <f>IF(S37&lt;&gt;0,S37,"NE")</f>
        <v>NE</v>
      </c>
      <c r="T38" s="572"/>
      <c r="U38" s="477" t="str">
        <f>IF(U37&lt;&gt;0,U37,"NE")</f>
        <v>NE</v>
      </c>
      <c r="V38" s="568"/>
      <c r="W38" s="479">
        <f>IF(W37&lt;&gt;0,W37,"NE")</f>
        <v>2</v>
      </c>
      <c r="X38" s="568"/>
      <c r="Y38" s="479" t="str">
        <f>IF(Y37&lt;&gt;0,Y37,"NE")</f>
        <v>NE</v>
      </c>
      <c r="Z38" s="568"/>
      <c r="AA38" s="479" t="str">
        <f>IF(AA37&lt;&gt;0,AA37,"NE")</f>
        <v>NE</v>
      </c>
      <c r="AB38" s="568"/>
      <c r="AC38" s="479" t="str">
        <f>IF(AC37&lt;&gt;0,AC37,"NE")</f>
        <v>NE</v>
      </c>
      <c r="AD38" s="574"/>
      <c r="AE38" s="226" t="str">
        <f>IF(AE37&lt;&gt;0,AE37,"NE")</f>
        <v>NE</v>
      </c>
      <c r="AF38" s="568"/>
      <c r="AG38" s="479">
        <f>IF(AG37&lt;&gt;0,AG37,"NE")</f>
        <v>2</v>
      </c>
      <c r="AH38" s="570"/>
      <c r="AI38" s="481" t="str">
        <f>IF(AI37&lt;&gt;0,AI37,"NE")</f>
        <v>NE</v>
      </c>
      <c r="AJ38" s="574"/>
      <c r="AK38" s="227" t="str">
        <f>IF(AK37&lt;&gt;0,AK37,"NE")</f>
        <v>NE</v>
      </c>
      <c r="AL38" s="574"/>
      <c r="AM38" s="227" t="str">
        <f>IF(AM37&lt;&gt;0,AM37,"NE")</f>
        <v>NE</v>
      </c>
      <c r="AN38" s="572"/>
      <c r="AO38" s="228">
        <f>IF(AO37&lt;&gt;0,AO37,"NE")</f>
        <v>2</v>
      </c>
      <c r="AP38" s="572"/>
      <c r="AQ38" s="228">
        <f>IF(AQ37&lt;&gt;0,AQ37,"NE")</f>
        <v>2</v>
      </c>
      <c r="AR38" s="572"/>
      <c r="AS38" s="228">
        <f>IF(AS37&lt;&gt;0,AS37,"NE")</f>
        <v>2</v>
      </c>
      <c r="AT38" s="572"/>
      <c r="AU38" s="228">
        <f>IF(AU37&lt;&gt;0,AU37,"NE")</f>
        <v>2</v>
      </c>
      <c r="AV38" s="568"/>
      <c r="AW38" s="483" t="str">
        <f>IF(AW37&lt;&gt;0,AW37,"NE")</f>
        <v>NE</v>
      </c>
      <c r="AX38" s="568"/>
      <c r="AY38" s="483" t="str">
        <f>IF(AY37&lt;&gt;0,AY37,"NE")</f>
        <v>NE</v>
      </c>
      <c r="AZ38" s="574"/>
      <c r="BA38" s="227" t="str">
        <f>IF(BA37&lt;&gt;0,BA37,"NE")</f>
        <v>NE</v>
      </c>
      <c r="BB38" s="568"/>
      <c r="BC38" s="229" t="str">
        <f>IF(BC37&lt;&gt;0,BC37,"NE")</f>
        <v>NE</v>
      </c>
      <c r="BD38" s="568"/>
      <c r="BE38" s="229" t="str">
        <f>IF(BE37&lt;&gt;0,BE37,"NE")</f>
        <v>NE</v>
      </c>
      <c r="BF38" s="568"/>
      <c r="BG38" s="229" t="str">
        <f>IF(BG37&lt;&gt;0,BG37,"NE")</f>
        <v>NE</v>
      </c>
      <c r="BH38" s="572"/>
      <c r="BI38" s="485" t="str">
        <f>IF(BI37&lt;&gt;0,BI37,"NE")</f>
        <v>NE</v>
      </c>
      <c r="BJ38" s="568"/>
      <c r="BK38" s="229">
        <f>IF(BK37&lt;&gt;0,BK37,"NE")</f>
        <v>2</v>
      </c>
      <c r="BL38" s="570"/>
      <c r="BM38" s="487">
        <f>IF(BM37&lt;&gt;0,BM37,"NE")</f>
        <v>2</v>
      </c>
    </row>
    <row r="39" spans="1:65" x14ac:dyDescent="0.35">
      <c r="B39" s="220"/>
      <c r="C39" s="220"/>
      <c r="D39" s="220"/>
      <c r="E39" s="220"/>
      <c r="F39" s="220"/>
      <c r="G39" s="582"/>
      <c r="H39" s="582"/>
      <c r="I39" s="582"/>
      <c r="J39" s="582"/>
      <c r="K39" s="582"/>
      <c r="L39" s="582"/>
      <c r="P39" s="230"/>
      <c r="Q39" s="230"/>
      <c r="R39" s="230"/>
    </row>
    <row r="40" spans="1:65" hidden="1" x14ac:dyDescent="0.35">
      <c r="B40" s="220"/>
      <c r="C40" s="220"/>
      <c r="D40" s="220"/>
      <c r="E40" s="220"/>
      <c r="F40" s="220"/>
      <c r="G40" s="275"/>
      <c r="P40" s="59" t="e">
        <f>CONCATENATE(Q38,S38,#REF!)</f>
        <v>#REF!</v>
      </c>
      <c r="Q40" s="59" t="e">
        <f>IF(P40="NENENE",0,ROUNDUP(AVERAGE(Q38,S38,#REF!),0))</f>
        <v>#REF!</v>
      </c>
      <c r="R40" s="230"/>
      <c r="S40" s="230"/>
      <c r="T40" s="59" t="e">
        <f>CONCATENATE(U38,#REF!)</f>
        <v>#REF!</v>
      </c>
      <c r="U40" s="59" t="e">
        <f>IF(T40="NENE",0,ROUNDUP(AVERAGE(U38,#REF!),0))</f>
        <v>#REF!</v>
      </c>
      <c r="V40" s="59" t="str">
        <f>CONCATENATE(W38,Y38,AA38)</f>
        <v>2NENE</v>
      </c>
      <c r="W40" s="59">
        <f>IF(V40="NENENE",0,ROUNDUP(AVERAGE(W38,Y38,AA38),0))</f>
        <v>2</v>
      </c>
      <c r="AD40" s="59" t="str">
        <f>CONCATENATE(AE38)</f>
        <v>NE</v>
      </c>
      <c r="AE40" s="59">
        <f>IF(AD40="NE",0,ROUNDUP(AVERAGE(AE38),0))</f>
        <v>0</v>
      </c>
      <c r="AF40" s="59" t="str">
        <f>CONCATENATE(AG38)</f>
        <v>2</v>
      </c>
      <c r="AG40" s="59">
        <f>IF(AF40="NE",0,ROUNDUP(AVERAGE(AG38),0))</f>
        <v>2</v>
      </c>
      <c r="AH40" s="59" t="e">
        <f>CONCATENATE(AI38,#REF!,#REF!)</f>
        <v>#REF!</v>
      </c>
      <c r="AI40" s="59" t="e">
        <f>IF(AH40="NENENE",0,ROUNDUP(AVERAGE(AI38,#REF!,#REF!),0))</f>
        <v>#REF!</v>
      </c>
      <c r="AJ40" s="59" t="str">
        <f>CONCATENATE(AK38,AM38)</f>
        <v>NENE</v>
      </c>
      <c r="AK40" s="59">
        <f>IF(AJ40="NENE",0,ROUNDUP(AVERAGE(AK38,AM38),0))</f>
        <v>0</v>
      </c>
      <c r="AN40" s="59" t="e">
        <f>CONCATENATE(AO38,AQ38,AS38,AU38,#REF!,#REF!)</f>
        <v>#REF!</v>
      </c>
      <c r="AO40" s="59" t="e">
        <f>IF(AN40="NENENENENENE",0,ROUNDUP(AVERAGE(AO38,AQ38,AS38,AU38,#REF!,#REF!),0))</f>
        <v>#REF!</v>
      </c>
      <c r="AV40" s="59" t="e">
        <f>CONCATENATE(AW38,#REF!,#REF!,#REF!,#REF!)</f>
        <v>#REF!</v>
      </c>
      <c r="AW40" s="59" t="e">
        <f>IF(AV40="NENENENENE",0,ROUNDUP(AVERAGE(AW38,#REF!,#REF!,#REF!,#REF!),0))</f>
        <v>#REF!</v>
      </c>
      <c r="AX40" s="59" t="e">
        <f>CONCATENATE(AY38,#REF!)</f>
        <v>#REF!</v>
      </c>
      <c r="AY40" s="59" t="e">
        <f>IF(AX40="NENE",0,ROUNDUP(AVERAGE(AY38,#REF!),0))</f>
        <v>#REF!</v>
      </c>
      <c r="AZ40" s="59" t="e">
        <f>CONCATENATE(BA38,#REF!,#REF!)</f>
        <v>#REF!</v>
      </c>
      <c r="BA40" s="59" t="e">
        <f>IF(AZ40="NENENE",0,ROUNDUP(AVERAGE(BA38,#REF!,#REF!),0))</f>
        <v>#REF!</v>
      </c>
      <c r="BB40" s="59" t="str">
        <f>CONCATENATE(BC38,BE38,BG38)</f>
        <v>NENENE</v>
      </c>
      <c r="BC40" s="59">
        <f>IF(BB40="NENENE",0,ROUNDUP(AVERAGE(BC38,BE38,BG38),0))</f>
        <v>0</v>
      </c>
      <c r="BH40" s="59" t="e">
        <f>CONCATENATE(BI38,#REF!)</f>
        <v>#REF!</v>
      </c>
      <c r="BI40" s="59" t="e">
        <f>IF(BH40="NENE",0,ROUNDUP(AVERAGE(BI38,#REF!),0))</f>
        <v>#REF!</v>
      </c>
      <c r="BJ40" s="59" t="e">
        <f>CONCATENATE(BK38,BM38,#REF!)</f>
        <v>#REF!</v>
      </c>
      <c r="BK40" s="59" t="e">
        <f>IF(BJ40="NENENE",0,ROUNDUP(AVERAGE(BK38,BM38,#REF!),0))</f>
        <v>#REF!</v>
      </c>
    </row>
    <row r="41" spans="1:65" x14ac:dyDescent="0.35">
      <c r="B41" s="220"/>
      <c r="C41" s="220"/>
      <c r="D41" s="220"/>
      <c r="E41" s="220"/>
      <c r="F41" s="220"/>
      <c r="G41" s="275"/>
      <c r="P41" s="59" t="str">
        <f>CONCATENATE(Q38,S38)</f>
        <v>2NE</v>
      </c>
      <c r="Q41" s="59">
        <f xml:space="preserve"> IF(P41="NENE",0,ROUNDUP(AVERAGE(Q38,S38),0))</f>
        <v>2</v>
      </c>
      <c r="T41" s="59" t="str">
        <f>CONCATENATE(U38)</f>
        <v>NE</v>
      </c>
      <c r="U41" s="59">
        <f xml:space="preserve"> IF(T41="NE",0,ROUNDUP(AVERAGE(U38),0))</f>
        <v>0</v>
      </c>
      <c r="V41" s="59" t="str">
        <f>CONCATENATE(W38,Y38,AA38,AC38)</f>
        <v>2NENENE</v>
      </c>
      <c r="W41" s="59">
        <f xml:space="preserve"> IF(V41="NENENENE",0,ROUNDUP(AVERAGE(W38,Y38,AA38,AC38),0))</f>
        <v>2</v>
      </c>
      <c r="AD41" s="59" t="str">
        <f>CONCATENATE(AE38)</f>
        <v>NE</v>
      </c>
      <c r="AE41" s="59">
        <f xml:space="preserve"> IF(AD41="NE",0,ROUNDUP(AVERAGE(AE38),0))</f>
        <v>0</v>
      </c>
      <c r="AF41" s="59" t="str">
        <f>CONCATENATE(AG38)</f>
        <v>2</v>
      </c>
      <c r="AG41" s="59">
        <f xml:space="preserve"> IF(AF41="NE",0,ROUNDUP(AVERAGE(AG38),0))</f>
        <v>2</v>
      </c>
      <c r="AH41" s="59" t="str">
        <f>CONCATENATE(AI38)</f>
        <v>NE</v>
      </c>
      <c r="AI41" s="59">
        <f xml:space="preserve"> IF(AH41="NE",0,ROUNDUP(AVERAGE(AI38),0))</f>
        <v>0</v>
      </c>
      <c r="AJ41" s="59" t="str">
        <f>CONCATENATE(AK38,AM38)</f>
        <v>NENE</v>
      </c>
      <c r="AK41" s="59">
        <f xml:space="preserve"> IF(AJ41="NENE",0,ROUNDUP(AVERAGE(AK38,AM38),0))</f>
        <v>0</v>
      </c>
      <c r="AN41" s="59" t="str">
        <f>CONCATENATE(AO38,AQ38,AS38,AU38)</f>
        <v>2222</v>
      </c>
      <c r="AO41" s="59">
        <f xml:space="preserve"> IF(AN41="NENENENE",0,ROUNDUP(AVERAGE(AO38,AQ38,AS38,AU38),0))</f>
        <v>2</v>
      </c>
      <c r="AV41" s="59" t="str">
        <f>CONCATENATE(AW38,AY38)</f>
        <v>NENE</v>
      </c>
      <c r="AW41" s="59">
        <f xml:space="preserve"> IF(AV41="NENE",0,ROUNDUP(AVERAGE(AW38,AY38),0))</f>
        <v>0</v>
      </c>
      <c r="AZ41" s="59" t="str">
        <f>CONCATENATE(BA38)</f>
        <v>NE</v>
      </c>
      <c r="BA41" s="59">
        <f xml:space="preserve"> IF(AZ41="NE",0,ROUNDUP(AVERAGE(BA38),0))</f>
        <v>0</v>
      </c>
      <c r="BB41" s="59" t="str">
        <f>CONCATENATE(BC38,BE38,BG38)</f>
        <v>NENENE</v>
      </c>
      <c r="BC41" s="59">
        <f xml:space="preserve"> IF(BB41="NENENE",0,ROUNDUP(AVERAGE(BC38,BE38,BG38),0))</f>
        <v>0</v>
      </c>
      <c r="BH41" s="59" t="str">
        <f>CONCATENATE(BI38)</f>
        <v>NE</v>
      </c>
      <c r="BI41" s="59">
        <f xml:space="preserve"> IF(BH41="NE",0,ROUNDUP(AVERAGE(BI38),0))</f>
        <v>0</v>
      </c>
      <c r="BJ41" s="59" t="str">
        <f>CONCATENATE(BK38)</f>
        <v>2</v>
      </c>
      <c r="BK41" s="59">
        <f xml:space="preserve"> IF(BJ41="NE",0,ROUNDUP(AVERAGE(BK38),0))</f>
        <v>2</v>
      </c>
      <c r="BL41" s="59" t="str">
        <f>CONCATENATE(BM38)</f>
        <v>2</v>
      </c>
      <c r="BM41" s="59">
        <f xml:space="preserve"> IF(BL41="NE",0,ROUNDUP(AVERAGE(BM38),0))</f>
        <v>2</v>
      </c>
    </row>
    <row r="42" spans="1:65" x14ac:dyDescent="0.35">
      <c r="B42" s="220"/>
      <c r="C42" s="220"/>
      <c r="D42" s="220"/>
      <c r="E42" s="220"/>
      <c r="F42" s="220"/>
      <c r="G42" s="275"/>
    </row>
    <row r="43" spans="1:65" x14ac:dyDescent="0.35">
      <c r="B43" s="220"/>
      <c r="C43" s="220"/>
      <c r="D43" s="220"/>
      <c r="E43" s="220"/>
      <c r="F43" s="220"/>
      <c r="G43" s="275"/>
    </row>
    <row r="44" spans="1:65" x14ac:dyDescent="0.35">
      <c r="B44" s="220"/>
      <c r="C44" s="220"/>
      <c r="D44" s="220"/>
      <c r="E44" s="220"/>
      <c r="F44" s="220"/>
      <c r="G44" s="275"/>
    </row>
    <row r="45" spans="1:65" x14ac:dyDescent="0.35">
      <c r="B45" s="220"/>
      <c r="C45" s="220"/>
      <c r="D45" s="220"/>
      <c r="E45" s="220"/>
      <c r="F45" s="220"/>
      <c r="G45" s="275"/>
    </row>
    <row r="46" spans="1:65" x14ac:dyDescent="0.35">
      <c r="B46" s="220"/>
      <c r="C46" s="220"/>
      <c r="D46" s="220"/>
      <c r="E46" s="220"/>
      <c r="F46" s="220"/>
      <c r="G46" s="275"/>
    </row>
    <row r="47" spans="1:65" x14ac:dyDescent="0.35">
      <c r="B47" s="220"/>
      <c r="C47" s="220"/>
      <c r="D47" s="220"/>
      <c r="E47" s="220"/>
      <c r="F47" s="220"/>
      <c r="G47" s="275"/>
    </row>
    <row r="48" spans="1:65" x14ac:dyDescent="0.35">
      <c r="B48" s="220"/>
      <c r="C48" s="220"/>
      <c r="D48" s="220"/>
      <c r="E48" s="220"/>
      <c r="F48" s="220"/>
      <c r="G48" s="275"/>
    </row>
    <row r="49" spans="2:7" x14ac:dyDescent="0.35">
      <c r="B49" s="220"/>
      <c r="C49" s="220"/>
      <c r="D49" s="220"/>
      <c r="E49" s="220"/>
      <c r="F49" s="220"/>
      <c r="G49" s="275"/>
    </row>
    <row r="50" spans="2:7" x14ac:dyDescent="0.35">
      <c r="B50" s="220"/>
      <c r="C50" s="220"/>
      <c r="D50" s="220"/>
      <c r="E50" s="220"/>
      <c r="F50" s="220"/>
      <c r="G50" s="275"/>
    </row>
    <row r="51" spans="2:7" x14ac:dyDescent="0.35">
      <c r="B51" s="220"/>
      <c r="C51" s="220"/>
      <c r="D51" s="220"/>
      <c r="E51" s="220"/>
      <c r="F51" s="220"/>
      <c r="G51" s="275"/>
    </row>
    <row r="52" spans="2:7" x14ac:dyDescent="0.35">
      <c r="B52" s="220"/>
      <c r="C52" s="220"/>
      <c r="D52" s="220"/>
      <c r="E52" s="220"/>
      <c r="F52" s="220"/>
      <c r="G52" s="275"/>
    </row>
  </sheetData>
  <sheetProtection sheet="1" selectLockedCells="1"/>
  <mergeCells count="31">
    <mergeCell ref="A23:A35"/>
    <mergeCell ref="A4:A9"/>
    <mergeCell ref="A10:A22"/>
    <mergeCell ref="P37:P38"/>
    <mergeCell ref="R37:R38"/>
    <mergeCell ref="G38:J39"/>
    <mergeCell ref="K38:L39"/>
    <mergeCell ref="M38:O38"/>
    <mergeCell ref="T37:T38"/>
    <mergeCell ref="V37:V38"/>
    <mergeCell ref="X37:X38"/>
    <mergeCell ref="AB37:AB38"/>
    <mergeCell ref="Z37:Z38"/>
    <mergeCell ref="AD37:AD38"/>
    <mergeCell ref="AF37:AF38"/>
    <mergeCell ref="AH37:AH38"/>
    <mergeCell ref="AJ37:AJ38"/>
    <mergeCell ref="AL37:AL38"/>
    <mergeCell ref="AV37:AV38"/>
    <mergeCell ref="AX37:AX38"/>
    <mergeCell ref="AZ37:AZ38"/>
    <mergeCell ref="BB37:BB38"/>
    <mergeCell ref="AN37:AN38"/>
    <mergeCell ref="AP37:AP38"/>
    <mergeCell ref="AR37:AR38"/>
    <mergeCell ref="AT37:AT38"/>
    <mergeCell ref="BJ37:BJ38"/>
    <mergeCell ref="BL37:BL38"/>
    <mergeCell ref="BD37:BD38"/>
    <mergeCell ref="BF37:BF38"/>
    <mergeCell ref="BH37:BH38"/>
  </mergeCells>
  <pageMargins left="0.7" right="0.7" top="0.75" bottom="0.75" header="0.3" footer="0.3"/>
  <pageSetup paperSize="9" firstPageNumber="214748364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638B-467B-4B3D-9785-3A8E37E7687C}">
  <dimension ref="A1:G20"/>
  <sheetViews>
    <sheetView topLeftCell="A4" workbookViewId="0">
      <selection activeCell="C4" sqref="C4"/>
    </sheetView>
  </sheetViews>
  <sheetFormatPr baseColWidth="10" defaultColWidth="11.54296875" defaultRowHeight="14.5" x14ac:dyDescent="0.35"/>
  <cols>
    <col min="1" max="1" width="11.54296875" style="59"/>
    <col min="2" max="2" width="104.1796875" style="59" customWidth="1"/>
    <col min="3" max="7" width="7.1796875" style="59" bestFit="1" customWidth="1"/>
    <col min="8" max="16384" width="11.54296875" style="59"/>
  </cols>
  <sheetData>
    <row r="1" spans="1:7" ht="15" customHeight="1" x14ac:dyDescent="0.35">
      <c r="A1" s="593" t="s">
        <v>632</v>
      </c>
      <c r="B1" s="594"/>
      <c r="C1" s="597" t="s">
        <v>633</v>
      </c>
      <c r="D1" s="585" t="s">
        <v>634</v>
      </c>
      <c r="E1" s="586"/>
      <c r="F1" s="586"/>
      <c r="G1" s="586"/>
    </row>
    <row r="2" spans="1:7" ht="119.5" thickBot="1" x14ac:dyDescent="0.4">
      <c r="A2" s="595"/>
      <c r="B2" s="596"/>
      <c r="C2" s="598"/>
      <c r="D2" s="231" t="s">
        <v>635</v>
      </c>
      <c r="E2" s="232" t="s">
        <v>636</v>
      </c>
      <c r="F2" s="233" t="s">
        <v>637</v>
      </c>
      <c r="G2" s="234" t="s">
        <v>638</v>
      </c>
    </row>
    <row r="3" spans="1:7" ht="19" thickBot="1" x14ac:dyDescent="0.5">
      <c r="A3" s="587" t="s">
        <v>664</v>
      </c>
      <c r="B3" s="588"/>
      <c r="C3" s="599"/>
      <c r="D3" s="235">
        <v>1</v>
      </c>
      <c r="E3" s="236">
        <v>2</v>
      </c>
      <c r="F3" s="237">
        <v>3</v>
      </c>
      <c r="G3" s="238">
        <v>4</v>
      </c>
    </row>
    <row r="4" spans="1:7" x14ac:dyDescent="0.35">
      <c r="A4" s="282" t="s">
        <v>683</v>
      </c>
      <c r="B4" s="239" t="s">
        <v>688</v>
      </c>
      <c r="C4" s="249" t="str">
        <f>IF('4. Barème E32a'!$Q$41=0,"X","")</f>
        <v/>
      </c>
      <c r="D4" s="249" t="str">
        <f>IF('4. Barème E32a'!$Q$41=1,"X","")</f>
        <v/>
      </c>
      <c r="E4" s="249" t="str">
        <f>IF('4. Barème E32a'!$Q$41=2,"X","")</f>
        <v>X</v>
      </c>
      <c r="F4" s="249" t="str">
        <f>IF('4. Barème E32a'!$Q$41=3,"X","")</f>
        <v/>
      </c>
      <c r="G4" s="249" t="str">
        <f>IF('4. Barème E32a'!$Q$41=4,"X","")</f>
        <v/>
      </c>
    </row>
    <row r="5" spans="1:7" x14ac:dyDescent="0.35">
      <c r="A5" s="282" t="s">
        <v>684</v>
      </c>
      <c r="B5" s="239" t="s">
        <v>689</v>
      </c>
      <c r="C5" s="250" t="str">
        <f>IF('4. Barème E32a'!$U$41=0,"X","")</f>
        <v>X</v>
      </c>
      <c r="D5" s="250" t="str">
        <f>IF('4. Barème E32a'!$U$41=1,"X","")</f>
        <v/>
      </c>
      <c r="E5" s="250" t="str">
        <f>IF('4. Barème E32a'!$U$41=2,"X","")</f>
        <v/>
      </c>
      <c r="F5" s="250" t="str">
        <f>IF('4. Barème E32a'!$U$41=3,"X","")</f>
        <v/>
      </c>
      <c r="G5" s="250" t="str">
        <f>IF('4. Barème E32a'!$U$41=4,"X","")</f>
        <v/>
      </c>
    </row>
    <row r="6" spans="1:7" x14ac:dyDescent="0.35">
      <c r="A6" s="282" t="s">
        <v>685</v>
      </c>
      <c r="B6" s="239" t="s">
        <v>691</v>
      </c>
      <c r="C6" s="250" t="str">
        <f>IF('4. Barème E32a'!$W$41=0,"X","")</f>
        <v/>
      </c>
      <c r="D6" s="250" t="str">
        <f>IF('4. Barème E32a'!$W$41=1,"X","")</f>
        <v/>
      </c>
      <c r="E6" s="250" t="str">
        <f>IF('4. Barème E32a'!$W$41=2,"X","")</f>
        <v>X</v>
      </c>
      <c r="F6" s="250" t="str">
        <f>IF('4. Barème E32a'!$W$41=3,"X","")</f>
        <v/>
      </c>
      <c r="G6" s="250" t="str">
        <f>IF('4. Barème E32a'!$W$41=4,"X","")</f>
        <v/>
      </c>
    </row>
    <row r="7" spans="1:7" x14ac:dyDescent="0.35">
      <c r="A7" s="282" t="s">
        <v>686</v>
      </c>
      <c r="B7" s="240" t="s">
        <v>629</v>
      </c>
      <c r="C7" s="250" t="str">
        <f>IF('4. Barème E32a'!$AE$41=0,"X","")</f>
        <v>X</v>
      </c>
      <c r="D7" s="250" t="str">
        <f>IF('4. Barème E32a'!$AE$41=1,"X","")</f>
        <v/>
      </c>
      <c r="E7" s="250" t="str">
        <f>IF('4. Barème E32a'!$AE$41=2,"X","")</f>
        <v/>
      </c>
      <c r="F7" s="250" t="str">
        <f>IF('4. Barème E32a'!$AE$41=3,"X","")</f>
        <v/>
      </c>
      <c r="G7" s="250" t="str">
        <f>IF('4. Barème E32a'!$AE$41=4,"X","")</f>
        <v/>
      </c>
    </row>
    <row r="8" spans="1:7" ht="15" thickBot="1" x14ac:dyDescent="0.4">
      <c r="A8" s="282" t="s">
        <v>687</v>
      </c>
      <c r="B8" s="241" t="s">
        <v>690</v>
      </c>
      <c r="C8" s="242"/>
      <c r="D8" s="250" t="str">
        <f>IF('4. Barème E32a'!$GI$41=1,"X","")</f>
        <v/>
      </c>
      <c r="E8" s="250" t="str">
        <f>IF('4. Barème E32a'!$AG$41=2,"X","")</f>
        <v>X</v>
      </c>
      <c r="F8" s="250" t="str">
        <f>IF('4. Barème E32a'!$AG$41=3,"X","")</f>
        <v/>
      </c>
      <c r="G8" s="250" t="str">
        <f>IF('4. Barème E32a'!$AG$41=4,"X","")</f>
        <v/>
      </c>
    </row>
    <row r="9" spans="1:7" ht="19" thickBot="1" x14ac:dyDescent="0.5">
      <c r="A9" s="587" t="s">
        <v>665</v>
      </c>
      <c r="B9" s="588"/>
      <c r="C9" s="243" t="s">
        <v>639</v>
      </c>
      <c r="D9" s="244">
        <v>1</v>
      </c>
      <c r="E9" s="245">
        <v>2</v>
      </c>
      <c r="F9" s="246">
        <v>3</v>
      </c>
      <c r="G9" s="247">
        <v>4</v>
      </c>
    </row>
    <row r="10" spans="1:7" x14ac:dyDescent="0.35">
      <c r="A10" s="282" t="s">
        <v>671</v>
      </c>
      <c r="B10" s="239" t="s">
        <v>364</v>
      </c>
      <c r="C10" s="250" t="str">
        <f>IF('4. Barème E32a'!$AI$41=0,"X","")</f>
        <v>X</v>
      </c>
      <c r="D10" s="250" t="str">
        <f>IF('4. Barème E32a'!$AI$41=1,"X","")</f>
        <v/>
      </c>
      <c r="E10" s="250" t="str">
        <f>IF('4. Barème E32a'!$AI$41=2,"X","")</f>
        <v/>
      </c>
      <c r="F10" s="250" t="str">
        <f>IF('4. Barème E32a'!$AI$41=3,"X","")</f>
        <v/>
      </c>
      <c r="G10" s="250" t="str">
        <f>IF('4. Barème E32a'!$AI$41=4,"X","")</f>
        <v/>
      </c>
    </row>
    <row r="11" spans="1:7" x14ac:dyDescent="0.35">
      <c r="A11" s="282" t="s">
        <v>672</v>
      </c>
      <c r="B11" s="239" t="s">
        <v>669</v>
      </c>
      <c r="C11" s="250" t="str">
        <f>IF('4. Barème E32a'!$AK$41=0,"X","")</f>
        <v>X</v>
      </c>
      <c r="D11" s="250" t="str">
        <f>IF('4. Barème E32a'!$AK$41=1,"X","")</f>
        <v/>
      </c>
      <c r="E11" s="250" t="str">
        <f>IF('4. Barème E32a'!$AK$41=2,"X","")</f>
        <v/>
      </c>
      <c r="F11" s="250" t="str">
        <f>IF('4. Barème E32a'!$AK$41=3,"X","")</f>
        <v/>
      </c>
      <c r="G11" s="250" t="str">
        <f>IF('4. Barème E32a'!$AK$41=4,"X","")</f>
        <v/>
      </c>
    </row>
    <row r="12" spans="1:7" x14ac:dyDescent="0.35">
      <c r="A12" s="248" t="s">
        <v>673</v>
      </c>
      <c r="B12" s="591" t="s">
        <v>682</v>
      </c>
      <c r="C12" s="592"/>
      <c r="D12" s="250" t="str">
        <f>IF('4. Barème E32a'!$AO$41=1,"X","")</f>
        <v/>
      </c>
      <c r="E12" s="250" t="str">
        <f>IF('4. Barème E32a'!$AO$41=2,"X","")</f>
        <v>X</v>
      </c>
      <c r="F12" s="250" t="str">
        <f>IF('4. Barème E32a'!$AO$41=3,"X","")</f>
        <v/>
      </c>
      <c r="G12" s="250" t="str">
        <f>IF('4. Barème E32a'!$AO$41=4,"X","")</f>
        <v/>
      </c>
    </row>
    <row r="13" spans="1:7" x14ac:dyDescent="0.35">
      <c r="A13" s="282" t="s">
        <v>675</v>
      </c>
      <c r="B13" s="239" t="s">
        <v>674</v>
      </c>
      <c r="C13" s="250" t="str">
        <f>IF('4. Barème E32a'!$AW$41=0,"X","")</f>
        <v>X</v>
      </c>
      <c r="D13" s="250" t="str">
        <f>IF('4. Barème E32a'!$AW$41=1,"X","")</f>
        <v/>
      </c>
      <c r="E13" s="250" t="str">
        <f>IF('4. Barème E32a'!$AW$41=2,"X","")</f>
        <v/>
      </c>
      <c r="F13" s="250" t="str">
        <f>IF('4. Barème E32a'!$AW$41=3,"X","")</f>
        <v/>
      </c>
      <c r="G13" s="250" t="str">
        <f>IF('4. Barème E32a'!$AW$41=4,"X","")</f>
        <v/>
      </c>
    </row>
    <row r="14" spans="1:7" x14ac:dyDescent="0.35">
      <c r="A14" s="282" t="s">
        <v>677</v>
      </c>
      <c r="B14" s="239" t="s">
        <v>678</v>
      </c>
      <c r="C14" s="250" t="str">
        <f>IF('4. Barème E32a'!$AY$41=0,"X","")</f>
        <v>X</v>
      </c>
      <c r="D14" s="250" t="str">
        <f>IF('4. Barème E32a'!$AY$41=1,"X","")</f>
        <v/>
      </c>
      <c r="E14" s="250" t="str">
        <f>IF('4. Barème E32a'!$AY$41=2,"X","")</f>
        <v/>
      </c>
      <c r="F14" s="250" t="str">
        <f>IF('4. Barème E32a'!$AY$41=3,"X","")</f>
        <v/>
      </c>
      <c r="G14" s="250" t="str">
        <f>IF('4. Barème E32a'!$AY$41=4,"X","")</f>
        <v/>
      </c>
    </row>
    <row r="15" spans="1:7" x14ac:dyDescent="0.35">
      <c r="A15" s="282" t="s">
        <v>518</v>
      </c>
      <c r="B15" s="239" t="s">
        <v>679</v>
      </c>
      <c r="C15" s="250" t="str">
        <f>IF('4. Barème E32a'!$BA$41=0,"X","")</f>
        <v>X</v>
      </c>
      <c r="D15" s="250" t="str">
        <f>IF('4. Barème E32a'!$BA$41=1,"X","")</f>
        <v/>
      </c>
      <c r="E15" s="250" t="str">
        <f>IF('4. Barème E32a'!$BA$41=2,"X","")</f>
        <v/>
      </c>
      <c r="F15" s="250" t="str">
        <f>IF('4. Barème E32a'!$BA$41=3,"X","")</f>
        <v/>
      </c>
      <c r="G15" s="250" t="str">
        <f>IF('4. Barème E32a'!$BA$41=4,"X","")</f>
        <v/>
      </c>
    </row>
    <row r="16" spans="1:7" x14ac:dyDescent="0.35">
      <c r="A16" s="282" t="s">
        <v>520</v>
      </c>
      <c r="B16" s="239" t="s">
        <v>680</v>
      </c>
      <c r="C16" s="250" t="str">
        <f>IF('4. Barème E32a'!$BC$41=0,"X","")</f>
        <v>X</v>
      </c>
      <c r="D16" s="250" t="str">
        <f>IF('4. Barème E32a'!$BC$41=1,"X","")</f>
        <v/>
      </c>
      <c r="E16" s="250" t="str">
        <f>IF('4. Barème E32a'!$BC$41=2,"X","")</f>
        <v/>
      </c>
      <c r="F16" s="250" t="str">
        <f>IF('4. Barème E32a'!$BC$41=3,"X","")</f>
        <v/>
      </c>
      <c r="G16" s="250" t="str">
        <f>IF('4. Barème E32a'!$BC$41=4,"X","")</f>
        <v/>
      </c>
    </row>
    <row r="17" spans="1:7" ht="15" thickBot="1" x14ac:dyDescent="0.4">
      <c r="A17" s="282" t="s">
        <v>521</v>
      </c>
      <c r="B17" s="239" t="s">
        <v>681</v>
      </c>
      <c r="C17" s="250" t="str">
        <f>IF('4. Barème E32a'!$BI$41=0,"X","")</f>
        <v>X</v>
      </c>
      <c r="D17" s="250" t="str">
        <f>IF('4. Barème E32a'!$BI$41=1,"X","")</f>
        <v/>
      </c>
      <c r="E17" s="250" t="str">
        <f>IF('4. Barème E32a'!$BI$41=2,"X","")</f>
        <v/>
      </c>
      <c r="F17" s="250" t="str">
        <f>IF('4. Barème E32a'!$BI$41=3,"X","")</f>
        <v/>
      </c>
      <c r="G17" s="250" t="str">
        <f>IF('4. Barème E32a'!$BI$41=4,"X","")</f>
        <v/>
      </c>
    </row>
    <row r="18" spans="1:7" ht="19" thickBot="1" x14ac:dyDescent="0.5">
      <c r="A18" s="587" t="s">
        <v>666</v>
      </c>
      <c r="B18" s="588"/>
      <c r="C18" s="243" t="s">
        <v>639</v>
      </c>
      <c r="D18" s="244">
        <v>1</v>
      </c>
      <c r="E18" s="245">
        <v>2</v>
      </c>
      <c r="F18" s="246">
        <v>3</v>
      </c>
      <c r="G18" s="247">
        <v>4</v>
      </c>
    </row>
    <row r="19" spans="1:7" x14ac:dyDescent="0.35">
      <c r="A19" s="283" t="s">
        <v>411</v>
      </c>
      <c r="B19" s="589" t="s">
        <v>676</v>
      </c>
      <c r="C19" s="590"/>
      <c r="D19" s="250" t="str">
        <f>IF('4. Barème E32a'!$BK$41=1,"X","")</f>
        <v/>
      </c>
      <c r="E19" s="250" t="str">
        <f>IF('4. Barème E32a'!$BK$41=2,"X","")</f>
        <v>X</v>
      </c>
      <c r="F19" s="250" t="str">
        <f>IF('4. Barème E32a'!$BK$41=3,"X","")</f>
        <v/>
      </c>
      <c r="G19" s="250" t="str">
        <f>IF('4. Barème E32a'!$BK$41=4,"X","")</f>
        <v/>
      </c>
    </row>
    <row r="20" spans="1:7" ht="15" thickBot="1" x14ac:dyDescent="0.4">
      <c r="A20" s="281" t="s">
        <v>420</v>
      </c>
      <c r="B20" s="284" t="s">
        <v>667</v>
      </c>
      <c r="C20" s="250" t="str">
        <f>IF('4. Barème E32a'!$BM$41=0,"X","")</f>
        <v/>
      </c>
      <c r="D20" s="250" t="str">
        <f>IF('4. Barème E32a'!$BM$41=1,"X","")</f>
        <v/>
      </c>
      <c r="E20" s="250" t="str">
        <f>IF('4. Barème E32a'!$BM$41=2,"X","")</f>
        <v>X</v>
      </c>
      <c r="F20" s="250" t="str">
        <f>IF('4. Barème E32a'!$BM$41=3,"X","")</f>
        <v/>
      </c>
      <c r="G20" s="250" t="str">
        <f>IF('4. Barème E32a'!$BM$41=4,"X","")</f>
        <v/>
      </c>
    </row>
  </sheetData>
  <sheetProtection sheet="1" selectLockedCells="1"/>
  <mergeCells count="8">
    <mergeCell ref="D1:G1"/>
    <mergeCell ref="A3:B3"/>
    <mergeCell ref="A9:B9"/>
    <mergeCell ref="B19:C19"/>
    <mergeCell ref="B12:C12"/>
    <mergeCell ref="A18:B18"/>
    <mergeCell ref="A1:B2"/>
    <mergeCell ref="C1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55"/>
  <sheetViews>
    <sheetView topLeftCell="M74" zoomScale="70" workbookViewId="0">
      <selection activeCell="F90" sqref="A90:XFD90"/>
    </sheetView>
  </sheetViews>
  <sheetFormatPr baseColWidth="10" defaultRowHeight="14.5" x14ac:dyDescent="0.35"/>
  <cols>
    <col min="1" max="1" width="53.54296875" customWidth="1"/>
    <col min="2" max="2" width="4.453125" customWidth="1"/>
    <col min="3" max="3" width="20.36328125" customWidth="1"/>
    <col min="4" max="4" width="10.36328125" style="11" customWidth="1"/>
    <col min="5" max="5" width="53.54296875" style="59" customWidth="1"/>
    <col min="6" max="6" width="4.453125" style="59" customWidth="1"/>
    <col min="7" max="7" width="20.36328125" style="59" customWidth="1"/>
    <col min="8" max="8" width="10.36328125" style="93" customWidth="1"/>
    <col min="9" max="9" width="10.90625" style="59"/>
    <col min="10" max="10" width="121.36328125" style="59" customWidth="1"/>
    <col min="11" max="11" width="10.36328125" style="93" customWidth="1"/>
    <col min="12" max="12" width="167.6328125" style="59" customWidth="1"/>
    <col min="13" max="13" width="10.54296875" style="59" customWidth="1"/>
    <col min="14" max="14" width="5.36328125" style="59" customWidth="1"/>
    <col min="15" max="15" width="14.36328125" style="93" customWidth="1"/>
    <col min="16" max="16" width="26.1796875" style="93" customWidth="1"/>
    <col min="17" max="21" width="3.6328125" style="93" customWidth="1"/>
    <col min="22" max="22" width="4.36328125" style="93" customWidth="1"/>
    <col min="23" max="23" width="3.6328125" style="93" customWidth="1"/>
    <col min="24" max="24" width="3.6328125" style="59" customWidth="1"/>
    <col min="25" max="26" width="10.90625" style="59"/>
    <col min="27" max="27" width="28.90625" style="59" customWidth="1"/>
    <col min="28" max="35" width="10.90625" style="59"/>
  </cols>
  <sheetData>
    <row r="1" spans="1:27" ht="54.5" customHeight="1" x14ac:dyDescent="0.35">
      <c r="A1" s="14" t="s">
        <v>178</v>
      </c>
      <c r="B1" s="601" t="s">
        <v>211</v>
      </c>
      <c r="C1" s="601"/>
      <c r="D1" s="10" t="s">
        <v>212</v>
      </c>
      <c r="E1" s="14" t="s">
        <v>178</v>
      </c>
      <c r="F1" s="601" t="s">
        <v>211</v>
      </c>
      <c r="G1" s="601"/>
      <c r="H1" s="278" t="s">
        <v>212</v>
      </c>
      <c r="I1" s="601" t="s">
        <v>106</v>
      </c>
      <c r="J1" s="601"/>
      <c r="K1" s="278" t="s">
        <v>212</v>
      </c>
      <c r="L1" t="s">
        <v>213</v>
      </c>
      <c r="M1" s="278" t="s">
        <v>212</v>
      </c>
      <c r="N1"/>
      <c r="O1" s="17" t="s">
        <v>214</v>
      </c>
      <c r="P1" s="17" t="s">
        <v>215</v>
      </c>
      <c r="Q1" s="17" t="s">
        <v>216</v>
      </c>
      <c r="R1" s="17" t="s">
        <v>217</v>
      </c>
      <c r="S1" s="17" t="s">
        <v>218</v>
      </c>
      <c r="T1" s="17" t="s">
        <v>219</v>
      </c>
      <c r="U1" s="17" t="s">
        <v>705</v>
      </c>
      <c r="V1" s="17" t="s">
        <v>221</v>
      </c>
      <c r="W1" s="17" t="s">
        <v>222</v>
      </c>
      <c r="X1" s="17" t="s">
        <v>223</v>
      </c>
      <c r="Y1"/>
      <c r="Z1"/>
      <c r="AA1"/>
    </row>
    <row r="2" spans="1:27" ht="15" thickBot="1" x14ac:dyDescent="0.4">
      <c r="A2" s="14"/>
      <c r="B2" s="10"/>
      <c r="C2" s="10"/>
      <c r="D2" s="10" t="s">
        <v>41</v>
      </c>
      <c r="E2"/>
      <c r="F2" s="278"/>
      <c r="G2" s="278"/>
      <c r="H2" s="278" t="s">
        <v>41</v>
      </c>
      <c r="I2" s="278" t="s">
        <v>41</v>
      </c>
      <c r="J2" s="278" t="s">
        <v>41</v>
      </c>
      <c r="K2" s="278" t="s">
        <v>41</v>
      </c>
      <c r="L2" s="11" t="s">
        <v>41</v>
      </c>
      <c r="M2" s="278" t="s">
        <v>41</v>
      </c>
      <c r="N2" s="278" t="s">
        <v>41</v>
      </c>
      <c r="O2" s="278" t="s">
        <v>41</v>
      </c>
      <c r="P2" s="278" t="s">
        <v>41</v>
      </c>
      <c r="Q2" s="11"/>
      <c r="R2" s="11"/>
      <c r="S2" s="11"/>
      <c r="T2" s="11"/>
      <c r="U2" s="11"/>
      <c r="V2" s="11"/>
      <c r="W2" s="11"/>
      <c r="X2"/>
      <c r="Y2"/>
      <c r="Z2" t="s">
        <v>224</v>
      </c>
      <c r="AA2"/>
    </row>
    <row r="3" spans="1:27" ht="15" customHeight="1" thickBot="1" x14ac:dyDescent="0.4">
      <c r="A3" s="16" t="s">
        <v>181</v>
      </c>
      <c r="B3" s="14" t="s">
        <v>225</v>
      </c>
      <c r="C3" s="602" t="s">
        <v>226</v>
      </c>
      <c r="D3" s="18" t="s">
        <v>227</v>
      </c>
      <c r="E3" s="290" t="s">
        <v>706</v>
      </c>
      <c r="F3" s="14" t="s">
        <v>225</v>
      </c>
      <c r="G3" s="601" t="s">
        <v>226</v>
      </c>
      <c r="H3" s="291" t="s">
        <v>227</v>
      </c>
      <c r="I3" s="14" t="s">
        <v>228</v>
      </c>
      <c r="J3" s="35" t="s">
        <v>229</v>
      </c>
      <c r="K3" s="291" t="s">
        <v>227</v>
      </c>
      <c r="L3" s="292" t="s">
        <v>707</v>
      </c>
      <c r="M3" s="291" t="s">
        <v>227</v>
      </c>
      <c r="N3" s="14" t="s">
        <v>228</v>
      </c>
      <c r="O3" s="293" t="s">
        <v>230</v>
      </c>
      <c r="P3" s="293" t="s">
        <v>708</v>
      </c>
      <c r="Q3" s="294" t="s">
        <v>164</v>
      </c>
      <c r="R3" s="294" t="s">
        <v>164</v>
      </c>
      <c r="S3" s="294" t="s">
        <v>164</v>
      </c>
      <c r="T3" s="294" t="s">
        <v>164</v>
      </c>
      <c r="U3" s="294" t="s">
        <v>164</v>
      </c>
      <c r="V3" s="294" t="s">
        <v>164</v>
      </c>
      <c r="W3" s="294" t="s">
        <v>164</v>
      </c>
      <c r="X3" s="294" t="s">
        <v>164</v>
      </c>
      <c r="Y3"/>
      <c r="Z3" t="s">
        <v>41</v>
      </c>
      <c r="AA3" t="s">
        <v>41</v>
      </c>
    </row>
    <row r="4" spans="1:27" x14ac:dyDescent="0.35">
      <c r="A4" s="16" t="s">
        <v>69</v>
      </c>
      <c r="B4" s="19"/>
      <c r="C4" s="602"/>
      <c r="D4" s="20" t="s">
        <v>231</v>
      </c>
      <c r="E4" s="290" t="s">
        <v>181</v>
      </c>
      <c r="F4" s="295"/>
      <c r="G4" s="601"/>
      <c r="H4" s="296" t="s">
        <v>231</v>
      </c>
      <c r="I4" s="14" t="s">
        <v>228</v>
      </c>
      <c r="J4" s="36" t="s">
        <v>229</v>
      </c>
      <c r="K4" s="296" t="s">
        <v>231</v>
      </c>
      <c r="L4" s="297" t="s">
        <v>709</v>
      </c>
      <c r="M4" s="296" t="s">
        <v>231</v>
      </c>
      <c r="N4" s="14" t="s">
        <v>228</v>
      </c>
      <c r="O4" s="298" t="s">
        <v>230</v>
      </c>
      <c r="P4" s="298" t="s">
        <v>708</v>
      </c>
      <c r="Q4" s="294" t="s">
        <v>164</v>
      </c>
      <c r="R4" s="294" t="s">
        <v>164</v>
      </c>
      <c r="S4" s="294" t="s">
        <v>164</v>
      </c>
      <c r="T4" s="294" t="s">
        <v>164</v>
      </c>
      <c r="U4" s="294" t="s">
        <v>164</v>
      </c>
      <c r="V4" s="294" t="s">
        <v>164</v>
      </c>
      <c r="W4" s="294" t="s">
        <v>164</v>
      </c>
      <c r="X4" s="294" t="s">
        <v>164</v>
      </c>
      <c r="Y4"/>
      <c r="Z4" s="299" t="s">
        <v>230</v>
      </c>
      <c r="AA4" s="300" t="s">
        <v>708</v>
      </c>
    </row>
    <row r="5" spans="1:27" x14ac:dyDescent="0.35">
      <c r="A5" s="16" t="s">
        <v>184</v>
      </c>
      <c r="B5" s="19"/>
      <c r="C5" s="602"/>
      <c r="D5" s="20" t="s">
        <v>232</v>
      </c>
      <c r="E5" s="290" t="s">
        <v>69</v>
      </c>
      <c r="F5" s="295"/>
      <c r="G5" s="601"/>
      <c r="H5" s="296" t="s">
        <v>232</v>
      </c>
      <c r="I5" s="14" t="s">
        <v>228</v>
      </c>
      <c r="J5" s="36" t="s">
        <v>229</v>
      </c>
      <c r="K5" s="296" t="s">
        <v>232</v>
      </c>
      <c r="L5" s="297" t="s">
        <v>233</v>
      </c>
      <c r="M5" s="296" t="s">
        <v>232</v>
      </c>
      <c r="N5" s="14" t="s">
        <v>228</v>
      </c>
      <c r="O5" s="298" t="s">
        <v>230</v>
      </c>
      <c r="P5" s="298" t="s">
        <v>708</v>
      </c>
      <c r="Q5" s="294" t="s">
        <v>164</v>
      </c>
      <c r="R5" s="294" t="s">
        <v>164</v>
      </c>
      <c r="S5" s="294" t="s">
        <v>164</v>
      </c>
      <c r="T5" s="294" t="s">
        <v>164</v>
      </c>
      <c r="U5" s="294" t="s">
        <v>164</v>
      </c>
      <c r="V5" s="294" t="s">
        <v>164</v>
      </c>
      <c r="W5" s="294" t="s">
        <v>164</v>
      </c>
      <c r="X5" s="294" t="s">
        <v>164</v>
      </c>
      <c r="Y5"/>
      <c r="Z5" s="301" t="s">
        <v>234</v>
      </c>
      <c r="AA5" s="302" t="s">
        <v>710</v>
      </c>
    </row>
    <row r="6" spans="1:27" ht="15" thickBot="1" x14ac:dyDescent="0.4">
      <c r="A6" s="16" t="s">
        <v>235</v>
      </c>
      <c r="B6" s="19"/>
      <c r="C6" s="14"/>
      <c r="D6" s="20" t="s">
        <v>236</v>
      </c>
      <c r="E6" s="290" t="s">
        <v>711</v>
      </c>
      <c r="F6" s="295"/>
      <c r="G6" s="14"/>
      <c r="H6" s="303" t="s">
        <v>238</v>
      </c>
      <c r="I6" s="14" t="s">
        <v>228</v>
      </c>
      <c r="J6" s="304" t="s">
        <v>229</v>
      </c>
      <c r="K6" s="303" t="s">
        <v>238</v>
      </c>
      <c r="L6" s="305" t="s">
        <v>239</v>
      </c>
      <c r="M6" s="303" t="s">
        <v>238</v>
      </c>
      <c r="N6" s="14" t="s">
        <v>228</v>
      </c>
      <c r="O6" s="306" t="s">
        <v>230</v>
      </c>
      <c r="P6" s="306" t="s">
        <v>708</v>
      </c>
      <c r="Q6" s="294" t="s">
        <v>164</v>
      </c>
      <c r="R6" s="294" t="s">
        <v>164</v>
      </c>
      <c r="S6" s="294" t="s">
        <v>164</v>
      </c>
      <c r="T6" s="294" t="s">
        <v>164</v>
      </c>
      <c r="U6" s="294" t="s">
        <v>164</v>
      </c>
      <c r="V6" s="294" t="s">
        <v>164</v>
      </c>
      <c r="W6" s="294" t="s">
        <v>164</v>
      </c>
      <c r="X6" s="294" t="s">
        <v>164</v>
      </c>
      <c r="Y6"/>
      <c r="Z6" s="307" t="s">
        <v>237</v>
      </c>
      <c r="AA6" s="308" t="s">
        <v>712</v>
      </c>
    </row>
    <row r="7" spans="1:27" ht="15" thickBot="1" x14ac:dyDescent="0.4">
      <c r="B7" s="19"/>
      <c r="C7" s="14"/>
      <c r="D7" s="21" t="s">
        <v>238</v>
      </c>
      <c r="E7" s="290" t="s">
        <v>713</v>
      </c>
      <c r="F7" s="14"/>
      <c r="G7" s="14"/>
      <c r="H7" s="309" t="s">
        <v>241</v>
      </c>
      <c r="I7" s="14" t="s">
        <v>242</v>
      </c>
      <c r="J7" s="35" t="s">
        <v>243</v>
      </c>
      <c r="K7" s="309" t="s">
        <v>241</v>
      </c>
      <c r="L7" s="310" t="s">
        <v>244</v>
      </c>
      <c r="M7" s="309" t="s">
        <v>241</v>
      </c>
      <c r="N7" s="14" t="s">
        <v>242</v>
      </c>
      <c r="O7" s="311" t="s">
        <v>234</v>
      </c>
      <c r="P7" s="311" t="s">
        <v>710</v>
      </c>
      <c r="Q7" s="312"/>
      <c r="R7" s="312" t="s">
        <v>164</v>
      </c>
      <c r="S7" s="312" t="s">
        <v>164</v>
      </c>
      <c r="T7" s="312" t="s">
        <v>164</v>
      </c>
      <c r="U7" s="312"/>
      <c r="V7" s="312" t="s">
        <v>164</v>
      </c>
      <c r="W7" s="312"/>
      <c r="X7" s="313"/>
      <c r="Y7"/>
      <c r="Z7"/>
      <c r="AA7"/>
    </row>
    <row r="8" spans="1:27" x14ac:dyDescent="0.35">
      <c r="A8" s="14"/>
      <c r="B8" s="14"/>
      <c r="C8" s="14"/>
      <c r="D8" s="22" t="s">
        <v>241</v>
      </c>
      <c r="E8" s="14"/>
      <c r="F8" s="14"/>
      <c r="G8" s="14"/>
      <c r="H8" s="314" t="s">
        <v>245</v>
      </c>
      <c r="I8" s="14" t="s">
        <v>242</v>
      </c>
      <c r="J8" s="36" t="s">
        <v>243</v>
      </c>
      <c r="K8" s="314" t="s">
        <v>245</v>
      </c>
      <c r="L8" s="315" t="s">
        <v>246</v>
      </c>
      <c r="M8" s="314" t="s">
        <v>245</v>
      </c>
      <c r="N8" s="14" t="s">
        <v>242</v>
      </c>
      <c r="O8" s="316" t="s">
        <v>234</v>
      </c>
      <c r="P8" s="316" t="s">
        <v>710</v>
      </c>
      <c r="Q8" s="312"/>
      <c r="R8" s="312" t="s">
        <v>164</v>
      </c>
      <c r="S8" s="312" t="s">
        <v>164</v>
      </c>
      <c r="T8" s="312" t="s">
        <v>164</v>
      </c>
      <c r="U8" s="312"/>
      <c r="V8" s="312" t="s">
        <v>164</v>
      </c>
      <c r="W8" s="312"/>
      <c r="X8" s="313"/>
      <c r="Y8"/>
      <c r="Z8"/>
      <c r="AA8"/>
    </row>
    <row r="9" spans="1:27" ht="15" thickBot="1" x14ac:dyDescent="0.4">
      <c r="A9" s="14"/>
      <c r="B9" s="14"/>
      <c r="C9" s="14"/>
      <c r="D9" s="24" t="s">
        <v>245</v>
      </c>
      <c r="E9" s="14"/>
      <c r="F9" s="14"/>
      <c r="G9" s="14"/>
      <c r="H9" s="314" t="s">
        <v>247</v>
      </c>
      <c r="I9" s="14" t="s">
        <v>242</v>
      </c>
      <c r="J9" s="304" t="s">
        <v>243</v>
      </c>
      <c r="K9" s="314" t="s">
        <v>247</v>
      </c>
      <c r="L9" s="315" t="s">
        <v>714</v>
      </c>
      <c r="M9" s="314" t="s">
        <v>247</v>
      </c>
      <c r="N9" s="14" t="s">
        <v>242</v>
      </c>
      <c r="O9" s="317" t="s">
        <v>234</v>
      </c>
      <c r="P9" s="317" t="s">
        <v>715</v>
      </c>
      <c r="Q9" s="312"/>
      <c r="R9" s="312" t="s">
        <v>164</v>
      </c>
      <c r="S9" s="312" t="s">
        <v>164</v>
      </c>
      <c r="T9" s="312" t="s">
        <v>164</v>
      </c>
      <c r="U9" s="312"/>
      <c r="V9" s="312" t="s">
        <v>164</v>
      </c>
      <c r="W9" s="312"/>
      <c r="X9" s="313"/>
      <c r="Y9"/>
      <c r="Z9"/>
      <c r="AA9"/>
    </row>
    <row r="10" spans="1:27" x14ac:dyDescent="0.35">
      <c r="A10" s="14"/>
      <c r="B10" s="14"/>
      <c r="C10" s="14"/>
      <c r="D10" s="24" t="s">
        <v>247</v>
      </c>
      <c r="E10" s="14"/>
      <c r="F10" s="14"/>
      <c r="G10" s="14"/>
      <c r="H10" s="318" t="s">
        <v>249</v>
      </c>
      <c r="I10" s="14" t="s">
        <v>250</v>
      </c>
      <c r="J10" s="35" t="s">
        <v>251</v>
      </c>
      <c r="K10" s="318" t="s">
        <v>249</v>
      </c>
      <c r="L10" s="319" t="s">
        <v>252</v>
      </c>
      <c r="M10" s="318" t="s">
        <v>249</v>
      </c>
      <c r="N10" s="14" t="s">
        <v>250</v>
      </c>
      <c r="O10" s="320" t="s">
        <v>716</v>
      </c>
      <c r="P10" s="320" t="s">
        <v>708</v>
      </c>
      <c r="Q10" s="321" t="s">
        <v>164</v>
      </c>
      <c r="R10" s="321" t="s">
        <v>164</v>
      </c>
      <c r="S10" s="321" t="s">
        <v>164</v>
      </c>
      <c r="T10" s="321" t="s">
        <v>164</v>
      </c>
      <c r="U10" s="321" t="s">
        <v>164</v>
      </c>
      <c r="V10" s="321" t="s">
        <v>164</v>
      </c>
      <c r="W10" s="321" t="s">
        <v>164</v>
      </c>
      <c r="X10" s="321" t="s">
        <v>164</v>
      </c>
      <c r="Y10"/>
      <c r="Z10"/>
      <c r="AA10"/>
    </row>
    <row r="11" spans="1:27" ht="15" thickBot="1" x14ac:dyDescent="0.4">
      <c r="A11" s="14"/>
      <c r="B11" s="14"/>
      <c r="C11" s="14"/>
      <c r="D11" s="25" t="s">
        <v>248</v>
      </c>
      <c r="E11" s="14"/>
      <c r="F11" s="14"/>
      <c r="G11" s="14"/>
      <c r="H11" s="322" t="s">
        <v>253</v>
      </c>
      <c r="I11" s="14" t="s">
        <v>250</v>
      </c>
      <c r="J11" s="36" t="s">
        <v>251</v>
      </c>
      <c r="K11" s="322" t="s">
        <v>253</v>
      </c>
      <c r="L11" s="323" t="s">
        <v>254</v>
      </c>
      <c r="M11" s="322" t="s">
        <v>253</v>
      </c>
      <c r="N11" s="14" t="s">
        <v>250</v>
      </c>
      <c r="O11" s="324" t="s">
        <v>716</v>
      </c>
      <c r="P11" s="324" t="s">
        <v>708</v>
      </c>
      <c r="Q11" s="321" t="s">
        <v>164</v>
      </c>
      <c r="R11" s="321" t="s">
        <v>164</v>
      </c>
      <c r="S11" s="321" t="s">
        <v>164</v>
      </c>
      <c r="T11" s="321" t="s">
        <v>164</v>
      </c>
      <c r="U11" s="321" t="s">
        <v>164</v>
      </c>
      <c r="V11" s="321" t="s">
        <v>164</v>
      </c>
      <c r="W11" s="321" t="s">
        <v>164</v>
      </c>
      <c r="X11" s="321" t="s">
        <v>164</v>
      </c>
      <c r="Y11"/>
      <c r="Z11"/>
      <c r="AA11"/>
    </row>
    <row r="12" spans="1:27" x14ac:dyDescent="0.35">
      <c r="A12" s="14"/>
      <c r="B12" s="14"/>
      <c r="C12" s="14"/>
      <c r="D12" s="26" t="s">
        <v>249</v>
      </c>
      <c r="E12" s="14"/>
      <c r="F12" s="14"/>
      <c r="G12" s="14"/>
      <c r="H12" s="322" t="s">
        <v>255</v>
      </c>
      <c r="I12" s="14" t="s">
        <v>250</v>
      </c>
      <c r="J12" s="36" t="s">
        <v>251</v>
      </c>
      <c r="K12" s="322" t="s">
        <v>255</v>
      </c>
      <c r="L12" s="323" t="s">
        <v>717</v>
      </c>
      <c r="M12" s="322" t="s">
        <v>255</v>
      </c>
      <c r="N12" s="14" t="s">
        <v>250</v>
      </c>
      <c r="O12" s="324" t="s">
        <v>716</v>
      </c>
      <c r="P12" s="324" t="s">
        <v>708</v>
      </c>
      <c r="Q12" s="321" t="s">
        <v>164</v>
      </c>
      <c r="R12" s="321" t="s">
        <v>164</v>
      </c>
      <c r="S12" s="321" t="s">
        <v>164</v>
      </c>
      <c r="T12" s="321" t="s">
        <v>164</v>
      </c>
      <c r="U12" s="321" t="s">
        <v>164</v>
      </c>
      <c r="V12" s="321" t="s">
        <v>164</v>
      </c>
      <c r="W12" s="321" t="s">
        <v>164</v>
      </c>
      <c r="X12" s="321" t="s">
        <v>164</v>
      </c>
      <c r="Y12"/>
      <c r="Z12"/>
      <c r="AA12"/>
    </row>
    <row r="13" spans="1:27" x14ac:dyDescent="0.35">
      <c r="A13" s="14"/>
      <c r="B13" s="14"/>
      <c r="C13" s="14"/>
      <c r="D13" s="27" t="s">
        <v>253</v>
      </c>
      <c r="E13" s="14"/>
      <c r="F13" s="14"/>
      <c r="G13" s="14"/>
      <c r="H13" s="322" t="s">
        <v>256</v>
      </c>
      <c r="I13" s="14" t="s">
        <v>250</v>
      </c>
      <c r="J13" s="36" t="s">
        <v>251</v>
      </c>
      <c r="K13" s="322" t="s">
        <v>256</v>
      </c>
      <c r="L13" s="323" t="s">
        <v>257</v>
      </c>
      <c r="M13" s="322" t="s">
        <v>256</v>
      </c>
      <c r="N13" s="14" t="s">
        <v>250</v>
      </c>
      <c r="O13" s="324" t="s">
        <v>716</v>
      </c>
      <c r="P13" s="324" t="s">
        <v>708</v>
      </c>
      <c r="Q13" s="321" t="s">
        <v>164</v>
      </c>
      <c r="R13" s="321" t="s">
        <v>164</v>
      </c>
      <c r="S13" s="321" t="s">
        <v>164</v>
      </c>
      <c r="T13" s="321" t="s">
        <v>164</v>
      </c>
      <c r="U13" s="321" t="s">
        <v>164</v>
      </c>
      <c r="V13" s="321" t="s">
        <v>164</v>
      </c>
      <c r="W13" s="321" t="s">
        <v>164</v>
      </c>
      <c r="X13" s="321" t="s">
        <v>164</v>
      </c>
      <c r="Y13"/>
      <c r="Z13"/>
      <c r="AA13"/>
    </row>
    <row r="14" spans="1:27" ht="15" thickBot="1" x14ac:dyDescent="0.4">
      <c r="A14" s="14"/>
      <c r="B14" s="14"/>
      <c r="C14" s="14"/>
      <c r="D14" s="27" t="s">
        <v>255</v>
      </c>
      <c r="E14" s="14"/>
      <c r="F14" s="14"/>
      <c r="G14" s="14"/>
      <c r="H14" s="325" t="s">
        <v>258</v>
      </c>
      <c r="I14" s="14" t="s">
        <v>250</v>
      </c>
      <c r="J14" s="304" t="s">
        <v>251</v>
      </c>
      <c r="K14" s="325" t="s">
        <v>258</v>
      </c>
      <c r="L14" s="326" t="s">
        <v>262</v>
      </c>
      <c r="M14" s="325" t="s">
        <v>258</v>
      </c>
      <c r="N14" s="14" t="s">
        <v>250</v>
      </c>
      <c r="O14" s="327" t="s">
        <v>716</v>
      </c>
      <c r="P14" s="327" t="s">
        <v>708</v>
      </c>
      <c r="Q14" s="321" t="s">
        <v>164</v>
      </c>
      <c r="R14" s="321" t="s">
        <v>164</v>
      </c>
      <c r="S14" s="321" t="s">
        <v>164</v>
      </c>
      <c r="T14" s="321" t="s">
        <v>164</v>
      </c>
      <c r="U14" s="321" t="s">
        <v>164</v>
      </c>
      <c r="V14" s="321" t="s">
        <v>164</v>
      </c>
      <c r="W14" s="321" t="s">
        <v>164</v>
      </c>
      <c r="X14" s="321" t="s">
        <v>164</v>
      </c>
      <c r="Y14"/>
      <c r="Z14"/>
      <c r="AA14"/>
    </row>
    <row r="15" spans="1:27" x14ac:dyDescent="0.35">
      <c r="A15" s="14"/>
      <c r="B15" s="14"/>
      <c r="C15" s="14"/>
      <c r="D15" s="27" t="s">
        <v>256</v>
      </c>
      <c r="E15" s="14"/>
      <c r="F15" s="14"/>
      <c r="G15" s="14"/>
      <c r="H15" s="328" t="s">
        <v>259</v>
      </c>
      <c r="I15" s="14" t="s">
        <v>260</v>
      </c>
      <c r="J15" s="35" t="s">
        <v>261</v>
      </c>
      <c r="K15" s="328" t="s">
        <v>259</v>
      </c>
      <c r="L15" s="329" t="s">
        <v>262</v>
      </c>
      <c r="M15" s="328" t="s">
        <v>259</v>
      </c>
      <c r="N15" s="14" t="s">
        <v>260</v>
      </c>
      <c r="O15" s="330" t="s">
        <v>237</v>
      </c>
      <c r="P15" s="331" t="s">
        <v>712</v>
      </c>
      <c r="Q15" s="332"/>
      <c r="R15" s="332"/>
      <c r="S15" s="332" t="s">
        <v>164</v>
      </c>
      <c r="T15" s="332"/>
      <c r="U15" s="332" t="s">
        <v>164</v>
      </c>
      <c r="V15" s="332" t="s">
        <v>164</v>
      </c>
      <c r="W15" s="332" t="s">
        <v>164</v>
      </c>
      <c r="X15" s="332" t="s">
        <v>164</v>
      </c>
      <c r="Y15"/>
      <c r="Z15"/>
      <c r="AA15"/>
    </row>
    <row r="16" spans="1:27" ht="15" thickBot="1" x14ac:dyDescent="0.4">
      <c r="A16" s="14"/>
      <c r="B16" s="14"/>
      <c r="C16" s="14"/>
      <c r="D16" s="28" t="s">
        <v>258</v>
      </c>
      <c r="E16" s="14"/>
      <c r="F16" s="14"/>
      <c r="G16" s="14"/>
      <c r="H16" s="333" t="s">
        <v>263</v>
      </c>
      <c r="I16" s="14" t="s">
        <v>260</v>
      </c>
      <c r="J16" s="36" t="s">
        <v>261</v>
      </c>
      <c r="K16" s="333" t="s">
        <v>263</v>
      </c>
      <c r="L16" s="334" t="s">
        <v>264</v>
      </c>
      <c r="M16" s="333" t="s">
        <v>263</v>
      </c>
      <c r="N16" s="14" t="s">
        <v>260</v>
      </c>
      <c r="O16" s="335" t="s">
        <v>237</v>
      </c>
      <c r="P16" s="336" t="s">
        <v>712</v>
      </c>
      <c r="Q16" s="332"/>
      <c r="R16" s="332"/>
      <c r="S16" s="332" t="s">
        <v>164</v>
      </c>
      <c r="T16" s="332"/>
      <c r="U16" s="332" t="s">
        <v>164</v>
      </c>
      <c r="V16" s="332" t="s">
        <v>164</v>
      </c>
      <c r="W16" s="332" t="s">
        <v>164</v>
      </c>
      <c r="X16" s="332" t="s">
        <v>164</v>
      </c>
      <c r="Y16"/>
      <c r="Z16"/>
      <c r="AA16"/>
    </row>
    <row r="17" spans="1:27" x14ac:dyDescent="0.35">
      <c r="A17" s="14"/>
      <c r="B17" s="14"/>
      <c r="C17" s="14"/>
      <c r="D17" s="29" t="s">
        <v>259</v>
      </c>
      <c r="E17" s="14"/>
      <c r="F17" s="14"/>
      <c r="G17" s="14"/>
      <c r="H17" s="333" t="s">
        <v>265</v>
      </c>
      <c r="I17" s="14" t="s">
        <v>260</v>
      </c>
      <c r="J17" s="36" t="s">
        <v>261</v>
      </c>
      <c r="K17" s="333" t="s">
        <v>265</v>
      </c>
      <c r="L17" s="334" t="s">
        <v>266</v>
      </c>
      <c r="M17" s="333" t="s">
        <v>265</v>
      </c>
      <c r="N17" s="14" t="s">
        <v>260</v>
      </c>
      <c r="O17" s="335" t="s">
        <v>237</v>
      </c>
      <c r="P17" s="336" t="s">
        <v>712</v>
      </c>
      <c r="Q17" s="332"/>
      <c r="R17" s="332"/>
      <c r="S17" s="332" t="s">
        <v>164</v>
      </c>
      <c r="T17" s="332"/>
      <c r="U17" s="332" t="s">
        <v>164</v>
      </c>
      <c r="V17" s="332" t="s">
        <v>164</v>
      </c>
      <c r="W17" s="332" t="s">
        <v>164</v>
      </c>
      <c r="X17" s="332" t="s">
        <v>164</v>
      </c>
      <c r="Y17"/>
      <c r="Z17"/>
      <c r="AA17"/>
    </row>
    <row r="18" spans="1:27" ht="15" thickBot="1" x14ac:dyDescent="0.4">
      <c r="A18" s="14"/>
      <c r="B18" s="14"/>
      <c r="C18" s="14"/>
      <c r="D18" s="30" t="s">
        <v>263</v>
      </c>
      <c r="E18" s="14"/>
      <c r="F18" s="14"/>
      <c r="G18" s="14"/>
      <c r="H18" s="337" t="s">
        <v>267</v>
      </c>
      <c r="I18" s="14" t="s">
        <v>260</v>
      </c>
      <c r="J18" s="304" t="s">
        <v>261</v>
      </c>
      <c r="K18" s="337" t="s">
        <v>267</v>
      </c>
      <c r="L18" s="338" t="s">
        <v>268</v>
      </c>
      <c r="M18" s="337" t="s">
        <v>267</v>
      </c>
      <c r="N18" s="14" t="s">
        <v>260</v>
      </c>
      <c r="O18" s="339" t="s">
        <v>237</v>
      </c>
      <c r="P18" s="336" t="s">
        <v>712</v>
      </c>
      <c r="Q18" s="332"/>
      <c r="R18" s="332"/>
      <c r="S18" s="332" t="s">
        <v>164</v>
      </c>
      <c r="T18" s="332"/>
      <c r="U18" s="332" t="s">
        <v>164</v>
      </c>
      <c r="V18" s="332" t="s">
        <v>164</v>
      </c>
      <c r="W18" s="332" t="s">
        <v>164</v>
      </c>
      <c r="X18" s="332" t="s">
        <v>164</v>
      </c>
      <c r="Y18"/>
      <c r="Z18"/>
      <c r="AA18"/>
    </row>
    <row r="19" spans="1:27" x14ac:dyDescent="0.35">
      <c r="A19" s="14"/>
      <c r="B19" s="14"/>
      <c r="C19" s="14"/>
      <c r="D19" s="30" t="s">
        <v>265</v>
      </c>
      <c r="E19" s="14"/>
      <c r="F19" s="14"/>
      <c r="G19" s="14"/>
      <c r="H19" s="340" t="s">
        <v>269</v>
      </c>
      <c r="I19" s="341" t="s">
        <v>270</v>
      </c>
      <c r="J19" s="342" t="s">
        <v>271</v>
      </c>
      <c r="K19" s="340" t="s">
        <v>269</v>
      </c>
      <c r="L19" s="343" t="s">
        <v>272</v>
      </c>
      <c r="M19" s="344" t="s">
        <v>269</v>
      </c>
      <c r="N19" s="341" t="s">
        <v>270</v>
      </c>
      <c r="O19" s="345" t="s">
        <v>718</v>
      </c>
      <c r="P19" s="346" t="s">
        <v>708</v>
      </c>
      <c r="Q19" s="347" t="s">
        <v>164</v>
      </c>
      <c r="R19" s="347" t="s">
        <v>164</v>
      </c>
      <c r="S19" s="347" t="s">
        <v>164</v>
      </c>
      <c r="T19" s="347" t="s">
        <v>164</v>
      </c>
      <c r="U19" s="347" t="s">
        <v>164</v>
      </c>
      <c r="V19" s="347" t="s">
        <v>164</v>
      </c>
      <c r="W19" s="347" t="s">
        <v>164</v>
      </c>
      <c r="X19" s="347" t="s">
        <v>164</v>
      </c>
      <c r="Y19"/>
      <c r="Z19"/>
      <c r="AA19"/>
    </row>
    <row r="20" spans="1:27" ht="15" thickBot="1" x14ac:dyDescent="0.4">
      <c r="A20" s="14"/>
      <c r="B20" s="14"/>
      <c r="C20" s="14"/>
      <c r="D20" s="31" t="s">
        <v>267</v>
      </c>
      <c r="E20" s="14"/>
      <c r="F20" s="14"/>
      <c r="G20" s="14"/>
      <c r="H20" s="348" t="s">
        <v>273</v>
      </c>
      <c r="I20" s="341" t="s">
        <v>270</v>
      </c>
      <c r="J20" s="23" t="s">
        <v>271</v>
      </c>
      <c r="K20" s="348" t="s">
        <v>273</v>
      </c>
      <c r="L20" s="349" t="s">
        <v>719</v>
      </c>
      <c r="M20" s="350" t="s">
        <v>273</v>
      </c>
      <c r="N20" s="341" t="s">
        <v>270</v>
      </c>
      <c r="O20" s="351" t="s">
        <v>718</v>
      </c>
      <c r="P20" s="352" t="s">
        <v>708</v>
      </c>
      <c r="Q20" s="347" t="s">
        <v>164</v>
      </c>
      <c r="R20" s="347" t="s">
        <v>164</v>
      </c>
      <c r="S20" s="347" t="s">
        <v>164</v>
      </c>
      <c r="T20" s="347" t="s">
        <v>164</v>
      </c>
      <c r="U20" s="347" t="s">
        <v>164</v>
      </c>
      <c r="V20" s="347" t="s">
        <v>164</v>
      </c>
      <c r="W20" s="347" t="s">
        <v>164</v>
      </c>
      <c r="X20" s="347" t="s">
        <v>164</v>
      </c>
      <c r="Y20"/>
      <c r="Z20"/>
      <c r="AA20"/>
    </row>
    <row r="21" spans="1:27" ht="14.75" customHeight="1" x14ac:dyDescent="0.35">
      <c r="A21" s="14"/>
      <c r="B21" s="14"/>
      <c r="C21" s="14"/>
      <c r="D21" s="32" t="s">
        <v>269</v>
      </c>
      <c r="E21" s="14"/>
      <c r="F21" s="14"/>
      <c r="G21" s="14"/>
      <c r="H21" s="348" t="s">
        <v>274</v>
      </c>
      <c r="I21" s="341" t="s">
        <v>270</v>
      </c>
      <c r="J21" s="23" t="s">
        <v>271</v>
      </c>
      <c r="K21" s="348" t="s">
        <v>274</v>
      </c>
      <c r="L21" s="349" t="s">
        <v>275</v>
      </c>
      <c r="M21" s="350" t="s">
        <v>274</v>
      </c>
      <c r="N21" s="341" t="s">
        <v>270</v>
      </c>
      <c r="O21" s="351" t="s">
        <v>718</v>
      </c>
      <c r="P21" s="352" t="s">
        <v>708</v>
      </c>
      <c r="Q21" s="347" t="s">
        <v>164</v>
      </c>
      <c r="R21" s="347" t="s">
        <v>164</v>
      </c>
      <c r="S21" s="347" t="s">
        <v>164</v>
      </c>
      <c r="T21" s="347" t="s">
        <v>164</v>
      </c>
      <c r="U21" s="347" t="s">
        <v>164</v>
      </c>
      <c r="V21" s="347" t="s">
        <v>164</v>
      </c>
      <c r="W21" s="347" t="s">
        <v>164</v>
      </c>
      <c r="X21" s="347" t="s">
        <v>164</v>
      </c>
      <c r="Y21"/>
      <c r="Z21"/>
      <c r="AA21"/>
    </row>
    <row r="22" spans="1:27" ht="15" thickBot="1" x14ac:dyDescent="0.4">
      <c r="A22" s="14"/>
      <c r="B22" s="14"/>
      <c r="C22" s="14"/>
      <c r="D22" s="33" t="s">
        <v>273</v>
      </c>
      <c r="E22" s="14"/>
      <c r="F22" s="14"/>
      <c r="G22" s="14"/>
      <c r="H22" s="353" t="s">
        <v>276</v>
      </c>
      <c r="I22" s="341" t="s">
        <v>270</v>
      </c>
      <c r="J22" s="23" t="s">
        <v>271</v>
      </c>
      <c r="K22" s="353" t="s">
        <v>276</v>
      </c>
      <c r="L22" s="354" t="s">
        <v>277</v>
      </c>
      <c r="M22" s="355" t="s">
        <v>276</v>
      </c>
      <c r="N22" s="341" t="s">
        <v>270</v>
      </c>
      <c r="O22" s="356" t="s">
        <v>718</v>
      </c>
      <c r="P22" s="357" t="s">
        <v>708</v>
      </c>
      <c r="Q22" s="347" t="s">
        <v>164</v>
      </c>
      <c r="R22" s="347" t="s">
        <v>164</v>
      </c>
      <c r="S22" s="347" t="s">
        <v>164</v>
      </c>
      <c r="T22" s="347" t="s">
        <v>164</v>
      </c>
      <c r="U22" s="347" t="s">
        <v>164</v>
      </c>
      <c r="V22" s="347" t="s">
        <v>164</v>
      </c>
      <c r="W22" s="347" t="s">
        <v>164</v>
      </c>
      <c r="X22" s="347" t="s">
        <v>164</v>
      </c>
      <c r="Y22"/>
      <c r="Z22"/>
      <c r="AA22"/>
    </row>
    <row r="23" spans="1:27" x14ac:dyDescent="0.35">
      <c r="A23" s="14"/>
      <c r="B23" s="14"/>
      <c r="C23" s="14"/>
      <c r="D23" s="33" t="s">
        <v>274</v>
      </c>
      <c r="E23" s="14"/>
      <c r="F23"/>
      <c r="G23"/>
      <c r="H23" s="278"/>
      <c r="I23" s="14"/>
      <c r="J23"/>
      <c r="K23" s="278"/>
      <c r="L23"/>
      <c r="M23" s="278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/>
      <c r="Y23"/>
      <c r="Z23"/>
      <c r="AA23"/>
    </row>
    <row r="24" spans="1:27" ht="15" thickBot="1" x14ac:dyDescent="0.4">
      <c r="A24" s="14"/>
      <c r="B24" s="14"/>
      <c r="C24" s="14"/>
      <c r="D24" s="34" t="s">
        <v>276</v>
      </c>
      <c r="E24" s="14"/>
      <c r="F24" s="14"/>
      <c r="G24" s="14"/>
      <c r="H24" s="278" t="s">
        <v>41</v>
      </c>
      <c r="I24" s="278" t="s">
        <v>41</v>
      </c>
      <c r="J24" s="278" t="s">
        <v>41</v>
      </c>
      <c r="K24" s="278" t="s">
        <v>41</v>
      </c>
      <c r="L24" s="11" t="s">
        <v>41</v>
      </c>
      <c r="M24" s="278" t="s">
        <v>41</v>
      </c>
      <c r="N24" s="278" t="s">
        <v>41</v>
      </c>
      <c r="O24" s="278" t="s">
        <v>41</v>
      </c>
      <c r="P24" s="278" t="s">
        <v>41</v>
      </c>
      <c r="Q24" s="11"/>
      <c r="R24" s="11"/>
      <c r="S24" s="11"/>
      <c r="T24" s="11"/>
      <c r="U24" s="11"/>
      <c r="V24" s="11"/>
      <c r="W24" s="11"/>
      <c r="X24"/>
      <c r="Y24"/>
      <c r="Z24"/>
      <c r="AA24"/>
    </row>
    <row r="25" spans="1:27" x14ac:dyDescent="0.35">
      <c r="A25" s="14"/>
      <c r="D25" s="10"/>
      <c r="E25" s="14"/>
      <c r="F25" s="278"/>
      <c r="G25" s="278"/>
      <c r="H25" s="291" t="s">
        <v>281</v>
      </c>
      <c r="I25" s="14" t="s">
        <v>228</v>
      </c>
      <c r="J25" s="35" t="s">
        <v>282</v>
      </c>
      <c r="K25" s="291" t="s">
        <v>281</v>
      </c>
      <c r="L25" s="292" t="s">
        <v>283</v>
      </c>
      <c r="M25" s="291" t="s">
        <v>281</v>
      </c>
      <c r="N25" s="14" t="s">
        <v>228</v>
      </c>
      <c r="O25" s="293" t="s">
        <v>720</v>
      </c>
      <c r="P25" s="293" t="s">
        <v>721</v>
      </c>
      <c r="Q25" s="294" t="s">
        <v>164</v>
      </c>
      <c r="R25" s="294"/>
      <c r="S25" s="294"/>
      <c r="T25" s="294" t="s">
        <v>164</v>
      </c>
      <c r="U25" s="294" t="s">
        <v>164</v>
      </c>
      <c r="V25" s="294" t="s">
        <v>164</v>
      </c>
      <c r="W25" s="294" t="s">
        <v>164</v>
      </c>
      <c r="X25" s="358"/>
      <c r="Y25"/>
      <c r="Z25" t="s">
        <v>224</v>
      </c>
      <c r="AA25"/>
    </row>
    <row r="26" spans="1:27" ht="15" thickBot="1" x14ac:dyDescent="0.4">
      <c r="A26" s="14"/>
      <c r="B26" s="10"/>
      <c r="C26" s="10"/>
      <c r="D26" s="10" t="s">
        <v>41</v>
      </c>
      <c r="E26" s="290" t="s">
        <v>722</v>
      </c>
      <c r="F26" s="14" t="s">
        <v>279</v>
      </c>
      <c r="G26" s="279" t="s">
        <v>723</v>
      </c>
      <c r="H26" s="296" t="s">
        <v>286</v>
      </c>
      <c r="I26" s="14" t="s">
        <v>228</v>
      </c>
      <c r="J26" s="36" t="s">
        <v>282</v>
      </c>
      <c r="K26" s="296" t="s">
        <v>286</v>
      </c>
      <c r="L26" s="297" t="s">
        <v>287</v>
      </c>
      <c r="M26" s="296" t="s">
        <v>286</v>
      </c>
      <c r="N26" s="14" t="s">
        <v>228</v>
      </c>
      <c r="O26" s="298" t="s">
        <v>720</v>
      </c>
      <c r="P26" s="298" t="s">
        <v>721</v>
      </c>
      <c r="Q26" s="294" t="s">
        <v>164</v>
      </c>
      <c r="R26" s="294"/>
      <c r="S26" s="294"/>
      <c r="T26" s="294" t="s">
        <v>164</v>
      </c>
      <c r="U26" s="294" t="s">
        <v>164</v>
      </c>
      <c r="V26" s="294" t="s">
        <v>164</v>
      </c>
      <c r="W26" s="294" t="s">
        <v>164</v>
      </c>
      <c r="X26" s="358"/>
      <c r="Y26"/>
      <c r="Z26" t="s">
        <v>41</v>
      </c>
      <c r="AA26" t="s">
        <v>41</v>
      </c>
    </row>
    <row r="27" spans="1:27" ht="15" customHeight="1" thickBot="1" x14ac:dyDescent="0.4">
      <c r="A27" s="16" t="s">
        <v>278</v>
      </c>
      <c r="B27" s="14" t="s">
        <v>279</v>
      </c>
      <c r="C27" s="603" t="s">
        <v>280</v>
      </c>
      <c r="D27" s="18" t="s">
        <v>281</v>
      </c>
      <c r="E27" s="290" t="s">
        <v>724</v>
      </c>
      <c r="F27" s="295"/>
      <c r="G27" s="359"/>
      <c r="H27" s="303" t="s">
        <v>288</v>
      </c>
      <c r="I27" s="14" t="s">
        <v>228</v>
      </c>
      <c r="J27" s="304" t="s">
        <v>282</v>
      </c>
      <c r="K27" s="303" t="s">
        <v>288</v>
      </c>
      <c r="L27" s="297" t="s">
        <v>289</v>
      </c>
      <c r="M27" s="303" t="s">
        <v>288</v>
      </c>
      <c r="N27" s="14" t="s">
        <v>228</v>
      </c>
      <c r="O27" s="306" t="s">
        <v>720</v>
      </c>
      <c r="P27" s="306" t="s">
        <v>721</v>
      </c>
      <c r="Q27" s="294" t="s">
        <v>164</v>
      </c>
      <c r="R27" s="294"/>
      <c r="S27" s="294"/>
      <c r="T27" s="294" t="s">
        <v>164</v>
      </c>
      <c r="U27" s="294" t="s">
        <v>164</v>
      </c>
      <c r="V27" s="294" t="s">
        <v>164</v>
      </c>
      <c r="W27" s="294" t="s">
        <v>164</v>
      </c>
      <c r="X27" s="358"/>
      <c r="Y27"/>
      <c r="Z27" s="360" t="s">
        <v>240</v>
      </c>
      <c r="AA27" s="361" t="s">
        <v>725</v>
      </c>
    </row>
    <row r="28" spans="1:27" ht="15" customHeight="1" thickBot="1" x14ac:dyDescent="0.4">
      <c r="A28" s="16" t="s">
        <v>285</v>
      </c>
      <c r="B28" s="19"/>
      <c r="C28" s="603"/>
      <c r="D28" s="20" t="s">
        <v>286</v>
      </c>
      <c r="E28"/>
      <c r="F28" s="14"/>
      <c r="G28" s="14"/>
      <c r="H28" s="362" t="s">
        <v>291</v>
      </c>
      <c r="I28" s="14" t="s">
        <v>242</v>
      </c>
      <c r="J28" s="35" t="s">
        <v>292</v>
      </c>
      <c r="K28" s="362" t="s">
        <v>291</v>
      </c>
      <c r="L28" s="310" t="s">
        <v>293</v>
      </c>
      <c r="M28" s="362" t="s">
        <v>291</v>
      </c>
      <c r="N28" s="14" t="s">
        <v>242</v>
      </c>
      <c r="O28" s="311" t="s">
        <v>290</v>
      </c>
      <c r="P28" s="311" t="s">
        <v>726</v>
      </c>
      <c r="Q28" s="312" t="s">
        <v>164</v>
      </c>
      <c r="R28" s="312" t="s">
        <v>164</v>
      </c>
      <c r="S28" s="312" t="s">
        <v>164</v>
      </c>
      <c r="T28" s="312"/>
      <c r="U28" s="312" t="s">
        <v>164</v>
      </c>
      <c r="V28" s="312"/>
      <c r="W28" s="312" t="s">
        <v>164</v>
      </c>
      <c r="X28" s="313"/>
      <c r="Y28"/>
      <c r="Z28" s="363" t="s">
        <v>290</v>
      </c>
      <c r="AA28" s="364" t="s">
        <v>726</v>
      </c>
    </row>
    <row r="29" spans="1:27" ht="15" customHeight="1" thickBot="1" x14ac:dyDescent="0.4">
      <c r="A29" s="16"/>
      <c r="B29" s="19"/>
      <c r="C29" s="14"/>
      <c r="D29" s="21" t="s">
        <v>288</v>
      </c>
      <c r="E29" s="14"/>
      <c r="F29" s="14"/>
      <c r="G29" s="14"/>
      <c r="H29" s="362" t="s">
        <v>294</v>
      </c>
      <c r="I29" s="14" t="s">
        <v>242</v>
      </c>
      <c r="J29" s="36" t="s">
        <v>292</v>
      </c>
      <c r="K29" s="362" t="s">
        <v>294</v>
      </c>
      <c r="L29" s="315" t="s">
        <v>295</v>
      </c>
      <c r="M29" s="362" t="s">
        <v>294</v>
      </c>
      <c r="N29" s="14" t="s">
        <v>242</v>
      </c>
      <c r="O29" s="316" t="s">
        <v>290</v>
      </c>
      <c r="P29" s="316" t="s">
        <v>726</v>
      </c>
      <c r="Q29" s="312" t="s">
        <v>164</v>
      </c>
      <c r="R29" s="312" t="s">
        <v>164</v>
      </c>
      <c r="S29" s="312" t="s">
        <v>164</v>
      </c>
      <c r="T29" s="312"/>
      <c r="U29" s="312" t="s">
        <v>164</v>
      </c>
      <c r="V29" s="312"/>
      <c r="W29" s="312" t="s">
        <v>164</v>
      </c>
      <c r="X29" s="313"/>
      <c r="Y29"/>
      <c r="Z29"/>
      <c r="AA29"/>
    </row>
    <row r="30" spans="1:27" ht="15" customHeight="1" x14ac:dyDescent="0.35">
      <c r="B30" s="14"/>
      <c r="C30" s="14"/>
      <c r="D30" s="37" t="s">
        <v>291</v>
      </c>
      <c r="E30" s="14"/>
      <c r="F30" s="278"/>
      <c r="G30" s="278"/>
      <c r="H30" s="362" t="s">
        <v>296</v>
      </c>
      <c r="I30" s="14" t="s">
        <v>242</v>
      </c>
      <c r="J30" s="36" t="s">
        <v>292</v>
      </c>
      <c r="K30" s="362" t="s">
        <v>296</v>
      </c>
      <c r="L30" s="315" t="s">
        <v>727</v>
      </c>
      <c r="M30" s="362" t="s">
        <v>296</v>
      </c>
      <c r="N30" s="14" t="s">
        <v>242</v>
      </c>
      <c r="O30" s="316" t="s">
        <v>290</v>
      </c>
      <c r="P30" s="316" t="s">
        <v>728</v>
      </c>
      <c r="Q30" s="312" t="s">
        <v>164</v>
      </c>
      <c r="R30" s="312" t="s">
        <v>164</v>
      </c>
      <c r="S30" s="312" t="s">
        <v>164</v>
      </c>
      <c r="T30" s="312"/>
      <c r="U30" s="312" t="s">
        <v>164</v>
      </c>
      <c r="V30" s="312"/>
      <c r="W30" s="312" t="s">
        <v>164</v>
      </c>
      <c r="X30" s="313"/>
      <c r="Y30"/>
      <c r="Z30"/>
      <c r="AA30"/>
    </row>
    <row r="31" spans="1:27" x14ac:dyDescent="0.35">
      <c r="A31" s="14"/>
      <c r="B31" s="14"/>
      <c r="C31" s="14"/>
      <c r="D31" s="24" t="s">
        <v>294</v>
      </c>
      <c r="E31" s="14"/>
      <c r="F31" s="14"/>
      <c r="G31" s="14"/>
      <c r="H31" s="362" t="s">
        <v>298</v>
      </c>
      <c r="I31" s="14" t="s">
        <v>242</v>
      </c>
      <c r="J31" s="36" t="s">
        <v>292</v>
      </c>
      <c r="K31" s="362" t="s">
        <v>298</v>
      </c>
      <c r="L31" s="315" t="s">
        <v>297</v>
      </c>
      <c r="M31" s="362" t="s">
        <v>298</v>
      </c>
      <c r="N31" s="14" t="s">
        <v>242</v>
      </c>
      <c r="O31" s="316" t="s">
        <v>290</v>
      </c>
      <c r="P31" s="316" t="s">
        <v>728</v>
      </c>
      <c r="Q31" s="312" t="s">
        <v>164</v>
      </c>
      <c r="R31" s="312" t="s">
        <v>164</v>
      </c>
      <c r="S31" s="312" t="s">
        <v>164</v>
      </c>
      <c r="T31" s="312"/>
      <c r="U31" s="312" t="s">
        <v>164</v>
      </c>
      <c r="V31" s="312"/>
      <c r="W31" s="312" t="s">
        <v>164</v>
      </c>
      <c r="X31" s="313"/>
      <c r="Y31"/>
    </row>
    <row r="32" spans="1:27" ht="15" thickBot="1" x14ac:dyDescent="0.4">
      <c r="A32" s="14"/>
      <c r="B32" s="14"/>
      <c r="C32" s="14"/>
      <c r="D32" s="24" t="s">
        <v>296</v>
      </c>
      <c r="E32" s="14"/>
      <c r="F32" s="14"/>
      <c r="G32" s="14"/>
      <c r="H32" s="362" t="s">
        <v>729</v>
      </c>
      <c r="I32" s="14" t="s">
        <v>242</v>
      </c>
      <c r="J32" s="304" t="s">
        <v>292</v>
      </c>
      <c r="K32" s="362" t="s">
        <v>729</v>
      </c>
      <c r="L32" s="365" t="s">
        <v>299</v>
      </c>
      <c r="M32" s="362" t="s">
        <v>729</v>
      </c>
      <c r="N32" s="14" t="s">
        <v>242</v>
      </c>
      <c r="O32" s="317" t="s">
        <v>290</v>
      </c>
      <c r="P32" s="317" t="s">
        <v>728</v>
      </c>
      <c r="Q32" s="312" t="s">
        <v>164</v>
      </c>
      <c r="R32" s="312" t="s">
        <v>164</v>
      </c>
      <c r="S32" s="312" t="s">
        <v>164</v>
      </c>
      <c r="T32" s="312"/>
      <c r="U32" s="312" t="s">
        <v>164</v>
      </c>
      <c r="V32" s="312"/>
      <c r="W32" s="312" t="s">
        <v>164</v>
      </c>
      <c r="X32" s="313"/>
      <c r="Y32"/>
    </row>
    <row r="33" spans="1:27" ht="15" thickBot="1" x14ac:dyDescent="0.4">
      <c r="A33" s="14"/>
      <c r="B33" s="14"/>
      <c r="C33" s="14"/>
      <c r="D33" s="38" t="s">
        <v>298</v>
      </c>
      <c r="E33" s="14"/>
      <c r="F33" s="14"/>
      <c r="G33" s="14"/>
      <c r="H33" s="318" t="s">
        <v>300</v>
      </c>
      <c r="I33" s="14" t="s">
        <v>250</v>
      </c>
      <c r="J33" s="35" t="s">
        <v>730</v>
      </c>
      <c r="K33" s="318" t="s">
        <v>300</v>
      </c>
      <c r="L33" s="319" t="s">
        <v>301</v>
      </c>
      <c r="M33" s="318" t="s">
        <v>300</v>
      </c>
      <c r="N33" s="14" t="s">
        <v>250</v>
      </c>
      <c r="O33" s="320" t="s">
        <v>290</v>
      </c>
      <c r="P33" s="320" t="s">
        <v>728</v>
      </c>
      <c r="Q33" s="321" t="s">
        <v>164</v>
      </c>
      <c r="R33" s="321" t="s">
        <v>164</v>
      </c>
      <c r="S33" s="321" t="s">
        <v>164</v>
      </c>
      <c r="T33" s="321"/>
      <c r="U33" s="321" t="s">
        <v>164</v>
      </c>
      <c r="V33" s="321"/>
      <c r="W33" s="321" t="s">
        <v>164</v>
      </c>
      <c r="X33" s="366"/>
      <c r="Y33"/>
    </row>
    <row r="34" spans="1:27" x14ac:dyDescent="0.35">
      <c r="A34" s="14"/>
      <c r="B34" s="14"/>
      <c r="C34" s="14"/>
      <c r="D34" s="26" t="s">
        <v>300</v>
      </c>
      <c r="E34" s="14"/>
      <c r="F34" s="278"/>
      <c r="G34" s="278"/>
      <c r="H34" s="322" t="s">
        <v>302</v>
      </c>
      <c r="I34" s="14" t="s">
        <v>250</v>
      </c>
      <c r="J34" s="36" t="s">
        <v>730</v>
      </c>
      <c r="K34" s="322" t="s">
        <v>302</v>
      </c>
      <c r="L34" s="323" t="s">
        <v>731</v>
      </c>
      <c r="M34" s="322" t="s">
        <v>302</v>
      </c>
      <c r="N34" s="14" t="s">
        <v>250</v>
      </c>
      <c r="O34" s="324" t="s">
        <v>290</v>
      </c>
      <c r="P34" s="324" t="s">
        <v>728</v>
      </c>
      <c r="Q34" s="321" t="s">
        <v>164</v>
      </c>
      <c r="R34" s="321" t="s">
        <v>164</v>
      </c>
      <c r="S34" s="321" t="s">
        <v>164</v>
      </c>
      <c r="T34" s="321"/>
      <c r="U34" s="321" t="s">
        <v>164</v>
      </c>
      <c r="V34" s="321"/>
      <c r="W34" s="321" t="s">
        <v>164</v>
      </c>
      <c r="X34" s="366"/>
      <c r="Y34"/>
      <c r="Z34"/>
      <c r="AA34"/>
    </row>
    <row r="35" spans="1:27" x14ac:dyDescent="0.35">
      <c r="A35" s="14"/>
      <c r="B35" s="14"/>
      <c r="C35" s="14"/>
      <c r="D35" s="27" t="s">
        <v>302</v>
      </c>
      <c r="E35" s="14"/>
      <c r="F35" s="14"/>
      <c r="G35" s="14"/>
      <c r="H35" s="322" t="s">
        <v>303</v>
      </c>
      <c r="I35" s="14" t="s">
        <v>250</v>
      </c>
      <c r="J35" s="36" t="s">
        <v>730</v>
      </c>
      <c r="K35" s="322" t="s">
        <v>303</v>
      </c>
      <c r="L35" s="323" t="s">
        <v>304</v>
      </c>
      <c r="M35" s="322" t="s">
        <v>303</v>
      </c>
      <c r="N35" s="14" t="s">
        <v>250</v>
      </c>
      <c r="O35" s="324" t="s">
        <v>290</v>
      </c>
      <c r="P35" s="324" t="s">
        <v>728</v>
      </c>
      <c r="Q35" s="321" t="s">
        <v>164</v>
      </c>
      <c r="R35" s="321" t="s">
        <v>164</v>
      </c>
      <c r="S35" s="321" t="s">
        <v>164</v>
      </c>
      <c r="T35" s="321"/>
      <c r="U35" s="321" t="s">
        <v>164</v>
      </c>
      <c r="V35" s="321"/>
      <c r="W35" s="321" t="s">
        <v>164</v>
      </c>
      <c r="X35" s="366"/>
      <c r="Y35"/>
    </row>
    <row r="36" spans="1:27" ht="15" thickBot="1" x14ac:dyDescent="0.4">
      <c r="A36" s="14"/>
      <c r="B36" s="14"/>
      <c r="C36" s="14"/>
      <c r="D36" s="27" t="s">
        <v>303</v>
      </c>
      <c r="E36" s="14"/>
      <c r="F36" s="14"/>
      <c r="G36" s="14"/>
      <c r="H36" s="325" t="s">
        <v>305</v>
      </c>
      <c r="I36" s="14" t="s">
        <v>250</v>
      </c>
      <c r="J36" s="304" t="s">
        <v>730</v>
      </c>
      <c r="K36" s="325" t="s">
        <v>305</v>
      </c>
      <c r="L36" s="323" t="s">
        <v>732</v>
      </c>
      <c r="M36" s="325" t="s">
        <v>305</v>
      </c>
      <c r="N36" s="14" t="s">
        <v>250</v>
      </c>
      <c r="O36" s="327" t="s">
        <v>290</v>
      </c>
      <c r="P36" s="327" t="s">
        <v>728</v>
      </c>
      <c r="Q36" s="321" t="s">
        <v>164</v>
      </c>
      <c r="R36" s="321" t="s">
        <v>164</v>
      </c>
      <c r="S36" s="321" t="s">
        <v>164</v>
      </c>
      <c r="T36" s="321"/>
      <c r="U36" s="321" t="s">
        <v>164</v>
      </c>
      <c r="V36" s="321"/>
      <c r="W36" s="321" t="s">
        <v>164</v>
      </c>
      <c r="X36" s="366"/>
      <c r="Y36"/>
      <c r="Z36"/>
      <c r="AA36"/>
    </row>
    <row r="37" spans="1:27" ht="15" thickBot="1" x14ac:dyDescent="0.4">
      <c r="A37" s="14"/>
      <c r="B37" s="14"/>
      <c r="C37" s="14"/>
      <c r="D37" s="28" t="s">
        <v>305</v>
      </c>
      <c r="E37" s="14"/>
      <c r="F37" s="14"/>
      <c r="G37" s="14"/>
      <c r="H37" s="367" t="s">
        <v>306</v>
      </c>
      <c r="I37" s="14" t="s">
        <v>260</v>
      </c>
      <c r="J37" s="35" t="s">
        <v>307</v>
      </c>
      <c r="K37" s="367" t="s">
        <v>306</v>
      </c>
      <c r="L37" s="329" t="s">
        <v>308</v>
      </c>
      <c r="M37" s="367" t="s">
        <v>306</v>
      </c>
      <c r="N37" s="14" t="s">
        <v>260</v>
      </c>
      <c r="O37" s="330" t="s">
        <v>290</v>
      </c>
      <c r="P37" s="330" t="s">
        <v>728</v>
      </c>
      <c r="Q37" s="332" t="s">
        <v>164</v>
      </c>
      <c r="R37" s="332" t="s">
        <v>164</v>
      </c>
      <c r="S37" s="332" t="s">
        <v>164</v>
      </c>
      <c r="T37" s="332"/>
      <c r="U37" s="332" t="s">
        <v>164</v>
      </c>
      <c r="V37" s="332"/>
      <c r="W37" s="332" t="s">
        <v>164</v>
      </c>
      <c r="X37" s="368"/>
      <c r="Y37"/>
      <c r="Z37"/>
      <c r="AA37"/>
    </row>
    <row r="38" spans="1:27" x14ac:dyDescent="0.35">
      <c r="A38" s="14"/>
      <c r="B38" s="14"/>
      <c r="C38" s="14"/>
      <c r="D38" s="39" t="s">
        <v>306</v>
      </c>
      <c r="E38" s="14"/>
      <c r="F38" s="278"/>
      <c r="G38" s="278"/>
      <c r="H38" s="333" t="s">
        <v>309</v>
      </c>
      <c r="I38" s="14" t="s">
        <v>260</v>
      </c>
      <c r="J38" s="36" t="s">
        <v>307</v>
      </c>
      <c r="K38" s="333" t="s">
        <v>309</v>
      </c>
      <c r="L38" s="334" t="s">
        <v>310</v>
      </c>
      <c r="M38" s="333" t="s">
        <v>309</v>
      </c>
      <c r="N38" s="14" t="s">
        <v>260</v>
      </c>
      <c r="O38" s="335" t="s">
        <v>290</v>
      </c>
      <c r="P38" s="335" t="s">
        <v>728</v>
      </c>
      <c r="Q38" s="332" t="s">
        <v>164</v>
      </c>
      <c r="R38" s="332" t="s">
        <v>164</v>
      </c>
      <c r="S38" s="332" t="s">
        <v>164</v>
      </c>
      <c r="T38" s="332"/>
      <c r="U38" s="332" t="s">
        <v>164</v>
      </c>
      <c r="V38" s="332"/>
      <c r="W38" s="332" t="s">
        <v>164</v>
      </c>
      <c r="X38" s="368"/>
      <c r="Y38"/>
      <c r="Z38"/>
      <c r="AA38"/>
    </row>
    <row r="39" spans="1:27" x14ac:dyDescent="0.35">
      <c r="A39" s="14"/>
      <c r="B39" s="14"/>
      <c r="C39" s="14"/>
      <c r="D39" s="30" t="s">
        <v>309</v>
      </c>
      <c r="E39" s="14"/>
      <c r="F39" s="14"/>
      <c r="G39" s="14"/>
      <c r="H39" s="333" t="s">
        <v>311</v>
      </c>
      <c r="I39" s="14" t="s">
        <v>260</v>
      </c>
      <c r="J39" s="36" t="s">
        <v>307</v>
      </c>
      <c r="K39" s="333" t="s">
        <v>311</v>
      </c>
      <c r="L39" s="334" t="s">
        <v>312</v>
      </c>
      <c r="M39" s="333" t="s">
        <v>311</v>
      </c>
      <c r="N39" s="14" t="s">
        <v>260</v>
      </c>
      <c r="O39" s="335" t="s">
        <v>290</v>
      </c>
      <c r="P39" s="335" t="s">
        <v>728</v>
      </c>
      <c r="Q39" s="332" t="s">
        <v>164</v>
      </c>
      <c r="R39" s="332" t="s">
        <v>164</v>
      </c>
      <c r="S39" s="332" t="s">
        <v>164</v>
      </c>
      <c r="T39" s="332"/>
      <c r="U39" s="332" t="s">
        <v>164</v>
      </c>
      <c r="V39" s="332"/>
      <c r="W39" s="332" t="s">
        <v>164</v>
      </c>
      <c r="X39" s="368"/>
      <c r="Y39"/>
    </row>
    <row r="40" spans="1:27" ht="15" thickBot="1" x14ac:dyDescent="0.4">
      <c r="A40" s="14"/>
      <c r="B40" s="14"/>
      <c r="C40" s="14"/>
      <c r="D40" s="30" t="s">
        <v>311</v>
      </c>
      <c r="E40" s="14"/>
      <c r="F40" s="14"/>
      <c r="G40" s="14"/>
      <c r="H40" s="369" t="s">
        <v>313</v>
      </c>
      <c r="I40" s="14" t="s">
        <v>260</v>
      </c>
      <c r="J40" s="304" t="s">
        <v>307</v>
      </c>
      <c r="K40" s="369" t="s">
        <v>313</v>
      </c>
      <c r="L40" s="338" t="s">
        <v>299</v>
      </c>
      <c r="M40" s="369" t="s">
        <v>313</v>
      </c>
      <c r="N40" s="14" t="s">
        <v>260</v>
      </c>
      <c r="O40" s="339" t="s">
        <v>290</v>
      </c>
      <c r="P40" s="339" t="s">
        <v>728</v>
      </c>
      <c r="Q40" s="332" t="s">
        <v>164</v>
      </c>
      <c r="R40" s="332" t="s">
        <v>164</v>
      </c>
      <c r="S40" s="332" t="s">
        <v>164</v>
      </c>
      <c r="T40" s="332"/>
      <c r="U40" s="332" t="s">
        <v>164</v>
      </c>
      <c r="V40" s="332"/>
      <c r="W40" s="332" t="s">
        <v>164</v>
      </c>
      <c r="X40" s="368"/>
      <c r="Y40"/>
      <c r="Z40"/>
      <c r="AA40"/>
    </row>
    <row r="41" spans="1:27" ht="15" thickBot="1" x14ac:dyDescent="0.4">
      <c r="A41" s="14"/>
      <c r="B41" s="14"/>
      <c r="C41" s="14"/>
      <c r="D41" s="40" t="s">
        <v>313</v>
      </c>
      <c r="E41" s="14"/>
      <c r="F41" s="14"/>
      <c r="G41" s="14"/>
      <c r="H41" s="350" t="s">
        <v>316</v>
      </c>
      <c r="I41" s="14" t="s">
        <v>270</v>
      </c>
      <c r="J41" s="23" t="s">
        <v>315</v>
      </c>
      <c r="K41" s="350" t="s">
        <v>316</v>
      </c>
      <c r="L41" s="349" t="s">
        <v>317</v>
      </c>
      <c r="M41" s="350" t="s">
        <v>316</v>
      </c>
      <c r="N41" s="14" t="s">
        <v>270</v>
      </c>
      <c r="O41" s="370" t="s">
        <v>290</v>
      </c>
      <c r="P41" s="370" t="s">
        <v>728</v>
      </c>
      <c r="Q41" s="371" t="s">
        <v>164</v>
      </c>
      <c r="R41" s="371" t="s">
        <v>164</v>
      </c>
      <c r="S41" s="371" t="s">
        <v>164</v>
      </c>
      <c r="T41" s="371"/>
      <c r="U41" s="371" t="s">
        <v>164</v>
      </c>
      <c r="V41" s="371"/>
      <c r="W41" s="371" t="s">
        <v>164</v>
      </c>
      <c r="X41" s="372"/>
      <c r="Y41"/>
      <c r="Z41"/>
      <c r="AA41"/>
    </row>
    <row r="42" spans="1:27" ht="15" thickBot="1" x14ac:dyDescent="0.4">
      <c r="A42" s="14"/>
      <c r="B42" s="14"/>
      <c r="C42" s="14"/>
      <c r="D42" s="32" t="s">
        <v>314</v>
      </c>
      <c r="E42" s="14"/>
      <c r="F42" s="14"/>
      <c r="G42" s="14"/>
      <c r="H42" s="355" t="s">
        <v>318</v>
      </c>
      <c r="I42" s="14" t="s">
        <v>270</v>
      </c>
      <c r="J42" s="41" t="s">
        <v>315</v>
      </c>
      <c r="K42" s="355" t="s">
        <v>318</v>
      </c>
      <c r="L42" s="354" t="s">
        <v>319</v>
      </c>
      <c r="M42" s="355" t="s">
        <v>318</v>
      </c>
      <c r="N42" s="14" t="s">
        <v>270</v>
      </c>
      <c r="O42" s="373" t="s">
        <v>290</v>
      </c>
      <c r="P42" s="373" t="s">
        <v>728</v>
      </c>
      <c r="Q42" s="371" t="s">
        <v>164</v>
      </c>
      <c r="R42" s="371" t="s">
        <v>164</v>
      </c>
      <c r="S42" s="371" t="s">
        <v>164</v>
      </c>
      <c r="T42" s="371"/>
      <c r="U42" s="371" t="s">
        <v>164</v>
      </c>
      <c r="V42" s="371"/>
      <c r="W42" s="371" t="s">
        <v>164</v>
      </c>
      <c r="X42" s="372"/>
      <c r="Y42"/>
      <c r="Z42"/>
      <c r="AA42"/>
    </row>
    <row r="43" spans="1:27" x14ac:dyDescent="0.35">
      <c r="A43" s="14"/>
      <c r="B43" s="14"/>
      <c r="C43" s="14"/>
      <c r="D43" s="33" t="s">
        <v>316</v>
      </c>
      <c r="E43" s="14"/>
      <c r="F43" s="14"/>
      <c r="G43" s="14"/>
      <c r="H43" s="42"/>
      <c r="I43" s="14"/>
      <c r="J43" s="43"/>
      <c r="K43" s="42"/>
      <c r="L43" s="44"/>
      <c r="M43" s="42"/>
      <c r="N43" s="14"/>
      <c r="O43" s="11"/>
      <c r="P43" s="11"/>
      <c r="Q43" s="11"/>
      <c r="R43" s="11"/>
      <c r="S43" s="11"/>
      <c r="T43" s="11"/>
      <c r="U43" s="11"/>
      <c r="V43" s="11"/>
      <c r="W43" s="11"/>
      <c r="X43"/>
      <c r="Y43"/>
      <c r="Z43"/>
      <c r="AA43"/>
    </row>
    <row r="44" spans="1:27" ht="15" thickBot="1" x14ac:dyDescent="0.4">
      <c r="A44" s="14"/>
      <c r="B44" s="14"/>
      <c r="C44" s="14"/>
      <c r="D44" s="34" t="s">
        <v>318</v>
      </c>
      <c r="E44" s="14"/>
      <c r="F44" s="14"/>
      <c r="G44" s="14"/>
      <c r="H44" s="278" t="s">
        <v>41</v>
      </c>
      <c r="I44" s="278" t="s">
        <v>41</v>
      </c>
      <c r="J44" s="278" t="s">
        <v>41</v>
      </c>
      <c r="K44" s="278" t="s">
        <v>41</v>
      </c>
      <c r="L44" s="11" t="s">
        <v>41</v>
      </c>
      <c r="M44" s="278" t="s">
        <v>41</v>
      </c>
      <c r="N44" s="278" t="s">
        <v>41</v>
      </c>
      <c r="O44" s="278" t="s">
        <v>41</v>
      </c>
      <c r="P44" s="278" t="s">
        <v>41</v>
      </c>
      <c r="Q44" s="11"/>
      <c r="R44" s="11"/>
      <c r="S44" s="11"/>
      <c r="T44" s="11"/>
      <c r="U44" s="11"/>
      <c r="V44" s="11"/>
      <c r="W44" s="11"/>
      <c r="X44"/>
      <c r="Y44"/>
      <c r="Z44"/>
      <c r="AA44"/>
    </row>
    <row r="45" spans="1:27" ht="15" thickBot="1" x14ac:dyDescent="0.4">
      <c r="A45" s="14"/>
      <c r="B45" s="14"/>
      <c r="C45" s="14"/>
      <c r="D45" s="42"/>
      <c r="E45" s="14"/>
      <c r="F45" s="14"/>
      <c r="G45" s="14"/>
      <c r="H45" s="291" t="s">
        <v>356</v>
      </c>
      <c r="I45" s="14" t="s">
        <v>228</v>
      </c>
      <c r="J45" s="374" t="s">
        <v>733</v>
      </c>
      <c r="K45" s="291" t="s">
        <v>356</v>
      </c>
      <c r="L45" s="375" t="s">
        <v>734</v>
      </c>
      <c r="M45" s="291" t="s">
        <v>356</v>
      </c>
      <c r="N45" s="14" t="s">
        <v>228</v>
      </c>
      <c r="O45" s="293" t="s">
        <v>735</v>
      </c>
      <c r="P45" s="293" t="s">
        <v>736</v>
      </c>
      <c r="Q45" s="294" t="s">
        <v>164</v>
      </c>
      <c r="R45" s="294" t="s">
        <v>164</v>
      </c>
      <c r="S45" s="294" t="s">
        <v>164</v>
      </c>
      <c r="T45" s="294" t="s">
        <v>164</v>
      </c>
      <c r="U45" s="294"/>
      <c r="V45" s="294" t="s">
        <v>164</v>
      </c>
      <c r="W45" s="294" t="s">
        <v>164</v>
      </c>
      <c r="X45" s="358"/>
      <c r="Y45"/>
      <c r="Z45"/>
      <c r="AA45"/>
    </row>
    <row r="46" spans="1:27" ht="16.25" customHeight="1" thickBot="1" x14ac:dyDescent="0.4">
      <c r="A46" s="14"/>
      <c r="B46" s="14"/>
      <c r="C46" s="14"/>
      <c r="D46" s="10" t="s">
        <v>41</v>
      </c>
      <c r="E46" s="14"/>
      <c r="F46" s="14"/>
      <c r="G46" s="14"/>
      <c r="H46" s="296" t="s">
        <v>359</v>
      </c>
      <c r="I46" s="14" t="s">
        <v>228</v>
      </c>
      <c r="J46" s="376" t="s">
        <v>733</v>
      </c>
      <c r="K46" s="296" t="s">
        <v>359</v>
      </c>
      <c r="L46" s="377" t="s">
        <v>324</v>
      </c>
      <c r="M46" s="296" t="s">
        <v>359</v>
      </c>
      <c r="N46" s="14" t="s">
        <v>228</v>
      </c>
      <c r="O46" s="298" t="s">
        <v>322</v>
      </c>
      <c r="P46" s="293" t="s">
        <v>736</v>
      </c>
      <c r="Q46" s="294" t="s">
        <v>164</v>
      </c>
      <c r="R46" s="294" t="s">
        <v>164</v>
      </c>
      <c r="S46" s="294" t="s">
        <v>164</v>
      </c>
      <c r="T46" s="294" t="s">
        <v>164</v>
      </c>
      <c r="U46" s="294"/>
      <c r="V46" s="294" t="s">
        <v>164</v>
      </c>
      <c r="W46" s="294" t="s">
        <v>164</v>
      </c>
      <c r="X46" s="358"/>
      <c r="Y46"/>
      <c r="Z46"/>
      <c r="AA46"/>
    </row>
    <row r="47" spans="1:27" ht="14.75" customHeight="1" thickBot="1" x14ac:dyDescent="0.4">
      <c r="A47" s="16" t="s">
        <v>320</v>
      </c>
      <c r="B47" s="14" t="s">
        <v>279</v>
      </c>
      <c r="C47" s="600" t="s">
        <v>280</v>
      </c>
      <c r="D47" s="18" t="s">
        <v>321</v>
      </c>
      <c r="E47" s="14"/>
      <c r="F47" s="278"/>
      <c r="G47" s="278"/>
      <c r="H47" s="296" t="s">
        <v>361</v>
      </c>
      <c r="I47" s="14" t="s">
        <v>228</v>
      </c>
      <c r="J47" s="376" t="s">
        <v>733</v>
      </c>
      <c r="K47" s="296" t="s">
        <v>361</v>
      </c>
      <c r="L47" s="377" t="s">
        <v>737</v>
      </c>
      <c r="M47" s="296" t="s">
        <v>361</v>
      </c>
      <c r="N47" s="14" t="s">
        <v>228</v>
      </c>
      <c r="O47" s="298" t="s">
        <v>322</v>
      </c>
      <c r="P47" s="293" t="s">
        <v>736</v>
      </c>
      <c r="Q47" s="294" t="s">
        <v>164</v>
      </c>
      <c r="R47" s="294" t="s">
        <v>164</v>
      </c>
      <c r="S47" s="294" t="s">
        <v>164</v>
      </c>
      <c r="T47" s="294" t="s">
        <v>164</v>
      </c>
      <c r="U47" s="294"/>
      <c r="V47" s="294" t="s">
        <v>164</v>
      </c>
      <c r="W47" s="294" t="s">
        <v>164</v>
      </c>
      <c r="X47" s="358"/>
      <c r="Y47"/>
      <c r="Z47"/>
      <c r="AA47"/>
    </row>
    <row r="48" spans="1:27" ht="15" thickBot="1" x14ac:dyDescent="0.4">
      <c r="B48" s="19"/>
      <c r="C48" s="600"/>
      <c r="D48" s="20" t="s">
        <v>323</v>
      </c>
      <c r="E48" s="14"/>
      <c r="F48" s="14"/>
      <c r="G48" s="14"/>
      <c r="H48" s="296" t="s">
        <v>363</v>
      </c>
      <c r="I48" s="14" t="s">
        <v>228</v>
      </c>
      <c r="J48" s="376" t="s">
        <v>733</v>
      </c>
      <c r="K48" s="296" t="s">
        <v>363</v>
      </c>
      <c r="L48" s="377" t="s">
        <v>328</v>
      </c>
      <c r="M48" s="296" t="s">
        <v>363</v>
      </c>
      <c r="N48" s="14" t="s">
        <v>228</v>
      </c>
      <c r="O48" s="298" t="s">
        <v>322</v>
      </c>
      <c r="P48" s="293" t="s">
        <v>736</v>
      </c>
      <c r="Q48" s="294" t="s">
        <v>164</v>
      </c>
      <c r="R48" s="294" t="s">
        <v>164</v>
      </c>
      <c r="S48" s="294" t="s">
        <v>164</v>
      </c>
      <c r="T48" s="294" t="s">
        <v>164</v>
      </c>
      <c r="U48" s="294"/>
      <c r="V48" s="294" t="s">
        <v>164</v>
      </c>
      <c r="W48" s="294" t="s">
        <v>164</v>
      </c>
      <c r="X48" s="358"/>
      <c r="Y48"/>
      <c r="Z48"/>
      <c r="AA48"/>
    </row>
    <row r="49" spans="2:27" ht="15" thickBot="1" x14ac:dyDescent="0.4">
      <c r="B49" s="19"/>
      <c r="C49" s="43"/>
      <c r="D49" s="20" t="s">
        <v>325</v>
      </c>
      <c r="E49" s="14"/>
      <c r="F49" s="14"/>
      <c r="G49" s="14"/>
      <c r="H49" s="303" t="s">
        <v>365</v>
      </c>
      <c r="I49" s="14" t="s">
        <v>228</v>
      </c>
      <c r="J49" s="378" t="s">
        <v>733</v>
      </c>
      <c r="K49" s="303" t="s">
        <v>365</v>
      </c>
      <c r="L49" s="379" t="s">
        <v>738</v>
      </c>
      <c r="M49" s="303" t="s">
        <v>365</v>
      </c>
      <c r="N49" s="14" t="s">
        <v>228</v>
      </c>
      <c r="O49" s="306" t="s">
        <v>322</v>
      </c>
      <c r="P49" s="293" t="s">
        <v>736</v>
      </c>
      <c r="Q49" s="294" t="s">
        <v>164</v>
      </c>
      <c r="R49" s="294" t="s">
        <v>164</v>
      </c>
      <c r="S49" s="294" t="s">
        <v>164</v>
      </c>
      <c r="T49" s="294" t="s">
        <v>164</v>
      </c>
      <c r="U49" s="294"/>
      <c r="V49" s="294" t="s">
        <v>164</v>
      </c>
      <c r="W49" s="294" t="s">
        <v>164</v>
      </c>
      <c r="X49" s="358"/>
      <c r="Y49"/>
      <c r="Z49"/>
      <c r="AA49"/>
    </row>
    <row r="50" spans="2:27" ht="15" thickBot="1" x14ac:dyDescent="0.4">
      <c r="D50" s="20" t="s">
        <v>327</v>
      </c>
      <c r="E50" s="14"/>
      <c r="F50" s="14"/>
      <c r="G50" s="14"/>
      <c r="H50" s="344" t="s">
        <v>386</v>
      </c>
      <c r="I50" s="14" t="s">
        <v>242</v>
      </c>
      <c r="J50" s="35" t="s">
        <v>739</v>
      </c>
      <c r="K50" s="344" t="s">
        <v>386</v>
      </c>
      <c r="L50" s="380" t="s">
        <v>334</v>
      </c>
      <c r="M50" s="344" t="s">
        <v>386</v>
      </c>
      <c r="N50" s="14" t="s">
        <v>242</v>
      </c>
      <c r="O50" s="381" t="s">
        <v>740</v>
      </c>
      <c r="P50" s="382" t="s">
        <v>741</v>
      </c>
      <c r="Q50" s="371" t="s">
        <v>164</v>
      </c>
      <c r="R50" s="371" t="s">
        <v>164</v>
      </c>
      <c r="S50" s="371" t="s">
        <v>164</v>
      </c>
      <c r="T50" s="371" t="s">
        <v>164</v>
      </c>
      <c r="U50" s="371"/>
      <c r="V50" s="371" t="s">
        <v>164</v>
      </c>
      <c r="W50" s="371" t="s">
        <v>164</v>
      </c>
      <c r="X50" s="371" t="s">
        <v>164</v>
      </c>
      <c r="Y50"/>
      <c r="Z50"/>
      <c r="AA50"/>
    </row>
    <row r="51" spans="2:27" ht="15" thickBot="1" x14ac:dyDescent="0.4">
      <c r="D51" s="45" t="s">
        <v>330</v>
      </c>
      <c r="E51" s="14"/>
      <c r="F51" s="14"/>
      <c r="G51" s="14"/>
      <c r="H51" s="350" t="s">
        <v>388</v>
      </c>
      <c r="I51" s="14" t="s">
        <v>242</v>
      </c>
      <c r="J51" s="36" t="s">
        <v>739</v>
      </c>
      <c r="K51" s="350" t="s">
        <v>388</v>
      </c>
      <c r="L51" s="383" t="s">
        <v>336</v>
      </c>
      <c r="M51" s="350" t="s">
        <v>388</v>
      </c>
      <c r="N51" s="14" t="s">
        <v>242</v>
      </c>
      <c r="O51" s="370" t="s">
        <v>740</v>
      </c>
      <c r="P51" s="382" t="s">
        <v>741</v>
      </c>
      <c r="Q51" s="371" t="s">
        <v>164</v>
      </c>
      <c r="R51" s="371" t="s">
        <v>164</v>
      </c>
      <c r="S51" s="371" t="s">
        <v>164</v>
      </c>
      <c r="T51" s="371" t="s">
        <v>164</v>
      </c>
      <c r="U51" s="371"/>
      <c r="V51" s="371" t="s">
        <v>164</v>
      </c>
      <c r="W51" s="371" t="s">
        <v>164</v>
      </c>
      <c r="X51" s="371" t="s">
        <v>164</v>
      </c>
      <c r="Y51"/>
      <c r="Z51" t="s">
        <v>224</v>
      </c>
      <c r="AA51"/>
    </row>
    <row r="52" spans="2:27" ht="15" thickBot="1" x14ac:dyDescent="0.4">
      <c r="D52" s="32" t="s">
        <v>331</v>
      </c>
      <c r="E52" s="290" t="s">
        <v>742</v>
      </c>
      <c r="F52" s="14" t="s">
        <v>354</v>
      </c>
      <c r="G52" s="600" t="s">
        <v>743</v>
      </c>
      <c r="H52" s="350" t="s">
        <v>89</v>
      </c>
      <c r="I52" s="14" t="s">
        <v>242</v>
      </c>
      <c r="J52" s="36" t="s">
        <v>739</v>
      </c>
      <c r="K52" s="350" t="s">
        <v>89</v>
      </c>
      <c r="L52" s="383" t="s">
        <v>338</v>
      </c>
      <c r="M52" s="350" t="s">
        <v>89</v>
      </c>
      <c r="N52" s="14" t="s">
        <v>242</v>
      </c>
      <c r="O52" s="370" t="s">
        <v>740</v>
      </c>
      <c r="P52" s="382" t="s">
        <v>741</v>
      </c>
      <c r="Q52" s="371" t="s">
        <v>164</v>
      </c>
      <c r="R52" s="371" t="s">
        <v>164</v>
      </c>
      <c r="S52" s="371" t="s">
        <v>164</v>
      </c>
      <c r="T52" s="371" t="s">
        <v>164</v>
      </c>
      <c r="U52" s="371"/>
      <c r="V52" s="371" t="s">
        <v>164</v>
      </c>
      <c r="W52" s="371" t="s">
        <v>164</v>
      </c>
      <c r="X52" s="371" t="s">
        <v>164</v>
      </c>
      <c r="Y52"/>
      <c r="Z52" t="s">
        <v>41</v>
      </c>
      <c r="AA52" t="s">
        <v>41</v>
      </c>
    </row>
    <row r="53" spans="2:27" ht="15" thickBot="1" x14ac:dyDescent="0.4">
      <c r="D53" s="33" t="s">
        <v>333</v>
      </c>
      <c r="E53"/>
      <c r="F53" s="295"/>
      <c r="G53" s="600"/>
      <c r="H53" s="350" t="s">
        <v>91</v>
      </c>
      <c r="I53" s="14" t="s">
        <v>242</v>
      </c>
      <c r="J53" s="36" t="s">
        <v>739</v>
      </c>
      <c r="K53" s="350" t="s">
        <v>91</v>
      </c>
      <c r="L53" s="383" t="s">
        <v>340</v>
      </c>
      <c r="M53" s="350" t="s">
        <v>91</v>
      </c>
      <c r="N53" s="14" t="s">
        <v>242</v>
      </c>
      <c r="O53" s="370" t="s">
        <v>740</v>
      </c>
      <c r="P53" s="382" t="s">
        <v>741</v>
      </c>
      <c r="Q53" s="371" t="s">
        <v>164</v>
      </c>
      <c r="R53" s="371" t="s">
        <v>164</v>
      </c>
      <c r="S53" s="371" t="s">
        <v>164</v>
      </c>
      <c r="T53" s="371" t="s">
        <v>164</v>
      </c>
      <c r="U53" s="371"/>
      <c r="V53" s="371" t="s">
        <v>164</v>
      </c>
      <c r="W53" s="371" t="s">
        <v>164</v>
      </c>
      <c r="X53" s="371" t="s">
        <v>164</v>
      </c>
      <c r="Y53"/>
      <c r="Z53" s="299" t="s">
        <v>322</v>
      </c>
      <c r="AA53" s="300" t="s">
        <v>744</v>
      </c>
    </row>
    <row r="54" spans="2:27" ht="15" thickBot="1" x14ac:dyDescent="0.4">
      <c r="D54" s="33" t="s">
        <v>335</v>
      </c>
      <c r="E54"/>
      <c r="F54" s="295"/>
      <c r="G54" s="43"/>
      <c r="H54" s="350" t="s">
        <v>88</v>
      </c>
      <c r="I54" s="14" t="s">
        <v>242</v>
      </c>
      <c r="J54" s="36" t="s">
        <v>739</v>
      </c>
      <c r="K54" s="350" t="s">
        <v>88</v>
      </c>
      <c r="L54" s="383" t="s">
        <v>342</v>
      </c>
      <c r="M54" s="350" t="s">
        <v>88</v>
      </c>
      <c r="N54" s="14" t="s">
        <v>242</v>
      </c>
      <c r="O54" s="370" t="s">
        <v>740</v>
      </c>
      <c r="P54" s="382" t="s">
        <v>741</v>
      </c>
      <c r="Q54" s="371" t="s">
        <v>164</v>
      </c>
      <c r="R54" s="371" t="s">
        <v>164</v>
      </c>
      <c r="S54" s="371" t="s">
        <v>164</v>
      </c>
      <c r="T54" s="371" t="s">
        <v>164</v>
      </c>
      <c r="U54" s="371"/>
      <c r="V54" s="371" t="s">
        <v>164</v>
      </c>
      <c r="W54" s="371" t="s">
        <v>164</v>
      </c>
      <c r="X54" s="371" t="s">
        <v>164</v>
      </c>
      <c r="Y54"/>
      <c r="Z54" s="384" t="s">
        <v>326</v>
      </c>
      <c r="AA54" s="385" t="s">
        <v>745</v>
      </c>
    </row>
    <row r="55" spans="2:27" ht="15" thickBot="1" x14ac:dyDescent="0.4">
      <c r="D55" s="33" t="s">
        <v>337</v>
      </c>
      <c r="E55"/>
      <c r="F55"/>
      <c r="G55"/>
      <c r="H55" s="350" t="s">
        <v>92</v>
      </c>
      <c r="I55" s="14" t="s">
        <v>242</v>
      </c>
      <c r="J55" s="36" t="s">
        <v>739</v>
      </c>
      <c r="K55" s="350" t="s">
        <v>92</v>
      </c>
      <c r="L55" s="383" t="s">
        <v>344</v>
      </c>
      <c r="M55" s="350" t="s">
        <v>92</v>
      </c>
      <c r="N55" s="14" t="s">
        <v>242</v>
      </c>
      <c r="O55" s="370" t="s">
        <v>740</v>
      </c>
      <c r="P55" s="382" t="s">
        <v>741</v>
      </c>
      <c r="Q55" s="371" t="s">
        <v>164</v>
      </c>
      <c r="R55" s="371" t="s">
        <v>164</v>
      </c>
      <c r="S55" s="371" t="s">
        <v>164</v>
      </c>
      <c r="T55" s="371" t="s">
        <v>164</v>
      </c>
      <c r="U55" s="371"/>
      <c r="V55" s="371" t="s">
        <v>164</v>
      </c>
      <c r="W55" s="371" t="s">
        <v>164</v>
      </c>
      <c r="X55" s="371" t="s">
        <v>164</v>
      </c>
      <c r="Y55"/>
      <c r="Z55" s="386" t="s">
        <v>112</v>
      </c>
      <c r="AA55" s="387" t="s">
        <v>746</v>
      </c>
    </row>
    <row r="56" spans="2:27" ht="15" thickBot="1" x14ac:dyDescent="0.4">
      <c r="D56" s="33" t="s">
        <v>339</v>
      </c>
      <c r="E56"/>
      <c r="F56"/>
      <c r="G56"/>
      <c r="H56" s="350" t="s">
        <v>93</v>
      </c>
      <c r="I56" s="14" t="s">
        <v>242</v>
      </c>
      <c r="J56" s="36" t="s">
        <v>739</v>
      </c>
      <c r="K56" s="350" t="s">
        <v>93</v>
      </c>
      <c r="L56" s="383" t="s">
        <v>346</v>
      </c>
      <c r="M56" s="350" t="s">
        <v>93</v>
      </c>
      <c r="N56" s="14" t="s">
        <v>242</v>
      </c>
      <c r="O56" s="370" t="s">
        <v>740</v>
      </c>
      <c r="P56" s="382" t="s">
        <v>741</v>
      </c>
      <c r="Q56" s="371" t="s">
        <v>164</v>
      </c>
      <c r="R56" s="371" t="s">
        <v>164</v>
      </c>
      <c r="S56" s="371" t="s">
        <v>164</v>
      </c>
      <c r="T56" s="371" t="s">
        <v>164</v>
      </c>
      <c r="U56" s="371"/>
      <c r="V56" s="371" t="s">
        <v>164</v>
      </c>
      <c r="W56" s="371" t="s">
        <v>164</v>
      </c>
      <c r="X56" s="371" t="s">
        <v>164</v>
      </c>
      <c r="Y56"/>
      <c r="Z56"/>
      <c r="AA56"/>
    </row>
    <row r="57" spans="2:27" ht="15" thickBot="1" x14ac:dyDescent="0.4">
      <c r="D57" s="33" t="s">
        <v>341</v>
      </c>
      <c r="E57"/>
      <c r="F57"/>
      <c r="G57"/>
      <c r="H57" s="355" t="s">
        <v>392</v>
      </c>
      <c r="I57" s="14" t="s">
        <v>242</v>
      </c>
      <c r="J57" s="304" t="s">
        <v>739</v>
      </c>
      <c r="K57" s="355" t="s">
        <v>392</v>
      </c>
      <c r="L57" s="388" t="s">
        <v>332</v>
      </c>
      <c r="M57" s="355" t="s">
        <v>392</v>
      </c>
      <c r="N57" s="14" t="s">
        <v>242</v>
      </c>
      <c r="O57" s="373" t="s">
        <v>740</v>
      </c>
      <c r="P57" s="382" t="s">
        <v>741</v>
      </c>
      <c r="Q57" s="371" t="s">
        <v>164</v>
      </c>
      <c r="R57" s="371" t="s">
        <v>164</v>
      </c>
      <c r="S57" s="371" t="s">
        <v>164</v>
      </c>
      <c r="T57" s="371" t="s">
        <v>164</v>
      </c>
      <c r="U57" s="371"/>
      <c r="V57" s="371" t="s">
        <v>164</v>
      </c>
      <c r="W57" s="371" t="s">
        <v>164</v>
      </c>
      <c r="X57" s="371" t="s">
        <v>164</v>
      </c>
      <c r="Y57"/>
      <c r="Z57"/>
      <c r="AA57"/>
    </row>
    <row r="58" spans="2:27" ht="15" thickBot="1" x14ac:dyDescent="0.4">
      <c r="D58" s="33" t="s">
        <v>343</v>
      </c>
      <c r="E58"/>
      <c r="F58"/>
      <c r="G58"/>
      <c r="H58" s="344" t="s">
        <v>747</v>
      </c>
      <c r="I58" s="14" t="s">
        <v>228</v>
      </c>
      <c r="J58" s="389" t="s">
        <v>748</v>
      </c>
      <c r="K58" s="344" t="s">
        <v>747</v>
      </c>
      <c r="L58" s="390" t="s">
        <v>375</v>
      </c>
      <c r="M58" s="344" t="s">
        <v>747</v>
      </c>
      <c r="N58" s="14" t="s">
        <v>228</v>
      </c>
      <c r="O58" s="381" t="s">
        <v>749</v>
      </c>
      <c r="P58" s="382" t="s">
        <v>741</v>
      </c>
      <c r="Q58" s="371" t="s">
        <v>164</v>
      </c>
      <c r="R58" s="371" t="s">
        <v>164</v>
      </c>
      <c r="S58" s="371" t="s">
        <v>164</v>
      </c>
      <c r="T58" s="371" t="s">
        <v>164</v>
      </c>
      <c r="U58" s="371" t="s">
        <v>164</v>
      </c>
      <c r="V58" s="371" t="s">
        <v>164</v>
      </c>
      <c r="W58" s="371" t="s">
        <v>164</v>
      </c>
      <c r="X58" s="371" t="s">
        <v>164</v>
      </c>
      <c r="Y58"/>
      <c r="Z58"/>
      <c r="AA58"/>
    </row>
    <row r="59" spans="2:27" ht="15" thickBot="1" x14ac:dyDescent="0.4">
      <c r="D59" s="34" t="s">
        <v>345</v>
      </c>
      <c r="E59"/>
      <c r="F59"/>
      <c r="G59"/>
      <c r="H59" s="350" t="s">
        <v>750</v>
      </c>
      <c r="I59" s="14" t="s">
        <v>228</v>
      </c>
      <c r="J59" s="391" t="s">
        <v>748</v>
      </c>
      <c r="K59" s="350" t="s">
        <v>750</v>
      </c>
      <c r="L59" s="392" t="s">
        <v>751</v>
      </c>
      <c r="M59" s="350" t="s">
        <v>750</v>
      </c>
      <c r="N59" s="14" t="s">
        <v>228</v>
      </c>
      <c r="O59" s="370" t="s">
        <v>749</v>
      </c>
      <c r="P59" s="382" t="s">
        <v>741</v>
      </c>
      <c r="Q59" s="371" t="s">
        <v>164</v>
      </c>
      <c r="R59" s="371" t="s">
        <v>164</v>
      </c>
      <c r="S59" s="371" t="s">
        <v>164</v>
      </c>
      <c r="T59" s="371" t="s">
        <v>164</v>
      </c>
      <c r="U59" s="371" t="s">
        <v>164</v>
      </c>
      <c r="V59" s="371" t="s">
        <v>164</v>
      </c>
      <c r="W59" s="371" t="s">
        <v>164</v>
      </c>
      <c r="X59" s="371" t="s">
        <v>164</v>
      </c>
      <c r="Y59"/>
      <c r="Z59"/>
      <c r="AA59"/>
    </row>
    <row r="60" spans="2:27" ht="15" thickBot="1" x14ac:dyDescent="0.4">
      <c r="D60" s="46" t="s">
        <v>347</v>
      </c>
      <c r="E60"/>
      <c r="F60"/>
      <c r="G60"/>
      <c r="H60" s="355" t="s">
        <v>752</v>
      </c>
      <c r="I60" s="14" t="s">
        <v>228</v>
      </c>
      <c r="J60" s="393" t="s">
        <v>748</v>
      </c>
      <c r="K60" s="355" t="s">
        <v>752</v>
      </c>
      <c r="L60" s="394" t="s">
        <v>753</v>
      </c>
      <c r="M60" s="355" t="s">
        <v>752</v>
      </c>
      <c r="N60" s="14" t="s">
        <v>228</v>
      </c>
      <c r="O60" s="373" t="s">
        <v>749</v>
      </c>
      <c r="P60" s="382" t="s">
        <v>741</v>
      </c>
      <c r="Q60" s="371" t="s">
        <v>164</v>
      </c>
      <c r="R60" s="371" t="s">
        <v>164</v>
      </c>
      <c r="S60" s="371" t="s">
        <v>164</v>
      </c>
      <c r="T60" s="371" t="s">
        <v>164</v>
      </c>
      <c r="U60" s="371" t="s">
        <v>164</v>
      </c>
      <c r="V60" s="371" t="s">
        <v>164</v>
      </c>
      <c r="W60" s="371" t="s">
        <v>164</v>
      </c>
      <c r="X60" s="371" t="s">
        <v>164</v>
      </c>
      <c r="Y60"/>
      <c r="Z60"/>
      <c r="AA60"/>
    </row>
    <row r="61" spans="2:27" x14ac:dyDescent="0.35">
      <c r="D61" s="47" t="s">
        <v>348</v>
      </c>
      <c r="E61"/>
      <c r="F61"/>
      <c r="G61"/>
      <c r="H61" s="11"/>
      <c r="I61"/>
      <c r="J61"/>
      <c r="K61" s="11"/>
      <c r="L61"/>
      <c r="M61" s="11"/>
      <c r="N61"/>
      <c r="O61" s="11"/>
      <c r="P61" s="11"/>
      <c r="Q61" s="11"/>
      <c r="R61" s="11"/>
      <c r="S61" s="11"/>
      <c r="T61" s="11"/>
      <c r="U61" s="11"/>
      <c r="V61" s="11"/>
      <c r="W61" s="11"/>
      <c r="X61"/>
      <c r="Y61"/>
      <c r="Z61"/>
      <c r="AA61"/>
    </row>
    <row r="62" spans="2:27" ht="15" thickBot="1" x14ac:dyDescent="0.4">
      <c r="D62" s="47" t="s">
        <v>349</v>
      </c>
      <c r="E62"/>
      <c r="F62"/>
      <c r="G62"/>
      <c r="H62" s="278" t="s">
        <v>41</v>
      </c>
      <c r="I62" s="278" t="s">
        <v>41</v>
      </c>
      <c r="J62" s="278" t="s">
        <v>41</v>
      </c>
      <c r="K62" s="278" t="s">
        <v>41</v>
      </c>
      <c r="L62" s="11" t="s">
        <v>41</v>
      </c>
      <c r="M62" s="278" t="s">
        <v>41</v>
      </c>
      <c r="N62" s="278" t="s">
        <v>41</v>
      </c>
      <c r="O62" s="395" t="s">
        <v>41</v>
      </c>
      <c r="P62" s="395" t="s">
        <v>41</v>
      </c>
      <c r="Q62" s="11"/>
      <c r="R62" s="11"/>
      <c r="S62" s="11"/>
      <c r="T62" s="11"/>
      <c r="U62" s="11"/>
      <c r="V62" s="11"/>
      <c r="W62" s="11"/>
      <c r="X62"/>
      <c r="Y62"/>
      <c r="Z62"/>
      <c r="AA62"/>
    </row>
    <row r="63" spans="2:27" ht="15" thickBot="1" x14ac:dyDescent="0.4">
      <c r="D63" s="47" t="s">
        <v>350</v>
      </c>
      <c r="E63"/>
      <c r="F63"/>
      <c r="G63"/>
      <c r="H63" s="309" t="s">
        <v>393</v>
      </c>
      <c r="I63" s="14" t="s">
        <v>242</v>
      </c>
      <c r="J63" s="396" t="s">
        <v>754</v>
      </c>
      <c r="K63" s="309" t="s">
        <v>393</v>
      </c>
      <c r="L63" s="310" t="s">
        <v>387</v>
      </c>
      <c r="M63" s="309" t="s">
        <v>393</v>
      </c>
      <c r="N63" s="14" t="s">
        <v>242</v>
      </c>
      <c r="O63" s="311" t="s">
        <v>358</v>
      </c>
      <c r="P63" s="311" t="s">
        <v>755</v>
      </c>
      <c r="Q63" s="312" t="s">
        <v>164</v>
      </c>
      <c r="R63" s="312" t="s">
        <v>164</v>
      </c>
      <c r="S63" s="312" t="s">
        <v>164</v>
      </c>
      <c r="T63" s="312" t="s">
        <v>164</v>
      </c>
      <c r="U63" s="312"/>
      <c r="V63" s="312" t="s">
        <v>164</v>
      </c>
      <c r="W63" s="312" t="s">
        <v>164</v>
      </c>
      <c r="X63" s="312"/>
      <c r="Y63"/>
      <c r="Z63"/>
      <c r="AA63"/>
    </row>
    <row r="64" spans="2:27" ht="15" thickBot="1" x14ac:dyDescent="0.4">
      <c r="D64" s="48" t="s">
        <v>351</v>
      </c>
      <c r="E64"/>
      <c r="F64"/>
      <c r="G64"/>
      <c r="H64" s="314" t="s">
        <v>395</v>
      </c>
      <c r="I64" s="14" t="s">
        <v>242</v>
      </c>
      <c r="J64" s="397" t="s">
        <v>754</v>
      </c>
      <c r="K64" s="314" t="s">
        <v>395</v>
      </c>
      <c r="L64" s="315" t="s">
        <v>389</v>
      </c>
      <c r="M64" s="314" t="s">
        <v>395</v>
      </c>
      <c r="N64" s="14" t="s">
        <v>242</v>
      </c>
      <c r="O64" s="316" t="s">
        <v>358</v>
      </c>
      <c r="P64" s="311" t="s">
        <v>755</v>
      </c>
      <c r="Q64" s="312" t="s">
        <v>164</v>
      </c>
      <c r="R64" s="312" t="s">
        <v>164</v>
      </c>
      <c r="S64" s="312" t="s">
        <v>164</v>
      </c>
      <c r="T64" s="312" t="s">
        <v>164</v>
      </c>
      <c r="U64" s="312"/>
      <c r="V64" s="312" t="s">
        <v>164</v>
      </c>
      <c r="W64" s="312" t="s">
        <v>164</v>
      </c>
      <c r="X64" s="312"/>
      <c r="Y64"/>
      <c r="Z64"/>
      <c r="AA64"/>
    </row>
    <row r="65" spans="1:27" ht="15" thickBot="1" x14ac:dyDescent="0.4">
      <c r="D65" s="49" t="s">
        <v>352</v>
      </c>
      <c r="E65"/>
      <c r="F65" s="14" t="s">
        <v>756</v>
      </c>
      <c r="G65" s="600" t="s">
        <v>372</v>
      </c>
      <c r="H65" s="314" t="s">
        <v>397</v>
      </c>
      <c r="I65" s="14" t="s">
        <v>242</v>
      </c>
      <c r="J65" s="397" t="s">
        <v>754</v>
      </c>
      <c r="K65" s="314" t="s">
        <v>397</v>
      </c>
      <c r="L65" s="315" t="s">
        <v>362</v>
      </c>
      <c r="M65" s="314" t="s">
        <v>397</v>
      </c>
      <c r="N65" s="14" t="s">
        <v>242</v>
      </c>
      <c r="O65" s="316" t="s">
        <v>376</v>
      </c>
      <c r="P65" s="311" t="s">
        <v>755</v>
      </c>
      <c r="Q65" s="312" t="s">
        <v>164</v>
      </c>
      <c r="R65" s="312" t="s">
        <v>164</v>
      </c>
      <c r="S65" s="312" t="s">
        <v>164</v>
      </c>
      <c r="T65" s="312" t="s">
        <v>164</v>
      </c>
      <c r="U65" s="312"/>
      <c r="V65" s="312" t="s">
        <v>164</v>
      </c>
      <c r="W65" s="312" t="s">
        <v>164</v>
      </c>
      <c r="X65" s="312"/>
      <c r="Y65"/>
      <c r="Z65"/>
      <c r="AA65"/>
    </row>
    <row r="66" spans="1:27" ht="15" thickBot="1" x14ac:dyDescent="0.4">
      <c r="E66"/>
      <c r="F66" s="295"/>
      <c r="G66" s="600"/>
      <c r="H66" s="314" t="s">
        <v>399</v>
      </c>
      <c r="I66" s="14" t="s">
        <v>242</v>
      </c>
      <c r="J66" s="397" t="s">
        <v>754</v>
      </c>
      <c r="K66" s="314" t="s">
        <v>399</v>
      </c>
      <c r="L66" s="398" t="s">
        <v>757</v>
      </c>
      <c r="M66" s="314" t="s">
        <v>399</v>
      </c>
      <c r="N66" s="14" t="s">
        <v>242</v>
      </c>
      <c r="O66" s="316" t="s">
        <v>358</v>
      </c>
      <c r="P66" s="311" t="s">
        <v>755</v>
      </c>
      <c r="Q66" s="312" t="s">
        <v>164</v>
      </c>
      <c r="R66" s="312" t="s">
        <v>164</v>
      </c>
      <c r="S66" s="312" t="s">
        <v>164</v>
      </c>
      <c r="T66" s="312" t="s">
        <v>164</v>
      </c>
      <c r="U66" s="312"/>
      <c r="V66" s="312" t="s">
        <v>164</v>
      </c>
      <c r="W66" s="312" t="s">
        <v>164</v>
      </c>
      <c r="X66" s="312"/>
      <c r="Y66"/>
      <c r="Z66"/>
      <c r="AA66"/>
    </row>
    <row r="67" spans="1:27" ht="15" thickBot="1" x14ac:dyDescent="0.4">
      <c r="B67" s="10"/>
      <c r="C67" s="10"/>
      <c r="D67" s="10" t="s">
        <v>41</v>
      </c>
      <c r="E67"/>
      <c r="F67" s="14"/>
      <c r="G67" s="14"/>
      <c r="H67" s="314" t="s">
        <v>401</v>
      </c>
      <c r="I67" s="14" t="s">
        <v>242</v>
      </c>
      <c r="J67" s="397" t="s">
        <v>754</v>
      </c>
      <c r="K67" s="314" t="s">
        <v>401</v>
      </c>
      <c r="L67" s="398" t="s">
        <v>390</v>
      </c>
      <c r="M67" s="314" t="s">
        <v>401</v>
      </c>
      <c r="N67" s="14" t="s">
        <v>242</v>
      </c>
      <c r="O67" s="316" t="s">
        <v>358</v>
      </c>
      <c r="P67" s="311" t="s">
        <v>755</v>
      </c>
      <c r="Q67" s="312" t="s">
        <v>164</v>
      </c>
      <c r="R67" s="312" t="s">
        <v>164</v>
      </c>
      <c r="S67" s="312" t="s">
        <v>164</v>
      </c>
      <c r="T67" s="312" t="s">
        <v>164</v>
      </c>
      <c r="U67" s="312"/>
      <c r="V67" s="312" t="s">
        <v>164</v>
      </c>
      <c r="W67" s="312" t="s">
        <v>164</v>
      </c>
      <c r="X67" s="312"/>
      <c r="Y67"/>
      <c r="Z67"/>
      <c r="AA67"/>
    </row>
    <row r="68" spans="1:27" ht="14.75" customHeight="1" thickBot="1" x14ac:dyDescent="0.4">
      <c r="A68" s="16" t="s">
        <v>353</v>
      </c>
      <c r="B68" s="468" t="s">
        <v>371</v>
      </c>
      <c r="C68" s="600" t="s">
        <v>355</v>
      </c>
      <c r="D68" s="18" t="s">
        <v>356</v>
      </c>
      <c r="E68"/>
      <c r="F68"/>
      <c r="G68"/>
      <c r="H68" s="314" t="s">
        <v>403</v>
      </c>
      <c r="I68" s="14" t="s">
        <v>242</v>
      </c>
      <c r="J68" s="397" t="s">
        <v>754</v>
      </c>
      <c r="K68" s="314" t="s">
        <v>403</v>
      </c>
      <c r="L68" s="398" t="s">
        <v>758</v>
      </c>
      <c r="M68" s="314" t="s">
        <v>403</v>
      </c>
      <c r="N68" s="14" t="s">
        <v>242</v>
      </c>
      <c r="O68" s="316" t="s">
        <v>358</v>
      </c>
      <c r="P68" s="311" t="s">
        <v>755</v>
      </c>
      <c r="Q68" s="312" t="s">
        <v>164</v>
      </c>
      <c r="R68" s="312" t="s">
        <v>164</v>
      </c>
      <c r="S68" s="312" t="s">
        <v>164</v>
      </c>
      <c r="T68" s="312" t="s">
        <v>164</v>
      </c>
      <c r="U68" s="312"/>
      <c r="V68" s="312" t="s">
        <v>164</v>
      </c>
      <c r="W68" s="312" t="s">
        <v>164</v>
      </c>
      <c r="X68" s="312"/>
      <c r="Y68"/>
      <c r="Z68"/>
      <c r="AA68"/>
    </row>
    <row r="69" spans="1:27" ht="15" thickBot="1" x14ac:dyDescent="0.4">
      <c r="B69" s="19"/>
      <c r="C69" s="600"/>
      <c r="D69" s="20" t="s">
        <v>359</v>
      </c>
      <c r="E69"/>
      <c r="F69" s="278"/>
      <c r="G69" s="278"/>
      <c r="H69" s="314" t="s">
        <v>759</v>
      </c>
      <c r="I69" s="14" t="s">
        <v>242</v>
      </c>
      <c r="J69" s="397" t="s">
        <v>754</v>
      </c>
      <c r="K69" s="314" t="s">
        <v>759</v>
      </c>
      <c r="L69" s="398" t="s">
        <v>391</v>
      </c>
      <c r="M69" s="314" t="s">
        <v>759</v>
      </c>
      <c r="N69" s="14" t="s">
        <v>242</v>
      </c>
      <c r="O69" s="316" t="s">
        <v>358</v>
      </c>
      <c r="P69" s="311" t="s">
        <v>755</v>
      </c>
      <c r="Q69" s="312" t="s">
        <v>164</v>
      </c>
      <c r="R69" s="312" t="s">
        <v>164</v>
      </c>
      <c r="S69" s="312" t="s">
        <v>164</v>
      </c>
      <c r="T69" s="312" t="s">
        <v>164</v>
      </c>
      <c r="U69" s="312"/>
      <c r="V69" s="312" t="s">
        <v>164</v>
      </c>
      <c r="W69" s="312" t="s">
        <v>164</v>
      </c>
      <c r="X69" s="312"/>
      <c r="Y69"/>
      <c r="Z69"/>
      <c r="AA69"/>
    </row>
    <row r="70" spans="1:27" ht="15" thickBot="1" x14ac:dyDescent="0.4">
      <c r="A70" s="16"/>
      <c r="B70" s="19"/>
      <c r="C70" s="14"/>
      <c r="D70" s="18" t="s">
        <v>361</v>
      </c>
      <c r="E70"/>
      <c r="F70" s="14"/>
      <c r="G70" s="14"/>
      <c r="H70" s="278" t="s">
        <v>41</v>
      </c>
      <c r="I70" s="278" t="s">
        <v>41</v>
      </c>
      <c r="J70" s="278" t="s">
        <v>41</v>
      </c>
      <c r="K70" s="278" t="s">
        <v>41</v>
      </c>
      <c r="L70" s="11" t="s">
        <v>41</v>
      </c>
      <c r="M70" s="278" t="s">
        <v>41</v>
      </c>
      <c r="N70" s="278" t="s">
        <v>41</v>
      </c>
      <c r="O70" s="395" t="s">
        <v>41</v>
      </c>
      <c r="P70" s="395" t="s">
        <v>41</v>
      </c>
      <c r="Q70" s="11"/>
      <c r="R70" s="11"/>
      <c r="S70" s="11"/>
      <c r="T70" s="11"/>
      <c r="U70" s="11"/>
      <c r="V70" s="11"/>
      <c r="W70" s="11"/>
      <c r="X70"/>
      <c r="Y70"/>
      <c r="Z70"/>
      <c r="AA70"/>
    </row>
    <row r="71" spans="1:27" ht="15" thickBot="1" x14ac:dyDescent="0.4">
      <c r="A71" s="16"/>
      <c r="B71" s="19"/>
      <c r="C71" s="14"/>
      <c r="D71" s="20" t="s">
        <v>363</v>
      </c>
      <c r="E71" s="290" t="s">
        <v>760</v>
      </c>
      <c r="F71" s="14" t="s">
        <v>756</v>
      </c>
      <c r="G71" s="600" t="s">
        <v>372</v>
      </c>
      <c r="H71" s="328" t="s">
        <v>761</v>
      </c>
      <c r="I71" s="14" t="s">
        <v>242</v>
      </c>
      <c r="J71" s="399" t="s">
        <v>762</v>
      </c>
      <c r="K71" s="328" t="s">
        <v>761</v>
      </c>
      <c r="L71" s="400" t="s">
        <v>394</v>
      </c>
      <c r="M71" s="328" t="s">
        <v>761</v>
      </c>
      <c r="N71" s="14" t="s">
        <v>242</v>
      </c>
      <c r="O71" s="330" t="s">
        <v>111</v>
      </c>
      <c r="P71" s="330" t="s">
        <v>763</v>
      </c>
      <c r="Q71" s="332" t="s">
        <v>164</v>
      </c>
      <c r="R71" s="332" t="s">
        <v>164</v>
      </c>
      <c r="S71" s="332"/>
      <c r="T71" s="332"/>
      <c r="U71" s="332"/>
      <c r="V71" s="332"/>
      <c r="W71" s="332"/>
      <c r="X71" s="332" t="s">
        <v>164</v>
      </c>
      <c r="Y71"/>
      <c r="Z71" s="401" t="s">
        <v>358</v>
      </c>
      <c r="AA71" s="402" t="s">
        <v>764</v>
      </c>
    </row>
    <row r="72" spans="1:27" ht="15" thickBot="1" x14ac:dyDescent="0.4">
      <c r="A72" s="16"/>
      <c r="B72" s="19"/>
      <c r="C72" s="14"/>
      <c r="D72" s="18" t="s">
        <v>365</v>
      </c>
      <c r="E72"/>
      <c r="F72" s="295"/>
      <c r="G72" s="600"/>
      <c r="H72" s="367" t="s">
        <v>765</v>
      </c>
      <c r="I72" s="14" t="s">
        <v>242</v>
      </c>
      <c r="J72" s="403" t="s">
        <v>762</v>
      </c>
      <c r="K72" s="333" t="s">
        <v>765</v>
      </c>
      <c r="L72" s="404" t="s">
        <v>396</v>
      </c>
      <c r="M72" s="333" t="s">
        <v>765</v>
      </c>
      <c r="N72" s="14" t="s">
        <v>242</v>
      </c>
      <c r="O72" s="335" t="s">
        <v>111</v>
      </c>
      <c r="P72" s="330" t="s">
        <v>763</v>
      </c>
      <c r="Q72" s="332" t="s">
        <v>164</v>
      </c>
      <c r="R72" s="332" t="s">
        <v>164</v>
      </c>
      <c r="S72" s="332"/>
      <c r="T72" s="332"/>
      <c r="U72" s="332"/>
      <c r="V72" s="332"/>
      <c r="W72" s="332"/>
      <c r="X72" s="332" t="s">
        <v>164</v>
      </c>
      <c r="Y72"/>
      <c r="Z72" s="405" t="s">
        <v>111</v>
      </c>
      <c r="AA72" s="406" t="s">
        <v>766</v>
      </c>
    </row>
    <row r="73" spans="1:27" ht="15" thickBot="1" x14ac:dyDescent="0.4">
      <c r="A73" s="16"/>
      <c r="B73" s="19"/>
      <c r="C73" s="14"/>
      <c r="D73" s="20" t="s">
        <v>366</v>
      </c>
      <c r="E73"/>
      <c r="F73" s="14"/>
      <c r="G73" s="14"/>
      <c r="H73" s="367" t="s">
        <v>767</v>
      </c>
      <c r="I73" s="14" t="s">
        <v>242</v>
      </c>
      <c r="J73" s="403" t="s">
        <v>762</v>
      </c>
      <c r="K73" s="333" t="s">
        <v>767</v>
      </c>
      <c r="L73" s="404" t="s">
        <v>398</v>
      </c>
      <c r="M73" s="333" t="s">
        <v>767</v>
      </c>
      <c r="N73" s="14" t="s">
        <v>242</v>
      </c>
      <c r="O73" s="335" t="s">
        <v>111</v>
      </c>
      <c r="P73" s="330" t="s">
        <v>763</v>
      </c>
      <c r="Q73" s="332" t="s">
        <v>164</v>
      </c>
      <c r="R73" s="332" t="s">
        <v>164</v>
      </c>
      <c r="S73" s="332"/>
      <c r="T73" s="332"/>
      <c r="U73" s="332"/>
      <c r="V73" s="332"/>
      <c r="W73" s="332"/>
      <c r="X73" s="332" t="s">
        <v>164</v>
      </c>
      <c r="Y73"/>
      <c r="Z73"/>
      <c r="AA73"/>
    </row>
    <row r="74" spans="1:27" ht="15" thickBot="1" x14ac:dyDescent="0.4">
      <c r="A74" s="16"/>
      <c r="B74" s="19"/>
      <c r="C74" s="14"/>
      <c r="D74" s="18" t="s">
        <v>367</v>
      </c>
      <c r="E74"/>
      <c r="F74" s="14"/>
      <c r="G74" s="14"/>
      <c r="H74" s="367" t="s">
        <v>768</v>
      </c>
      <c r="I74" s="14" t="s">
        <v>242</v>
      </c>
      <c r="J74" s="403" t="s">
        <v>762</v>
      </c>
      <c r="K74" s="333" t="s">
        <v>768</v>
      </c>
      <c r="L74" s="404" t="s">
        <v>400</v>
      </c>
      <c r="M74" s="333" t="s">
        <v>768</v>
      </c>
      <c r="N74" s="14" t="s">
        <v>242</v>
      </c>
      <c r="O74" s="335" t="s">
        <v>111</v>
      </c>
      <c r="P74" s="330" t="s">
        <v>763</v>
      </c>
      <c r="Q74" s="332" t="s">
        <v>164</v>
      </c>
      <c r="R74" s="332" t="s">
        <v>164</v>
      </c>
      <c r="S74" s="332"/>
      <c r="T74" s="332"/>
      <c r="U74" s="332"/>
      <c r="V74" s="332"/>
      <c r="W74" s="332"/>
      <c r="X74" s="332" t="s">
        <v>164</v>
      </c>
      <c r="Y74"/>
      <c r="Z74"/>
      <c r="AA74"/>
    </row>
    <row r="75" spans="1:27" ht="15" thickBot="1" x14ac:dyDescent="0.4">
      <c r="A75" s="16"/>
      <c r="B75" s="19"/>
      <c r="C75" s="14"/>
      <c r="D75" s="20" t="s">
        <v>368</v>
      </c>
      <c r="E75"/>
      <c r="F75" s="14"/>
      <c r="G75" s="14"/>
      <c r="H75" s="407" t="s">
        <v>769</v>
      </c>
      <c r="I75" s="14" t="s">
        <v>242</v>
      </c>
      <c r="J75" s="408" t="s">
        <v>762</v>
      </c>
      <c r="K75" s="337" t="s">
        <v>769</v>
      </c>
      <c r="L75" s="409" t="s">
        <v>402</v>
      </c>
      <c r="M75" s="337" t="s">
        <v>769</v>
      </c>
      <c r="N75" s="14" t="s">
        <v>242</v>
      </c>
      <c r="O75" s="339" t="s">
        <v>111</v>
      </c>
      <c r="P75" s="330" t="s">
        <v>763</v>
      </c>
      <c r="Q75" s="332" t="s">
        <v>164</v>
      </c>
      <c r="R75" s="332" t="s">
        <v>164</v>
      </c>
      <c r="S75" s="332"/>
      <c r="T75" s="332"/>
      <c r="U75" s="332"/>
      <c r="V75" s="332"/>
      <c r="W75" s="332"/>
      <c r="X75" s="332" t="s">
        <v>164</v>
      </c>
      <c r="Y75"/>
      <c r="Z75"/>
      <c r="AA75"/>
    </row>
    <row r="76" spans="1:27" x14ac:dyDescent="0.35">
      <c r="A76" s="16"/>
      <c r="B76" s="19"/>
      <c r="C76" s="14"/>
      <c r="D76" s="18" t="s">
        <v>361</v>
      </c>
      <c r="E76"/>
      <c r="F76" s="14" t="s">
        <v>371</v>
      </c>
      <c r="G76" s="600" t="s">
        <v>355</v>
      </c>
      <c r="H76" s="309" t="s">
        <v>393</v>
      </c>
      <c r="I76" s="14" t="s">
        <v>242</v>
      </c>
      <c r="J76" s="396" t="s">
        <v>754</v>
      </c>
      <c r="K76" s="309" t="s">
        <v>393</v>
      </c>
      <c r="L76" s="310" t="s">
        <v>387</v>
      </c>
      <c r="M76" s="309" t="s">
        <v>393</v>
      </c>
      <c r="N76" s="14" t="s">
        <v>242</v>
      </c>
      <c r="O76" s="311" t="s">
        <v>358</v>
      </c>
      <c r="P76" s="311" t="s">
        <v>770</v>
      </c>
      <c r="Q76" s="312" t="s">
        <v>164</v>
      </c>
      <c r="R76" s="312" t="s">
        <v>164</v>
      </c>
      <c r="S76" s="312" t="s">
        <v>164</v>
      </c>
      <c r="T76" s="312" t="s">
        <v>164</v>
      </c>
      <c r="U76" s="312"/>
      <c r="V76" s="312" t="s">
        <v>164</v>
      </c>
      <c r="W76" s="312" t="s">
        <v>164</v>
      </c>
      <c r="X76" s="312"/>
      <c r="Y76"/>
      <c r="Z76"/>
      <c r="AA76"/>
    </row>
    <row r="77" spans="1:27" ht="15" thickBot="1" x14ac:dyDescent="0.4">
      <c r="B77" s="19"/>
      <c r="C77" s="14"/>
      <c r="D77" s="20" t="s">
        <v>363</v>
      </c>
      <c r="E77"/>
      <c r="F77" s="295"/>
      <c r="G77" s="600"/>
      <c r="H77" s="314" t="s">
        <v>395</v>
      </c>
      <c r="I77" s="14" t="s">
        <v>242</v>
      </c>
      <c r="J77" s="397" t="s">
        <v>754</v>
      </c>
      <c r="K77" s="314" t="s">
        <v>395</v>
      </c>
      <c r="L77" s="315" t="s">
        <v>389</v>
      </c>
      <c r="M77" s="314" t="s">
        <v>395</v>
      </c>
      <c r="N77" s="14" t="s">
        <v>242</v>
      </c>
      <c r="O77" s="316" t="s">
        <v>358</v>
      </c>
      <c r="P77" s="316" t="s">
        <v>770</v>
      </c>
      <c r="Q77" s="312" t="s">
        <v>164</v>
      </c>
      <c r="R77" s="312" t="s">
        <v>164</v>
      </c>
      <c r="S77" s="312" t="s">
        <v>164</v>
      </c>
      <c r="T77" s="312" t="s">
        <v>164</v>
      </c>
      <c r="U77" s="312"/>
      <c r="V77" s="312" t="s">
        <v>164</v>
      </c>
      <c r="W77" s="312" t="s">
        <v>164</v>
      </c>
      <c r="X77" s="312"/>
      <c r="Y77"/>
      <c r="Z77"/>
      <c r="AA77"/>
    </row>
    <row r="78" spans="1:27" x14ac:dyDescent="0.35">
      <c r="B78" s="468" t="s">
        <v>756</v>
      </c>
      <c r="C78" s="600" t="s">
        <v>372</v>
      </c>
      <c r="D78" s="26" t="s">
        <v>373</v>
      </c>
      <c r="E78"/>
      <c r="F78" s="14"/>
      <c r="G78" s="14"/>
      <c r="H78" s="314" t="s">
        <v>397</v>
      </c>
      <c r="I78" s="14" t="s">
        <v>242</v>
      </c>
      <c r="J78" s="397" t="s">
        <v>754</v>
      </c>
      <c r="K78" s="314" t="s">
        <v>397</v>
      </c>
      <c r="L78" s="315" t="s">
        <v>362</v>
      </c>
      <c r="M78" s="314" t="s">
        <v>397</v>
      </c>
      <c r="N78" s="14" t="s">
        <v>242</v>
      </c>
      <c r="O78" s="316" t="s">
        <v>376</v>
      </c>
      <c r="P78" s="316" t="s">
        <v>770</v>
      </c>
      <c r="Q78" s="312" t="s">
        <v>164</v>
      </c>
      <c r="R78" s="312" t="s">
        <v>164</v>
      </c>
      <c r="S78" s="312" t="s">
        <v>164</v>
      </c>
      <c r="T78" s="312" t="s">
        <v>164</v>
      </c>
      <c r="U78" s="312"/>
      <c r="V78" s="312" t="s">
        <v>164</v>
      </c>
      <c r="W78" s="312" t="s">
        <v>164</v>
      </c>
      <c r="X78" s="312"/>
      <c r="Y78"/>
      <c r="Z78"/>
      <c r="AA78"/>
    </row>
    <row r="79" spans="1:27" x14ac:dyDescent="0.35">
      <c r="B79" s="19"/>
      <c r="C79" s="600"/>
      <c r="D79" s="27" t="s">
        <v>377</v>
      </c>
      <c r="E79"/>
      <c r="F79" s="14"/>
      <c r="G79" s="14"/>
      <c r="H79" s="314" t="s">
        <v>399</v>
      </c>
      <c r="I79" s="14" t="s">
        <v>242</v>
      </c>
      <c r="J79" s="397" t="s">
        <v>754</v>
      </c>
      <c r="K79" s="314" t="s">
        <v>399</v>
      </c>
      <c r="L79" s="398" t="s">
        <v>757</v>
      </c>
      <c r="M79" s="314" t="s">
        <v>399</v>
      </c>
      <c r="N79" s="14" t="s">
        <v>242</v>
      </c>
      <c r="O79" s="316" t="s">
        <v>358</v>
      </c>
      <c r="P79" s="316" t="s">
        <v>770</v>
      </c>
      <c r="Q79" s="312" t="s">
        <v>164</v>
      </c>
      <c r="R79" s="312" t="s">
        <v>164</v>
      </c>
      <c r="S79" s="312" t="s">
        <v>164</v>
      </c>
      <c r="T79" s="312" t="s">
        <v>164</v>
      </c>
      <c r="U79" s="312"/>
      <c r="V79" s="312" t="s">
        <v>164</v>
      </c>
      <c r="W79" s="312" t="s">
        <v>164</v>
      </c>
      <c r="X79" s="312"/>
      <c r="Y79"/>
      <c r="Z79"/>
      <c r="AA79"/>
    </row>
    <row r="80" spans="1:27" ht="15" thickBot="1" x14ac:dyDescent="0.4">
      <c r="B80" s="19"/>
      <c r="C80" s="14"/>
      <c r="D80" s="27" t="s">
        <v>379</v>
      </c>
      <c r="E80"/>
      <c r="F80" s="14"/>
      <c r="G80" s="14"/>
      <c r="H80" s="314" t="s">
        <v>401</v>
      </c>
      <c r="I80" s="14" t="s">
        <v>242</v>
      </c>
      <c r="J80" s="397" t="s">
        <v>754</v>
      </c>
      <c r="K80" s="314" t="s">
        <v>401</v>
      </c>
      <c r="L80" s="398" t="s">
        <v>390</v>
      </c>
      <c r="M80" s="314" t="s">
        <v>401</v>
      </c>
      <c r="N80" s="14" t="s">
        <v>242</v>
      </c>
      <c r="O80" s="316" t="s">
        <v>358</v>
      </c>
      <c r="P80" s="316" t="s">
        <v>770</v>
      </c>
      <c r="Q80" s="312" t="s">
        <v>164</v>
      </c>
      <c r="R80" s="312" t="s">
        <v>164</v>
      </c>
      <c r="S80" s="312" t="s">
        <v>164</v>
      </c>
      <c r="T80" s="312" t="s">
        <v>164</v>
      </c>
      <c r="U80" s="312"/>
      <c r="V80" s="312" t="s">
        <v>164</v>
      </c>
      <c r="W80" s="312" t="s">
        <v>164</v>
      </c>
      <c r="X80" s="312"/>
      <c r="Y80"/>
      <c r="Z80"/>
      <c r="AA80"/>
    </row>
    <row r="81" spans="1:27" x14ac:dyDescent="0.35">
      <c r="B81" s="14"/>
      <c r="C81" s="14"/>
      <c r="D81" s="32" t="s">
        <v>374</v>
      </c>
      <c r="E81"/>
      <c r="F81"/>
      <c r="G81"/>
      <c r="H81" s="314" t="s">
        <v>403</v>
      </c>
      <c r="I81" s="14" t="s">
        <v>242</v>
      </c>
      <c r="J81" s="397" t="s">
        <v>754</v>
      </c>
      <c r="K81" s="314" t="s">
        <v>403</v>
      </c>
      <c r="L81" s="398" t="s">
        <v>758</v>
      </c>
      <c r="M81" s="314" t="s">
        <v>403</v>
      </c>
      <c r="N81" s="14" t="s">
        <v>242</v>
      </c>
      <c r="O81" s="316" t="s">
        <v>358</v>
      </c>
      <c r="P81" s="316" t="s">
        <v>770</v>
      </c>
      <c r="Q81" s="312" t="s">
        <v>164</v>
      </c>
      <c r="R81" s="312" t="s">
        <v>164</v>
      </c>
      <c r="S81" s="312" t="s">
        <v>164</v>
      </c>
      <c r="T81" s="312" t="s">
        <v>164</v>
      </c>
      <c r="U81" s="312"/>
      <c r="V81" s="312" t="s">
        <v>164</v>
      </c>
      <c r="W81" s="312" t="s">
        <v>164</v>
      </c>
      <c r="X81" s="312"/>
      <c r="Y81"/>
      <c r="Z81" t="s">
        <v>224</v>
      </c>
      <c r="AA81"/>
    </row>
    <row r="82" spans="1:27" ht="15" thickBot="1" x14ac:dyDescent="0.4">
      <c r="B82" s="14"/>
      <c r="C82" s="14"/>
      <c r="D82" s="33" t="s">
        <v>378</v>
      </c>
      <c r="E82"/>
      <c r="F82" s="278"/>
      <c r="G82" s="278"/>
      <c r="H82" s="314" t="s">
        <v>759</v>
      </c>
      <c r="I82" s="14" t="s">
        <v>242</v>
      </c>
      <c r="J82" s="397" t="s">
        <v>754</v>
      </c>
      <c r="K82" s="314" t="s">
        <v>759</v>
      </c>
      <c r="L82" s="398" t="s">
        <v>391</v>
      </c>
      <c r="M82" s="314" t="s">
        <v>759</v>
      </c>
      <c r="N82" s="14" t="s">
        <v>242</v>
      </c>
      <c r="O82" s="316" t="s">
        <v>358</v>
      </c>
      <c r="P82" s="316" t="s">
        <v>770</v>
      </c>
      <c r="Q82" s="312" t="s">
        <v>164</v>
      </c>
      <c r="R82" s="312" t="s">
        <v>164</v>
      </c>
      <c r="S82" s="312" t="s">
        <v>164</v>
      </c>
      <c r="T82" s="312" t="s">
        <v>164</v>
      </c>
      <c r="U82" s="312"/>
      <c r="V82" s="312" t="s">
        <v>164</v>
      </c>
      <c r="W82" s="312" t="s">
        <v>164</v>
      </c>
      <c r="X82" s="312"/>
      <c r="Y82"/>
      <c r="Z82" t="s">
        <v>41</v>
      </c>
      <c r="AA82" t="s">
        <v>41</v>
      </c>
    </row>
    <row r="83" spans="1:27" ht="15" thickBot="1" x14ac:dyDescent="0.4">
      <c r="B83" s="14"/>
      <c r="C83" s="14"/>
      <c r="D83" s="32" t="s">
        <v>380</v>
      </c>
      <c r="F83" s="14"/>
      <c r="G83" s="600"/>
      <c r="H83" s="314" t="s">
        <v>771</v>
      </c>
      <c r="I83" s="14" t="s">
        <v>242</v>
      </c>
      <c r="J83" s="397" t="s">
        <v>754</v>
      </c>
      <c r="K83" s="314" t="s">
        <v>771</v>
      </c>
      <c r="L83" s="398" t="s">
        <v>317</v>
      </c>
      <c r="M83" s="314" t="s">
        <v>771</v>
      </c>
      <c r="N83" s="14" t="s">
        <v>242</v>
      </c>
      <c r="O83" s="316" t="s">
        <v>358</v>
      </c>
      <c r="P83" s="311" t="s">
        <v>755</v>
      </c>
      <c r="Q83" s="312" t="s">
        <v>164</v>
      </c>
      <c r="R83" s="312" t="s">
        <v>164</v>
      </c>
      <c r="S83" s="312" t="s">
        <v>164</v>
      </c>
      <c r="T83" s="312" t="s">
        <v>164</v>
      </c>
      <c r="U83" s="312"/>
      <c r="V83" s="312" t="s">
        <v>164</v>
      </c>
      <c r="W83" s="312" t="s">
        <v>164</v>
      </c>
      <c r="X83" s="312"/>
      <c r="Y83"/>
      <c r="Z83" t="s">
        <v>224</v>
      </c>
      <c r="AA83"/>
    </row>
    <row r="84" spans="1:27" ht="15" thickBot="1" x14ac:dyDescent="0.4">
      <c r="B84" s="14"/>
      <c r="C84" s="14"/>
      <c r="D84" s="34" t="s">
        <v>96</v>
      </c>
      <c r="E84"/>
      <c r="F84" s="295"/>
      <c r="G84" s="600"/>
      <c r="H84" s="410" t="s">
        <v>772</v>
      </c>
      <c r="I84" s="14" t="s">
        <v>242</v>
      </c>
      <c r="J84" s="411" t="s">
        <v>754</v>
      </c>
      <c r="K84" s="410" t="s">
        <v>772</v>
      </c>
      <c r="L84" s="365" t="s">
        <v>773</v>
      </c>
      <c r="M84" s="410" t="s">
        <v>772</v>
      </c>
      <c r="N84" s="14" t="s">
        <v>242</v>
      </c>
      <c r="O84" s="317" t="s">
        <v>358</v>
      </c>
      <c r="P84" s="311" t="s">
        <v>755</v>
      </c>
      <c r="Q84" s="312" t="s">
        <v>164</v>
      </c>
      <c r="R84" s="312" t="s">
        <v>164</v>
      </c>
      <c r="S84" s="312" t="s">
        <v>164</v>
      </c>
      <c r="T84" s="312" t="s">
        <v>164</v>
      </c>
      <c r="U84" s="312"/>
      <c r="V84" s="312" t="s">
        <v>164</v>
      </c>
      <c r="W84" s="312" t="s">
        <v>164</v>
      </c>
      <c r="X84" s="312"/>
      <c r="Y84"/>
      <c r="Z84" t="s">
        <v>41</v>
      </c>
      <c r="AA84" t="s">
        <v>41</v>
      </c>
    </row>
    <row r="85" spans="1:27" ht="15" thickBot="1" x14ac:dyDescent="0.4">
      <c r="B85" s="19"/>
      <c r="C85" s="14"/>
      <c r="D85" s="42"/>
      <c r="E85"/>
      <c r="F85" s="14"/>
      <c r="G85" s="14"/>
      <c r="H85" s="278" t="s">
        <v>41</v>
      </c>
      <c r="I85" s="278" t="s">
        <v>41</v>
      </c>
      <c r="J85" s="278" t="s">
        <v>41</v>
      </c>
      <c r="K85" s="278" t="s">
        <v>41</v>
      </c>
      <c r="L85" s="11" t="s">
        <v>41</v>
      </c>
      <c r="M85" s="278" t="s">
        <v>41</v>
      </c>
      <c r="N85" s="278" t="s">
        <v>41</v>
      </c>
      <c r="O85" s="395" t="s">
        <v>41</v>
      </c>
      <c r="P85" s="395" t="s">
        <v>41</v>
      </c>
      <c r="Q85" s="11"/>
      <c r="R85" s="11"/>
      <c r="S85" s="11"/>
      <c r="T85" s="11"/>
      <c r="U85" s="11"/>
      <c r="V85" s="11"/>
      <c r="W85" s="11"/>
      <c r="X85"/>
      <c r="Y85"/>
      <c r="Z85"/>
      <c r="AA85"/>
    </row>
    <row r="86" spans="1:27" ht="15" customHeight="1" thickBot="1" x14ac:dyDescent="0.4">
      <c r="B86" s="10"/>
      <c r="C86" s="10"/>
      <c r="D86" s="10" t="s">
        <v>41</v>
      </c>
      <c r="E86" s="290" t="s">
        <v>774</v>
      </c>
      <c r="F86" s="14" t="s">
        <v>371</v>
      </c>
      <c r="G86" s="600" t="s">
        <v>355</v>
      </c>
      <c r="H86" s="309" t="s">
        <v>393</v>
      </c>
      <c r="I86" s="14" t="s">
        <v>242</v>
      </c>
      <c r="J86" s="396" t="s">
        <v>754</v>
      </c>
      <c r="K86" s="309" t="s">
        <v>393</v>
      </c>
      <c r="L86" s="310" t="s">
        <v>387</v>
      </c>
      <c r="M86" s="309" t="s">
        <v>393</v>
      </c>
      <c r="N86" s="468" t="s">
        <v>242</v>
      </c>
      <c r="O86" s="311" t="s">
        <v>358</v>
      </c>
      <c r="P86" s="311" t="s">
        <v>770</v>
      </c>
      <c r="Q86" s="312" t="s">
        <v>164</v>
      </c>
      <c r="R86" s="312" t="s">
        <v>164</v>
      </c>
      <c r="S86" s="312" t="s">
        <v>164</v>
      </c>
      <c r="T86" s="312" t="s">
        <v>164</v>
      </c>
      <c r="U86" s="312"/>
      <c r="V86" s="312" t="s">
        <v>164</v>
      </c>
      <c r="W86" s="312" t="s">
        <v>164</v>
      </c>
      <c r="X86" s="312"/>
      <c r="Y86"/>
      <c r="Z86"/>
      <c r="AA86"/>
    </row>
    <row r="87" spans="1:27" x14ac:dyDescent="0.35">
      <c r="A87" s="16" t="s">
        <v>385</v>
      </c>
      <c r="B87" s="14" t="s">
        <v>354</v>
      </c>
      <c r="C87" s="600" t="s">
        <v>355</v>
      </c>
      <c r="D87" s="22" t="s">
        <v>386</v>
      </c>
      <c r="E87"/>
      <c r="F87" s="295"/>
      <c r="G87" s="600"/>
      <c r="H87" s="314" t="s">
        <v>395</v>
      </c>
      <c r="I87" s="14" t="s">
        <v>242</v>
      </c>
      <c r="J87" s="397" t="s">
        <v>754</v>
      </c>
      <c r="K87" s="314" t="s">
        <v>395</v>
      </c>
      <c r="L87" s="315" t="s">
        <v>389</v>
      </c>
      <c r="M87" s="314" t="s">
        <v>395</v>
      </c>
      <c r="N87" s="14" t="s">
        <v>242</v>
      </c>
      <c r="O87" s="316" t="s">
        <v>358</v>
      </c>
      <c r="P87" s="316" t="s">
        <v>770</v>
      </c>
      <c r="Q87" s="312" t="s">
        <v>164</v>
      </c>
      <c r="R87" s="312" t="s">
        <v>164</v>
      </c>
      <c r="S87" s="312" t="s">
        <v>164</v>
      </c>
      <c r="T87" s="312" t="s">
        <v>164</v>
      </c>
      <c r="U87" s="312"/>
      <c r="V87" s="312" t="s">
        <v>164</v>
      </c>
      <c r="W87" s="312" t="s">
        <v>164</v>
      </c>
      <c r="X87" s="312"/>
      <c r="Y87"/>
      <c r="Z87"/>
      <c r="AA87"/>
    </row>
    <row r="88" spans="1:27" x14ac:dyDescent="0.35">
      <c r="B88" s="19"/>
      <c r="C88" s="600"/>
      <c r="D88" s="24" t="s">
        <v>388</v>
      </c>
      <c r="E88"/>
      <c r="F88" s="14"/>
      <c r="G88" s="14"/>
      <c r="H88" s="314" t="s">
        <v>397</v>
      </c>
      <c r="I88" s="14" t="s">
        <v>242</v>
      </c>
      <c r="J88" s="397" t="s">
        <v>754</v>
      </c>
      <c r="K88" s="314" t="s">
        <v>397</v>
      </c>
      <c r="L88" s="315" t="s">
        <v>362</v>
      </c>
      <c r="M88" s="314" t="s">
        <v>397</v>
      </c>
      <c r="N88" s="14" t="s">
        <v>242</v>
      </c>
      <c r="O88" s="316" t="s">
        <v>376</v>
      </c>
      <c r="P88" s="316" t="s">
        <v>770</v>
      </c>
      <c r="Q88" s="312" t="s">
        <v>164</v>
      </c>
      <c r="R88" s="312" t="s">
        <v>164</v>
      </c>
      <c r="S88" s="312" t="s">
        <v>164</v>
      </c>
      <c r="T88" s="312" t="s">
        <v>164</v>
      </c>
      <c r="U88" s="312"/>
      <c r="V88" s="312" t="s">
        <v>164</v>
      </c>
      <c r="W88" s="312" t="s">
        <v>164</v>
      </c>
      <c r="X88" s="312"/>
      <c r="Y88"/>
      <c r="Z88"/>
      <c r="AA88"/>
    </row>
    <row r="89" spans="1:27" x14ac:dyDescent="0.35">
      <c r="B89" s="14"/>
      <c r="C89" s="14"/>
      <c r="D89" s="24" t="s">
        <v>89</v>
      </c>
      <c r="E89"/>
      <c r="F89" s="14"/>
      <c r="G89" s="14"/>
      <c r="H89" s="314" t="s">
        <v>399</v>
      </c>
      <c r="I89" s="14" t="s">
        <v>242</v>
      </c>
      <c r="J89" s="397" t="s">
        <v>754</v>
      </c>
      <c r="K89" s="314" t="s">
        <v>399</v>
      </c>
      <c r="L89" s="398" t="s">
        <v>757</v>
      </c>
      <c r="M89" s="314" t="s">
        <v>399</v>
      </c>
      <c r="N89" s="14" t="s">
        <v>242</v>
      </c>
      <c r="O89" s="316" t="s">
        <v>358</v>
      </c>
      <c r="P89" s="316" t="s">
        <v>770</v>
      </c>
      <c r="Q89" s="312" t="s">
        <v>164</v>
      </c>
      <c r="R89" s="312" t="s">
        <v>164</v>
      </c>
      <c r="S89" s="312" t="s">
        <v>164</v>
      </c>
      <c r="T89" s="312" t="s">
        <v>164</v>
      </c>
      <c r="U89" s="312"/>
      <c r="V89" s="312" t="s">
        <v>164</v>
      </c>
      <c r="W89" s="312" t="s">
        <v>164</v>
      </c>
      <c r="X89" s="312"/>
      <c r="Y89"/>
      <c r="Z89"/>
      <c r="AA89"/>
    </row>
    <row r="90" spans="1:27" x14ac:dyDescent="0.35">
      <c r="B90" s="19"/>
      <c r="C90" s="14"/>
      <c r="D90" s="42"/>
      <c r="E90"/>
      <c r="F90" s="14"/>
      <c r="G90" s="14"/>
      <c r="H90" s="278" t="s">
        <v>41</v>
      </c>
      <c r="I90" s="278" t="s">
        <v>41</v>
      </c>
      <c r="J90" s="278" t="s">
        <v>41</v>
      </c>
      <c r="K90" s="278" t="s">
        <v>41</v>
      </c>
      <c r="L90" s="11" t="s">
        <v>41</v>
      </c>
      <c r="M90" s="278" t="s">
        <v>41</v>
      </c>
      <c r="N90" s="278" t="s">
        <v>41</v>
      </c>
      <c r="O90" s="395" t="s">
        <v>41</v>
      </c>
      <c r="P90" s="395" t="s">
        <v>41</v>
      </c>
      <c r="Q90" s="11"/>
      <c r="R90" s="11"/>
      <c r="S90" s="11"/>
      <c r="T90" s="11"/>
      <c r="U90" s="11"/>
      <c r="V90" s="11"/>
      <c r="W90" s="11"/>
      <c r="X90"/>
      <c r="Y90"/>
      <c r="Z90"/>
      <c r="AA90"/>
    </row>
    <row r="91" spans="1:27" x14ac:dyDescent="0.35">
      <c r="B91" s="14"/>
      <c r="C91" s="14"/>
      <c r="D91" s="37" t="s">
        <v>91</v>
      </c>
      <c r="E91"/>
      <c r="F91" s="14"/>
      <c r="G91" s="14"/>
      <c r="H91" s="314" t="s">
        <v>401</v>
      </c>
      <c r="I91" s="14" t="s">
        <v>242</v>
      </c>
      <c r="J91" s="397" t="s">
        <v>754</v>
      </c>
      <c r="K91" s="314" t="s">
        <v>401</v>
      </c>
      <c r="L91" s="398" t="s">
        <v>390</v>
      </c>
      <c r="M91" s="314" t="s">
        <v>401</v>
      </c>
      <c r="N91" s="14" t="s">
        <v>242</v>
      </c>
      <c r="O91" s="316" t="s">
        <v>358</v>
      </c>
      <c r="P91" s="316" t="s">
        <v>770</v>
      </c>
      <c r="Q91" s="312" t="s">
        <v>164</v>
      </c>
      <c r="R91" s="312" t="s">
        <v>164</v>
      </c>
      <c r="S91" s="312" t="s">
        <v>164</v>
      </c>
      <c r="T91" s="312" t="s">
        <v>164</v>
      </c>
      <c r="U91" s="312"/>
      <c r="V91" s="312" t="s">
        <v>164</v>
      </c>
      <c r="W91" s="312" t="s">
        <v>164</v>
      </c>
      <c r="X91" s="312"/>
      <c r="Y91"/>
      <c r="Z91"/>
      <c r="AA91"/>
    </row>
    <row r="92" spans="1:27" x14ac:dyDescent="0.35">
      <c r="B92" s="14"/>
      <c r="C92" s="14"/>
      <c r="D92" s="24" t="s">
        <v>88</v>
      </c>
      <c r="E92"/>
      <c r="F92"/>
      <c r="G92"/>
      <c r="H92" s="314" t="s">
        <v>403</v>
      </c>
      <c r="I92" s="14" t="s">
        <v>242</v>
      </c>
      <c r="J92" s="397" t="s">
        <v>754</v>
      </c>
      <c r="K92" s="314" t="s">
        <v>403</v>
      </c>
      <c r="L92" s="398" t="s">
        <v>758</v>
      </c>
      <c r="M92" s="314" t="s">
        <v>403</v>
      </c>
      <c r="N92" s="14" t="s">
        <v>242</v>
      </c>
      <c r="O92" s="316" t="s">
        <v>358</v>
      </c>
      <c r="P92" s="316" t="s">
        <v>770</v>
      </c>
      <c r="Q92" s="312" t="s">
        <v>164</v>
      </c>
      <c r="R92" s="312" t="s">
        <v>164</v>
      </c>
      <c r="S92" s="312" t="s">
        <v>164</v>
      </c>
      <c r="T92" s="312" t="s">
        <v>164</v>
      </c>
      <c r="U92" s="312"/>
      <c r="V92" s="312" t="s">
        <v>164</v>
      </c>
      <c r="W92" s="312" t="s">
        <v>164</v>
      </c>
      <c r="X92" s="312"/>
      <c r="Y92"/>
      <c r="Z92" t="s">
        <v>224</v>
      </c>
      <c r="AA92"/>
    </row>
    <row r="93" spans="1:27" x14ac:dyDescent="0.35">
      <c r="B93" s="14"/>
      <c r="C93" s="14"/>
      <c r="D93" s="24" t="s">
        <v>92</v>
      </c>
      <c r="E93"/>
      <c r="F93" s="278"/>
      <c r="G93" s="278"/>
      <c r="H93" s="314" t="s">
        <v>759</v>
      </c>
      <c r="I93" s="14" t="s">
        <v>242</v>
      </c>
      <c r="J93" s="397" t="s">
        <v>754</v>
      </c>
      <c r="K93" s="314" t="s">
        <v>759</v>
      </c>
      <c r="L93" s="398" t="s">
        <v>391</v>
      </c>
      <c r="M93" s="314" t="s">
        <v>759</v>
      </c>
      <c r="N93" s="14" t="s">
        <v>242</v>
      </c>
      <c r="O93" s="316" t="s">
        <v>358</v>
      </c>
      <c r="P93" s="316" t="s">
        <v>770</v>
      </c>
      <c r="Q93" s="312" t="s">
        <v>164</v>
      </c>
      <c r="R93" s="312" t="s">
        <v>164</v>
      </c>
      <c r="S93" s="312" t="s">
        <v>164</v>
      </c>
      <c r="T93" s="312" t="s">
        <v>164</v>
      </c>
      <c r="U93" s="312"/>
      <c r="V93" s="312" t="s">
        <v>164</v>
      </c>
      <c r="W93" s="312" t="s">
        <v>164</v>
      </c>
      <c r="X93" s="312"/>
      <c r="Y93"/>
      <c r="Z93" t="s">
        <v>41</v>
      </c>
      <c r="AA93" t="s">
        <v>41</v>
      </c>
    </row>
    <row r="94" spans="1:27" x14ac:dyDescent="0.35">
      <c r="B94" s="14"/>
      <c r="C94" s="14"/>
      <c r="D94" s="37" t="s">
        <v>93</v>
      </c>
      <c r="F94" s="14" t="s">
        <v>371</v>
      </c>
      <c r="G94" s="600" t="s">
        <v>355</v>
      </c>
      <c r="H94" s="314" t="s">
        <v>771</v>
      </c>
      <c r="I94" s="14" t="s">
        <v>242</v>
      </c>
      <c r="J94" s="397" t="s">
        <v>754</v>
      </c>
      <c r="K94" s="314" t="s">
        <v>771</v>
      </c>
      <c r="L94" s="398" t="s">
        <v>317</v>
      </c>
      <c r="M94" s="314" t="s">
        <v>771</v>
      </c>
      <c r="N94" s="14" t="s">
        <v>242</v>
      </c>
      <c r="O94" s="316" t="s">
        <v>358</v>
      </c>
      <c r="P94" s="316" t="s">
        <v>770</v>
      </c>
      <c r="Q94" s="312" t="s">
        <v>164</v>
      </c>
      <c r="R94" s="312" t="s">
        <v>164</v>
      </c>
      <c r="S94" s="312" t="s">
        <v>164</v>
      </c>
      <c r="T94" s="312" t="s">
        <v>164</v>
      </c>
      <c r="U94" s="312"/>
      <c r="V94" s="312" t="s">
        <v>164</v>
      </c>
      <c r="W94" s="312" t="s">
        <v>164</v>
      </c>
      <c r="X94" s="312"/>
      <c r="Y94"/>
      <c r="Z94" t="s">
        <v>224</v>
      </c>
      <c r="AA94"/>
    </row>
    <row r="95" spans="1:27" ht="15" thickBot="1" x14ac:dyDescent="0.4">
      <c r="B95" s="14"/>
      <c r="C95" s="14"/>
      <c r="D95" s="24" t="s">
        <v>392</v>
      </c>
      <c r="E95"/>
      <c r="F95" s="295"/>
      <c r="G95" s="600"/>
      <c r="H95" s="410" t="s">
        <v>772</v>
      </c>
      <c r="I95" s="14" t="s">
        <v>242</v>
      </c>
      <c r="J95" s="411" t="s">
        <v>754</v>
      </c>
      <c r="K95" s="410" t="s">
        <v>772</v>
      </c>
      <c r="L95" s="365" t="s">
        <v>773</v>
      </c>
      <c r="M95" s="410" t="s">
        <v>772</v>
      </c>
      <c r="N95" s="14" t="s">
        <v>242</v>
      </c>
      <c r="O95" s="317" t="s">
        <v>358</v>
      </c>
      <c r="P95" s="317" t="s">
        <v>770</v>
      </c>
      <c r="Q95" s="312" t="s">
        <v>164</v>
      </c>
      <c r="R95" s="312" t="s">
        <v>164</v>
      </c>
      <c r="S95" s="312" t="s">
        <v>164</v>
      </c>
      <c r="T95" s="312" t="s">
        <v>164</v>
      </c>
      <c r="U95" s="312"/>
      <c r="V95" s="312" t="s">
        <v>164</v>
      </c>
      <c r="W95" s="312" t="s">
        <v>164</v>
      </c>
      <c r="X95" s="312"/>
      <c r="Y95"/>
      <c r="Z95" t="s">
        <v>41</v>
      </c>
      <c r="AA95" t="s">
        <v>41</v>
      </c>
    </row>
    <row r="96" spans="1:27" ht="15" thickBot="1" x14ac:dyDescent="0.4">
      <c r="B96" s="14"/>
      <c r="C96" s="14"/>
      <c r="D96" s="24" t="s">
        <v>95</v>
      </c>
      <c r="E96"/>
      <c r="F96" s="14" t="s">
        <v>756</v>
      </c>
      <c r="G96" s="600" t="s">
        <v>372</v>
      </c>
      <c r="H96" s="328" t="s">
        <v>761</v>
      </c>
      <c r="I96" s="14" t="s">
        <v>242</v>
      </c>
      <c r="J96" s="399" t="s">
        <v>762</v>
      </c>
      <c r="K96" s="328" t="s">
        <v>761</v>
      </c>
      <c r="L96" s="400" t="s">
        <v>394</v>
      </c>
      <c r="M96" s="328" t="s">
        <v>761</v>
      </c>
      <c r="N96" s="468" t="s">
        <v>897</v>
      </c>
      <c r="O96" s="330" t="s">
        <v>111</v>
      </c>
      <c r="P96" s="330" t="s">
        <v>763</v>
      </c>
      <c r="Q96" s="332" t="s">
        <v>164</v>
      </c>
      <c r="R96" s="332" t="s">
        <v>164</v>
      </c>
      <c r="S96" s="332"/>
      <c r="T96" s="332"/>
      <c r="U96" s="332"/>
      <c r="V96" s="332"/>
      <c r="W96" s="332"/>
      <c r="X96" s="332" t="s">
        <v>164</v>
      </c>
      <c r="Y96"/>
      <c r="Z96" s="401" t="s">
        <v>358</v>
      </c>
      <c r="AA96" s="402" t="s">
        <v>764</v>
      </c>
    </row>
    <row r="97" spans="2:27" ht="15" thickBot="1" x14ac:dyDescent="0.4">
      <c r="B97" s="14"/>
      <c r="C97" s="14"/>
      <c r="D97" s="37" t="s">
        <v>94</v>
      </c>
      <c r="E97"/>
      <c r="F97" s="295"/>
      <c r="G97" s="600"/>
      <c r="H97" s="367" t="s">
        <v>765</v>
      </c>
      <c r="I97" s="14" t="s">
        <v>242</v>
      </c>
      <c r="J97" s="403" t="s">
        <v>762</v>
      </c>
      <c r="K97" s="333" t="s">
        <v>765</v>
      </c>
      <c r="L97" s="404" t="s">
        <v>396</v>
      </c>
      <c r="M97" s="333" t="s">
        <v>765</v>
      </c>
      <c r="N97" s="468" t="s">
        <v>897</v>
      </c>
      <c r="O97" s="335" t="s">
        <v>111</v>
      </c>
      <c r="P97" s="330" t="s">
        <v>763</v>
      </c>
      <c r="Q97" s="332" t="s">
        <v>164</v>
      </c>
      <c r="R97" s="332" t="s">
        <v>164</v>
      </c>
      <c r="S97" s="332"/>
      <c r="T97" s="332"/>
      <c r="U97" s="332"/>
      <c r="V97" s="332"/>
      <c r="W97" s="332"/>
      <c r="X97" s="332" t="s">
        <v>164</v>
      </c>
      <c r="Y97"/>
      <c r="Z97" s="405" t="s">
        <v>111</v>
      </c>
      <c r="AA97" s="406" t="s">
        <v>766</v>
      </c>
    </row>
    <row r="98" spans="2:27" ht="15" thickBot="1" x14ac:dyDescent="0.4">
      <c r="B98" s="14" t="s">
        <v>371</v>
      </c>
      <c r="C98" s="600" t="s">
        <v>372</v>
      </c>
      <c r="D98" s="26" t="s">
        <v>373</v>
      </c>
      <c r="E98"/>
      <c r="F98" s="14"/>
      <c r="G98" s="14"/>
      <c r="H98" s="367" t="s">
        <v>767</v>
      </c>
      <c r="I98" s="14" t="s">
        <v>242</v>
      </c>
      <c r="J98" s="403" t="s">
        <v>762</v>
      </c>
      <c r="K98" s="333" t="s">
        <v>767</v>
      </c>
      <c r="L98" s="404" t="s">
        <v>398</v>
      </c>
      <c r="M98" s="333" t="s">
        <v>767</v>
      </c>
      <c r="N98" s="468" t="s">
        <v>897</v>
      </c>
      <c r="O98" s="335" t="s">
        <v>111</v>
      </c>
      <c r="P98" s="330" t="s">
        <v>763</v>
      </c>
      <c r="Q98" s="332" t="s">
        <v>164</v>
      </c>
      <c r="R98" s="332" t="s">
        <v>164</v>
      </c>
      <c r="S98" s="332"/>
      <c r="T98" s="332"/>
      <c r="U98" s="332"/>
      <c r="V98" s="332"/>
      <c r="W98" s="332"/>
      <c r="X98" s="332" t="s">
        <v>164</v>
      </c>
      <c r="Y98"/>
      <c r="Z98"/>
      <c r="AA98"/>
    </row>
    <row r="99" spans="2:27" ht="15" thickBot="1" x14ac:dyDescent="0.4">
      <c r="B99" s="19"/>
      <c r="C99" s="600"/>
      <c r="D99" s="27" t="s">
        <v>377</v>
      </c>
      <c r="E99"/>
      <c r="F99" s="14"/>
      <c r="G99" s="14"/>
      <c r="H99" s="367" t="s">
        <v>768</v>
      </c>
      <c r="I99" s="14" t="s">
        <v>242</v>
      </c>
      <c r="J99" s="403" t="s">
        <v>762</v>
      </c>
      <c r="K99" s="333" t="s">
        <v>768</v>
      </c>
      <c r="L99" s="404" t="s">
        <v>400</v>
      </c>
      <c r="M99" s="333" t="s">
        <v>768</v>
      </c>
      <c r="N99" s="468" t="s">
        <v>897</v>
      </c>
      <c r="O99" s="335" t="s">
        <v>111</v>
      </c>
      <c r="P99" s="330" t="s">
        <v>763</v>
      </c>
      <c r="Q99" s="332" t="s">
        <v>164</v>
      </c>
      <c r="R99" s="332" t="s">
        <v>164</v>
      </c>
      <c r="S99" s="332"/>
      <c r="T99" s="332"/>
      <c r="U99" s="332"/>
      <c r="V99" s="332"/>
      <c r="W99" s="332"/>
      <c r="X99" s="332" t="s">
        <v>164</v>
      </c>
      <c r="Y99"/>
      <c r="Z99"/>
      <c r="AA99"/>
    </row>
    <row r="100" spans="2:27" ht="15" thickBot="1" x14ac:dyDescent="0.4">
      <c r="B100" s="19"/>
      <c r="C100" s="14"/>
      <c r="D100" s="27" t="s">
        <v>379</v>
      </c>
      <c r="E100"/>
      <c r="F100" s="14"/>
      <c r="G100" s="14"/>
      <c r="H100" s="407" t="s">
        <v>769</v>
      </c>
      <c r="I100" s="14" t="s">
        <v>242</v>
      </c>
      <c r="J100" s="408" t="s">
        <v>762</v>
      </c>
      <c r="K100" s="337" t="s">
        <v>769</v>
      </c>
      <c r="L100" s="409" t="s">
        <v>402</v>
      </c>
      <c r="M100" s="337" t="s">
        <v>769</v>
      </c>
      <c r="N100" s="468" t="s">
        <v>897</v>
      </c>
      <c r="O100" s="339" t="s">
        <v>111</v>
      </c>
      <c r="P100" s="330" t="s">
        <v>763</v>
      </c>
      <c r="Q100" s="332" t="s">
        <v>164</v>
      </c>
      <c r="R100" s="332" t="s">
        <v>164</v>
      </c>
      <c r="S100" s="332"/>
      <c r="T100" s="332"/>
      <c r="U100" s="332"/>
      <c r="V100" s="332"/>
      <c r="W100" s="332"/>
      <c r="X100" s="332" t="s">
        <v>164</v>
      </c>
      <c r="Y100"/>
      <c r="Z100"/>
      <c r="AA100"/>
    </row>
    <row r="101" spans="2:27" x14ac:dyDescent="0.35">
      <c r="B101" s="14"/>
      <c r="C101" s="14"/>
      <c r="D101" s="39" t="s">
        <v>393</v>
      </c>
      <c r="E101"/>
      <c r="F101" s="14"/>
      <c r="G101" s="14"/>
      <c r="H101" s="11"/>
      <c r="I101"/>
      <c r="J101"/>
      <c r="K101" s="11"/>
      <c r="L101"/>
      <c r="M101" s="11"/>
      <c r="N101"/>
      <c r="O101" s="11"/>
      <c r="P101" s="11"/>
      <c r="Q101" s="11"/>
      <c r="R101" s="11"/>
      <c r="S101" s="11"/>
      <c r="T101" s="11"/>
      <c r="U101" s="11"/>
      <c r="V101" s="11"/>
      <c r="W101" s="11"/>
      <c r="X101"/>
      <c r="Y101"/>
      <c r="Z101"/>
      <c r="AA101"/>
    </row>
    <row r="102" spans="2:27" ht="15" thickBot="1" x14ac:dyDescent="0.4">
      <c r="B102" s="14"/>
      <c r="C102" s="14"/>
      <c r="D102" s="39" t="s">
        <v>395</v>
      </c>
      <c r="E102"/>
      <c r="F102" s="14"/>
      <c r="G102" s="14"/>
      <c r="H102" s="278" t="s">
        <v>41</v>
      </c>
      <c r="I102" s="278" t="s">
        <v>41</v>
      </c>
      <c r="J102" s="278" t="s">
        <v>41</v>
      </c>
      <c r="K102" s="278" t="s">
        <v>41</v>
      </c>
      <c r="L102" s="11" t="s">
        <v>41</v>
      </c>
      <c r="M102" s="278" t="s">
        <v>41</v>
      </c>
      <c r="N102" s="278" t="s">
        <v>41</v>
      </c>
      <c r="O102" s="278" t="s">
        <v>41</v>
      </c>
      <c r="P102" s="278" t="s">
        <v>41</v>
      </c>
      <c r="Q102" s="11"/>
      <c r="R102" s="11"/>
      <c r="S102" s="11"/>
      <c r="T102" s="11"/>
      <c r="U102" s="11"/>
      <c r="V102" s="11"/>
      <c r="W102" s="11"/>
      <c r="X102"/>
      <c r="Y102"/>
      <c r="Z102"/>
      <c r="AA102"/>
    </row>
    <row r="103" spans="2:27" x14ac:dyDescent="0.35">
      <c r="B103" s="14"/>
      <c r="C103" s="14"/>
      <c r="D103" s="39" t="s">
        <v>397</v>
      </c>
      <c r="E103"/>
      <c r="F103" s="14" t="s">
        <v>756</v>
      </c>
      <c r="G103" s="600" t="s">
        <v>372</v>
      </c>
      <c r="H103" s="291" t="s">
        <v>373</v>
      </c>
      <c r="I103" s="14" t="s">
        <v>228</v>
      </c>
      <c r="J103" s="374" t="s">
        <v>775</v>
      </c>
      <c r="K103" s="291" t="s">
        <v>373</v>
      </c>
      <c r="L103" s="412" t="s">
        <v>357</v>
      </c>
      <c r="M103" s="291" t="s">
        <v>373</v>
      </c>
      <c r="N103" s="14" t="s">
        <v>228</v>
      </c>
      <c r="O103" s="293" t="s">
        <v>776</v>
      </c>
      <c r="P103" s="293" t="s">
        <v>777</v>
      </c>
      <c r="Q103" s="294" t="s">
        <v>164</v>
      </c>
      <c r="R103" s="294" t="s">
        <v>164</v>
      </c>
      <c r="S103" s="294" t="s">
        <v>164</v>
      </c>
      <c r="T103" s="294" t="s">
        <v>164</v>
      </c>
      <c r="U103" s="294"/>
      <c r="V103" s="294" t="s">
        <v>164</v>
      </c>
      <c r="W103" s="294" t="s">
        <v>164</v>
      </c>
      <c r="X103" s="294" t="s">
        <v>164</v>
      </c>
      <c r="Y103"/>
      <c r="Z103"/>
      <c r="AA103"/>
    </row>
    <row r="104" spans="2:27" x14ac:dyDescent="0.35">
      <c r="B104" s="14"/>
      <c r="C104" s="14"/>
      <c r="D104" s="39" t="s">
        <v>399</v>
      </c>
      <c r="E104"/>
      <c r="F104" s="295"/>
      <c r="G104" s="600"/>
      <c r="H104" s="296" t="s">
        <v>377</v>
      </c>
      <c r="I104" s="14" t="s">
        <v>228</v>
      </c>
      <c r="J104" s="376" t="s">
        <v>775</v>
      </c>
      <c r="K104" s="296" t="s">
        <v>377</v>
      </c>
      <c r="L104" s="413" t="s">
        <v>389</v>
      </c>
      <c r="M104" s="296" t="s">
        <v>377</v>
      </c>
      <c r="N104" s="14" t="s">
        <v>228</v>
      </c>
      <c r="O104" s="298" t="s">
        <v>776</v>
      </c>
      <c r="P104" s="298" t="s">
        <v>777</v>
      </c>
      <c r="Q104" s="294" t="s">
        <v>164</v>
      </c>
      <c r="R104" s="294" t="s">
        <v>164</v>
      </c>
      <c r="S104" s="294" t="s">
        <v>164</v>
      </c>
      <c r="T104" s="294" t="s">
        <v>164</v>
      </c>
      <c r="U104" s="294"/>
      <c r="V104" s="294" t="s">
        <v>164</v>
      </c>
      <c r="W104" s="294" t="s">
        <v>164</v>
      </c>
      <c r="X104" s="294" t="s">
        <v>164</v>
      </c>
      <c r="Y104"/>
      <c r="Z104"/>
      <c r="AA104"/>
    </row>
    <row r="105" spans="2:27" x14ac:dyDescent="0.35">
      <c r="B105" s="14"/>
      <c r="C105" s="14"/>
      <c r="D105" s="39" t="s">
        <v>401</v>
      </c>
      <c r="E105"/>
      <c r="F105" s="14"/>
      <c r="G105" s="14"/>
      <c r="H105" s="296" t="s">
        <v>379</v>
      </c>
      <c r="I105" s="14" t="s">
        <v>228</v>
      </c>
      <c r="J105" s="376" t="s">
        <v>775</v>
      </c>
      <c r="K105" s="296" t="s">
        <v>379</v>
      </c>
      <c r="L105" s="413" t="s">
        <v>362</v>
      </c>
      <c r="M105" s="296" t="s">
        <v>379</v>
      </c>
      <c r="N105" s="14" t="s">
        <v>228</v>
      </c>
      <c r="O105" s="298" t="s">
        <v>776</v>
      </c>
      <c r="P105" s="298" t="s">
        <v>778</v>
      </c>
      <c r="Q105" s="294" t="s">
        <v>164</v>
      </c>
      <c r="R105" s="294" t="s">
        <v>164</v>
      </c>
      <c r="S105" s="294" t="s">
        <v>164</v>
      </c>
      <c r="T105" s="294" t="s">
        <v>164</v>
      </c>
      <c r="U105" s="294"/>
      <c r="V105" s="294" t="s">
        <v>164</v>
      </c>
      <c r="W105" s="294" t="s">
        <v>164</v>
      </c>
      <c r="X105" s="294" t="s">
        <v>164</v>
      </c>
      <c r="Y105"/>
      <c r="Z105"/>
      <c r="AA105"/>
    </row>
    <row r="106" spans="2:27" ht="15" thickBot="1" x14ac:dyDescent="0.4">
      <c r="B106" s="14"/>
      <c r="C106" s="14"/>
      <c r="D106" s="39" t="s">
        <v>403</v>
      </c>
      <c r="E106"/>
      <c r="F106" s="14"/>
      <c r="G106" s="14"/>
      <c r="H106" s="296" t="s">
        <v>779</v>
      </c>
      <c r="I106" s="14" t="s">
        <v>228</v>
      </c>
      <c r="J106" s="376" t="s">
        <v>775</v>
      </c>
      <c r="K106" s="296" t="s">
        <v>779</v>
      </c>
      <c r="L106" s="413" t="s">
        <v>364</v>
      </c>
      <c r="M106" s="296" t="s">
        <v>779</v>
      </c>
      <c r="N106" s="14" t="s">
        <v>228</v>
      </c>
      <c r="O106" s="298" t="s">
        <v>776</v>
      </c>
      <c r="P106" s="298" t="s">
        <v>778</v>
      </c>
      <c r="Q106" s="294" t="s">
        <v>164</v>
      </c>
      <c r="R106" s="294" t="s">
        <v>164</v>
      </c>
      <c r="S106" s="294" t="s">
        <v>164</v>
      </c>
      <c r="T106" s="294" t="s">
        <v>164</v>
      </c>
      <c r="U106" s="294"/>
      <c r="V106" s="294" t="s">
        <v>164</v>
      </c>
      <c r="W106" s="294" t="s">
        <v>164</v>
      </c>
      <c r="X106" s="294" t="s">
        <v>164</v>
      </c>
      <c r="Y106"/>
      <c r="Z106"/>
      <c r="AA106"/>
    </row>
    <row r="107" spans="2:27" x14ac:dyDescent="0.35">
      <c r="B107" s="14"/>
      <c r="C107" s="14"/>
      <c r="D107" s="32" t="s">
        <v>374</v>
      </c>
      <c r="E107"/>
      <c r="F107" s="14"/>
      <c r="G107" s="14"/>
      <c r="H107" s="296" t="s">
        <v>780</v>
      </c>
      <c r="I107" s="14" t="s">
        <v>228</v>
      </c>
      <c r="J107" s="376" t="s">
        <v>775</v>
      </c>
      <c r="K107" s="296" t="s">
        <v>780</v>
      </c>
      <c r="L107" s="413" t="s">
        <v>781</v>
      </c>
      <c r="M107" s="296" t="s">
        <v>780</v>
      </c>
      <c r="N107" s="14" t="s">
        <v>228</v>
      </c>
      <c r="O107" s="298" t="s">
        <v>776</v>
      </c>
      <c r="P107" s="298" t="s">
        <v>778</v>
      </c>
      <c r="Q107" s="294" t="s">
        <v>164</v>
      </c>
      <c r="R107" s="294" t="s">
        <v>164</v>
      </c>
      <c r="S107" s="294" t="s">
        <v>164</v>
      </c>
      <c r="T107" s="294" t="s">
        <v>164</v>
      </c>
      <c r="U107" s="294"/>
      <c r="V107" s="294" t="s">
        <v>164</v>
      </c>
      <c r="W107" s="294" t="s">
        <v>164</v>
      </c>
      <c r="X107" s="294" t="s">
        <v>164</v>
      </c>
      <c r="Y107"/>
      <c r="Z107"/>
      <c r="AA107"/>
    </row>
    <row r="108" spans="2:27" ht="15" thickBot="1" x14ac:dyDescent="0.4">
      <c r="B108" s="14"/>
      <c r="C108" s="14"/>
      <c r="D108" s="33" t="s">
        <v>378</v>
      </c>
      <c r="E108"/>
      <c r="F108"/>
      <c r="G108"/>
      <c r="H108" s="296" t="s">
        <v>782</v>
      </c>
      <c r="I108" s="14" t="s">
        <v>228</v>
      </c>
      <c r="J108" s="376" t="s">
        <v>775</v>
      </c>
      <c r="K108" s="296" t="s">
        <v>782</v>
      </c>
      <c r="L108" s="413" t="s">
        <v>317</v>
      </c>
      <c r="M108" s="296" t="s">
        <v>782</v>
      </c>
      <c r="N108" s="14" t="s">
        <v>228</v>
      </c>
      <c r="O108" s="298" t="s">
        <v>776</v>
      </c>
      <c r="P108" s="298" t="s">
        <v>778</v>
      </c>
      <c r="Q108" s="294" t="s">
        <v>164</v>
      </c>
      <c r="R108" s="294" t="s">
        <v>164</v>
      </c>
      <c r="S108" s="294" t="s">
        <v>164</v>
      </c>
      <c r="T108" s="294" t="s">
        <v>164</v>
      </c>
      <c r="U108" s="294"/>
      <c r="V108" s="294" t="s">
        <v>164</v>
      </c>
      <c r="W108" s="294" t="s">
        <v>164</v>
      </c>
      <c r="X108" s="294" t="s">
        <v>164</v>
      </c>
      <c r="Y108"/>
      <c r="Z108"/>
      <c r="AA108"/>
    </row>
    <row r="109" spans="2:27" ht="15" thickBot="1" x14ac:dyDescent="0.4">
      <c r="B109" s="14"/>
      <c r="C109" s="14"/>
      <c r="D109" s="32" t="s">
        <v>380</v>
      </c>
      <c r="E109"/>
      <c r="F109" s="278"/>
      <c r="G109" s="278"/>
      <c r="H109" s="303" t="s">
        <v>783</v>
      </c>
      <c r="I109" s="14" t="s">
        <v>228</v>
      </c>
      <c r="J109" s="378" t="s">
        <v>775</v>
      </c>
      <c r="K109" s="303" t="s">
        <v>783</v>
      </c>
      <c r="L109" s="413" t="s">
        <v>784</v>
      </c>
      <c r="M109" s="303" t="s">
        <v>783</v>
      </c>
      <c r="N109" s="14" t="s">
        <v>228</v>
      </c>
      <c r="O109" s="306" t="s">
        <v>776</v>
      </c>
      <c r="P109" s="306" t="s">
        <v>778</v>
      </c>
      <c r="Q109" s="294" t="s">
        <v>164</v>
      </c>
      <c r="R109" s="294" t="s">
        <v>164</v>
      </c>
      <c r="S109" s="294" t="s">
        <v>164</v>
      </c>
      <c r="T109" s="294" t="s">
        <v>164</v>
      </c>
      <c r="U109" s="294"/>
      <c r="V109" s="294" t="s">
        <v>164</v>
      </c>
      <c r="W109" s="294" t="s">
        <v>164</v>
      </c>
      <c r="X109" s="294" t="s">
        <v>164</v>
      </c>
      <c r="Y109"/>
      <c r="Z109"/>
      <c r="AA109"/>
    </row>
    <row r="110" spans="2:27" ht="15" thickBot="1" x14ac:dyDescent="0.4">
      <c r="B110" s="14"/>
      <c r="C110" s="14"/>
      <c r="D110" s="34" t="s">
        <v>96</v>
      </c>
      <c r="E110" s="290" t="s">
        <v>785</v>
      </c>
      <c r="F110" s="14" t="s">
        <v>371</v>
      </c>
      <c r="G110" s="600" t="s">
        <v>355</v>
      </c>
      <c r="H110" s="344" t="s">
        <v>786</v>
      </c>
      <c r="I110" s="14" t="s">
        <v>250</v>
      </c>
      <c r="J110" s="389" t="s">
        <v>787</v>
      </c>
      <c r="K110" s="344" t="s">
        <v>786</v>
      </c>
      <c r="L110" s="414" t="s">
        <v>381</v>
      </c>
      <c r="M110" s="344" t="s">
        <v>786</v>
      </c>
      <c r="N110" s="14" t="s">
        <v>250</v>
      </c>
      <c r="O110" s="381" t="s">
        <v>788</v>
      </c>
      <c r="P110" s="382" t="s">
        <v>778</v>
      </c>
      <c r="Q110" s="371" t="s">
        <v>164</v>
      </c>
      <c r="R110" s="371" t="s">
        <v>164</v>
      </c>
      <c r="S110" s="371" t="s">
        <v>164</v>
      </c>
      <c r="T110" s="371" t="s">
        <v>164</v>
      </c>
      <c r="U110" s="371"/>
      <c r="V110" s="371" t="s">
        <v>164</v>
      </c>
      <c r="W110" s="371" t="s">
        <v>164</v>
      </c>
      <c r="X110" s="371" t="s">
        <v>164</v>
      </c>
      <c r="Y110"/>
      <c r="Z110" t="s">
        <v>224</v>
      </c>
      <c r="AA110"/>
    </row>
    <row r="111" spans="2:27" ht="15" thickBot="1" x14ac:dyDescent="0.4">
      <c r="E111"/>
      <c r="F111" s="295"/>
      <c r="G111" s="600"/>
      <c r="H111" s="350" t="s">
        <v>789</v>
      </c>
      <c r="I111" s="14" t="s">
        <v>250</v>
      </c>
      <c r="J111" s="391" t="s">
        <v>787</v>
      </c>
      <c r="K111" s="350" t="s">
        <v>789</v>
      </c>
      <c r="L111" s="415" t="s">
        <v>382</v>
      </c>
      <c r="M111" s="350" t="s">
        <v>789</v>
      </c>
      <c r="N111" s="14" t="s">
        <v>250</v>
      </c>
      <c r="O111" s="381" t="s">
        <v>776</v>
      </c>
      <c r="P111" s="416" t="s">
        <v>778</v>
      </c>
      <c r="Q111" s="371" t="s">
        <v>164</v>
      </c>
      <c r="R111" s="371" t="s">
        <v>164</v>
      </c>
      <c r="S111" s="371" t="s">
        <v>164</v>
      </c>
      <c r="T111" s="371" t="s">
        <v>164</v>
      </c>
      <c r="U111" s="371"/>
      <c r="V111" s="371" t="s">
        <v>164</v>
      </c>
      <c r="W111" s="371" t="s">
        <v>164</v>
      </c>
      <c r="X111" s="371" t="s">
        <v>164</v>
      </c>
      <c r="Y111"/>
      <c r="Z111" t="s">
        <v>41</v>
      </c>
      <c r="AA111" t="s">
        <v>41</v>
      </c>
    </row>
    <row r="112" spans="2:27" ht="15" thickBot="1" x14ac:dyDescent="0.4">
      <c r="B112" s="10"/>
      <c r="C112" s="10"/>
      <c r="D112" s="10" t="s">
        <v>41</v>
      </c>
      <c r="E112" s="290"/>
      <c r="F112" s="295"/>
      <c r="G112" s="14"/>
      <c r="H112" s="350" t="s">
        <v>790</v>
      </c>
      <c r="I112" s="14" t="s">
        <v>250</v>
      </c>
      <c r="J112" s="391" t="s">
        <v>787</v>
      </c>
      <c r="K112" s="350" t="s">
        <v>790</v>
      </c>
      <c r="L112" s="415" t="s">
        <v>383</v>
      </c>
      <c r="M112" s="350" t="s">
        <v>790</v>
      </c>
      <c r="N112" s="14" t="s">
        <v>250</v>
      </c>
      <c r="O112" s="381" t="s">
        <v>776</v>
      </c>
      <c r="P112" s="416" t="s">
        <v>778</v>
      </c>
      <c r="Q112" s="371" t="s">
        <v>164</v>
      </c>
      <c r="R112" s="371" t="s">
        <v>164</v>
      </c>
      <c r="S112" s="371" t="s">
        <v>164</v>
      </c>
      <c r="T112" s="371" t="s">
        <v>164</v>
      </c>
      <c r="U112" s="371"/>
      <c r="V112" s="371" t="s">
        <v>164</v>
      </c>
      <c r="W112" s="371" t="s">
        <v>164</v>
      </c>
      <c r="X112" s="371" t="s">
        <v>164</v>
      </c>
      <c r="Y112"/>
      <c r="Z112" s="299" t="s">
        <v>329</v>
      </c>
      <c r="AA112" s="300" t="s">
        <v>764</v>
      </c>
    </row>
    <row r="113" spans="1:27" ht="15" thickBot="1" x14ac:dyDescent="0.4">
      <c r="A113" s="16" t="s">
        <v>404</v>
      </c>
      <c r="B113" s="14" t="s">
        <v>354</v>
      </c>
      <c r="C113" s="600" t="s">
        <v>355</v>
      </c>
      <c r="D113" s="22" t="s">
        <v>386</v>
      </c>
      <c r="E113" s="290"/>
      <c r="F113" s="295"/>
      <c r="G113" s="14"/>
      <c r="H113" s="355" t="s">
        <v>791</v>
      </c>
      <c r="I113" s="14" t="s">
        <v>250</v>
      </c>
      <c r="J113" s="393" t="s">
        <v>787</v>
      </c>
      <c r="K113" s="355" t="s">
        <v>791</v>
      </c>
      <c r="L113" s="417" t="s">
        <v>384</v>
      </c>
      <c r="M113" s="355" t="s">
        <v>791</v>
      </c>
      <c r="N113" s="14" t="s">
        <v>250</v>
      </c>
      <c r="O113" s="381" t="s">
        <v>776</v>
      </c>
      <c r="P113" s="418" t="s">
        <v>778</v>
      </c>
      <c r="Q113" s="371" t="s">
        <v>164</v>
      </c>
      <c r="R113" s="371" t="s">
        <v>164</v>
      </c>
      <c r="S113" s="371" t="s">
        <v>164</v>
      </c>
      <c r="T113" s="371" t="s">
        <v>164</v>
      </c>
      <c r="U113" s="371"/>
      <c r="V113" s="371" t="s">
        <v>164</v>
      </c>
      <c r="W113" s="371" t="s">
        <v>164</v>
      </c>
      <c r="X113" s="371" t="s">
        <v>164</v>
      </c>
      <c r="Y113"/>
      <c r="Z113" s="386" t="s">
        <v>360</v>
      </c>
      <c r="AA113" s="387" t="s">
        <v>746</v>
      </c>
    </row>
    <row r="114" spans="1:27" x14ac:dyDescent="0.35">
      <c r="A114" t="s">
        <v>75</v>
      </c>
      <c r="B114" s="19"/>
      <c r="C114" s="600"/>
      <c r="D114" s="24" t="s">
        <v>388</v>
      </c>
      <c r="E114" s="290"/>
      <c r="F114" s="295"/>
      <c r="G114" s="14"/>
      <c r="H114" s="42"/>
      <c r="I114" s="14"/>
      <c r="J114" s="43"/>
      <c r="K114" s="42"/>
      <c r="L114"/>
      <c r="M114" s="42"/>
      <c r="N114" s="14"/>
      <c r="O114" s="419"/>
      <c r="P114" s="419"/>
      <c r="Q114" s="11"/>
      <c r="R114" s="11"/>
      <c r="S114" s="11"/>
      <c r="T114" s="11"/>
      <c r="U114" s="11"/>
      <c r="V114" s="11"/>
      <c r="W114" s="11"/>
      <c r="X114" s="11"/>
      <c r="Y114"/>
      <c r="Z114"/>
      <c r="AA114"/>
    </row>
    <row r="115" spans="1:27" x14ac:dyDescent="0.35">
      <c r="B115" s="14"/>
      <c r="C115" s="14"/>
      <c r="D115" s="24" t="s">
        <v>89</v>
      </c>
      <c r="E115" s="290"/>
      <c r="F115" s="295"/>
      <c r="G115" s="14"/>
      <c r="Z115"/>
      <c r="AA115"/>
    </row>
    <row r="116" spans="1:27" x14ac:dyDescent="0.35">
      <c r="B116" s="14"/>
      <c r="C116" s="14"/>
      <c r="D116" s="37" t="s">
        <v>91</v>
      </c>
      <c r="E116"/>
      <c r="F116" s="295"/>
      <c r="G116" s="14"/>
      <c r="Z116"/>
      <c r="AA116"/>
    </row>
    <row r="117" spans="1:27" x14ac:dyDescent="0.35">
      <c r="B117" s="14"/>
      <c r="C117" s="14"/>
      <c r="D117" s="24" t="s">
        <v>88</v>
      </c>
      <c r="E117"/>
      <c r="F117" s="14"/>
      <c r="G117" s="600"/>
      <c r="Z117"/>
      <c r="AA117"/>
    </row>
    <row r="118" spans="1:27" x14ac:dyDescent="0.35">
      <c r="B118" s="14"/>
      <c r="C118" s="14"/>
      <c r="D118" s="24" t="s">
        <v>95</v>
      </c>
      <c r="E118"/>
      <c r="F118" s="295"/>
      <c r="G118" s="600"/>
      <c r="Z118"/>
      <c r="AA118"/>
    </row>
    <row r="119" spans="1:27" ht="15" thickBot="1" x14ac:dyDescent="0.4">
      <c r="B119" s="14"/>
      <c r="C119" s="14"/>
      <c r="D119" s="37" t="s">
        <v>94</v>
      </c>
      <c r="E119"/>
      <c r="F119" s="14"/>
      <c r="G119" s="14"/>
      <c r="Z119"/>
      <c r="AA119"/>
    </row>
    <row r="120" spans="1:27" x14ac:dyDescent="0.35">
      <c r="B120" s="14" t="s">
        <v>371</v>
      </c>
      <c r="C120" s="600" t="s">
        <v>372</v>
      </c>
      <c r="D120" s="26" t="s">
        <v>373</v>
      </c>
      <c r="E120"/>
      <c r="F120" s="14"/>
      <c r="G120" s="14"/>
      <c r="Z120"/>
      <c r="AA120"/>
    </row>
    <row r="121" spans="1:27" x14ac:dyDescent="0.35">
      <c r="B121" s="19"/>
      <c r="C121" s="600"/>
      <c r="D121" s="27" t="s">
        <v>377</v>
      </c>
      <c r="E121"/>
      <c r="F121" s="295"/>
      <c r="G121" s="14"/>
      <c r="Z121"/>
      <c r="AA121"/>
    </row>
    <row r="122" spans="1:27" ht="15" thickBot="1" x14ac:dyDescent="0.4">
      <c r="B122" s="19"/>
      <c r="C122" s="14"/>
      <c r="D122" s="27" t="s">
        <v>379</v>
      </c>
    </row>
    <row r="123" spans="1:27" x14ac:dyDescent="0.35">
      <c r="B123" s="14"/>
      <c r="C123" s="14"/>
      <c r="D123" s="32" t="s">
        <v>374</v>
      </c>
    </row>
    <row r="124" spans="1:27" ht="15" thickBot="1" x14ac:dyDescent="0.4">
      <c r="B124" s="14"/>
      <c r="C124" s="14"/>
      <c r="D124" s="33" t="s">
        <v>378</v>
      </c>
    </row>
    <row r="125" spans="1:27" x14ac:dyDescent="0.35">
      <c r="B125" s="14"/>
      <c r="C125" s="14"/>
      <c r="D125" s="32" t="s">
        <v>380</v>
      </c>
    </row>
    <row r="126" spans="1:27" ht="15" thickBot="1" x14ac:dyDescent="0.4">
      <c r="B126" s="14"/>
      <c r="C126" s="14"/>
      <c r="D126" s="34" t="s">
        <v>96</v>
      </c>
    </row>
    <row r="128" spans="1:27" ht="15" thickBot="1" x14ac:dyDescent="0.4">
      <c r="B128" s="10"/>
      <c r="C128" s="10"/>
      <c r="D128" s="10" t="s">
        <v>41</v>
      </c>
    </row>
    <row r="129" spans="1:4" ht="14.75" customHeight="1" x14ac:dyDescent="0.35">
      <c r="A129" s="16" t="s">
        <v>404</v>
      </c>
      <c r="B129" s="14" t="s">
        <v>354</v>
      </c>
      <c r="C129" s="600" t="s">
        <v>355</v>
      </c>
      <c r="D129" s="18" t="s">
        <v>356</v>
      </c>
    </row>
    <row r="130" spans="1:4" ht="15" thickBot="1" x14ac:dyDescent="0.4">
      <c r="A130" t="s">
        <v>405</v>
      </c>
      <c r="B130" s="19"/>
      <c r="C130" s="600"/>
      <c r="D130" s="20" t="s">
        <v>359</v>
      </c>
    </row>
    <row r="131" spans="1:4" x14ac:dyDescent="0.35">
      <c r="A131" s="16"/>
      <c r="B131" s="19"/>
      <c r="C131" s="14"/>
      <c r="D131" s="18" t="s">
        <v>361</v>
      </c>
    </row>
    <row r="132" spans="1:4" ht="15" thickBot="1" x14ac:dyDescent="0.4">
      <c r="A132" s="16"/>
      <c r="B132" s="19"/>
      <c r="C132" s="14"/>
      <c r="D132" s="20" t="s">
        <v>363</v>
      </c>
    </row>
    <row r="133" spans="1:4" x14ac:dyDescent="0.35">
      <c r="A133" s="16"/>
      <c r="B133" s="19"/>
      <c r="C133" s="14"/>
      <c r="D133" s="18" t="s">
        <v>365</v>
      </c>
    </row>
    <row r="134" spans="1:4" ht="15" thickBot="1" x14ac:dyDescent="0.4">
      <c r="A134" s="16"/>
      <c r="B134" s="19"/>
      <c r="C134" s="14"/>
      <c r="D134" s="20" t="s">
        <v>366</v>
      </c>
    </row>
    <row r="135" spans="1:4" x14ac:dyDescent="0.35">
      <c r="A135" s="16"/>
      <c r="B135" s="19"/>
      <c r="C135" s="14"/>
      <c r="D135" s="18" t="s">
        <v>367</v>
      </c>
    </row>
    <row r="136" spans="1:4" ht="15" thickBot="1" x14ac:dyDescent="0.4">
      <c r="A136" s="16"/>
      <c r="B136" s="19"/>
      <c r="C136" s="14"/>
      <c r="D136" s="20" t="s">
        <v>368</v>
      </c>
    </row>
    <row r="137" spans="1:4" x14ac:dyDescent="0.35">
      <c r="A137" s="16"/>
      <c r="B137" s="19"/>
      <c r="C137" s="14"/>
      <c r="D137" s="18" t="s">
        <v>369</v>
      </c>
    </row>
    <row r="138" spans="1:4" x14ac:dyDescent="0.35">
      <c r="A138" s="16"/>
      <c r="B138" s="19"/>
      <c r="C138" s="14"/>
      <c r="D138" s="57" t="s">
        <v>92</v>
      </c>
    </row>
    <row r="139" spans="1:4" x14ac:dyDescent="0.35">
      <c r="A139" s="16"/>
      <c r="B139" s="19"/>
      <c r="C139" s="14"/>
      <c r="D139" s="57" t="s">
        <v>93</v>
      </c>
    </row>
    <row r="140" spans="1:4" x14ac:dyDescent="0.35">
      <c r="A140" s="16"/>
      <c r="B140" s="19"/>
      <c r="C140" s="14"/>
      <c r="D140" s="57" t="s">
        <v>392</v>
      </c>
    </row>
    <row r="141" spans="1:4" x14ac:dyDescent="0.35">
      <c r="A141" s="16"/>
      <c r="B141" s="19"/>
      <c r="C141" s="14"/>
      <c r="D141" s="57" t="s">
        <v>95</v>
      </c>
    </row>
    <row r="142" spans="1:4" ht="15" thickBot="1" x14ac:dyDescent="0.4">
      <c r="B142" s="19"/>
      <c r="C142" s="14"/>
      <c r="D142" s="20" t="s">
        <v>370</v>
      </c>
    </row>
    <row r="143" spans="1:4" x14ac:dyDescent="0.35">
      <c r="B143" s="14" t="s">
        <v>371</v>
      </c>
      <c r="C143" s="600" t="s">
        <v>372</v>
      </c>
      <c r="D143" s="26" t="s">
        <v>373</v>
      </c>
    </row>
    <row r="144" spans="1:4" x14ac:dyDescent="0.35">
      <c r="B144" s="19"/>
      <c r="C144" s="600"/>
      <c r="D144" s="27" t="s">
        <v>377</v>
      </c>
    </row>
    <row r="145" spans="2:4" x14ac:dyDescent="0.35">
      <c r="B145" s="19"/>
      <c r="C145" s="14"/>
      <c r="D145" s="27" t="s">
        <v>379</v>
      </c>
    </row>
    <row r="146" spans="2:4" x14ac:dyDescent="0.35">
      <c r="B146" s="14"/>
      <c r="C146" s="14"/>
      <c r="D146" s="39" t="s">
        <v>393</v>
      </c>
    </row>
    <row r="147" spans="2:4" x14ac:dyDescent="0.35">
      <c r="B147" s="14"/>
      <c r="C147" s="14"/>
      <c r="D147" s="39" t="s">
        <v>395</v>
      </c>
    </row>
    <row r="148" spans="2:4" x14ac:dyDescent="0.35">
      <c r="B148" s="14"/>
      <c r="C148" s="14"/>
      <c r="D148" s="39" t="s">
        <v>397</v>
      </c>
    </row>
    <row r="149" spans="2:4" x14ac:dyDescent="0.35">
      <c r="B149" s="14"/>
      <c r="C149" s="14"/>
      <c r="D149" s="39" t="s">
        <v>399</v>
      </c>
    </row>
    <row r="150" spans="2:4" x14ac:dyDescent="0.35">
      <c r="B150" s="14"/>
      <c r="C150" s="14"/>
      <c r="D150" s="39" t="s">
        <v>401</v>
      </c>
    </row>
    <row r="151" spans="2:4" ht="15" thickBot="1" x14ac:dyDescent="0.4">
      <c r="B151" s="14"/>
      <c r="C151" s="14"/>
      <c r="D151" s="39" t="s">
        <v>403</v>
      </c>
    </row>
    <row r="152" spans="2:4" x14ac:dyDescent="0.35">
      <c r="B152" s="14"/>
      <c r="C152" s="14"/>
      <c r="D152" s="32" t="s">
        <v>374</v>
      </c>
    </row>
    <row r="153" spans="2:4" ht="15" thickBot="1" x14ac:dyDescent="0.4">
      <c r="B153" s="14"/>
      <c r="C153" s="14"/>
      <c r="D153" s="33" t="s">
        <v>378</v>
      </c>
    </row>
    <row r="154" spans="2:4" x14ac:dyDescent="0.35">
      <c r="B154" s="14"/>
      <c r="C154" s="14"/>
      <c r="D154" s="32" t="s">
        <v>380</v>
      </c>
    </row>
    <row r="155" spans="2:4" ht="15" thickBot="1" x14ac:dyDescent="0.4">
      <c r="B155" s="14"/>
      <c r="C155" s="14"/>
      <c r="D155" s="34" t="s">
        <v>96</v>
      </c>
    </row>
  </sheetData>
  <sheetProtection selectLockedCells="1" selectUnlockedCells="1"/>
  <mergeCells count="26">
    <mergeCell ref="G94:G95"/>
    <mergeCell ref="G96:G97"/>
    <mergeCell ref="G103:G104"/>
    <mergeCell ref="G110:G111"/>
    <mergeCell ref="I1:J1"/>
    <mergeCell ref="G3:G5"/>
    <mergeCell ref="G52:G53"/>
    <mergeCell ref="G65:G66"/>
    <mergeCell ref="G71:G72"/>
    <mergeCell ref="F1:G1"/>
    <mergeCell ref="G76:G77"/>
    <mergeCell ref="G83:G84"/>
    <mergeCell ref="C143:C144"/>
    <mergeCell ref="B1:C1"/>
    <mergeCell ref="C3:C5"/>
    <mergeCell ref="C27:C28"/>
    <mergeCell ref="C47:C48"/>
    <mergeCell ref="C120:C121"/>
    <mergeCell ref="C129:C130"/>
    <mergeCell ref="C68:C69"/>
    <mergeCell ref="C78:C79"/>
    <mergeCell ref="C87:C88"/>
    <mergeCell ref="C98:C99"/>
    <mergeCell ref="C113:C114"/>
    <mergeCell ref="G117:G118"/>
    <mergeCell ref="G86:G87"/>
  </mergeCells>
  <phoneticPr fontId="21" type="noConversion"/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A15" sqref="A15"/>
    </sheetView>
  </sheetViews>
  <sheetFormatPr baseColWidth="10" defaultRowHeight="14.5" x14ac:dyDescent="0.35"/>
  <cols>
    <col min="1" max="1" width="26.6328125" customWidth="1"/>
    <col min="2" max="2" width="4.36328125" customWidth="1"/>
    <col min="3" max="3" width="19.36328125" customWidth="1"/>
  </cols>
  <sheetData>
    <row r="1" spans="1:5" x14ac:dyDescent="0.35">
      <c r="A1" s="14" t="s">
        <v>169</v>
      </c>
      <c r="B1" s="14"/>
      <c r="C1" s="14"/>
      <c r="D1" s="14"/>
    </row>
    <row r="2" spans="1:5" x14ac:dyDescent="0.35">
      <c r="A2" s="4" t="s">
        <v>170</v>
      </c>
      <c r="B2" s="14"/>
      <c r="C2" s="14"/>
      <c r="D2" s="4" t="s">
        <v>37</v>
      </c>
      <c r="E2" s="1" t="s">
        <v>171</v>
      </c>
    </row>
    <row r="3" spans="1:5" x14ac:dyDescent="0.35">
      <c r="A3" s="14" t="s">
        <v>41</v>
      </c>
      <c r="B3" s="14"/>
      <c r="C3" s="14"/>
      <c r="D3" s="15" t="s">
        <v>38</v>
      </c>
      <c r="E3" t="s">
        <v>41</v>
      </c>
    </row>
    <row r="4" spans="1:5" x14ac:dyDescent="0.35">
      <c r="A4" s="14" t="s">
        <v>172</v>
      </c>
      <c r="B4" s="14"/>
      <c r="C4" s="14"/>
      <c r="D4" s="14">
        <v>2024</v>
      </c>
      <c r="E4" t="s">
        <v>173</v>
      </c>
    </row>
    <row r="5" spans="1:5" x14ac:dyDescent="0.35">
      <c r="A5" s="14" t="s">
        <v>174</v>
      </c>
      <c r="B5" s="14"/>
      <c r="C5" s="14"/>
      <c r="D5" s="14">
        <v>2025</v>
      </c>
      <c r="E5" t="s">
        <v>175</v>
      </c>
    </row>
    <row r="6" spans="1:5" x14ac:dyDescent="0.35">
      <c r="A6" s="14"/>
      <c r="B6" s="14"/>
      <c r="C6" s="14"/>
      <c r="D6" s="14">
        <v>2026</v>
      </c>
      <c r="E6" t="s">
        <v>176</v>
      </c>
    </row>
    <row r="7" spans="1:5" x14ac:dyDescent="0.35">
      <c r="A7" s="14"/>
      <c r="B7" s="14"/>
      <c r="C7" s="14"/>
      <c r="D7" s="14">
        <v>2027</v>
      </c>
      <c r="E7" t="s">
        <v>177</v>
      </c>
    </row>
    <row r="8" spans="1:5" ht="29.15" customHeight="1" x14ac:dyDescent="0.35">
      <c r="A8" s="4" t="s">
        <v>178</v>
      </c>
      <c r="B8" s="14"/>
      <c r="C8" s="14"/>
      <c r="D8" s="14">
        <v>2028</v>
      </c>
      <c r="E8" t="s">
        <v>179</v>
      </c>
    </row>
    <row r="9" spans="1:5" ht="15" customHeight="1" x14ac:dyDescent="0.35">
      <c r="A9" s="16" t="s">
        <v>41</v>
      </c>
      <c r="B9" s="14"/>
      <c r="C9" s="14"/>
      <c r="D9" s="14"/>
      <c r="E9" t="s">
        <v>180</v>
      </c>
    </row>
    <row r="10" spans="1:5" x14ac:dyDescent="0.35">
      <c r="A10" s="16" t="s">
        <v>181</v>
      </c>
      <c r="D10" s="14"/>
      <c r="E10" t="s">
        <v>182</v>
      </c>
    </row>
    <row r="11" spans="1:5" x14ac:dyDescent="0.35">
      <c r="A11" s="16" t="s">
        <v>69</v>
      </c>
      <c r="D11" s="14"/>
      <c r="E11" t="s">
        <v>183</v>
      </c>
    </row>
    <row r="12" spans="1:5" x14ac:dyDescent="0.35">
      <c r="A12" s="16" t="s">
        <v>184</v>
      </c>
      <c r="D12" s="14"/>
      <c r="E12" t="s">
        <v>185</v>
      </c>
    </row>
    <row r="13" spans="1:5" x14ac:dyDescent="0.35">
      <c r="A13" s="16" t="s">
        <v>186</v>
      </c>
      <c r="D13" s="14"/>
      <c r="E13" t="s">
        <v>187</v>
      </c>
    </row>
    <row r="14" spans="1:5" x14ac:dyDescent="0.35">
      <c r="A14" s="14"/>
      <c r="D14" s="14"/>
      <c r="E14" t="s">
        <v>188</v>
      </c>
    </row>
    <row r="15" spans="1:5" x14ac:dyDescent="0.35">
      <c r="A15" s="14"/>
      <c r="D15" s="14"/>
      <c r="E15" t="s">
        <v>189</v>
      </c>
    </row>
    <row r="16" spans="1:5" x14ac:dyDescent="0.35">
      <c r="A16" s="14"/>
      <c r="D16" s="14"/>
      <c r="E16" t="s">
        <v>190</v>
      </c>
    </row>
    <row r="17" spans="1:5" x14ac:dyDescent="0.35">
      <c r="A17" s="14"/>
      <c r="E17" t="s">
        <v>191</v>
      </c>
    </row>
    <row r="18" spans="1:5" x14ac:dyDescent="0.35">
      <c r="A18" s="14"/>
      <c r="E18" t="s">
        <v>192</v>
      </c>
    </row>
    <row r="19" spans="1:5" x14ac:dyDescent="0.35">
      <c r="A19" s="14"/>
      <c r="E19" t="s">
        <v>193</v>
      </c>
    </row>
    <row r="20" spans="1:5" x14ac:dyDescent="0.35">
      <c r="A20" s="14"/>
      <c r="E20" t="s">
        <v>194</v>
      </c>
    </row>
    <row r="21" spans="1:5" x14ac:dyDescent="0.35">
      <c r="A21" s="14"/>
      <c r="E21" t="s">
        <v>195</v>
      </c>
    </row>
    <row r="22" spans="1:5" x14ac:dyDescent="0.35">
      <c r="A22" s="14"/>
      <c r="E22" t="s">
        <v>196</v>
      </c>
    </row>
    <row r="23" spans="1:5" x14ac:dyDescent="0.35">
      <c r="A23" s="14"/>
      <c r="E23" t="s">
        <v>197</v>
      </c>
    </row>
    <row r="24" spans="1:5" x14ac:dyDescent="0.35">
      <c r="E24" t="s">
        <v>198</v>
      </c>
    </row>
    <row r="25" spans="1:5" x14ac:dyDescent="0.35">
      <c r="E25" t="s">
        <v>199</v>
      </c>
    </row>
    <row r="26" spans="1:5" x14ac:dyDescent="0.35">
      <c r="E26" t="s">
        <v>200</v>
      </c>
    </row>
    <row r="27" spans="1:5" x14ac:dyDescent="0.35">
      <c r="E27" t="s">
        <v>201</v>
      </c>
    </row>
    <row r="28" spans="1:5" x14ac:dyDescent="0.35">
      <c r="E28" t="s">
        <v>202</v>
      </c>
    </row>
    <row r="29" spans="1:5" x14ac:dyDescent="0.35">
      <c r="E29" t="s">
        <v>203</v>
      </c>
    </row>
    <row r="30" spans="1:5" x14ac:dyDescent="0.35">
      <c r="E30" t="s">
        <v>204</v>
      </c>
    </row>
    <row r="31" spans="1:5" x14ac:dyDescent="0.35">
      <c r="E31" t="s">
        <v>205</v>
      </c>
    </row>
    <row r="32" spans="1:5" x14ac:dyDescent="0.35">
      <c r="E32" t="s">
        <v>206</v>
      </c>
    </row>
    <row r="33" spans="5:5" x14ac:dyDescent="0.35">
      <c r="E33" t="s">
        <v>207</v>
      </c>
    </row>
    <row r="34" spans="5:5" x14ac:dyDescent="0.35">
      <c r="E34" t="s">
        <v>208</v>
      </c>
    </row>
    <row r="35" spans="5:5" x14ac:dyDescent="0.35">
      <c r="E35" t="s">
        <v>209</v>
      </c>
    </row>
    <row r="36" spans="5:5" x14ac:dyDescent="0.35">
      <c r="E36" t="s">
        <v>210</v>
      </c>
    </row>
  </sheetData>
  <sheetProtection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F177"/>
  <sheetViews>
    <sheetView topLeftCell="A142" zoomScale="85" zoomScaleNormal="85" workbookViewId="0">
      <selection activeCell="C148" sqref="C148:D157"/>
    </sheetView>
  </sheetViews>
  <sheetFormatPr baseColWidth="10" defaultRowHeight="14.5" x14ac:dyDescent="0.35"/>
  <cols>
    <col min="1" max="1" width="12.7265625" customWidth="1"/>
    <col min="2" max="2" width="150.7265625" customWidth="1"/>
    <col min="3" max="3" width="12.7265625" customWidth="1"/>
    <col min="4" max="4" width="180.54296875" customWidth="1"/>
    <col min="5" max="5" width="12.7265625" customWidth="1"/>
    <col min="6" max="6" width="75.453125" customWidth="1"/>
    <col min="7" max="7" width="12.7265625" customWidth="1"/>
    <col min="8" max="8" width="4" customWidth="1"/>
  </cols>
  <sheetData>
    <row r="1" spans="1:20" ht="15" thickBot="1" x14ac:dyDescent="0.4">
      <c r="A1" s="1" t="s">
        <v>279</v>
      </c>
      <c r="B1" s="1" t="s">
        <v>406</v>
      </c>
    </row>
    <row r="2" spans="1:20" s="1" customFormat="1" ht="15" thickBot="1" x14ac:dyDescent="0.4">
      <c r="A2" s="50" t="s">
        <v>407</v>
      </c>
      <c r="B2" s="51" t="s">
        <v>108</v>
      </c>
      <c r="C2" s="50" t="s">
        <v>407</v>
      </c>
      <c r="D2" s="5" t="s">
        <v>408</v>
      </c>
      <c r="E2" s="50" t="s">
        <v>407</v>
      </c>
      <c r="F2" s="52" t="s">
        <v>409</v>
      </c>
      <c r="G2" s="50" t="s">
        <v>407</v>
      </c>
      <c r="H2" s="53" t="s">
        <v>410</v>
      </c>
    </row>
    <row r="3" spans="1:20" s="1" customFormat="1" x14ac:dyDescent="0.35">
      <c r="A3" s="12" t="s">
        <v>41</v>
      </c>
      <c r="B3" s="13" t="s">
        <v>41</v>
      </c>
      <c r="C3" s="13" t="s">
        <v>41</v>
      </c>
      <c r="D3" s="13" t="s">
        <v>41</v>
      </c>
      <c r="E3" s="13" t="s">
        <v>41</v>
      </c>
      <c r="F3" s="7" t="s">
        <v>41</v>
      </c>
      <c r="G3" s="13" t="s">
        <v>41</v>
      </c>
      <c r="H3" s="8" t="s">
        <v>41</v>
      </c>
    </row>
    <row r="4" spans="1:20" ht="20.149999999999999" customHeight="1" x14ac:dyDescent="0.35">
      <c r="A4" s="420" t="s">
        <v>411</v>
      </c>
      <c r="B4" s="421" t="s">
        <v>412</v>
      </c>
      <c r="C4" s="422" t="s">
        <v>411</v>
      </c>
      <c r="D4" s="421" t="s">
        <v>413</v>
      </c>
      <c r="E4" s="422" t="s">
        <v>411</v>
      </c>
      <c r="F4" s="422" t="s">
        <v>792</v>
      </c>
      <c r="G4" s="422" t="s">
        <v>411</v>
      </c>
      <c r="H4" s="423" t="s">
        <v>230</v>
      </c>
      <c r="I4" s="313" t="s">
        <v>414</v>
      </c>
      <c r="K4" s="313" t="s">
        <v>415</v>
      </c>
      <c r="M4" s="313" t="s">
        <v>416</v>
      </c>
      <c r="O4" t="s">
        <v>417</v>
      </c>
      <c r="T4" s="59"/>
    </row>
    <row r="5" spans="1:20" ht="20.149999999999999" customHeight="1" x14ac:dyDescent="0.35">
      <c r="A5" s="420" t="s">
        <v>418</v>
      </c>
      <c r="B5" s="421" t="s">
        <v>412</v>
      </c>
      <c r="C5" s="422" t="s">
        <v>418</v>
      </c>
      <c r="D5" s="421" t="s">
        <v>419</v>
      </c>
      <c r="E5" s="422" t="s">
        <v>418</v>
      </c>
      <c r="F5" s="422" t="s">
        <v>792</v>
      </c>
      <c r="G5" s="422" t="s">
        <v>418</v>
      </c>
      <c r="H5" s="423" t="s">
        <v>230</v>
      </c>
      <c r="I5" s="313" t="s">
        <v>414</v>
      </c>
      <c r="K5" s="313" t="s">
        <v>415</v>
      </c>
      <c r="M5" s="313" t="s">
        <v>416</v>
      </c>
      <c r="T5" s="59"/>
    </row>
    <row r="6" spans="1:20" ht="20.149999999999999" customHeight="1" x14ac:dyDescent="0.35">
      <c r="A6" s="420" t="s">
        <v>420</v>
      </c>
      <c r="B6" s="421" t="s">
        <v>421</v>
      </c>
      <c r="C6" s="422" t="s">
        <v>420</v>
      </c>
      <c r="D6" s="421" t="s">
        <v>422</v>
      </c>
      <c r="E6" s="422" t="s">
        <v>420</v>
      </c>
      <c r="F6" s="422" t="s">
        <v>792</v>
      </c>
      <c r="G6" s="422" t="s">
        <v>420</v>
      </c>
      <c r="H6" s="423" t="s">
        <v>230</v>
      </c>
      <c r="I6" s="313" t="s">
        <v>414</v>
      </c>
      <c r="K6" s="313" t="s">
        <v>415</v>
      </c>
      <c r="M6" s="313" t="s">
        <v>416</v>
      </c>
      <c r="T6" s="59"/>
    </row>
    <row r="7" spans="1:20" ht="20.149999999999999" customHeight="1" x14ac:dyDescent="0.35">
      <c r="A7" s="420" t="s">
        <v>423</v>
      </c>
      <c r="B7" s="421" t="s">
        <v>424</v>
      </c>
      <c r="C7" s="422" t="s">
        <v>423</v>
      </c>
      <c r="D7" s="421" t="s">
        <v>793</v>
      </c>
      <c r="E7" s="422" t="s">
        <v>423</v>
      </c>
      <c r="F7" s="422" t="s">
        <v>792</v>
      </c>
      <c r="G7" s="422" t="s">
        <v>423</v>
      </c>
      <c r="H7" s="423" t="s">
        <v>230</v>
      </c>
      <c r="I7" s="313" t="s">
        <v>414</v>
      </c>
      <c r="K7" s="313" t="s">
        <v>415</v>
      </c>
      <c r="M7" s="313" t="s">
        <v>416</v>
      </c>
      <c r="T7" s="59"/>
    </row>
    <row r="8" spans="1:20" ht="20.149999999999999" customHeight="1" x14ac:dyDescent="0.35">
      <c r="A8" s="420" t="s">
        <v>794</v>
      </c>
      <c r="B8" s="421" t="s">
        <v>424</v>
      </c>
      <c r="C8" s="422" t="s">
        <v>794</v>
      </c>
      <c r="D8" s="421" t="s">
        <v>795</v>
      </c>
      <c r="E8" s="422" t="s">
        <v>794</v>
      </c>
      <c r="F8" s="422" t="s">
        <v>792</v>
      </c>
      <c r="G8" s="422" t="s">
        <v>794</v>
      </c>
      <c r="H8" s="423" t="s">
        <v>230</v>
      </c>
      <c r="I8" s="313" t="s">
        <v>414</v>
      </c>
      <c r="K8" s="313" t="s">
        <v>415</v>
      </c>
      <c r="M8" s="313" t="s">
        <v>416</v>
      </c>
      <c r="T8" s="59"/>
    </row>
    <row r="9" spans="1:20" ht="20.149999999999999" customHeight="1" x14ac:dyDescent="0.35">
      <c r="A9" s="420" t="s">
        <v>796</v>
      </c>
      <c r="B9" s="421" t="s">
        <v>424</v>
      </c>
      <c r="C9" s="422" t="s">
        <v>796</v>
      </c>
      <c r="D9" s="421" t="s">
        <v>797</v>
      </c>
      <c r="E9" s="422" t="s">
        <v>796</v>
      </c>
      <c r="F9" s="422" t="s">
        <v>792</v>
      </c>
      <c r="G9" s="422" t="s">
        <v>796</v>
      </c>
      <c r="H9" s="423" t="s">
        <v>230</v>
      </c>
      <c r="I9" s="313" t="s">
        <v>414</v>
      </c>
      <c r="K9" s="313" t="s">
        <v>415</v>
      </c>
      <c r="M9" s="313" t="s">
        <v>416</v>
      </c>
      <c r="T9" s="59"/>
    </row>
    <row r="10" spans="1:20" ht="20.149999999999999" customHeight="1" x14ac:dyDescent="0.35">
      <c r="A10" s="420" t="s">
        <v>425</v>
      </c>
      <c r="B10" s="421" t="s">
        <v>798</v>
      </c>
      <c r="C10" s="422" t="s">
        <v>425</v>
      </c>
      <c r="D10" s="421" t="s">
        <v>799</v>
      </c>
      <c r="E10" s="422" t="s">
        <v>425</v>
      </c>
      <c r="F10" s="422" t="s">
        <v>792</v>
      </c>
      <c r="G10" s="422" t="s">
        <v>425</v>
      </c>
      <c r="H10" s="423" t="s">
        <v>230</v>
      </c>
      <c r="I10" s="313" t="s">
        <v>414</v>
      </c>
      <c r="K10" s="313" t="s">
        <v>415</v>
      </c>
      <c r="M10" s="313" t="s">
        <v>416</v>
      </c>
      <c r="T10" s="59"/>
    </row>
    <row r="11" spans="1:20" ht="20.149999999999999" customHeight="1" x14ac:dyDescent="0.35">
      <c r="A11" s="420" t="s">
        <v>426</v>
      </c>
      <c r="B11" s="421" t="s">
        <v>798</v>
      </c>
      <c r="C11" s="422" t="s">
        <v>426</v>
      </c>
      <c r="D11" s="421" t="s">
        <v>800</v>
      </c>
      <c r="E11" s="422" t="s">
        <v>426</v>
      </c>
      <c r="F11" s="422" t="s">
        <v>792</v>
      </c>
      <c r="G11" s="422" t="s">
        <v>426</v>
      </c>
      <c r="H11" s="423" t="s">
        <v>230</v>
      </c>
      <c r="I11" s="313" t="s">
        <v>414</v>
      </c>
      <c r="K11" s="313" t="s">
        <v>415</v>
      </c>
      <c r="M11" s="313" t="s">
        <v>416</v>
      </c>
      <c r="T11" s="59"/>
    </row>
    <row r="12" spans="1:20" ht="20.149999999999999" customHeight="1" x14ac:dyDescent="0.35">
      <c r="A12" s="420" t="s">
        <v>427</v>
      </c>
      <c r="B12" s="421" t="s">
        <v>801</v>
      </c>
      <c r="C12" s="422" t="s">
        <v>427</v>
      </c>
      <c r="D12" s="421" t="s">
        <v>428</v>
      </c>
      <c r="E12" s="422" t="s">
        <v>427</v>
      </c>
      <c r="F12" s="422" t="s">
        <v>792</v>
      </c>
      <c r="G12" s="422" t="s">
        <v>427</v>
      </c>
      <c r="H12" s="423" t="s">
        <v>230</v>
      </c>
      <c r="I12" s="313" t="s">
        <v>414</v>
      </c>
      <c r="K12" s="313" t="s">
        <v>415</v>
      </c>
      <c r="M12" s="313" t="s">
        <v>416</v>
      </c>
      <c r="T12" s="59"/>
    </row>
    <row r="13" spans="1:20" ht="20.149999999999999" customHeight="1" x14ac:dyDescent="0.35">
      <c r="A13" s="420" t="s">
        <v>802</v>
      </c>
      <c r="B13" s="421" t="s">
        <v>803</v>
      </c>
      <c r="C13" s="422" t="s">
        <v>802</v>
      </c>
      <c r="D13" s="421" t="s">
        <v>447</v>
      </c>
      <c r="E13" s="422" t="s">
        <v>802</v>
      </c>
      <c r="F13" s="422" t="s">
        <v>792</v>
      </c>
      <c r="G13" s="422" t="s">
        <v>802</v>
      </c>
      <c r="H13" s="423" t="s">
        <v>230</v>
      </c>
      <c r="I13" s="313" t="s">
        <v>414</v>
      </c>
      <c r="K13" s="313" t="s">
        <v>415</v>
      </c>
      <c r="M13" s="313" t="s">
        <v>416</v>
      </c>
      <c r="T13" s="59"/>
    </row>
    <row r="14" spans="1:20" ht="20.149999999999999" customHeight="1" x14ac:dyDescent="0.35">
      <c r="A14" s="420" t="s">
        <v>804</v>
      </c>
      <c r="B14" s="421" t="s">
        <v>805</v>
      </c>
      <c r="C14" s="422" t="s">
        <v>804</v>
      </c>
      <c r="D14" s="421" t="s">
        <v>806</v>
      </c>
      <c r="E14" s="422" t="s">
        <v>804</v>
      </c>
      <c r="F14" s="422" t="s">
        <v>792</v>
      </c>
      <c r="G14" s="422" t="s">
        <v>804</v>
      </c>
      <c r="H14" s="423" t="s">
        <v>230</v>
      </c>
      <c r="I14" s="313" t="s">
        <v>414</v>
      </c>
      <c r="K14" s="313" t="s">
        <v>415</v>
      </c>
      <c r="M14" s="313" t="s">
        <v>416</v>
      </c>
      <c r="T14" s="59"/>
    </row>
    <row r="15" spans="1:20" ht="20.149999999999999" customHeight="1" x14ac:dyDescent="0.35">
      <c r="A15" s="424" t="s">
        <v>429</v>
      </c>
      <c r="B15" s="425" t="s">
        <v>807</v>
      </c>
      <c r="C15" s="426" t="s">
        <v>429</v>
      </c>
      <c r="D15" s="427" t="s">
        <v>808</v>
      </c>
      <c r="E15" s="426" t="s">
        <v>429</v>
      </c>
      <c r="F15" s="428" t="s">
        <v>809</v>
      </c>
      <c r="G15" s="426" t="s">
        <v>429</v>
      </c>
      <c r="H15" s="429" t="s">
        <v>234</v>
      </c>
      <c r="J15" s="358" t="s">
        <v>430</v>
      </c>
    </row>
    <row r="16" spans="1:20" ht="20.149999999999999" customHeight="1" x14ac:dyDescent="0.35">
      <c r="A16" s="424" t="s">
        <v>431</v>
      </c>
      <c r="B16" s="425" t="s">
        <v>807</v>
      </c>
      <c r="C16" s="426" t="s">
        <v>431</v>
      </c>
      <c r="D16" s="427" t="s">
        <v>432</v>
      </c>
      <c r="E16" s="426" t="s">
        <v>431</v>
      </c>
      <c r="F16" s="428" t="s">
        <v>809</v>
      </c>
      <c r="G16" s="426" t="s">
        <v>431</v>
      </c>
      <c r="H16" s="429" t="s">
        <v>234</v>
      </c>
      <c r="J16" s="358" t="s">
        <v>430</v>
      </c>
    </row>
    <row r="17" spans="1:31" ht="20.149999999999999" customHeight="1" x14ac:dyDescent="0.35">
      <c r="A17" s="424" t="s">
        <v>433</v>
      </c>
      <c r="B17" s="425" t="s">
        <v>807</v>
      </c>
      <c r="C17" s="426" t="s">
        <v>433</v>
      </c>
      <c r="D17" s="427" t="s">
        <v>810</v>
      </c>
      <c r="E17" s="426" t="s">
        <v>433</v>
      </c>
      <c r="F17" s="428" t="s">
        <v>809</v>
      </c>
      <c r="G17" s="426" t="s">
        <v>433</v>
      </c>
      <c r="H17" s="429" t="s">
        <v>234</v>
      </c>
      <c r="J17" s="358" t="s">
        <v>430</v>
      </c>
    </row>
    <row r="18" spans="1:31" ht="20.149999999999999" customHeight="1" x14ac:dyDescent="0.35">
      <c r="A18" s="424" t="s">
        <v>434</v>
      </c>
      <c r="B18" s="425" t="s">
        <v>435</v>
      </c>
      <c r="C18" s="426" t="s">
        <v>434</v>
      </c>
      <c r="D18" s="430" t="s">
        <v>811</v>
      </c>
      <c r="E18" s="426" t="s">
        <v>434</v>
      </c>
      <c r="F18" s="428" t="s">
        <v>809</v>
      </c>
      <c r="G18" s="426" t="s">
        <v>434</v>
      </c>
      <c r="H18" s="429" t="s">
        <v>234</v>
      </c>
      <c r="J18" s="358" t="s">
        <v>430</v>
      </c>
    </row>
    <row r="19" spans="1:31" ht="20.149999999999999" customHeight="1" x14ac:dyDescent="0.35">
      <c r="A19" s="424" t="s">
        <v>436</v>
      </c>
      <c r="B19" s="425" t="s">
        <v>437</v>
      </c>
      <c r="C19" s="426" t="s">
        <v>436</v>
      </c>
      <c r="D19" s="425" t="s">
        <v>812</v>
      </c>
      <c r="E19" s="426" t="s">
        <v>436</v>
      </c>
      <c r="F19" s="428" t="s">
        <v>809</v>
      </c>
      <c r="G19" s="426" t="s">
        <v>436</v>
      </c>
      <c r="H19" s="429" t="s">
        <v>234</v>
      </c>
      <c r="J19" s="358" t="s">
        <v>430</v>
      </c>
    </row>
    <row r="20" spans="1:31" ht="20.149999999999999" customHeight="1" x14ac:dyDescent="0.35">
      <c r="A20" s="424" t="s">
        <v>146</v>
      </c>
      <c r="B20" s="425" t="s">
        <v>437</v>
      </c>
      <c r="C20" s="426" t="s">
        <v>146</v>
      </c>
      <c r="D20" s="425" t="s">
        <v>813</v>
      </c>
      <c r="E20" s="426" t="s">
        <v>146</v>
      </c>
      <c r="F20" s="428" t="s">
        <v>809</v>
      </c>
      <c r="G20" s="426" t="s">
        <v>146</v>
      </c>
      <c r="H20" s="429" t="s">
        <v>234</v>
      </c>
      <c r="J20" s="358" t="s">
        <v>430</v>
      </c>
    </row>
    <row r="21" spans="1:31" ht="20.149999999999999" customHeight="1" x14ac:dyDescent="0.35">
      <c r="A21" s="424" t="s">
        <v>147</v>
      </c>
      <c r="B21" s="425" t="s">
        <v>814</v>
      </c>
      <c r="C21" s="426" t="s">
        <v>147</v>
      </c>
      <c r="D21" s="425" t="s">
        <v>815</v>
      </c>
      <c r="E21" s="426" t="s">
        <v>147</v>
      </c>
      <c r="F21" s="428" t="s">
        <v>809</v>
      </c>
      <c r="G21" s="426" t="s">
        <v>147</v>
      </c>
      <c r="H21" s="429" t="s">
        <v>234</v>
      </c>
      <c r="J21" s="358" t="s">
        <v>430</v>
      </c>
    </row>
    <row r="22" spans="1:31" ht="20.149999999999999" customHeight="1" x14ac:dyDescent="0.35">
      <c r="A22" s="424" t="s">
        <v>148</v>
      </c>
      <c r="B22" s="425" t="s">
        <v>816</v>
      </c>
      <c r="C22" s="426" t="s">
        <v>148</v>
      </c>
      <c r="D22" s="425" t="s">
        <v>439</v>
      </c>
      <c r="E22" s="426" t="s">
        <v>148</v>
      </c>
      <c r="F22" s="428" t="s">
        <v>809</v>
      </c>
      <c r="G22" s="426" t="s">
        <v>148</v>
      </c>
      <c r="H22" s="429" t="s">
        <v>234</v>
      </c>
      <c r="J22" s="358" t="s">
        <v>430</v>
      </c>
    </row>
    <row r="23" spans="1:31" ht="20.149999999999999" customHeight="1" x14ac:dyDescent="0.35">
      <c r="A23" s="424" t="s">
        <v>149</v>
      </c>
      <c r="B23" s="425" t="s">
        <v>438</v>
      </c>
      <c r="C23" s="426" t="s">
        <v>149</v>
      </c>
      <c r="D23" s="425" t="s">
        <v>440</v>
      </c>
      <c r="E23" s="426" t="s">
        <v>149</v>
      </c>
      <c r="F23" s="428" t="s">
        <v>809</v>
      </c>
      <c r="G23" s="426" t="s">
        <v>149</v>
      </c>
      <c r="H23" s="429" t="s">
        <v>234</v>
      </c>
      <c r="J23" s="358" t="s">
        <v>430</v>
      </c>
    </row>
    <row r="24" spans="1:31" ht="20.149999999999999" customHeight="1" x14ac:dyDescent="0.35">
      <c r="A24" s="424" t="s">
        <v>150</v>
      </c>
      <c r="B24" s="425" t="s">
        <v>817</v>
      </c>
      <c r="C24" s="426" t="s">
        <v>150</v>
      </c>
      <c r="D24" s="425" t="s">
        <v>818</v>
      </c>
      <c r="E24" s="426" t="s">
        <v>150</v>
      </c>
      <c r="F24" s="428" t="s">
        <v>809</v>
      </c>
      <c r="G24" s="426" t="s">
        <v>150</v>
      </c>
      <c r="H24" s="429" t="s">
        <v>234</v>
      </c>
      <c r="J24" s="358" t="s">
        <v>430</v>
      </c>
    </row>
    <row r="25" spans="1:31" ht="20.149999999999999" customHeight="1" x14ac:dyDescent="0.35">
      <c r="A25" s="424" t="s">
        <v>151</v>
      </c>
      <c r="B25" s="425" t="s">
        <v>819</v>
      </c>
      <c r="C25" s="426" t="s">
        <v>151</v>
      </c>
      <c r="D25" s="425" t="s">
        <v>441</v>
      </c>
      <c r="E25" s="426" t="s">
        <v>151</v>
      </c>
      <c r="F25" s="428" t="s">
        <v>809</v>
      </c>
      <c r="G25" s="426" t="s">
        <v>151</v>
      </c>
      <c r="H25" s="429" t="s">
        <v>234</v>
      </c>
      <c r="J25" s="358" t="s">
        <v>430</v>
      </c>
    </row>
    <row r="26" spans="1:31" ht="20.149999999999999" customHeight="1" x14ac:dyDescent="0.35">
      <c r="A26" s="424" t="s">
        <v>152</v>
      </c>
      <c r="B26" s="425" t="s">
        <v>819</v>
      </c>
      <c r="C26" s="426" t="s">
        <v>152</v>
      </c>
      <c r="D26" s="425" t="s">
        <v>442</v>
      </c>
      <c r="E26" s="426" t="s">
        <v>152</v>
      </c>
      <c r="F26" s="428" t="s">
        <v>809</v>
      </c>
      <c r="G26" s="426" t="s">
        <v>152</v>
      </c>
      <c r="H26" s="429" t="s">
        <v>234</v>
      </c>
      <c r="J26" s="358" t="s">
        <v>430</v>
      </c>
    </row>
    <row r="27" spans="1:31" ht="20.149999999999999" customHeight="1" x14ac:dyDescent="0.35">
      <c r="A27" s="431" t="s">
        <v>153</v>
      </c>
      <c r="B27" s="432" t="s">
        <v>820</v>
      </c>
      <c r="C27" s="433" t="s">
        <v>153</v>
      </c>
      <c r="D27" s="432" t="s">
        <v>821</v>
      </c>
      <c r="E27" s="433" t="s">
        <v>153</v>
      </c>
      <c r="F27" s="433" t="s">
        <v>443</v>
      </c>
      <c r="G27" s="433" t="s">
        <v>153</v>
      </c>
      <c r="H27" s="434" t="s">
        <v>237</v>
      </c>
      <c r="K27" s="435" t="s">
        <v>415</v>
      </c>
      <c r="L27" s="435" t="s">
        <v>444</v>
      </c>
    </row>
    <row r="28" spans="1:31" s="9" customFormat="1" ht="20.149999999999999" customHeight="1" x14ac:dyDescent="0.35">
      <c r="A28" s="431" t="s">
        <v>154</v>
      </c>
      <c r="B28" s="432" t="s">
        <v>820</v>
      </c>
      <c r="C28" s="433" t="s">
        <v>154</v>
      </c>
      <c r="D28" s="432" t="s">
        <v>822</v>
      </c>
      <c r="E28" s="433" t="s">
        <v>154</v>
      </c>
      <c r="F28" s="433" t="s">
        <v>443</v>
      </c>
      <c r="G28" s="433" t="s">
        <v>154</v>
      </c>
      <c r="H28" s="434" t="s">
        <v>237</v>
      </c>
      <c r="I28"/>
      <c r="J28"/>
      <c r="K28" s="435" t="s">
        <v>415</v>
      </c>
      <c r="L28" s="435" t="s">
        <v>444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9" customFormat="1" ht="20.149999999999999" customHeight="1" x14ac:dyDescent="0.35">
      <c r="A29" s="431" t="s">
        <v>155</v>
      </c>
      <c r="B29" s="432" t="s">
        <v>823</v>
      </c>
      <c r="C29" s="433" t="s">
        <v>155</v>
      </c>
      <c r="D29" s="432" t="s">
        <v>824</v>
      </c>
      <c r="E29" s="433" t="s">
        <v>155</v>
      </c>
      <c r="F29" s="433" t="s">
        <v>443</v>
      </c>
      <c r="G29" s="433" t="s">
        <v>155</v>
      </c>
      <c r="H29" s="434" t="s">
        <v>237</v>
      </c>
      <c r="I29"/>
      <c r="J29"/>
      <c r="K29" s="435" t="s">
        <v>415</v>
      </c>
      <c r="L29" s="435" t="s">
        <v>444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20.149999999999999" customHeight="1" x14ac:dyDescent="0.35">
      <c r="A30" s="431" t="s">
        <v>156</v>
      </c>
      <c r="B30" s="432" t="s">
        <v>445</v>
      </c>
      <c r="C30" s="433" t="s">
        <v>156</v>
      </c>
      <c r="D30" s="432" t="s">
        <v>797</v>
      </c>
      <c r="E30" s="433" t="s">
        <v>156</v>
      </c>
      <c r="F30" s="433" t="s">
        <v>443</v>
      </c>
      <c r="G30" s="433" t="s">
        <v>156</v>
      </c>
      <c r="H30" s="434" t="s">
        <v>237</v>
      </c>
      <c r="K30" s="435" t="s">
        <v>415</v>
      </c>
      <c r="L30" s="435" t="s">
        <v>444</v>
      </c>
    </row>
    <row r="31" spans="1:31" ht="20.149999999999999" customHeight="1" x14ac:dyDescent="0.35">
      <c r="A31" s="431" t="s">
        <v>157</v>
      </c>
      <c r="B31" s="432" t="s">
        <v>445</v>
      </c>
      <c r="C31" s="433" t="s">
        <v>157</v>
      </c>
      <c r="D31" s="432" t="s">
        <v>446</v>
      </c>
      <c r="E31" s="433" t="s">
        <v>157</v>
      </c>
      <c r="F31" s="433" t="s">
        <v>443</v>
      </c>
      <c r="G31" s="433" t="s">
        <v>157</v>
      </c>
      <c r="H31" s="434" t="s">
        <v>237</v>
      </c>
      <c r="K31" s="435" t="s">
        <v>415</v>
      </c>
      <c r="L31" s="435" t="s">
        <v>444</v>
      </c>
    </row>
    <row r="32" spans="1:31" ht="20.149999999999999" customHeight="1" x14ac:dyDescent="0.35">
      <c r="A32" s="431" t="s">
        <v>158</v>
      </c>
      <c r="B32" s="432" t="s">
        <v>445</v>
      </c>
      <c r="C32" s="433" t="s">
        <v>158</v>
      </c>
      <c r="D32" s="432" t="s">
        <v>825</v>
      </c>
      <c r="E32" s="433" t="s">
        <v>158</v>
      </c>
      <c r="F32" s="433" t="s">
        <v>443</v>
      </c>
      <c r="G32" s="433" t="s">
        <v>158</v>
      </c>
      <c r="H32" s="434" t="s">
        <v>237</v>
      </c>
      <c r="K32" s="435" t="s">
        <v>415</v>
      </c>
      <c r="L32" s="435" t="s">
        <v>444</v>
      </c>
    </row>
    <row r="33" spans="1:31" ht="20.149999999999999" customHeight="1" x14ac:dyDescent="0.35">
      <c r="A33" s="431" t="s">
        <v>159</v>
      </c>
      <c r="B33" s="432" t="s">
        <v>445</v>
      </c>
      <c r="C33" s="433" t="s">
        <v>159</v>
      </c>
      <c r="D33" s="432" t="s">
        <v>447</v>
      </c>
      <c r="E33" s="433" t="s">
        <v>159</v>
      </c>
      <c r="F33" s="433" t="s">
        <v>443</v>
      </c>
      <c r="G33" s="433" t="s">
        <v>159</v>
      </c>
      <c r="H33" s="434" t="s">
        <v>237</v>
      </c>
      <c r="K33" s="435" t="s">
        <v>415</v>
      </c>
      <c r="L33" s="435" t="s">
        <v>444</v>
      </c>
    </row>
    <row r="34" spans="1:31" ht="20.149999999999999" customHeight="1" x14ac:dyDescent="0.35">
      <c r="A34" s="431" t="s">
        <v>826</v>
      </c>
      <c r="B34" s="432" t="s">
        <v>805</v>
      </c>
      <c r="C34" s="433" t="s">
        <v>826</v>
      </c>
      <c r="D34" s="432" t="s">
        <v>827</v>
      </c>
      <c r="E34" s="433" t="s">
        <v>826</v>
      </c>
      <c r="F34" s="433" t="s">
        <v>443</v>
      </c>
      <c r="G34" s="433" t="s">
        <v>826</v>
      </c>
      <c r="H34" s="434" t="s">
        <v>237</v>
      </c>
      <c r="K34" s="435" t="s">
        <v>415</v>
      </c>
      <c r="L34" s="435" t="s">
        <v>444</v>
      </c>
    </row>
    <row r="35" spans="1:31" ht="20.149999999999999" customHeight="1" x14ac:dyDescent="0.35"/>
    <row r="36" spans="1:31" ht="20.149999999999999" customHeight="1" thickBot="1" x14ac:dyDescent="0.4">
      <c r="A36" s="1" t="s">
        <v>448</v>
      </c>
      <c r="B36" s="1" t="s">
        <v>828</v>
      </c>
    </row>
    <row r="37" spans="1:31" ht="20.149999999999999" customHeight="1" thickBot="1" x14ac:dyDescent="0.4">
      <c r="A37" s="50" t="s">
        <v>407</v>
      </c>
      <c r="B37" s="51" t="s">
        <v>108</v>
      </c>
      <c r="C37" s="50" t="s">
        <v>407</v>
      </c>
      <c r="D37" s="5" t="s">
        <v>408</v>
      </c>
      <c r="E37" s="50" t="s">
        <v>407</v>
      </c>
      <c r="F37" s="52" t="s">
        <v>409</v>
      </c>
      <c r="G37" s="50" t="s">
        <v>407</v>
      </c>
      <c r="H37" s="53" t="s">
        <v>410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0.149999999999999" customHeight="1" x14ac:dyDescent="0.35">
      <c r="A38" s="13" t="s">
        <v>41</v>
      </c>
      <c r="B38" s="13" t="s">
        <v>41</v>
      </c>
      <c r="C38" s="13" t="s">
        <v>41</v>
      </c>
      <c r="D38" s="13" t="s">
        <v>41</v>
      </c>
      <c r="E38" s="13" t="s">
        <v>41</v>
      </c>
      <c r="F38" s="7" t="s">
        <v>41</v>
      </c>
      <c r="G38" s="13" t="s">
        <v>41</v>
      </c>
      <c r="H38" s="8" t="s">
        <v>41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0.149999999999999" customHeight="1" x14ac:dyDescent="0.35">
      <c r="A39" s="436" t="s">
        <v>160</v>
      </c>
      <c r="B39" s="437" t="s">
        <v>829</v>
      </c>
      <c r="C39" s="436" t="s">
        <v>160</v>
      </c>
      <c r="D39" s="437" t="s">
        <v>830</v>
      </c>
      <c r="E39" s="436" t="s">
        <v>160</v>
      </c>
      <c r="F39" s="438" t="s">
        <v>831</v>
      </c>
      <c r="G39" s="436" t="s">
        <v>160</v>
      </c>
      <c r="H39" s="439" t="s">
        <v>240</v>
      </c>
      <c r="N39" s="366" t="s">
        <v>451</v>
      </c>
      <c r="T39" t="s">
        <v>832</v>
      </c>
      <c r="W39" s="366" t="s">
        <v>833</v>
      </c>
    </row>
    <row r="40" spans="1:31" ht="20.149999999999999" customHeight="1" x14ac:dyDescent="0.35">
      <c r="A40" s="436" t="s">
        <v>161</v>
      </c>
      <c r="B40" s="437" t="s">
        <v>829</v>
      </c>
      <c r="C40" s="436" t="s">
        <v>161</v>
      </c>
      <c r="D40" s="438" t="s">
        <v>834</v>
      </c>
      <c r="E40" s="436" t="s">
        <v>161</v>
      </c>
      <c r="F40" s="438" t="s">
        <v>831</v>
      </c>
      <c r="G40" s="436" t="s">
        <v>161</v>
      </c>
      <c r="H40" s="439" t="s">
        <v>240</v>
      </c>
      <c r="N40" s="366" t="s">
        <v>451</v>
      </c>
      <c r="T40" t="s">
        <v>835</v>
      </c>
      <c r="W40" s="366" t="s">
        <v>833</v>
      </c>
    </row>
    <row r="41" spans="1:31" ht="20.149999999999999" customHeight="1" x14ac:dyDescent="0.35">
      <c r="A41" s="436" t="s">
        <v>162</v>
      </c>
      <c r="B41" s="437" t="s">
        <v>829</v>
      </c>
      <c r="C41" s="436" t="s">
        <v>162</v>
      </c>
      <c r="D41" s="438" t="s">
        <v>836</v>
      </c>
      <c r="E41" s="436" t="s">
        <v>162</v>
      </c>
      <c r="F41" s="438" t="s">
        <v>831</v>
      </c>
      <c r="G41" s="436" t="s">
        <v>162</v>
      </c>
      <c r="H41" s="439" t="s">
        <v>240</v>
      </c>
      <c r="N41" s="366" t="s">
        <v>451</v>
      </c>
      <c r="W41" s="366" t="s">
        <v>833</v>
      </c>
    </row>
    <row r="42" spans="1:31" ht="20.149999999999999" customHeight="1" x14ac:dyDescent="0.35">
      <c r="A42" s="436" t="s">
        <v>163</v>
      </c>
      <c r="B42" s="437" t="s">
        <v>829</v>
      </c>
      <c r="C42" s="436" t="s">
        <v>163</v>
      </c>
      <c r="D42" s="438" t="s">
        <v>837</v>
      </c>
      <c r="E42" s="436" t="s">
        <v>163</v>
      </c>
      <c r="F42" s="438" t="s">
        <v>831</v>
      </c>
      <c r="G42" s="436" t="s">
        <v>163</v>
      </c>
      <c r="H42" s="439" t="s">
        <v>240</v>
      </c>
      <c r="N42" s="366" t="s">
        <v>451</v>
      </c>
      <c r="W42" s="366" t="s">
        <v>833</v>
      </c>
    </row>
    <row r="43" spans="1:31" ht="20.149999999999999" customHeight="1" x14ac:dyDescent="0.35">
      <c r="A43" s="436" t="s">
        <v>838</v>
      </c>
      <c r="B43" s="437" t="s">
        <v>839</v>
      </c>
      <c r="C43" s="436" t="s">
        <v>838</v>
      </c>
      <c r="D43" s="438" t="s">
        <v>840</v>
      </c>
      <c r="E43" s="436" t="s">
        <v>838</v>
      </c>
      <c r="F43" s="438" t="s">
        <v>831</v>
      </c>
      <c r="G43" s="436" t="s">
        <v>838</v>
      </c>
      <c r="H43" s="439" t="s">
        <v>240</v>
      </c>
      <c r="N43" s="366" t="s">
        <v>451</v>
      </c>
      <c r="W43" s="366" t="s">
        <v>833</v>
      </c>
    </row>
    <row r="44" spans="1:31" ht="20.149999999999999" customHeight="1" x14ac:dyDescent="0.35">
      <c r="A44" s="436" t="s">
        <v>841</v>
      </c>
      <c r="B44" s="437" t="s">
        <v>839</v>
      </c>
      <c r="C44" s="436" t="s">
        <v>841</v>
      </c>
      <c r="D44" s="440" t="s">
        <v>842</v>
      </c>
      <c r="E44" s="436" t="s">
        <v>841</v>
      </c>
      <c r="F44" s="438" t="s">
        <v>831</v>
      </c>
      <c r="G44" s="436" t="s">
        <v>841</v>
      </c>
      <c r="H44" s="441" t="s">
        <v>240</v>
      </c>
      <c r="N44" s="366" t="s">
        <v>451</v>
      </c>
      <c r="W44" s="366" t="s">
        <v>833</v>
      </c>
    </row>
    <row r="45" spans="1:31" ht="20.149999999999999" customHeight="1" x14ac:dyDescent="0.35">
      <c r="A45" s="436" t="s">
        <v>843</v>
      </c>
      <c r="B45" s="437" t="s">
        <v>839</v>
      </c>
      <c r="C45" s="436" t="s">
        <v>843</v>
      </c>
      <c r="D45" s="440" t="s">
        <v>844</v>
      </c>
      <c r="E45" s="436" t="s">
        <v>843</v>
      </c>
      <c r="F45" s="438" t="s">
        <v>831</v>
      </c>
      <c r="G45" s="436" t="s">
        <v>843</v>
      </c>
      <c r="H45" s="439" t="s">
        <v>240</v>
      </c>
      <c r="N45" s="366" t="s">
        <v>451</v>
      </c>
      <c r="W45" s="366" t="s">
        <v>833</v>
      </c>
    </row>
    <row r="46" spans="1:31" ht="20.149999999999999" customHeight="1" x14ac:dyDescent="0.35">
      <c r="A46" s="442" t="s">
        <v>845</v>
      </c>
      <c r="B46" s="437" t="s">
        <v>846</v>
      </c>
      <c r="C46" s="442" t="s">
        <v>845</v>
      </c>
      <c r="D46" s="440" t="s">
        <v>847</v>
      </c>
      <c r="E46" s="442" t="s">
        <v>845</v>
      </c>
      <c r="F46" s="438" t="s">
        <v>831</v>
      </c>
      <c r="G46" s="442" t="s">
        <v>845</v>
      </c>
      <c r="H46" s="441" t="s">
        <v>240</v>
      </c>
      <c r="N46" s="366" t="s">
        <v>451</v>
      </c>
      <c r="W46" s="366" t="s">
        <v>833</v>
      </c>
    </row>
    <row r="47" spans="1:31" ht="20.149999999999999" customHeight="1" thickBot="1" x14ac:dyDescent="0.4">
      <c r="A47" s="442" t="s">
        <v>848</v>
      </c>
      <c r="B47" s="437" t="s">
        <v>846</v>
      </c>
      <c r="C47" s="442" t="s">
        <v>848</v>
      </c>
      <c r="D47" s="443" t="s">
        <v>849</v>
      </c>
      <c r="E47" s="442" t="s">
        <v>848</v>
      </c>
      <c r="F47" s="438" t="s">
        <v>831</v>
      </c>
      <c r="G47" s="442" t="s">
        <v>848</v>
      </c>
      <c r="H47" s="444" t="s">
        <v>240</v>
      </c>
      <c r="N47" s="366" t="s">
        <v>451</v>
      </c>
      <c r="W47" s="366" t="s">
        <v>833</v>
      </c>
    </row>
    <row r="48" spans="1:31" ht="20.149999999999999" customHeight="1" x14ac:dyDescent="0.35">
      <c r="A48" s="422" t="s">
        <v>449</v>
      </c>
      <c r="B48" s="445" t="s">
        <v>850</v>
      </c>
      <c r="C48" s="422" t="s">
        <v>449</v>
      </c>
      <c r="D48" s="421" t="s">
        <v>450</v>
      </c>
      <c r="E48" s="422" t="s">
        <v>449</v>
      </c>
      <c r="F48" s="445" t="s">
        <v>851</v>
      </c>
      <c r="G48" s="422" t="s">
        <v>449</v>
      </c>
      <c r="H48" s="423" t="s">
        <v>284</v>
      </c>
      <c r="N48" s="313" t="s">
        <v>451</v>
      </c>
      <c r="W48" s="313" t="s">
        <v>833</v>
      </c>
    </row>
    <row r="49" spans="1:31" x14ac:dyDescent="0.35">
      <c r="A49" s="422" t="s">
        <v>452</v>
      </c>
      <c r="B49" s="445" t="s">
        <v>850</v>
      </c>
      <c r="C49" s="422" t="s">
        <v>452</v>
      </c>
      <c r="D49" s="421" t="s">
        <v>453</v>
      </c>
      <c r="E49" s="422" t="s">
        <v>452</v>
      </c>
      <c r="F49" s="445" t="s">
        <v>851</v>
      </c>
      <c r="G49" s="422" t="s">
        <v>452</v>
      </c>
      <c r="H49" s="423" t="s">
        <v>284</v>
      </c>
      <c r="N49" s="313" t="s">
        <v>451</v>
      </c>
      <c r="W49" s="313" t="s">
        <v>833</v>
      </c>
    </row>
    <row r="50" spans="1:31" x14ac:dyDescent="0.35">
      <c r="A50" s="422" t="s">
        <v>454</v>
      </c>
      <c r="B50" s="445" t="s">
        <v>850</v>
      </c>
      <c r="C50" s="422" t="s">
        <v>454</v>
      </c>
      <c r="D50" s="421" t="s">
        <v>455</v>
      </c>
      <c r="E50" s="422" t="s">
        <v>454</v>
      </c>
      <c r="F50" s="445" t="s">
        <v>851</v>
      </c>
      <c r="G50" s="422" t="s">
        <v>454</v>
      </c>
      <c r="H50" s="423" t="s">
        <v>284</v>
      </c>
      <c r="N50" s="313" t="s">
        <v>451</v>
      </c>
      <c r="W50" s="313" t="s">
        <v>833</v>
      </c>
    </row>
    <row r="51" spans="1:31" s="1" customFormat="1" x14ac:dyDescent="0.35">
      <c r="A51" s="422" t="s">
        <v>456</v>
      </c>
      <c r="B51" s="445" t="s">
        <v>850</v>
      </c>
      <c r="C51" s="422" t="s">
        <v>456</v>
      </c>
      <c r="D51" s="421" t="s">
        <v>852</v>
      </c>
      <c r="E51" s="422" t="s">
        <v>456</v>
      </c>
      <c r="F51" s="445" t="s">
        <v>851</v>
      </c>
      <c r="G51" s="422" t="s">
        <v>456</v>
      </c>
      <c r="H51" s="423" t="s">
        <v>284</v>
      </c>
      <c r="I51"/>
      <c r="J51"/>
      <c r="K51"/>
      <c r="L51"/>
      <c r="M51"/>
      <c r="N51" s="313" t="s">
        <v>451</v>
      </c>
      <c r="O51"/>
      <c r="P51"/>
      <c r="Q51"/>
      <c r="R51"/>
      <c r="S51"/>
      <c r="T51"/>
      <c r="U51"/>
      <c r="V51"/>
      <c r="W51" s="313" t="s">
        <v>833</v>
      </c>
      <c r="X51"/>
      <c r="Y51"/>
      <c r="Z51"/>
      <c r="AA51"/>
      <c r="AB51"/>
      <c r="AC51"/>
      <c r="AD51"/>
      <c r="AE51"/>
    </row>
    <row r="52" spans="1:31" s="1" customFormat="1" x14ac:dyDescent="0.35">
      <c r="A52" s="422" t="s">
        <v>457</v>
      </c>
      <c r="B52" s="445" t="s">
        <v>853</v>
      </c>
      <c r="C52" s="422" t="s">
        <v>457</v>
      </c>
      <c r="D52" s="421" t="s">
        <v>458</v>
      </c>
      <c r="E52" s="422" t="s">
        <v>457</v>
      </c>
      <c r="F52" s="445" t="s">
        <v>854</v>
      </c>
      <c r="G52" s="422" t="s">
        <v>457</v>
      </c>
      <c r="H52" s="423" t="s">
        <v>284</v>
      </c>
      <c r="I52"/>
      <c r="J52"/>
      <c r="K52"/>
      <c r="L52"/>
      <c r="M52"/>
      <c r="N52" s="313" t="s">
        <v>451</v>
      </c>
      <c r="O52"/>
      <c r="P52"/>
      <c r="Q52"/>
      <c r="R52"/>
      <c r="S52"/>
      <c r="T52"/>
      <c r="U52"/>
      <c r="V52"/>
      <c r="W52" s="313" t="s">
        <v>833</v>
      </c>
      <c r="X52"/>
      <c r="Y52"/>
      <c r="Z52"/>
      <c r="AA52"/>
      <c r="AB52"/>
      <c r="AC52"/>
      <c r="AD52"/>
      <c r="AE52"/>
    </row>
    <row r="53" spans="1:31" ht="20.149999999999999" customHeight="1" x14ac:dyDescent="0.35">
      <c r="A53" s="422" t="s">
        <v>459</v>
      </c>
      <c r="B53" s="445" t="s">
        <v>853</v>
      </c>
      <c r="C53" s="422" t="s">
        <v>459</v>
      </c>
      <c r="D53" s="421" t="s">
        <v>460</v>
      </c>
      <c r="E53" s="422" t="s">
        <v>459</v>
      </c>
      <c r="F53" s="445" t="s">
        <v>854</v>
      </c>
      <c r="G53" s="422" t="s">
        <v>459</v>
      </c>
      <c r="H53" s="423" t="s">
        <v>284</v>
      </c>
      <c r="N53" s="313" t="s">
        <v>451</v>
      </c>
      <c r="W53" s="313" t="s">
        <v>833</v>
      </c>
    </row>
    <row r="54" spans="1:31" ht="20.149999999999999" customHeight="1" x14ac:dyDescent="0.35">
      <c r="A54" s="422" t="s">
        <v>461</v>
      </c>
      <c r="B54" s="445" t="s">
        <v>853</v>
      </c>
      <c r="C54" s="422" t="s">
        <v>461</v>
      </c>
      <c r="D54" s="421" t="s">
        <v>462</v>
      </c>
      <c r="E54" s="422" t="s">
        <v>461</v>
      </c>
      <c r="F54" s="445" t="s">
        <v>854</v>
      </c>
      <c r="G54" s="422" t="s">
        <v>461</v>
      </c>
      <c r="H54" s="423" t="s">
        <v>284</v>
      </c>
      <c r="N54" s="313" t="s">
        <v>451</v>
      </c>
      <c r="W54" s="313" t="s">
        <v>833</v>
      </c>
    </row>
    <row r="55" spans="1:31" ht="20.149999999999999" customHeight="1" x14ac:dyDescent="0.35">
      <c r="A55" s="422" t="s">
        <v>463</v>
      </c>
      <c r="B55" s="445" t="s">
        <v>853</v>
      </c>
      <c r="C55" s="422" t="s">
        <v>463</v>
      </c>
      <c r="D55" s="421" t="s">
        <v>855</v>
      </c>
      <c r="E55" s="422" t="s">
        <v>463</v>
      </c>
      <c r="F55" s="445" t="s">
        <v>854</v>
      </c>
      <c r="G55" s="422" t="s">
        <v>463</v>
      </c>
      <c r="H55" s="423" t="s">
        <v>284</v>
      </c>
      <c r="N55" s="313" t="s">
        <v>451</v>
      </c>
      <c r="W55" s="313" t="s">
        <v>833</v>
      </c>
    </row>
    <row r="56" spans="1:31" ht="20.149999999999999" customHeight="1" x14ac:dyDescent="0.35">
      <c r="A56" s="424" t="s">
        <v>464</v>
      </c>
      <c r="B56" s="446" t="s">
        <v>465</v>
      </c>
      <c r="C56" s="424" t="s">
        <v>464</v>
      </c>
      <c r="D56" s="425" t="s">
        <v>466</v>
      </c>
      <c r="E56" s="426" t="s">
        <v>464</v>
      </c>
      <c r="F56" s="446" t="s">
        <v>856</v>
      </c>
      <c r="G56" s="424" t="s">
        <v>464</v>
      </c>
      <c r="H56" s="447" t="s">
        <v>290</v>
      </c>
      <c r="O56" s="358" t="s">
        <v>467</v>
      </c>
      <c r="P56" s="358" t="s">
        <v>468</v>
      </c>
      <c r="Q56" s="358" t="s">
        <v>469</v>
      </c>
      <c r="R56" s="358" t="s">
        <v>470</v>
      </c>
      <c r="W56" s="358" t="s">
        <v>833</v>
      </c>
    </row>
    <row r="57" spans="1:31" ht="20.149999999999999" customHeight="1" x14ac:dyDescent="0.35">
      <c r="A57" s="424" t="s">
        <v>471</v>
      </c>
      <c r="B57" s="446" t="s">
        <v>465</v>
      </c>
      <c r="C57" s="424" t="s">
        <v>471</v>
      </c>
      <c r="D57" s="425" t="s">
        <v>472</v>
      </c>
      <c r="E57" s="426" t="s">
        <v>471</v>
      </c>
      <c r="F57" s="446" t="s">
        <v>856</v>
      </c>
      <c r="G57" s="424" t="s">
        <v>471</v>
      </c>
      <c r="H57" s="447" t="s">
        <v>290</v>
      </c>
      <c r="O57" s="358" t="s">
        <v>467</v>
      </c>
      <c r="P57" s="358" t="s">
        <v>468</v>
      </c>
      <c r="Q57" s="358" t="s">
        <v>469</v>
      </c>
      <c r="R57" s="358" t="s">
        <v>470</v>
      </c>
      <c r="W57" s="358" t="s">
        <v>833</v>
      </c>
    </row>
    <row r="58" spans="1:31" ht="20.149999999999999" customHeight="1" x14ac:dyDescent="0.35">
      <c r="A58" s="424" t="s">
        <v>473</v>
      </c>
      <c r="B58" s="446" t="s">
        <v>857</v>
      </c>
      <c r="C58" s="424" t="s">
        <v>473</v>
      </c>
      <c r="D58" s="425" t="s">
        <v>474</v>
      </c>
      <c r="E58" s="426" t="s">
        <v>473</v>
      </c>
      <c r="F58" s="446" t="s">
        <v>856</v>
      </c>
      <c r="G58" s="424" t="s">
        <v>473</v>
      </c>
      <c r="H58" s="447" t="s">
        <v>290</v>
      </c>
      <c r="O58" s="358" t="s">
        <v>467</v>
      </c>
      <c r="P58" s="358" t="s">
        <v>468</v>
      </c>
      <c r="Q58" s="358" t="s">
        <v>469</v>
      </c>
      <c r="R58" s="358" t="s">
        <v>470</v>
      </c>
      <c r="W58" s="358" t="s">
        <v>833</v>
      </c>
    </row>
    <row r="59" spans="1:31" ht="20.149999999999999" customHeight="1" x14ac:dyDescent="0.35">
      <c r="A59" s="424" t="s">
        <v>475</v>
      </c>
      <c r="B59" s="446" t="s">
        <v>857</v>
      </c>
      <c r="C59" s="424" t="s">
        <v>475</v>
      </c>
      <c r="D59" s="425" t="s">
        <v>478</v>
      </c>
      <c r="E59" s="426" t="s">
        <v>477</v>
      </c>
      <c r="F59" s="446" t="s">
        <v>856</v>
      </c>
      <c r="G59" s="424" t="s">
        <v>475</v>
      </c>
      <c r="H59" s="447" t="s">
        <v>290</v>
      </c>
      <c r="O59" s="358" t="s">
        <v>467</v>
      </c>
      <c r="P59" s="358" t="s">
        <v>468</v>
      </c>
      <c r="Q59" s="358" t="s">
        <v>469</v>
      </c>
      <c r="R59" s="358" t="s">
        <v>470</v>
      </c>
      <c r="W59" s="358" t="s">
        <v>833</v>
      </c>
    </row>
    <row r="60" spans="1:31" ht="20.149999999999999" customHeight="1" x14ac:dyDescent="0.35">
      <c r="A60" s="424" t="s">
        <v>477</v>
      </c>
      <c r="B60" s="446" t="s">
        <v>857</v>
      </c>
      <c r="C60" s="424" t="s">
        <v>477</v>
      </c>
      <c r="D60" s="425" t="s">
        <v>858</v>
      </c>
      <c r="E60" s="426" t="s">
        <v>479</v>
      </c>
      <c r="F60" s="446" t="s">
        <v>856</v>
      </c>
      <c r="G60" s="424" t="s">
        <v>477</v>
      </c>
      <c r="H60" s="447" t="s">
        <v>290</v>
      </c>
      <c r="O60" s="358" t="s">
        <v>467</v>
      </c>
      <c r="P60" s="358" t="s">
        <v>468</v>
      </c>
      <c r="Q60" s="358" t="s">
        <v>469</v>
      </c>
      <c r="R60" s="358" t="s">
        <v>470</v>
      </c>
      <c r="W60" s="358" t="s">
        <v>833</v>
      </c>
    </row>
    <row r="61" spans="1:31" ht="20.149999999999999" customHeight="1" x14ac:dyDescent="0.35">
      <c r="A61" s="424" t="s">
        <v>480</v>
      </c>
      <c r="B61" s="446" t="s">
        <v>859</v>
      </c>
      <c r="C61" s="424" t="s">
        <v>480</v>
      </c>
      <c r="D61" s="425" t="s">
        <v>476</v>
      </c>
      <c r="E61" s="426" t="s">
        <v>475</v>
      </c>
      <c r="F61" s="446" t="s">
        <v>856</v>
      </c>
      <c r="G61" s="424" t="s">
        <v>480</v>
      </c>
      <c r="H61" s="447" t="s">
        <v>290</v>
      </c>
      <c r="O61" s="358" t="s">
        <v>467</v>
      </c>
      <c r="P61" s="358" t="s">
        <v>468</v>
      </c>
      <c r="Q61" s="358" t="s">
        <v>469</v>
      </c>
      <c r="R61" s="358" t="s">
        <v>470</v>
      </c>
      <c r="W61" s="358" t="s">
        <v>833</v>
      </c>
    </row>
    <row r="62" spans="1:31" x14ac:dyDescent="0.35">
      <c r="A62" s="424" t="s">
        <v>482</v>
      </c>
      <c r="B62" s="446" t="s">
        <v>859</v>
      </c>
      <c r="C62" s="424" t="s">
        <v>482</v>
      </c>
      <c r="D62" s="425" t="s">
        <v>478</v>
      </c>
      <c r="E62" s="426" t="s">
        <v>477</v>
      </c>
      <c r="F62" s="446" t="s">
        <v>856</v>
      </c>
      <c r="G62" s="424" t="s">
        <v>482</v>
      </c>
      <c r="H62" s="447" t="s">
        <v>290</v>
      </c>
      <c r="O62" s="358" t="s">
        <v>467</v>
      </c>
      <c r="P62" s="358" t="s">
        <v>468</v>
      </c>
      <c r="Q62" s="358" t="s">
        <v>469</v>
      </c>
      <c r="R62" s="358" t="s">
        <v>470</v>
      </c>
      <c r="W62" s="358" t="s">
        <v>833</v>
      </c>
    </row>
    <row r="63" spans="1:31" x14ac:dyDescent="0.35">
      <c r="A63" s="424" t="s">
        <v>484</v>
      </c>
      <c r="B63" s="446" t="s">
        <v>859</v>
      </c>
      <c r="C63" s="424" t="s">
        <v>484</v>
      </c>
      <c r="D63" s="425" t="s">
        <v>858</v>
      </c>
      <c r="E63" s="426" t="s">
        <v>479</v>
      </c>
      <c r="F63" s="446" t="s">
        <v>856</v>
      </c>
      <c r="G63" s="424" t="s">
        <v>484</v>
      </c>
      <c r="H63" s="447" t="s">
        <v>290</v>
      </c>
      <c r="O63" s="358" t="s">
        <v>467</v>
      </c>
      <c r="P63" s="358" t="s">
        <v>468</v>
      </c>
      <c r="Q63" s="358" t="s">
        <v>469</v>
      </c>
      <c r="R63" s="358" t="s">
        <v>470</v>
      </c>
      <c r="W63" s="358" t="s">
        <v>833</v>
      </c>
    </row>
    <row r="64" spans="1:31" x14ac:dyDescent="0.35">
      <c r="A64" s="424" t="s">
        <v>860</v>
      </c>
      <c r="B64" s="446" t="s">
        <v>861</v>
      </c>
      <c r="C64" s="424" t="s">
        <v>860</v>
      </c>
      <c r="D64" s="425" t="s">
        <v>481</v>
      </c>
      <c r="E64" s="426" t="s">
        <v>480</v>
      </c>
      <c r="F64" s="446" t="s">
        <v>856</v>
      </c>
      <c r="G64" s="424" t="s">
        <v>860</v>
      </c>
      <c r="H64" s="447" t="s">
        <v>290</v>
      </c>
      <c r="O64" s="358" t="s">
        <v>467</v>
      </c>
      <c r="P64" s="358" t="s">
        <v>468</v>
      </c>
      <c r="Q64" s="358" t="s">
        <v>469</v>
      </c>
      <c r="R64" s="358" t="s">
        <v>470</v>
      </c>
      <c r="W64" s="358" t="s">
        <v>833</v>
      </c>
    </row>
    <row r="65" spans="1:28" x14ac:dyDescent="0.35">
      <c r="A65" s="424" t="s">
        <v>862</v>
      </c>
      <c r="B65" s="446" t="s">
        <v>861</v>
      </c>
      <c r="C65" s="424" t="s">
        <v>862</v>
      </c>
      <c r="D65" s="425" t="s">
        <v>483</v>
      </c>
      <c r="E65" s="426" t="s">
        <v>482</v>
      </c>
      <c r="F65" s="446" t="s">
        <v>856</v>
      </c>
      <c r="G65" s="424" t="s">
        <v>862</v>
      </c>
      <c r="H65" s="447" t="s">
        <v>290</v>
      </c>
      <c r="O65" s="358" t="s">
        <v>467</v>
      </c>
      <c r="P65" s="358" t="s">
        <v>468</v>
      </c>
      <c r="Q65" s="358" t="s">
        <v>469</v>
      </c>
      <c r="R65" s="358" t="s">
        <v>470</v>
      </c>
      <c r="W65" s="358" t="s">
        <v>833</v>
      </c>
    </row>
    <row r="67" spans="1:28" ht="15" thickBot="1" x14ac:dyDescent="0.4">
      <c r="A67" s="1" t="s">
        <v>485</v>
      </c>
      <c r="B67" s="1" t="s">
        <v>863</v>
      </c>
    </row>
    <row r="68" spans="1:28" ht="15" thickBot="1" x14ac:dyDescent="0.4">
      <c r="A68" s="50" t="s">
        <v>407</v>
      </c>
      <c r="B68" s="51" t="s">
        <v>108</v>
      </c>
      <c r="C68" s="50" t="s">
        <v>407</v>
      </c>
      <c r="D68" s="5" t="s">
        <v>408</v>
      </c>
      <c r="E68" s="50" t="s">
        <v>407</v>
      </c>
      <c r="F68" s="52" t="s">
        <v>409</v>
      </c>
      <c r="G68" s="50" t="s">
        <v>407</v>
      </c>
      <c r="H68" s="53" t="s">
        <v>410</v>
      </c>
      <c r="I68" s="1"/>
      <c r="J68" s="1"/>
      <c r="K68" s="1"/>
      <c r="L68" s="1"/>
      <c r="M68" s="1"/>
      <c r="N68" s="1"/>
    </row>
    <row r="69" spans="1:28" x14ac:dyDescent="0.35">
      <c r="A69" s="12" t="s">
        <v>41</v>
      </c>
      <c r="B69" s="13" t="s">
        <v>41</v>
      </c>
      <c r="C69" s="13" t="s">
        <v>41</v>
      </c>
      <c r="D69" s="13" t="s">
        <v>41</v>
      </c>
      <c r="E69" s="13" t="s">
        <v>41</v>
      </c>
      <c r="F69" s="7" t="s">
        <v>41</v>
      </c>
      <c r="G69" s="13" t="s">
        <v>41</v>
      </c>
      <c r="H69" s="8" t="s">
        <v>41</v>
      </c>
      <c r="I69" s="1"/>
      <c r="J69" s="1"/>
      <c r="K69" s="1"/>
      <c r="L69" s="1"/>
      <c r="M69" s="1"/>
      <c r="N69" s="1"/>
    </row>
    <row r="70" spans="1:28" x14ac:dyDescent="0.35">
      <c r="A70" s="420" t="s">
        <v>486</v>
      </c>
      <c r="B70" s="445" t="s">
        <v>487</v>
      </c>
      <c r="C70" s="422" t="s">
        <v>486</v>
      </c>
      <c r="D70" s="421" t="s">
        <v>864</v>
      </c>
      <c r="E70" s="422" t="s">
        <v>486</v>
      </c>
      <c r="F70" s="445" t="s">
        <v>865</v>
      </c>
      <c r="G70" s="420" t="s">
        <v>486</v>
      </c>
      <c r="H70" s="423" t="s">
        <v>322</v>
      </c>
      <c r="S70" s="313" t="s">
        <v>519</v>
      </c>
      <c r="T70" s="313" t="s">
        <v>640</v>
      </c>
      <c r="W70" s="313" t="s">
        <v>833</v>
      </c>
      <c r="AB70" t="s">
        <v>866</v>
      </c>
    </row>
    <row r="71" spans="1:28" x14ac:dyDescent="0.35">
      <c r="A71" s="420" t="s">
        <v>488</v>
      </c>
      <c r="B71" s="445" t="s">
        <v>487</v>
      </c>
      <c r="C71" s="422" t="s">
        <v>488</v>
      </c>
      <c r="D71" s="421" t="s">
        <v>489</v>
      </c>
      <c r="E71" s="422" t="s">
        <v>488</v>
      </c>
      <c r="F71" s="445" t="s">
        <v>865</v>
      </c>
      <c r="G71" s="420" t="s">
        <v>488</v>
      </c>
      <c r="H71" s="423" t="s">
        <v>322</v>
      </c>
      <c r="S71" s="313" t="s">
        <v>519</v>
      </c>
      <c r="T71" s="313" t="s">
        <v>640</v>
      </c>
      <c r="W71" s="313" t="s">
        <v>833</v>
      </c>
      <c r="AB71" t="s">
        <v>835</v>
      </c>
    </row>
    <row r="72" spans="1:28" x14ac:dyDescent="0.35">
      <c r="A72" s="420" t="s">
        <v>490</v>
      </c>
      <c r="B72" s="445" t="s">
        <v>867</v>
      </c>
      <c r="C72" s="422" t="s">
        <v>490</v>
      </c>
      <c r="D72" s="421" t="s">
        <v>868</v>
      </c>
      <c r="E72" s="422" t="s">
        <v>490</v>
      </c>
      <c r="F72" s="445" t="s">
        <v>865</v>
      </c>
      <c r="G72" s="420" t="s">
        <v>490</v>
      </c>
      <c r="H72" s="423" t="s">
        <v>322</v>
      </c>
      <c r="S72" s="313" t="s">
        <v>519</v>
      </c>
      <c r="T72" s="313" t="s">
        <v>640</v>
      </c>
      <c r="W72" s="313" t="s">
        <v>833</v>
      </c>
    </row>
    <row r="73" spans="1:28" x14ac:dyDescent="0.35">
      <c r="A73" s="448" t="s">
        <v>491</v>
      </c>
      <c r="B73" s="449" t="s">
        <v>869</v>
      </c>
      <c r="C73" s="450" t="s">
        <v>491</v>
      </c>
      <c r="D73" s="451" t="s">
        <v>492</v>
      </c>
      <c r="E73" s="450" t="s">
        <v>491</v>
      </c>
      <c r="F73" s="445" t="s">
        <v>865</v>
      </c>
      <c r="G73" s="448" t="s">
        <v>491</v>
      </c>
      <c r="H73" s="452" t="s">
        <v>322</v>
      </c>
      <c r="S73" s="313" t="s">
        <v>519</v>
      </c>
      <c r="T73" s="313" t="s">
        <v>640</v>
      </c>
      <c r="W73" s="313" t="s">
        <v>833</v>
      </c>
    </row>
    <row r="74" spans="1:28" x14ac:dyDescent="0.35">
      <c r="A74" s="420" t="s">
        <v>493</v>
      </c>
      <c r="B74" s="445" t="s">
        <v>328</v>
      </c>
      <c r="C74" s="422" t="s">
        <v>493</v>
      </c>
      <c r="D74" s="421" t="s">
        <v>494</v>
      </c>
      <c r="E74" s="422" t="s">
        <v>493</v>
      </c>
      <c r="F74" s="445" t="s">
        <v>865</v>
      </c>
      <c r="G74" s="420" t="s">
        <v>493</v>
      </c>
      <c r="H74" s="423" t="s">
        <v>322</v>
      </c>
      <c r="S74" s="313" t="s">
        <v>519</v>
      </c>
      <c r="T74" s="313" t="s">
        <v>640</v>
      </c>
      <c r="W74" s="313" t="s">
        <v>833</v>
      </c>
    </row>
    <row r="75" spans="1:28" x14ac:dyDescent="0.35">
      <c r="A75" s="420" t="s">
        <v>495</v>
      </c>
      <c r="B75" s="445" t="s">
        <v>328</v>
      </c>
      <c r="C75" s="422" t="s">
        <v>495</v>
      </c>
      <c r="D75" s="421" t="s">
        <v>496</v>
      </c>
      <c r="E75" s="422" t="s">
        <v>495</v>
      </c>
      <c r="F75" s="445" t="s">
        <v>865</v>
      </c>
      <c r="G75" s="420" t="s">
        <v>495</v>
      </c>
      <c r="H75" s="423" t="s">
        <v>322</v>
      </c>
      <c r="S75" s="313" t="s">
        <v>519</v>
      </c>
      <c r="T75" s="313" t="s">
        <v>640</v>
      </c>
      <c r="W75" s="313" t="s">
        <v>833</v>
      </c>
    </row>
    <row r="76" spans="1:28" x14ac:dyDescent="0.35">
      <c r="A76" s="448" t="s">
        <v>497</v>
      </c>
      <c r="B76" s="449" t="s">
        <v>498</v>
      </c>
      <c r="C76" s="450" t="s">
        <v>497</v>
      </c>
      <c r="D76" s="451" t="s">
        <v>499</v>
      </c>
      <c r="E76" s="450" t="s">
        <v>497</v>
      </c>
      <c r="F76" s="445" t="s">
        <v>865</v>
      </c>
      <c r="G76" s="448" t="s">
        <v>497</v>
      </c>
      <c r="H76" s="452" t="s">
        <v>322</v>
      </c>
      <c r="S76" s="313" t="s">
        <v>519</v>
      </c>
      <c r="T76" s="313" t="s">
        <v>640</v>
      </c>
      <c r="W76" s="313" t="s">
        <v>833</v>
      </c>
    </row>
    <row r="77" spans="1:28" x14ac:dyDescent="0.35">
      <c r="A77" s="448" t="s">
        <v>500</v>
      </c>
      <c r="B77" s="449" t="s">
        <v>498</v>
      </c>
      <c r="C77" s="450" t="s">
        <v>500</v>
      </c>
      <c r="D77" s="451" t="s">
        <v>501</v>
      </c>
      <c r="E77" s="450" t="s">
        <v>500</v>
      </c>
      <c r="F77" s="445" t="s">
        <v>865</v>
      </c>
      <c r="G77" s="448" t="s">
        <v>500</v>
      </c>
      <c r="H77" s="452" t="s">
        <v>322</v>
      </c>
      <c r="S77" s="313" t="s">
        <v>519</v>
      </c>
      <c r="T77" s="313" t="s">
        <v>640</v>
      </c>
      <c r="W77" s="313" t="s">
        <v>833</v>
      </c>
    </row>
    <row r="78" spans="1:28" x14ac:dyDescent="0.35">
      <c r="A78" s="420" t="s">
        <v>502</v>
      </c>
      <c r="B78" s="445" t="s">
        <v>870</v>
      </c>
      <c r="C78" s="422" t="s">
        <v>502</v>
      </c>
      <c r="D78" s="421" t="s">
        <v>871</v>
      </c>
      <c r="E78" s="422" t="s">
        <v>477</v>
      </c>
      <c r="F78" s="445" t="s">
        <v>865</v>
      </c>
      <c r="G78" s="420" t="s">
        <v>502</v>
      </c>
      <c r="H78" s="423" t="s">
        <v>322</v>
      </c>
      <c r="S78" s="313" t="s">
        <v>519</v>
      </c>
      <c r="T78" s="313" t="s">
        <v>640</v>
      </c>
      <c r="W78" s="313" t="s">
        <v>833</v>
      </c>
    </row>
    <row r="79" spans="1:28" x14ac:dyDescent="0.35">
      <c r="A79" s="424" t="s">
        <v>503</v>
      </c>
      <c r="B79" s="446" t="s">
        <v>336</v>
      </c>
      <c r="C79" s="426" t="s">
        <v>503</v>
      </c>
      <c r="D79" s="425" t="s">
        <v>872</v>
      </c>
      <c r="E79" s="426" t="s">
        <v>503</v>
      </c>
      <c r="F79" s="446" t="s">
        <v>873</v>
      </c>
      <c r="G79" s="424" t="s">
        <v>503</v>
      </c>
      <c r="H79" s="447" t="s">
        <v>326</v>
      </c>
      <c r="T79" s="358" t="s">
        <v>640</v>
      </c>
    </row>
    <row r="80" spans="1:28" x14ac:dyDescent="0.35">
      <c r="A80" s="424" t="s">
        <v>504</v>
      </c>
      <c r="B80" s="446" t="s">
        <v>336</v>
      </c>
      <c r="C80" s="426" t="s">
        <v>504</v>
      </c>
      <c r="D80" s="425" t="s">
        <v>874</v>
      </c>
      <c r="E80" s="426" t="s">
        <v>504</v>
      </c>
      <c r="F80" s="446" t="s">
        <v>873</v>
      </c>
      <c r="G80" s="424" t="s">
        <v>504</v>
      </c>
      <c r="H80" s="447" t="s">
        <v>326</v>
      </c>
      <c r="T80" s="358" t="s">
        <v>640</v>
      </c>
    </row>
    <row r="81" spans="1:552" s="54" customFormat="1" x14ac:dyDescent="0.35">
      <c r="A81" s="424" t="s">
        <v>505</v>
      </c>
      <c r="B81" s="446" t="s">
        <v>338</v>
      </c>
      <c r="C81" s="426" t="s">
        <v>505</v>
      </c>
      <c r="D81" s="425" t="s">
        <v>875</v>
      </c>
      <c r="E81" s="426" t="s">
        <v>505</v>
      </c>
      <c r="F81" s="446" t="s">
        <v>873</v>
      </c>
      <c r="G81" s="424" t="s">
        <v>505</v>
      </c>
      <c r="H81" s="447" t="s">
        <v>326</v>
      </c>
      <c r="I81"/>
      <c r="J81"/>
      <c r="K81"/>
      <c r="L81"/>
      <c r="M81"/>
      <c r="N81"/>
      <c r="O81"/>
      <c r="P81"/>
      <c r="Q81"/>
      <c r="R81"/>
      <c r="S81"/>
      <c r="T81" s="358" t="s">
        <v>640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</row>
    <row r="82" spans="1:552" x14ac:dyDescent="0.35">
      <c r="A82" s="424" t="s">
        <v>506</v>
      </c>
      <c r="B82" s="446" t="s">
        <v>338</v>
      </c>
      <c r="C82" s="426" t="s">
        <v>506</v>
      </c>
      <c r="D82" s="425" t="s">
        <v>876</v>
      </c>
      <c r="E82" s="426" t="s">
        <v>506</v>
      </c>
      <c r="F82" s="446" t="s">
        <v>873</v>
      </c>
      <c r="G82" s="424" t="s">
        <v>506</v>
      </c>
      <c r="H82" s="447" t="s">
        <v>326</v>
      </c>
      <c r="T82" s="358" t="s">
        <v>640</v>
      </c>
    </row>
    <row r="83" spans="1:552" x14ac:dyDescent="0.35">
      <c r="A83" s="424" t="s">
        <v>507</v>
      </c>
      <c r="B83" s="446" t="s">
        <v>877</v>
      </c>
      <c r="C83" s="426" t="s">
        <v>507</v>
      </c>
      <c r="D83" s="425" t="s">
        <v>878</v>
      </c>
      <c r="E83" s="426" t="s">
        <v>507</v>
      </c>
      <c r="F83" s="446" t="s">
        <v>873</v>
      </c>
      <c r="G83" s="424" t="s">
        <v>507</v>
      </c>
      <c r="H83" s="447" t="s">
        <v>326</v>
      </c>
      <c r="T83" s="358" t="s">
        <v>640</v>
      </c>
    </row>
    <row r="84" spans="1:552" x14ac:dyDescent="0.35">
      <c r="A84" s="424" t="s">
        <v>508</v>
      </c>
      <c r="B84" s="446" t="s">
        <v>877</v>
      </c>
      <c r="C84" s="426" t="s">
        <v>508</v>
      </c>
      <c r="D84" s="425" t="s">
        <v>879</v>
      </c>
      <c r="E84" s="426" t="s">
        <v>508</v>
      </c>
      <c r="F84" s="446" t="s">
        <v>873</v>
      </c>
      <c r="G84" s="424" t="s">
        <v>508</v>
      </c>
      <c r="H84" s="447" t="s">
        <v>326</v>
      </c>
      <c r="T84" s="358" t="s">
        <v>640</v>
      </c>
    </row>
    <row r="85" spans="1:552" s="54" customFormat="1" x14ac:dyDescent="0.35">
      <c r="A85" s="424" t="s">
        <v>509</v>
      </c>
      <c r="B85" s="446" t="s">
        <v>880</v>
      </c>
      <c r="C85" s="426" t="s">
        <v>509</v>
      </c>
      <c r="D85" s="426" t="s">
        <v>881</v>
      </c>
      <c r="E85" s="426" t="s">
        <v>509</v>
      </c>
      <c r="F85" s="446" t="s">
        <v>873</v>
      </c>
      <c r="G85" s="424" t="s">
        <v>509</v>
      </c>
      <c r="H85" s="447" t="s">
        <v>326</v>
      </c>
      <c r="I85"/>
      <c r="J85"/>
      <c r="K85"/>
      <c r="L85"/>
      <c r="M85"/>
      <c r="N85"/>
      <c r="O85"/>
      <c r="P85"/>
      <c r="Q85"/>
      <c r="R85"/>
      <c r="S85"/>
      <c r="T85" s="358" t="s">
        <v>640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</row>
    <row r="86" spans="1:552" s="54" customFormat="1" x14ac:dyDescent="0.35">
      <c r="A86" s="424" t="s">
        <v>510</v>
      </c>
      <c r="B86" s="446" t="s">
        <v>880</v>
      </c>
      <c r="C86" s="426" t="s">
        <v>510</v>
      </c>
      <c r="D86" s="426" t="s">
        <v>882</v>
      </c>
      <c r="E86" s="426" t="s">
        <v>510</v>
      </c>
      <c r="F86" s="446" t="s">
        <v>873</v>
      </c>
      <c r="G86" s="424" t="s">
        <v>510</v>
      </c>
      <c r="H86" s="447" t="s">
        <v>326</v>
      </c>
      <c r="I86"/>
      <c r="J86"/>
      <c r="K86"/>
      <c r="L86"/>
      <c r="M86"/>
      <c r="N86"/>
      <c r="O86"/>
      <c r="P86"/>
      <c r="Q86"/>
      <c r="R86"/>
      <c r="S86"/>
      <c r="T86" s="358" t="s">
        <v>640</v>
      </c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</row>
    <row r="87" spans="1:552" s="54" customFormat="1" x14ac:dyDescent="0.35">
      <c r="A87" s="424" t="s">
        <v>511</v>
      </c>
      <c r="B87" s="446" t="s">
        <v>880</v>
      </c>
      <c r="C87" s="426" t="s">
        <v>511</v>
      </c>
      <c r="D87" s="426" t="s">
        <v>883</v>
      </c>
      <c r="E87" s="426" t="s">
        <v>511</v>
      </c>
      <c r="F87" s="446" t="s">
        <v>873</v>
      </c>
      <c r="G87" s="424" t="s">
        <v>511</v>
      </c>
      <c r="H87" s="447" t="s">
        <v>326</v>
      </c>
      <c r="I87"/>
      <c r="J87"/>
      <c r="K87"/>
      <c r="L87"/>
      <c r="M87"/>
      <c r="N87"/>
      <c r="O87"/>
      <c r="P87"/>
      <c r="Q87"/>
      <c r="R87"/>
      <c r="S87"/>
      <c r="T87" s="358" t="s">
        <v>640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</row>
    <row r="88" spans="1:552" x14ac:dyDescent="0.35">
      <c r="A88" s="424" t="s">
        <v>884</v>
      </c>
      <c r="B88" s="446" t="s">
        <v>880</v>
      </c>
      <c r="C88" s="426" t="s">
        <v>884</v>
      </c>
      <c r="D88" s="426" t="s">
        <v>885</v>
      </c>
      <c r="E88" s="426" t="s">
        <v>511</v>
      </c>
      <c r="F88" s="446" t="s">
        <v>873</v>
      </c>
      <c r="G88" s="424" t="s">
        <v>884</v>
      </c>
      <c r="H88" s="447" t="s">
        <v>326</v>
      </c>
      <c r="T88" s="358" t="s">
        <v>640</v>
      </c>
    </row>
    <row r="89" spans="1:552" x14ac:dyDescent="0.35">
      <c r="A89" s="424" t="s">
        <v>512</v>
      </c>
      <c r="B89" s="446" t="s">
        <v>886</v>
      </c>
      <c r="C89" s="426" t="s">
        <v>512</v>
      </c>
      <c r="D89" s="426" t="s">
        <v>887</v>
      </c>
      <c r="E89" s="426" t="s">
        <v>512</v>
      </c>
      <c r="F89" s="446" t="s">
        <v>873</v>
      </c>
      <c r="G89" s="424" t="s">
        <v>512</v>
      </c>
      <c r="H89" s="447" t="s">
        <v>326</v>
      </c>
      <c r="T89" s="358" t="s">
        <v>640</v>
      </c>
    </row>
    <row r="90" spans="1:552" x14ac:dyDescent="0.35">
      <c r="A90" s="424" t="s">
        <v>888</v>
      </c>
      <c r="B90" s="446" t="s">
        <v>886</v>
      </c>
      <c r="C90" s="426" t="s">
        <v>888</v>
      </c>
      <c r="D90" s="426" t="s">
        <v>889</v>
      </c>
      <c r="E90" s="426" t="s">
        <v>888</v>
      </c>
      <c r="F90" s="446" t="s">
        <v>873</v>
      </c>
      <c r="G90" s="424" t="s">
        <v>888</v>
      </c>
      <c r="H90" s="447" t="s">
        <v>326</v>
      </c>
      <c r="T90" s="358" t="s">
        <v>640</v>
      </c>
    </row>
    <row r="91" spans="1:552" x14ac:dyDescent="0.35">
      <c r="A91" s="453" t="s">
        <v>545</v>
      </c>
      <c r="B91" s="454" t="s">
        <v>890</v>
      </c>
      <c r="C91" s="453" t="s">
        <v>545</v>
      </c>
      <c r="D91" s="455" t="s">
        <v>546</v>
      </c>
      <c r="E91" s="453" t="s">
        <v>545</v>
      </c>
      <c r="F91" s="454" t="s">
        <v>891</v>
      </c>
      <c r="G91" s="453" t="s">
        <v>545</v>
      </c>
      <c r="H91" s="456" t="s">
        <v>112</v>
      </c>
      <c r="T91" s="368" t="s">
        <v>640</v>
      </c>
      <c r="W91" s="368" t="s">
        <v>833</v>
      </c>
    </row>
    <row r="92" spans="1:552" s="9" customFormat="1" x14ac:dyDescent="0.35">
      <c r="A92" s="453" t="s">
        <v>547</v>
      </c>
      <c r="B92" s="454" t="s">
        <v>890</v>
      </c>
      <c r="C92" s="453" t="s">
        <v>547</v>
      </c>
      <c r="D92" s="455" t="s">
        <v>548</v>
      </c>
      <c r="E92" s="453" t="s">
        <v>547</v>
      </c>
      <c r="F92" s="454" t="s">
        <v>891</v>
      </c>
      <c r="G92" s="453" t="s">
        <v>547</v>
      </c>
      <c r="H92" s="456" t="s">
        <v>112</v>
      </c>
      <c r="I92"/>
      <c r="J92"/>
      <c r="K92"/>
      <c r="L92"/>
      <c r="M92"/>
      <c r="N92"/>
      <c r="O92"/>
      <c r="P92"/>
      <c r="Q92"/>
      <c r="R92"/>
      <c r="S92"/>
      <c r="T92" s="368" t="s">
        <v>640</v>
      </c>
      <c r="U92"/>
      <c r="V92"/>
      <c r="W92" s="368" t="s">
        <v>833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</row>
    <row r="93" spans="1:552" s="9" customFormat="1" x14ac:dyDescent="0.35">
      <c r="A93" s="453" t="s">
        <v>549</v>
      </c>
      <c r="B93" s="454" t="s">
        <v>550</v>
      </c>
      <c r="C93" s="453" t="s">
        <v>549</v>
      </c>
      <c r="D93" s="455" t="s">
        <v>551</v>
      </c>
      <c r="E93" s="453" t="s">
        <v>549</v>
      </c>
      <c r="F93" s="454" t="s">
        <v>891</v>
      </c>
      <c r="G93" s="453" t="s">
        <v>549</v>
      </c>
      <c r="H93" s="456" t="s">
        <v>112</v>
      </c>
      <c r="I93"/>
      <c r="J93"/>
      <c r="K93"/>
      <c r="L93"/>
      <c r="M93"/>
      <c r="N93"/>
      <c r="O93"/>
      <c r="P93"/>
      <c r="Q93"/>
      <c r="R93"/>
      <c r="S93"/>
      <c r="T93" s="368" t="s">
        <v>640</v>
      </c>
      <c r="U93"/>
      <c r="V93"/>
      <c r="W93" s="368" t="s">
        <v>833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</row>
    <row r="94" spans="1:552" x14ac:dyDescent="0.35">
      <c r="A94" s="453" t="s">
        <v>552</v>
      </c>
      <c r="B94" s="454" t="s">
        <v>550</v>
      </c>
      <c r="C94" s="453" t="s">
        <v>552</v>
      </c>
      <c r="D94" s="455" t="s">
        <v>553</v>
      </c>
      <c r="E94" s="453" t="s">
        <v>552</v>
      </c>
      <c r="F94" s="454" t="s">
        <v>891</v>
      </c>
      <c r="G94" s="453" t="s">
        <v>552</v>
      </c>
      <c r="H94" s="456" t="s">
        <v>112</v>
      </c>
      <c r="T94" s="368" t="s">
        <v>640</v>
      </c>
      <c r="W94" s="368" t="s">
        <v>833</v>
      </c>
    </row>
    <row r="95" spans="1:552" x14ac:dyDescent="0.35">
      <c r="A95" s="453" t="s">
        <v>554</v>
      </c>
      <c r="B95" s="454" t="s">
        <v>892</v>
      </c>
      <c r="C95" s="453" t="s">
        <v>554</v>
      </c>
      <c r="D95" s="455" t="s">
        <v>893</v>
      </c>
      <c r="E95" s="453" t="s">
        <v>554</v>
      </c>
      <c r="F95" s="454" t="s">
        <v>891</v>
      </c>
      <c r="G95" s="453" t="s">
        <v>554</v>
      </c>
      <c r="H95" s="456" t="s">
        <v>112</v>
      </c>
      <c r="T95" s="368" t="s">
        <v>640</v>
      </c>
      <c r="W95" s="368" t="s">
        <v>833</v>
      </c>
    </row>
    <row r="97" spans="1:27" ht="15" thickBot="1" x14ac:dyDescent="0.4">
      <c r="A97" s="1" t="s">
        <v>516</v>
      </c>
      <c r="B97" s="1" t="s">
        <v>517</v>
      </c>
    </row>
    <row r="98" spans="1:27" ht="15" thickBot="1" x14ac:dyDescent="0.4">
      <c r="A98" s="50" t="s">
        <v>407</v>
      </c>
      <c r="B98" s="51" t="s">
        <v>108</v>
      </c>
      <c r="C98" s="50" t="s">
        <v>407</v>
      </c>
      <c r="D98" s="5" t="s">
        <v>408</v>
      </c>
      <c r="E98" s="50" t="s">
        <v>407</v>
      </c>
      <c r="F98" s="52" t="s">
        <v>409</v>
      </c>
      <c r="G98" s="50" t="s">
        <v>407</v>
      </c>
      <c r="H98" s="53" t="s">
        <v>410</v>
      </c>
      <c r="I98" s="1"/>
      <c r="J98" s="1"/>
      <c r="K98" s="1"/>
      <c r="L98" s="1"/>
      <c r="M98" s="1"/>
      <c r="N98" s="1"/>
    </row>
    <row r="99" spans="1:27" x14ac:dyDescent="0.35">
      <c r="A99" s="12" t="s">
        <v>41</v>
      </c>
      <c r="B99" s="13" t="s">
        <v>41</v>
      </c>
      <c r="C99" s="13" t="s">
        <v>41</v>
      </c>
      <c r="D99" s="13" t="s">
        <v>41</v>
      </c>
      <c r="E99" s="13" t="s">
        <v>41</v>
      </c>
      <c r="F99" s="7" t="s">
        <v>41</v>
      </c>
      <c r="G99" s="13" t="s">
        <v>41</v>
      </c>
      <c r="H99" s="8" t="s">
        <v>41</v>
      </c>
      <c r="I99" s="1"/>
      <c r="J99" s="1"/>
      <c r="K99" s="1"/>
      <c r="L99" s="1"/>
      <c r="M99" s="1"/>
      <c r="N99" s="1"/>
    </row>
    <row r="100" spans="1:27" x14ac:dyDescent="0.35">
      <c r="A100" s="420" t="s">
        <v>894</v>
      </c>
      <c r="B100" s="445" t="s">
        <v>357</v>
      </c>
      <c r="C100" s="420" t="s">
        <v>894</v>
      </c>
      <c r="D100" s="421" t="s">
        <v>895</v>
      </c>
      <c r="E100" s="420" t="s">
        <v>894</v>
      </c>
      <c r="F100" s="445" t="s">
        <v>896</v>
      </c>
      <c r="G100" s="420" t="s">
        <v>894</v>
      </c>
      <c r="H100" s="423" t="s">
        <v>329</v>
      </c>
      <c r="U100" s="313" t="s">
        <v>530</v>
      </c>
      <c r="X100" s="313" t="s">
        <v>897</v>
      </c>
      <c r="Y100" s="313" t="s">
        <v>898</v>
      </c>
      <c r="AA100" t="s">
        <v>899</v>
      </c>
    </row>
    <row r="101" spans="1:27" x14ac:dyDescent="0.35">
      <c r="A101" s="420" t="s">
        <v>513</v>
      </c>
      <c r="B101" s="445" t="s">
        <v>900</v>
      </c>
      <c r="C101" s="420" t="s">
        <v>513</v>
      </c>
      <c r="D101" s="421" t="s">
        <v>901</v>
      </c>
      <c r="E101" s="420" t="s">
        <v>513</v>
      </c>
      <c r="F101" s="445" t="s">
        <v>896</v>
      </c>
      <c r="G101" s="420" t="s">
        <v>513</v>
      </c>
      <c r="H101" s="423" t="s">
        <v>329</v>
      </c>
      <c r="U101" s="313" t="s">
        <v>530</v>
      </c>
      <c r="X101" s="313" t="s">
        <v>897</v>
      </c>
      <c r="Y101" s="313" t="s">
        <v>898</v>
      </c>
      <c r="AA101" t="s">
        <v>835</v>
      </c>
    </row>
    <row r="102" spans="1:27" x14ac:dyDescent="0.35">
      <c r="A102" s="420" t="s">
        <v>514</v>
      </c>
      <c r="B102" s="445" t="s">
        <v>902</v>
      </c>
      <c r="C102" s="420" t="s">
        <v>514</v>
      </c>
      <c r="D102" s="421" t="s">
        <v>903</v>
      </c>
      <c r="E102" s="420" t="s">
        <v>514</v>
      </c>
      <c r="F102" s="445" t="s">
        <v>896</v>
      </c>
      <c r="G102" s="420" t="s">
        <v>514</v>
      </c>
      <c r="H102" s="423" t="s">
        <v>329</v>
      </c>
      <c r="U102" s="313" t="s">
        <v>530</v>
      </c>
      <c r="X102" s="313" t="s">
        <v>897</v>
      </c>
      <c r="Y102" s="313" t="s">
        <v>898</v>
      </c>
    </row>
    <row r="103" spans="1:27" x14ac:dyDescent="0.35">
      <c r="A103" s="420" t="s">
        <v>515</v>
      </c>
      <c r="B103" s="445" t="s">
        <v>904</v>
      </c>
      <c r="C103" s="420" t="s">
        <v>515</v>
      </c>
      <c r="D103" s="421" t="s">
        <v>905</v>
      </c>
      <c r="E103" s="420" t="s">
        <v>515</v>
      </c>
      <c r="F103" s="445" t="s">
        <v>896</v>
      </c>
      <c r="G103" s="420" t="s">
        <v>515</v>
      </c>
      <c r="H103" s="423" t="s">
        <v>329</v>
      </c>
      <c r="U103" s="313" t="s">
        <v>530</v>
      </c>
      <c r="X103" s="313" t="s">
        <v>897</v>
      </c>
      <c r="Y103" s="313" t="s">
        <v>898</v>
      </c>
    </row>
    <row r="104" spans="1:27" x14ac:dyDescent="0.35">
      <c r="A104" s="420" t="s">
        <v>906</v>
      </c>
      <c r="B104" s="445" t="s">
        <v>907</v>
      </c>
      <c r="C104" s="420" t="s">
        <v>906</v>
      </c>
      <c r="D104" s="421" t="s">
        <v>908</v>
      </c>
      <c r="E104" s="420" t="s">
        <v>906</v>
      </c>
      <c r="F104" s="445" t="s">
        <v>896</v>
      </c>
      <c r="G104" s="420" t="s">
        <v>906</v>
      </c>
      <c r="H104" s="423" t="s">
        <v>329</v>
      </c>
      <c r="U104" s="313" t="s">
        <v>530</v>
      </c>
      <c r="X104" s="313" t="s">
        <v>897</v>
      </c>
      <c r="Y104" s="313" t="s">
        <v>898</v>
      </c>
    </row>
    <row r="105" spans="1:27" x14ac:dyDescent="0.35">
      <c r="A105" s="420" t="s">
        <v>909</v>
      </c>
      <c r="B105" s="445" t="s">
        <v>910</v>
      </c>
      <c r="C105" s="420" t="s">
        <v>909</v>
      </c>
      <c r="D105" s="421" t="s">
        <v>911</v>
      </c>
      <c r="E105" s="420" t="s">
        <v>909</v>
      </c>
      <c r="F105" s="445" t="s">
        <v>896</v>
      </c>
      <c r="G105" s="420" t="s">
        <v>909</v>
      </c>
      <c r="H105" s="423" t="s">
        <v>329</v>
      </c>
      <c r="U105" s="313" t="s">
        <v>530</v>
      </c>
      <c r="X105" s="313" t="s">
        <v>897</v>
      </c>
      <c r="Y105" s="313" t="s">
        <v>898</v>
      </c>
    </row>
    <row r="106" spans="1:27" x14ac:dyDescent="0.35">
      <c r="A106" s="420" t="s">
        <v>912</v>
      </c>
      <c r="B106" s="420" t="s">
        <v>523</v>
      </c>
      <c r="C106" s="420" t="s">
        <v>912</v>
      </c>
      <c r="D106" s="420" t="s">
        <v>524</v>
      </c>
      <c r="E106" s="420" t="s">
        <v>912</v>
      </c>
      <c r="F106" s="445" t="s">
        <v>896</v>
      </c>
      <c r="G106" s="420" t="s">
        <v>912</v>
      </c>
      <c r="H106" s="423" t="s">
        <v>329</v>
      </c>
      <c r="U106" s="313" t="s">
        <v>530</v>
      </c>
      <c r="X106" s="313" t="s">
        <v>897</v>
      </c>
      <c r="Y106" s="313" t="s">
        <v>898</v>
      </c>
    </row>
    <row r="107" spans="1:27" x14ac:dyDescent="0.35">
      <c r="A107" s="420" t="s">
        <v>913</v>
      </c>
      <c r="B107" s="420" t="s">
        <v>523</v>
      </c>
      <c r="C107" s="420" t="s">
        <v>913</v>
      </c>
      <c r="D107" s="421" t="s">
        <v>525</v>
      </c>
      <c r="E107" s="420" t="s">
        <v>913</v>
      </c>
      <c r="F107" s="445" t="s">
        <v>896</v>
      </c>
      <c r="G107" s="420" t="s">
        <v>913</v>
      </c>
      <c r="H107" s="423" t="s">
        <v>329</v>
      </c>
      <c r="U107" s="313" t="s">
        <v>530</v>
      </c>
      <c r="X107" s="313" t="s">
        <v>897</v>
      </c>
      <c r="Y107" s="313" t="s">
        <v>898</v>
      </c>
    </row>
    <row r="108" spans="1:27" x14ac:dyDescent="0.35">
      <c r="A108" s="420" t="s">
        <v>914</v>
      </c>
      <c r="B108" s="420" t="s">
        <v>523</v>
      </c>
      <c r="C108" s="420" t="s">
        <v>914</v>
      </c>
      <c r="D108" s="421" t="s">
        <v>915</v>
      </c>
      <c r="E108" s="420" t="s">
        <v>914</v>
      </c>
      <c r="F108" s="445" t="s">
        <v>896</v>
      </c>
      <c r="G108" s="420" t="s">
        <v>914</v>
      </c>
      <c r="H108" s="423" t="s">
        <v>329</v>
      </c>
      <c r="U108" s="313" t="s">
        <v>530</v>
      </c>
      <c r="X108" s="313" t="s">
        <v>897</v>
      </c>
      <c r="Y108" s="313" t="s">
        <v>898</v>
      </c>
    </row>
    <row r="109" spans="1:27" x14ac:dyDescent="0.35">
      <c r="A109" s="420" t="s">
        <v>916</v>
      </c>
      <c r="B109" s="445" t="s">
        <v>917</v>
      </c>
      <c r="C109" s="420" t="s">
        <v>916</v>
      </c>
      <c r="D109" s="421" t="s">
        <v>918</v>
      </c>
      <c r="E109" s="420" t="s">
        <v>916</v>
      </c>
      <c r="F109" s="445" t="s">
        <v>896</v>
      </c>
      <c r="G109" s="420" t="s">
        <v>916</v>
      </c>
      <c r="H109" s="423" t="s">
        <v>329</v>
      </c>
      <c r="U109" s="313" t="s">
        <v>530</v>
      </c>
      <c r="X109" s="313" t="s">
        <v>897</v>
      </c>
      <c r="Y109" s="313" t="s">
        <v>898</v>
      </c>
    </row>
    <row r="110" spans="1:27" x14ac:dyDescent="0.35">
      <c r="A110" s="420" t="s">
        <v>919</v>
      </c>
      <c r="B110" s="445" t="s">
        <v>917</v>
      </c>
      <c r="C110" s="420" t="s">
        <v>919</v>
      </c>
      <c r="D110" s="420" t="s">
        <v>526</v>
      </c>
      <c r="E110" s="420" t="s">
        <v>919</v>
      </c>
      <c r="F110" s="445" t="s">
        <v>896</v>
      </c>
      <c r="G110" s="420" t="s">
        <v>919</v>
      </c>
      <c r="H110" s="423" t="s">
        <v>329</v>
      </c>
      <c r="U110" s="313" t="s">
        <v>530</v>
      </c>
      <c r="X110" s="313" t="s">
        <v>897</v>
      </c>
      <c r="Y110" s="313" t="s">
        <v>898</v>
      </c>
    </row>
    <row r="111" spans="1:27" x14ac:dyDescent="0.35">
      <c r="A111" s="420" t="s">
        <v>920</v>
      </c>
      <c r="B111" s="420" t="s">
        <v>681</v>
      </c>
      <c r="C111" s="420" t="s">
        <v>920</v>
      </c>
      <c r="D111" s="420" t="s">
        <v>527</v>
      </c>
      <c r="E111" s="420" t="s">
        <v>920</v>
      </c>
      <c r="F111" s="445" t="s">
        <v>896</v>
      </c>
      <c r="G111" s="420" t="s">
        <v>920</v>
      </c>
      <c r="H111" s="423" t="s">
        <v>329</v>
      </c>
      <c r="U111" s="313" t="s">
        <v>530</v>
      </c>
      <c r="X111" s="313" t="s">
        <v>897</v>
      </c>
      <c r="Y111" s="313" t="s">
        <v>898</v>
      </c>
    </row>
    <row r="112" spans="1:27" x14ac:dyDescent="0.35">
      <c r="A112" s="453" t="s">
        <v>528</v>
      </c>
      <c r="B112" s="454" t="s">
        <v>921</v>
      </c>
      <c r="C112" s="453" t="s">
        <v>528</v>
      </c>
      <c r="D112" s="455" t="s">
        <v>529</v>
      </c>
      <c r="E112" s="453" t="s">
        <v>528</v>
      </c>
      <c r="F112" s="454" t="s">
        <v>922</v>
      </c>
      <c r="G112" s="453" t="s">
        <v>528</v>
      </c>
      <c r="H112" s="456" t="s">
        <v>360</v>
      </c>
      <c r="U112" s="368" t="s">
        <v>530</v>
      </c>
      <c r="V112" s="368" t="s">
        <v>531</v>
      </c>
      <c r="X112" s="59"/>
      <c r="Y112" s="368" t="s">
        <v>898</v>
      </c>
    </row>
    <row r="113" spans="1:26" x14ac:dyDescent="0.35">
      <c r="A113" s="453" t="s">
        <v>532</v>
      </c>
      <c r="B113" s="454" t="s">
        <v>533</v>
      </c>
      <c r="C113" s="453" t="s">
        <v>532</v>
      </c>
      <c r="D113" s="455" t="s">
        <v>923</v>
      </c>
      <c r="E113" s="453" t="s">
        <v>532</v>
      </c>
      <c r="F113" s="454" t="s">
        <v>922</v>
      </c>
      <c r="G113" s="453" t="s">
        <v>532</v>
      </c>
      <c r="H113" s="456" t="s">
        <v>360</v>
      </c>
      <c r="U113" s="368" t="s">
        <v>530</v>
      </c>
      <c r="V113" s="368" t="s">
        <v>531</v>
      </c>
      <c r="X113" s="59"/>
      <c r="Y113" s="368" t="s">
        <v>898</v>
      </c>
    </row>
    <row r="114" spans="1:26" x14ac:dyDescent="0.35">
      <c r="A114" s="453" t="s">
        <v>534</v>
      </c>
      <c r="B114" s="454" t="s">
        <v>535</v>
      </c>
      <c r="C114" s="453" t="s">
        <v>534</v>
      </c>
      <c r="D114" s="455" t="s">
        <v>536</v>
      </c>
      <c r="E114" s="453" t="s">
        <v>534</v>
      </c>
      <c r="F114" s="454" t="s">
        <v>922</v>
      </c>
      <c r="G114" s="453" t="s">
        <v>534</v>
      </c>
      <c r="H114" s="456" t="s">
        <v>360</v>
      </c>
      <c r="U114" s="368" t="s">
        <v>530</v>
      </c>
      <c r="V114" s="368" t="s">
        <v>531</v>
      </c>
      <c r="X114" s="59"/>
      <c r="Y114" s="368" t="s">
        <v>898</v>
      </c>
    </row>
    <row r="115" spans="1:26" x14ac:dyDescent="0.35">
      <c r="A115" s="453" t="s">
        <v>537</v>
      </c>
      <c r="B115" s="454" t="s">
        <v>924</v>
      </c>
      <c r="C115" s="453" t="s">
        <v>537</v>
      </c>
      <c r="D115" s="455" t="s">
        <v>538</v>
      </c>
      <c r="E115" s="453" t="s">
        <v>537</v>
      </c>
      <c r="F115" s="454" t="s">
        <v>922</v>
      </c>
      <c r="G115" s="453" t="s">
        <v>537</v>
      </c>
      <c r="H115" s="456" t="s">
        <v>360</v>
      </c>
      <c r="U115" s="368" t="s">
        <v>530</v>
      </c>
      <c r="V115" s="368" t="s">
        <v>531</v>
      </c>
      <c r="X115" s="59"/>
      <c r="Y115" s="368" t="s">
        <v>898</v>
      </c>
    </row>
    <row r="117" spans="1:26" ht="15" thickBot="1" x14ac:dyDescent="0.4">
      <c r="A117" s="1" t="s">
        <v>539</v>
      </c>
      <c r="B117" s="1" t="s">
        <v>540</v>
      </c>
    </row>
    <row r="118" spans="1:26" ht="15" thickBot="1" x14ac:dyDescent="0.4">
      <c r="A118" s="50" t="s">
        <v>407</v>
      </c>
      <c r="B118" s="51" t="s">
        <v>108</v>
      </c>
      <c r="C118" s="50" t="s">
        <v>407</v>
      </c>
      <c r="D118" s="5" t="s">
        <v>408</v>
      </c>
      <c r="E118" s="50" t="s">
        <v>407</v>
      </c>
      <c r="F118" s="52" t="s">
        <v>409</v>
      </c>
      <c r="G118" s="50" t="s">
        <v>407</v>
      </c>
      <c r="H118" s="53" t="s">
        <v>410</v>
      </c>
      <c r="U118" s="1"/>
      <c r="V118" s="1"/>
      <c r="W118" s="1"/>
      <c r="X118" s="1"/>
      <c r="Y118" s="1"/>
      <c r="Z118" s="1"/>
    </row>
    <row r="119" spans="1:26" x14ac:dyDescent="0.35">
      <c r="A119" s="12" t="s">
        <v>41</v>
      </c>
      <c r="B119" s="13" t="s">
        <v>41</v>
      </c>
      <c r="C119" s="13" t="s">
        <v>41</v>
      </c>
      <c r="D119" s="13" t="s">
        <v>41</v>
      </c>
      <c r="E119" s="13" t="s">
        <v>41</v>
      </c>
      <c r="F119" s="7" t="s">
        <v>41</v>
      </c>
      <c r="G119" s="13" t="s">
        <v>41</v>
      </c>
      <c r="H119" s="8" t="s">
        <v>41</v>
      </c>
      <c r="U119" s="1"/>
      <c r="V119" s="1"/>
      <c r="W119" s="1"/>
      <c r="X119" s="1"/>
      <c r="Y119" s="1"/>
      <c r="Z119" s="1"/>
    </row>
    <row r="120" spans="1:26" x14ac:dyDescent="0.35">
      <c r="A120" s="420" t="s">
        <v>518</v>
      </c>
      <c r="B120" s="445" t="s">
        <v>688</v>
      </c>
      <c r="C120" s="420" t="s">
        <v>518</v>
      </c>
      <c r="D120" s="421" t="s">
        <v>925</v>
      </c>
      <c r="E120" s="420" t="s">
        <v>518</v>
      </c>
      <c r="F120" s="445" t="s">
        <v>926</v>
      </c>
      <c r="G120" s="420" t="s">
        <v>518</v>
      </c>
      <c r="H120" s="423" t="s">
        <v>358</v>
      </c>
      <c r="V120" s="457" t="s">
        <v>531</v>
      </c>
      <c r="X120" s="313" t="s">
        <v>897</v>
      </c>
    </row>
    <row r="121" spans="1:26" x14ac:dyDescent="0.35">
      <c r="A121" s="420" t="s">
        <v>520</v>
      </c>
      <c r="B121" s="445" t="s">
        <v>688</v>
      </c>
      <c r="C121" s="420" t="s">
        <v>520</v>
      </c>
      <c r="D121" s="421" t="s">
        <v>927</v>
      </c>
      <c r="E121" s="420" t="s">
        <v>520</v>
      </c>
      <c r="F121" s="445" t="s">
        <v>926</v>
      </c>
      <c r="G121" s="420" t="s">
        <v>520</v>
      </c>
      <c r="H121" s="423" t="s">
        <v>358</v>
      </c>
      <c r="V121" s="457" t="s">
        <v>531</v>
      </c>
      <c r="X121" s="313" t="s">
        <v>897</v>
      </c>
    </row>
    <row r="122" spans="1:26" x14ac:dyDescent="0.35">
      <c r="A122" s="420" t="s">
        <v>522</v>
      </c>
      <c r="B122" s="445" t="s">
        <v>928</v>
      </c>
      <c r="C122" s="420" t="s">
        <v>522</v>
      </c>
      <c r="D122" s="421" t="s">
        <v>542</v>
      </c>
      <c r="E122" s="420" t="s">
        <v>522</v>
      </c>
      <c r="F122" s="445" t="s">
        <v>926</v>
      </c>
      <c r="G122" s="420" t="s">
        <v>522</v>
      </c>
      <c r="H122" s="423" t="s">
        <v>358</v>
      </c>
      <c r="V122" s="457" t="s">
        <v>531</v>
      </c>
      <c r="X122" s="313" t="s">
        <v>897</v>
      </c>
    </row>
    <row r="123" spans="1:26" x14ac:dyDescent="0.35">
      <c r="A123" s="420" t="s">
        <v>929</v>
      </c>
      <c r="B123" s="445" t="s">
        <v>930</v>
      </c>
      <c r="C123" s="420" t="s">
        <v>929</v>
      </c>
      <c r="D123" s="421" t="s">
        <v>931</v>
      </c>
      <c r="E123" s="420" t="s">
        <v>929</v>
      </c>
      <c r="F123" s="445" t="s">
        <v>926</v>
      </c>
      <c r="G123" s="420" t="s">
        <v>929</v>
      </c>
      <c r="H123" s="423" t="s">
        <v>358</v>
      </c>
      <c r="V123" s="457" t="s">
        <v>531</v>
      </c>
      <c r="X123" s="313" t="s">
        <v>897</v>
      </c>
    </row>
    <row r="124" spans="1:26" x14ac:dyDescent="0.35">
      <c r="A124" s="420" t="s">
        <v>932</v>
      </c>
      <c r="B124" s="445" t="s">
        <v>930</v>
      </c>
      <c r="C124" s="420" t="s">
        <v>932</v>
      </c>
      <c r="D124" s="421" t="s">
        <v>933</v>
      </c>
      <c r="E124" s="420" t="s">
        <v>932</v>
      </c>
      <c r="F124" s="445" t="s">
        <v>926</v>
      </c>
      <c r="G124" s="420" t="s">
        <v>932</v>
      </c>
      <c r="H124" s="423" t="s">
        <v>358</v>
      </c>
      <c r="V124" s="457" t="s">
        <v>531</v>
      </c>
      <c r="X124" s="313" t="s">
        <v>897</v>
      </c>
    </row>
    <row r="125" spans="1:26" x14ac:dyDescent="0.35">
      <c r="A125" s="420" t="s">
        <v>934</v>
      </c>
      <c r="B125" s="445" t="s">
        <v>930</v>
      </c>
      <c r="C125" s="420" t="s">
        <v>934</v>
      </c>
      <c r="D125" s="421" t="s">
        <v>935</v>
      </c>
      <c r="E125" s="420" t="s">
        <v>934</v>
      </c>
      <c r="F125" s="445" t="s">
        <v>926</v>
      </c>
      <c r="G125" s="420" t="s">
        <v>934</v>
      </c>
      <c r="H125" s="423" t="s">
        <v>358</v>
      </c>
      <c r="V125" s="457" t="s">
        <v>531</v>
      </c>
      <c r="X125" s="313" t="s">
        <v>897</v>
      </c>
    </row>
    <row r="126" spans="1:26" x14ac:dyDescent="0.35">
      <c r="A126" s="420" t="s">
        <v>936</v>
      </c>
      <c r="B126" s="445" t="s">
        <v>930</v>
      </c>
      <c r="C126" s="420" t="s">
        <v>936</v>
      </c>
      <c r="D126" s="420" t="s">
        <v>937</v>
      </c>
      <c r="E126" s="420" t="s">
        <v>936</v>
      </c>
      <c r="F126" s="445" t="s">
        <v>926</v>
      </c>
      <c r="G126" s="420" t="s">
        <v>936</v>
      </c>
      <c r="H126" s="423" t="s">
        <v>358</v>
      </c>
      <c r="V126" s="457" t="s">
        <v>531</v>
      </c>
      <c r="X126" s="313" t="s">
        <v>897</v>
      </c>
    </row>
    <row r="127" spans="1:26" x14ac:dyDescent="0.35">
      <c r="A127" s="420" t="s">
        <v>938</v>
      </c>
      <c r="B127" s="445" t="s">
        <v>939</v>
      </c>
      <c r="C127" s="420" t="s">
        <v>938</v>
      </c>
      <c r="D127" s="421" t="s">
        <v>940</v>
      </c>
      <c r="E127" s="420" t="s">
        <v>938</v>
      </c>
      <c r="F127" s="445" t="s">
        <v>926</v>
      </c>
      <c r="G127" s="420" t="s">
        <v>938</v>
      </c>
      <c r="H127" s="423" t="s">
        <v>358</v>
      </c>
      <c r="V127" s="457" t="s">
        <v>531</v>
      </c>
      <c r="X127" s="313" t="s">
        <v>897</v>
      </c>
    </row>
    <row r="128" spans="1:26" x14ac:dyDescent="0.35">
      <c r="A128" s="420" t="s">
        <v>692</v>
      </c>
      <c r="B128" s="458" t="s">
        <v>693</v>
      </c>
      <c r="C128" s="420" t="s">
        <v>692</v>
      </c>
      <c r="D128" s="459" t="s">
        <v>941</v>
      </c>
      <c r="E128" s="420" t="s">
        <v>692</v>
      </c>
      <c r="F128" s="445" t="s">
        <v>926</v>
      </c>
      <c r="G128" s="420" t="s">
        <v>692</v>
      </c>
      <c r="H128" s="423" t="s">
        <v>358</v>
      </c>
      <c r="V128" s="457" t="s">
        <v>531</v>
      </c>
      <c r="X128" s="313" t="s">
        <v>897</v>
      </c>
    </row>
    <row r="129" spans="1:31" x14ac:dyDescent="0.35">
      <c r="A129" s="420" t="s">
        <v>668</v>
      </c>
      <c r="B129" s="445" t="s">
        <v>364</v>
      </c>
      <c r="C129" s="420" t="s">
        <v>668</v>
      </c>
      <c r="D129" s="421" t="s">
        <v>942</v>
      </c>
      <c r="E129" s="420" t="s">
        <v>668</v>
      </c>
      <c r="F129" s="445" t="s">
        <v>926</v>
      </c>
      <c r="G129" s="420" t="s">
        <v>668</v>
      </c>
      <c r="H129" s="423" t="s">
        <v>358</v>
      </c>
      <c r="V129" s="457" t="s">
        <v>531</v>
      </c>
      <c r="X129" s="313" t="s">
        <v>897</v>
      </c>
    </row>
    <row r="130" spans="1:31" x14ac:dyDescent="0.35">
      <c r="A130" s="420" t="s">
        <v>670</v>
      </c>
      <c r="B130" s="460" t="s">
        <v>943</v>
      </c>
      <c r="C130" s="420" t="s">
        <v>670</v>
      </c>
      <c r="D130" s="460" t="s">
        <v>944</v>
      </c>
      <c r="E130" s="420" t="s">
        <v>670</v>
      </c>
      <c r="F130" s="445" t="s">
        <v>926</v>
      </c>
      <c r="G130" s="420" t="s">
        <v>670</v>
      </c>
      <c r="H130" s="423" t="s">
        <v>358</v>
      </c>
      <c r="U130" s="461"/>
      <c r="V130" s="457" t="s">
        <v>531</v>
      </c>
      <c r="W130" s="461"/>
      <c r="X130" s="313" t="s">
        <v>897</v>
      </c>
      <c r="Y130" s="461"/>
      <c r="Z130" s="461"/>
      <c r="AA130" s="461"/>
      <c r="AB130" s="461"/>
      <c r="AC130" s="461"/>
      <c r="AD130" s="461"/>
      <c r="AE130" s="461"/>
    </row>
    <row r="131" spans="1:31" x14ac:dyDescent="0.35">
      <c r="A131" s="420" t="s">
        <v>945</v>
      </c>
      <c r="B131" s="460" t="s">
        <v>943</v>
      </c>
      <c r="C131" s="420" t="s">
        <v>945</v>
      </c>
      <c r="D131" s="460" t="s">
        <v>946</v>
      </c>
      <c r="E131" s="420" t="s">
        <v>945</v>
      </c>
      <c r="F131" s="445" t="s">
        <v>926</v>
      </c>
      <c r="G131" s="420" t="s">
        <v>945</v>
      </c>
      <c r="H131" s="423" t="s">
        <v>358</v>
      </c>
      <c r="U131" s="461"/>
      <c r="V131" s="457" t="s">
        <v>531</v>
      </c>
      <c r="W131" s="461"/>
      <c r="X131" s="313" t="s">
        <v>897</v>
      </c>
      <c r="Y131" s="461"/>
      <c r="Z131" s="461"/>
      <c r="AA131" s="461"/>
      <c r="AB131" s="461"/>
      <c r="AC131" s="461"/>
      <c r="AD131" s="461"/>
      <c r="AE131" s="461"/>
    </row>
    <row r="132" spans="1:31" x14ac:dyDescent="0.35">
      <c r="A132" s="420" t="s">
        <v>694</v>
      </c>
      <c r="B132" s="462" t="s">
        <v>947</v>
      </c>
      <c r="C132" s="420" t="s">
        <v>694</v>
      </c>
      <c r="D132" s="462" t="s">
        <v>948</v>
      </c>
      <c r="E132" s="420" t="s">
        <v>694</v>
      </c>
      <c r="F132" s="445" t="s">
        <v>926</v>
      </c>
      <c r="G132" s="420" t="s">
        <v>694</v>
      </c>
      <c r="H132" s="423" t="s">
        <v>358</v>
      </c>
      <c r="U132" s="461"/>
      <c r="V132" s="457" t="s">
        <v>531</v>
      </c>
      <c r="W132" s="461"/>
      <c r="X132" s="313" t="s">
        <v>897</v>
      </c>
      <c r="Y132" s="461"/>
      <c r="Z132" s="461"/>
      <c r="AA132" s="461"/>
      <c r="AB132" s="461"/>
      <c r="AC132" s="461"/>
      <c r="AD132" s="461"/>
      <c r="AE132" s="461"/>
    </row>
    <row r="133" spans="1:31" x14ac:dyDescent="0.35">
      <c r="A133" s="420" t="s">
        <v>695</v>
      </c>
      <c r="B133" s="462" t="s">
        <v>947</v>
      </c>
      <c r="C133" s="420" t="s">
        <v>695</v>
      </c>
      <c r="D133" s="459" t="s">
        <v>949</v>
      </c>
      <c r="E133" s="420" t="s">
        <v>695</v>
      </c>
      <c r="F133" s="445" t="s">
        <v>926</v>
      </c>
      <c r="G133" s="420" t="s">
        <v>695</v>
      </c>
      <c r="H133" s="423" t="s">
        <v>358</v>
      </c>
      <c r="V133" s="457" t="s">
        <v>531</v>
      </c>
      <c r="X133" s="313" t="s">
        <v>897</v>
      </c>
    </row>
    <row r="134" spans="1:31" x14ac:dyDescent="0.35">
      <c r="A134" s="420" t="s">
        <v>697</v>
      </c>
      <c r="B134" s="462" t="s">
        <v>947</v>
      </c>
      <c r="C134" s="420" t="s">
        <v>697</v>
      </c>
      <c r="D134" s="459" t="s">
        <v>950</v>
      </c>
      <c r="E134" s="420" t="s">
        <v>697</v>
      </c>
      <c r="F134" s="445" t="s">
        <v>926</v>
      </c>
      <c r="G134" s="420" t="s">
        <v>697</v>
      </c>
      <c r="H134" s="423" t="s">
        <v>358</v>
      </c>
      <c r="V134" s="457" t="s">
        <v>531</v>
      </c>
      <c r="X134" s="313" t="s">
        <v>897</v>
      </c>
    </row>
    <row r="135" spans="1:31" x14ac:dyDescent="0.35">
      <c r="A135" s="420" t="s">
        <v>699</v>
      </c>
      <c r="B135" s="462" t="s">
        <v>947</v>
      </c>
      <c r="C135" s="420" t="s">
        <v>699</v>
      </c>
      <c r="D135" s="459" t="s">
        <v>951</v>
      </c>
      <c r="E135" s="420" t="s">
        <v>699</v>
      </c>
      <c r="F135" s="445" t="s">
        <v>926</v>
      </c>
      <c r="G135" s="420" t="s">
        <v>699</v>
      </c>
      <c r="H135" s="423" t="s">
        <v>358</v>
      </c>
      <c r="V135" s="457" t="s">
        <v>531</v>
      </c>
      <c r="X135" s="313" t="s">
        <v>897</v>
      </c>
    </row>
    <row r="136" spans="1:31" x14ac:dyDescent="0.35">
      <c r="A136" s="420" t="s">
        <v>952</v>
      </c>
      <c r="B136" s="445" t="s">
        <v>674</v>
      </c>
      <c r="C136" s="420" t="s">
        <v>952</v>
      </c>
      <c r="D136" s="421" t="s">
        <v>953</v>
      </c>
      <c r="E136" s="420" t="s">
        <v>952</v>
      </c>
      <c r="F136" s="445" t="s">
        <v>926</v>
      </c>
      <c r="G136" s="420" t="s">
        <v>952</v>
      </c>
      <c r="H136" s="423" t="s">
        <v>358</v>
      </c>
      <c r="V136" s="457" t="s">
        <v>531</v>
      </c>
      <c r="X136" s="313" t="s">
        <v>897</v>
      </c>
    </row>
    <row r="137" spans="1:31" x14ac:dyDescent="0.35">
      <c r="A137" s="420" t="s">
        <v>954</v>
      </c>
      <c r="B137" s="445" t="s">
        <v>955</v>
      </c>
      <c r="C137" s="420" t="s">
        <v>954</v>
      </c>
      <c r="D137" s="421" t="s">
        <v>956</v>
      </c>
      <c r="E137" s="420" t="s">
        <v>954</v>
      </c>
      <c r="F137" s="445" t="s">
        <v>926</v>
      </c>
      <c r="G137" s="420" t="s">
        <v>954</v>
      </c>
      <c r="H137" s="423" t="s">
        <v>358</v>
      </c>
      <c r="V137" s="457" t="s">
        <v>531</v>
      </c>
      <c r="X137" s="313" t="s">
        <v>897</v>
      </c>
    </row>
    <row r="138" spans="1:31" x14ac:dyDescent="0.35">
      <c r="A138" s="420" t="s">
        <v>957</v>
      </c>
      <c r="B138" s="445" t="s">
        <v>679</v>
      </c>
      <c r="C138" s="420" t="s">
        <v>957</v>
      </c>
      <c r="D138" s="421" t="s">
        <v>958</v>
      </c>
      <c r="E138" s="420" t="s">
        <v>957</v>
      </c>
      <c r="F138" s="445" t="s">
        <v>926</v>
      </c>
      <c r="G138" s="420" t="s">
        <v>957</v>
      </c>
      <c r="H138" s="423" t="s">
        <v>358</v>
      </c>
      <c r="V138" s="457" t="s">
        <v>531</v>
      </c>
      <c r="X138" s="313" t="s">
        <v>897</v>
      </c>
    </row>
    <row r="139" spans="1:31" x14ac:dyDescent="0.35">
      <c r="A139" s="420" t="s">
        <v>959</v>
      </c>
      <c r="B139" s="445" t="s">
        <v>680</v>
      </c>
      <c r="C139" s="420" t="s">
        <v>959</v>
      </c>
      <c r="D139" s="421" t="s">
        <v>525</v>
      </c>
      <c r="E139" s="420" t="s">
        <v>959</v>
      </c>
      <c r="F139" s="445" t="s">
        <v>926</v>
      </c>
      <c r="G139" s="420" t="s">
        <v>959</v>
      </c>
      <c r="H139" s="423" t="s">
        <v>358</v>
      </c>
      <c r="V139" s="457" t="s">
        <v>531</v>
      </c>
      <c r="X139" s="313" t="s">
        <v>897</v>
      </c>
    </row>
    <row r="140" spans="1:31" x14ac:dyDescent="0.35">
      <c r="A140" s="420" t="s">
        <v>960</v>
      </c>
      <c r="B140" s="445" t="s">
        <v>680</v>
      </c>
      <c r="C140" s="420" t="s">
        <v>960</v>
      </c>
      <c r="D140" s="421" t="s">
        <v>961</v>
      </c>
      <c r="E140" s="420" t="s">
        <v>960</v>
      </c>
      <c r="F140" s="445" t="s">
        <v>926</v>
      </c>
      <c r="G140" s="420" t="s">
        <v>960</v>
      </c>
      <c r="H140" s="423" t="s">
        <v>358</v>
      </c>
      <c r="V140" s="457" t="s">
        <v>531</v>
      </c>
      <c r="X140" s="313" t="s">
        <v>897</v>
      </c>
    </row>
    <row r="141" spans="1:31" x14ac:dyDescent="0.35">
      <c r="A141" s="420" t="s">
        <v>962</v>
      </c>
      <c r="B141" s="445" t="s">
        <v>680</v>
      </c>
      <c r="C141" s="420" t="s">
        <v>962</v>
      </c>
      <c r="D141" s="421" t="s">
        <v>963</v>
      </c>
      <c r="E141" s="420" t="s">
        <v>962</v>
      </c>
      <c r="F141" s="445" t="s">
        <v>926</v>
      </c>
      <c r="G141" s="420" t="s">
        <v>962</v>
      </c>
      <c r="H141" s="423" t="s">
        <v>358</v>
      </c>
      <c r="U141" s="461"/>
      <c r="V141" s="457" t="s">
        <v>531</v>
      </c>
      <c r="W141" s="461"/>
      <c r="X141" s="313" t="s">
        <v>897</v>
      </c>
      <c r="Y141" s="461"/>
      <c r="Z141" s="461"/>
      <c r="AA141" s="461"/>
      <c r="AB141" s="461"/>
      <c r="AC141" s="461"/>
      <c r="AD141" s="461"/>
      <c r="AE141" s="461"/>
    </row>
    <row r="142" spans="1:31" x14ac:dyDescent="0.35">
      <c r="A142" s="420" t="s">
        <v>964</v>
      </c>
      <c r="B142" s="458" t="s">
        <v>681</v>
      </c>
      <c r="C142" s="420" t="s">
        <v>964</v>
      </c>
      <c r="D142" s="459" t="s">
        <v>965</v>
      </c>
      <c r="E142" s="420" t="s">
        <v>964</v>
      </c>
      <c r="F142" s="445" t="s">
        <v>926</v>
      </c>
      <c r="G142" s="420" t="s">
        <v>964</v>
      </c>
      <c r="H142" s="423" t="s">
        <v>358</v>
      </c>
      <c r="U142" s="461"/>
      <c r="V142" s="457" t="s">
        <v>531</v>
      </c>
      <c r="W142" s="461"/>
      <c r="X142" s="313" t="s">
        <v>897</v>
      </c>
      <c r="Y142" s="461"/>
      <c r="Z142" s="461"/>
      <c r="AA142" s="461"/>
      <c r="AB142" s="461"/>
      <c r="AC142" s="461"/>
      <c r="AD142" s="461"/>
      <c r="AE142" s="461"/>
    </row>
    <row r="143" spans="1:31" x14ac:dyDescent="0.35">
      <c r="A143" s="463" t="s">
        <v>541</v>
      </c>
      <c r="B143" s="464" t="s">
        <v>966</v>
      </c>
      <c r="C143" s="463" t="s">
        <v>541</v>
      </c>
      <c r="D143" s="465" t="s">
        <v>967</v>
      </c>
      <c r="E143" s="463" t="s">
        <v>541</v>
      </c>
      <c r="F143" s="464" t="s">
        <v>968</v>
      </c>
      <c r="G143" s="463" t="s">
        <v>541</v>
      </c>
      <c r="H143" s="466" t="s">
        <v>111</v>
      </c>
      <c r="U143" s="467" t="s">
        <v>530</v>
      </c>
      <c r="V143" s="467" t="s">
        <v>531</v>
      </c>
      <c r="W143" s="461"/>
      <c r="X143" s="467" t="s">
        <v>897</v>
      </c>
      <c r="Y143" s="461"/>
      <c r="Z143" s="461"/>
      <c r="AA143" s="461"/>
      <c r="AB143" s="461"/>
      <c r="AC143" s="461"/>
      <c r="AD143" s="461"/>
      <c r="AE143" s="461"/>
    </row>
    <row r="144" spans="1:31" x14ac:dyDescent="0.35">
      <c r="A144" s="463" t="s">
        <v>117</v>
      </c>
      <c r="B144" s="464" t="s">
        <v>969</v>
      </c>
      <c r="C144" s="463" t="s">
        <v>117</v>
      </c>
      <c r="D144" s="465" t="s">
        <v>970</v>
      </c>
      <c r="E144" s="463" t="s">
        <v>117</v>
      </c>
      <c r="F144" s="464" t="s">
        <v>968</v>
      </c>
      <c r="G144" s="463" t="s">
        <v>117</v>
      </c>
      <c r="H144" s="466" t="s">
        <v>111</v>
      </c>
      <c r="U144" s="467" t="s">
        <v>530</v>
      </c>
      <c r="V144" s="467" t="s">
        <v>531</v>
      </c>
      <c r="W144" s="461"/>
      <c r="X144" s="467" t="s">
        <v>897</v>
      </c>
      <c r="Y144" s="461"/>
      <c r="Z144" s="461"/>
      <c r="AA144" s="461"/>
      <c r="AB144" s="461"/>
      <c r="AC144" s="461"/>
      <c r="AD144" s="461"/>
      <c r="AE144" s="461"/>
    </row>
    <row r="146" spans="1:26" ht="15" thickBot="1" x14ac:dyDescent="0.4">
      <c r="A146" s="1" t="s">
        <v>539</v>
      </c>
      <c r="B146" s="1" t="s">
        <v>555</v>
      </c>
    </row>
    <row r="147" spans="1:26" ht="15" thickBot="1" x14ac:dyDescent="0.4">
      <c r="A147" s="50" t="s">
        <v>407</v>
      </c>
      <c r="B147" s="51" t="s">
        <v>108</v>
      </c>
      <c r="C147" s="50" t="s">
        <v>407</v>
      </c>
      <c r="D147" s="5" t="s">
        <v>408</v>
      </c>
      <c r="E147" s="50" t="s">
        <v>407</v>
      </c>
      <c r="F147" s="52" t="s">
        <v>409</v>
      </c>
      <c r="G147" s="50" t="s">
        <v>407</v>
      </c>
      <c r="H147" s="53" t="s">
        <v>410</v>
      </c>
      <c r="U147" s="1"/>
      <c r="V147" s="1"/>
      <c r="W147" s="1"/>
      <c r="X147" s="1"/>
      <c r="Y147" s="1"/>
      <c r="Z147" s="1"/>
    </row>
    <row r="148" spans="1:26" x14ac:dyDescent="0.35">
      <c r="A148" s="12" t="s">
        <v>41</v>
      </c>
      <c r="B148" s="13" t="s">
        <v>41</v>
      </c>
      <c r="C148" s="13" t="s">
        <v>41</v>
      </c>
      <c r="D148" s="13" t="s">
        <v>41</v>
      </c>
      <c r="E148" s="13" t="s">
        <v>41</v>
      </c>
      <c r="F148" s="7" t="s">
        <v>41</v>
      </c>
      <c r="G148" s="13" t="s">
        <v>41</v>
      </c>
      <c r="H148" s="8" t="s">
        <v>41</v>
      </c>
      <c r="U148" s="1"/>
      <c r="V148" s="1"/>
      <c r="W148" s="1"/>
      <c r="X148" s="1"/>
      <c r="Y148" s="1"/>
      <c r="Z148" s="1"/>
    </row>
    <row r="149" spans="1:26" x14ac:dyDescent="0.35">
      <c r="A149" s="420" t="s">
        <v>518</v>
      </c>
      <c r="B149" s="445" t="s">
        <v>688</v>
      </c>
      <c r="C149" s="420" t="s">
        <v>518</v>
      </c>
      <c r="D149" s="421" t="s">
        <v>925</v>
      </c>
      <c r="E149" s="420" t="s">
        <v>518</v>
      </c>
      <c r="F149" s="445" t="s">
        <v>926</v>
      </c>
      <c r="G149" s="420" t="s">
        <v>518</v>
      </c>
      <c r="H149" s="423" t="s">
        <v>358</v>
      </c>
      <c r="V149" s="457" t="s">
        <v>531</v>
      </c>
      <c r="X149" s="313" t="s">
        <v>897</v>
      </c>
    </row>
    <row r="150" spans="1:26" x14ac:dyDescent="0.35">
      <c r="A150" s="420" t="s">
        <v>520</v>
      </c>
      <c r="B150" s="445" t="s">
        <v>688</v>
      </c>
      <c r="C150" s="420" t="s">
        <v>520</v>
      </c>
      <c r="D150" s="421" t="s">
        <v>927</v>
      </c>
      <c r="E150" s="420" t="s">
        <v>520</v>
      </c>
      <c r="F150" s="445" t="s">
        <v>926</v>
      </c>
      <c r="G150" s="420" t="s">
        <v>520</v>
      </c>
      <c r="H150" s="423" t="s">
        <v>358</v>
      </c>
      <c r="V150" s="457" t="s">
        <v>531</v>
      </c>
      <c r="X150" s="313" t="s">
        <v>897</v>
      </c>
    </row>
    <row r="151" spans="1:26" x14ac:dyDescent="0.35">
      <c r="A151" s="420" t="s">
        <v>522</v>
      </c>
      <c r="B151" s="445" t="s">
        <v>928</v>
      </c>
      <c r="C151" s="420" t="s">
        <v>522</v>
      </c>
      <c r="D151" s="421" t="s">
        <v>542</v>
      </c>
      <c r="E151" s="420" t="s">
        <v>522</v>
      </c>
      <c r="F151" s="445" t="s">
        <v>926</v>
      </c>
      <c r="G151" s="420" t="s">
        <v>522</v>
      </c>
      <c r="H151" s="423" t="s">
        <v>358</v>
      </c>
      <c r="V151" s="457" t="s">
        <v>531</v>
      </c>
      <c r="X151" s="313" t="s">
        <v>897</v>
      </c>
    </row>
    <row r="152" spans="1:26" x14ac:dyDescent="0.35">
      <c r="A152" s="420" t="s">
        <v>929</v>
      </c>
      <c r="B152" s="445" t="s">
        <v>930</v>
      </c>
      <c r="C152" s="420" t="s">
        <v>929</v>
      </c>
      <c r="D152" s="421" t="s">
        <v>931</v>
      </c>
      <c r="E152" s="420" t="s">
        <v>929</v>
      </c>
      <c r="F152" s="445" t="s">
        <v>926</v>
      </c>
      <c r="G152" s="420" t="s">
        <v>929</v>
      </c>
      <c r="H152" s="423" t="s">
        <v>358</v>
      </c>
      <c r="V152" s="457" t="s">
        <v>531</v>
      </c>
      <c r="X152" s="313" t="s">
        <v>897</v>
      </c>
    </row>
    <row r="153" spans="1:26" x14ac:dyDescent="0.35">
      <c r="A153" s="420" t="s">
        <v>932</v>
      </c>
      <c r="B153" s="445" t="s">
        <v>930</v>
      </c>
      <c r="C153" s="420" t="s">
        <v>932</v>
      </c>
      <c r="D153" s="421" t="s">
        <v>933</v>
      </c>
      <c r="E153" s="420" t="s">
        <v>932</v>
      </c>
      <c r="F153" s="445" t="s">
        <v>926</v>
      </c>
      <c r="G153" s="420" t="s">
        <v>932</v>
      </c>
      <c r="H153" s="423" t="s">
        <v>358</v>
      </c>
      <c r="V153" s="457" t="s">
        <v>531</v>
      </c>
      <c r="X153" s="313" t="s">
        <v>897</v>
      </c>
    </row>
    <row r="154" spans="1:26" x14ac:dyDescent="0.35">
      <c r="A154" s="420" t="s">
        <v>934</v>
      </c>
      <c r="B154" s="445" t="s">
        <v>930</v>
      </c>
      <c r="C154" s="420" t="s">
        <v>934</v>
      </c>
      <c r="D154" s="421" t="s">
        <v>935</v>
      </c>
      <c r="E154" s="420" t="s">
        <v>934</v>
      </c>
      <c r="F154" s="445" t="s">
        <v>926</v>
      </c>
      <c r="G154" s="420" t="s">
        <v>934</v>
      </c>
      <c r="H154" s="423" t="s">
        <v>358</v>
      </c>
      <c r="V154" s="457" t="s">
        <v>531</v>
      </c>
      <c r="X154" s="313" t="s">
        <v>897</v>
      </c>
    </row>
    <row r="155" spans="1:26" x14ac:dyDescent="0.35">
      <c r="A155" s="420" t="s">
        <v>936</v>
      </c>
      <c r="B155" s="445" t="s">
        <v>930</v>
      </c>
      <c r="C155" s="420" t="s">
        <v>936</v>
      </c>
      <c r="D155" s="420" t="s">
        <v>937</v>
      </c>
      <c r="E155" s="420" t="s">
        <v>936</v>
      </c>
      <c r="F155" s="445" t="s">
        <v>926</v>
      </c>
      <c r="G155" s="420" t="s">
        <v>936</v>
      </c>
      <c r="H155" s="423" t="s">
        <v>358</v>
      </c>
      <c r="V155" s="457" t="s">
        <v>531</v>
      </c>
      <c r="X155" s="313" t="s">
        <v>897</v>
      </c>
    </row>
    <row r="156" spans="1:26" x14ac:dyDescent="0.35">
      <c r="A156" s="420" t="s">
        <v>938</v>
      </c>
      <c r="B156" s="445" t="s">
        <v>971</v>
      </c>
      <c r="C156" s="420" t="s">
        <v>938</v>
      </c>
      <c r="D156" s="421" t="s">
        <v>940</v>
      </c>
      <c r="E156" s="420" t="s">
        <v>938</v>
      </c>
      <c r="F156" s="445" t="s">
        <v>926</v>
      </c>
      <c r="G156" s="420" t="s">
        <v>938</v>
      </c>
      <c r="H156" s="423" t="s">
        <v>358</v>
      </c>
      <c r="V156" s="457" t="s">
        <v>531</v>
      </c>
      <c r="X156" s="313" t="s">
        <v>897</v>
      </c>
    </row>
    <row r="157" spans="1:26" x14ac:dyDescent="0.35">
      <c r="A157" s="420" t="s">
        <v>692</v>
      </c>
      <c r="B157" s="458" t="s">
        <v>693</v>
      </c>
      <c r="C157" s="420" t="s">
        <v>692</v>
      </c>
      <c r="D157" s="459" t="s">
        <v>941</v>
      </c>
      <c r="E157" s="420" t="s">
        <v>692</v>
      </c>
      <c r="F157" s="445" t="s">
        <v>926</v>
      </c>
      <c r="G157" s="420" t="s">
        <v>692</v>
      </c>
      <c r="H157" s="423" t="s">
        <v>358</v>
      </c>
      <c r="V157" s="457" t="s">
        <v>531</v>
      </c>
      <c r="X157" s="313" t="s">
        <v>897</v>
      </c>
    </row>
    <row r="159" spans="1:26" ht="15" thickBot="1" x14ac:dyDescent="0.4">
      <c r="A159" s="1" t="s">
        <v>539</v>
      </c>
      <c r="B159" s="1" t="s">
        <v>556</v>
      </c>
    </row>
    <row r="160" spans="1:26" ht="15" thickBot="1" x14ac:dyDescent="0.4">
      <c r="A160" s="50" t="s">
        <v>407</v>
      </c>
      <c r="B160" s="51" t="s">
        <v>108</v>
      </c>
      <c r="C160" s="50" t="s">
        <v>407</v>
      </c>
      <c r="D160" s="5" t="s">
        <v>408</v>
      </c>
      <c r="E160" s="50" t="s">
        <v>407</v>
      </c>
      <c r="F160" s="52" t="s">
        <v>409</v>
      </c>
      <c r="G160" s="50" t="s">
        <v>407</v>
      </c>
      <c r="H160" s="53" t="s">
        <v>410</v>
      </c>
      <c r="U160" s="1"/>
      <c r="V160" s="1"/>
      <c r="W160" s="1"/>
      <c r="X160" s="1"/>
      <c r="Y160" s="1"/>
      <c r="Z160" s="1"/>
    </row>
    <row r="161" spans="1:31" s="6" customFormat="1" x14ac:dyDescent="0.35">
      <c r="A161" s="12" t="s">
        <v>41</v>
      </c>
      <c r="B161" s="13" t="s">
        <v>41</v>
      </c>
      <c r="C161" s="13" t="s">
        <v>41</v>
      </c>
      <c r="D161" s="13" t="s">
        <v>41</v>
      </c>
      <c r="E161" s="13" t="s">
        <v>41</v>
      </c>
      <c r="F161" s="7" t="s">
        <v>41</v>
      </c>
      <c r="G161" s="13" t="s">
        <v>41</v>
      </c>
      <c r="H161" s="8" t="s">
        <v>41</v>
      </c>
      <c r="I161"/>
      <c r="J161"/>
      <c r="K161"/>
      <c r="L161"/>
      <c r="M161"/>
      <c r="N161"/>
      <c r="O161"/>
      <c r="P161"/>
      <c r="Q161"/>
      <c r="R161"/>
      <c r="S161"/>
      <c r="T161"/>
      <c r="U161" s="1"/>
      <c r="V161" s="1"/>
      <c r="W161" s="1"/>
      <c r="X161" s="1"/>
      <c r="Y161" s="1"/>
      <c r="Z161" s="1"/>
      <c r="AA161"/>
      <c r="AB161"/>
      <c r="AC161"/>
      <c r="AD161"/>
      <c r="AE161"/>
    </row>
    <row r="162" spans="1:31" s="6" customFormat="1" x14ac:dyDescent="0.35">
      <c r="A162" s="420" t="s">
        <v>668</v>
      </c>
      <c r="B162" s="445" t="s">
        <v>364</v>
      </c>
      <c r="C162" s="420" t="s">
        <v>668</v>
      </c>
      <c r="D162" s="421" t="s">
        <v>942</v>
      </c>
      <c r="E162" s="420" t="s">
        <v>668</v>
      </c>
      <c r="F162" s="445" t="s">
        <v>926</v>
      </c>
      <c r="G162" s="420" t="s">
        <v>668</v>
      </c>
      <c r="H162" s="423" t="s">
        <v>358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 s="457" t="s">
        <v>531</v>
      </c>
      <c r="W162"/>
      <c r="X162" s="313" t="s">
        <v>897</v>
      </c>
      <c r="Y162"/>
      <c r="Z162"/>
      <c r="AA162"/>
      <c r="AB162"/>
      <c r="AC162"/>
      <c r="AD162"/>
      <c r="AE162"/>
    </row>
    <row r="163" spans="1:31" s="6" customFormat="1" x14ac:dyDescent="0.35">
      <c r="A163" s="420" t="s">
        <v>670</v>
      </c>
      <c r="B163" s="460" t="s">
        <v>943</v>
      </c>
      <c r="C163" s="420" t="s">
        <v>670</v>
      </c>
      <c r="D163" s="460" t="s">
        <v>944</v>
      </c>
      <c r="E163" s="420" t="s">
        <v>670</v>
      </c>
      <c r="F163" s="445" t="s">
        <v>926</v>
      </c>
      <c r="G163" s="420" t="s">
        <v>670</v>
      </c>
      <c r="H163" s="423" t="s">
        <v>358</v>
      </c>
      <c r="I163"/>
      <c r="J163"/>
      <c r="K163"/>
      <c r="L163"/>
      <c r="M163"/>
      <c r="N163"/>
      <c r="O163"/>
      <c r="P163"/>
      <c r="Q163"/>
      <c r="R163"/>
      <c r="S163"/>
      <c r="T163"/>
      <c r="U163" s="461"/>
      <c r="V163" s="457" t="s">
        <v>531</v>
      </c>
      <c r="W163" s="461"/>
      <c r="X163" s="313" t="s">
        <v>897</v>
      </c>
      <c r="Y163" s="461"/>
      <c r="Z163" s="461"/>
      <c r="AA163" s="461"/>
      <c r="AB163" s="461"/>
      <c r="AC163" s="461"/>
      <c r="AD163" s="461"/>
      <c r="AE163" s="461"/>
    </row>
    <row r="164" spans="1:31" x14ac:dyDescent="0.35">
      <c r="A164" s="420" t="s">
        <v>945</v>
      </c>
      <c r="B164" s="460" t="s">
        <v>943</v>
      </c>
      <c r="C164" s="420" t="s">
        <v>945</v>
      </c>
      <c r="D164" s="460" t="s">
        <v>946</v>
      </c>
      <c r="E164" s="420" t="s">
        <v>945</v>
      </c>
      <c r="F164" s="445" t="s">
        <v>926</v>
      </c>
      <c r="G164" s="420" t="s">
        <v>945</v>
      </c>
      <c r="H164" s="423" t="s">
        <v>358</v>
      </c>
      <c r="U164" s="461"/>
      <c r="V164" s="457" t="s">
        <v>531</v>
      </c>
      <c r="W164" s="461"/>
      <c r="X164" s="313" t="s">
        <v>897</v>
      </c>
      <c r="Y164" s="461"/>
      <c r="Z164" s="461"/>
      <c r="AA164" s="461"/>
      <c r="AB164" s="461"/>
      <c r="AC164" s="461"/>
      <c r="AD164" s="461"/>
      <c r="AE164" s="461"/>
    </row>
    <row r="165" spans="1:31" x14ac:dyDescent="0.35">
      <c r="A165" s="420" t="s">
        <v>694</v>
      </c>
      <c r="B165" s="462" t="s">
        <v>947</v>
      </c>
      <c r="C165" s="420" t="s">
        <v>694</v>
      </c>
      <c r="D165" s="462" t="s">
        <v>948</v>
      </c>
      <c r="E165" s="420" t="s">
        <v>694</v>
      </c>
      <c r="F165" s="445" t="s">
        <v>926</v>
      </c>
      <c r="G165" s="420" t="s">
        <v>694</v>
      </c>
      <c r="H165" s="423" t="s">
        <v>358</v>
      </c>
      <c r="U165" s="461"/>
      <c r="V165" s="457" t="s">
        <v>531</v>
      </c>
      <c r="W165" s="461"/>
      <c r="X165" s="313" t="s">
        <v>897</v>
      </c>
      <c r="Y165" s="461"/>
      <c r="Z165" s="461"/>
      <c r="AA165" s="461"/>
      <c r="AB165" s="461"/>
      <c r="AC165" s="461"/>
      <c r="AD165" s="461"/>
      <c r="AE165" s="461"/>
    </row>
    <row r="166" spans="1:31" x14ac:dyDescent="0.35">
      <c r="A166" s="420" t="s">
        <v>695</v>
      </c>
      <c r="B166" s="462" t="s">
        <v>947</v>
      </c>
      <c r="C166" s="420" t="s">
        <v>695</v>
      </c>
      <c r="D166" s="459" t="s">
        <v>949</v>
      </c>
      <c r="E166" s="420" t="s">
        <v>695</v>
      </c>
      <c r="F166" s="445" t="s">
        <v>926</v>
      </c>
      <c r="G166" s="420" t="s">
        <v>695</v>
      </c>
      <c r="H166" s="423" t="s">
        <v>358</v>
      </c>
      <c r="V166" s="457" t="s">
        <v>531</v>
      </c>
      <c r="X166" s="313" t="s">
        <v>897</v>
      </c>
    </row>
    <row r="167" spans="1:31" x14ac:dyDescent="0.35">
      <c r="A167" s="420" t="s">
        <v>697</v>
      </c>
      <c r="B167" s="462" t="s">
        <v>947</v>
      </c>
      <c r="C167" s="420" t="s">
        <v>697</v>
      </c>
      <c r="D167" s="459" t="s">
        <v>950</v>
      </c>
      <c r="E167" s="420" t="s">
        <v>697</v>
      </c>
      <c r="F167" s="445" t="s">
        <v>926</v>
      </c>
      <c r="G167" s="420" t="s">
        <v>697</v>
      </c>
      <c r="H167" s="423" t="s">
        <v>358</v>
      </c>
      <c r="V167" s="457" t="s">
        <v>531</v>
      </c>
      <c r="X167" s="313" t="s">
        <v>897</v>
      </c>
    </row>
    <row r="168" spans="1:31" x14ac:dyDescent="0.35">
      <c r="A168" s="420" t="s">
        <v>699</v>
      </c>
      <c r="B168" s="462" t="s">
        <v>947</v>
      </c>
      <c r="C168" s="420" t="s">
        <v>699</v>
      </c>
      <c r="D168" s="459" t="s">
        <v>951</v>
      </c>
      <c r="E168" s="420" t="s">
        <v>699</v>
      </c>
      <c r="F168" s="445" t="s">
        <v>926</v>
      </c>
      <c r="G168" s="420" t="s">
        <v>699</v>
      </c>
      <c r="H168" s="423" t="s">
        <v>358</v>
      </c>
      <c r="V168" s="457" t="s">
        <v>531</v>
      </c>
      <c r="X168" s="313" t="s">
        <v>897</v>
      </c>
    </row>
    <row r="169" spans="1:31" x14ac:dyDescent="0.35">
      <c r="A169" s="420" t="s">
        <v>952</v>
      </c>
      <c r="B169" s="445" t="s">
        <v>674</v>
      </c>
      <c r="C169" s="420" t="s">
        <v>952</v>
      </c>
      <c r="D169" s="421" t="s">
        <v>953</v>
      </c>
      <c r="E169" s="420" t="s">
        <v>952</v>
      </c>
      <c r="F169" s="445" t="s">
        <v>926</v>
      </c>
      <c r="G169" s="420" t="s">
        <v>952</v>
      </c>
      <c r="H169" s="423" t="s">
        <v>358</v>
      </c>
      <c r="V169" s="457" t="s">
        <v>531</v>
      </c>
      <c r="X169" s="313" t="s">
        <v>897</v>
      </c>
    </row>
    <row r="170" spans="1:31" x14ac:dyDescent="0.35">
      <c r="A170" s="420" t="s">
        <v>954</v>
      </c>
      <c r="B170" s="445" t="s">
        <v>955</v>
      </c>
      <c r="C170" s="420" t="s">
        <v>954</v>
      </c>
      <c r="D170" s="421" t="s">
        <v>956</v>
      </c>
      <c r="E170" s="420" t="s">
        <v>954</v>
      </c>
      <c r="F170" s="445" t="s">
        <v>926</v>
      </c>
      <c r="G170" s="420" t="s">
        <v>954</v>
      </c>
      <c r="H170" s="423" t="s">
        <v>358</v>
      </c>
      <c r="V170" s="457" t="s">
        <v>531</v>
      </c>
      <c r="X170" s="313" t="s">
        <v>897</v>
      </c>
    </row>
    <row r="171" spans="1:31" x14ac:dyDescent="0.35">
      <c r="A171" s="420" t="s">
        <v>957</v>
      </c>
      <c r="B171" s="445" t="s">
        <v>679</v>
      </c>
      <c r="C171" s="420" t="s">
        <v>957</v>
      </c>
      <c r="D171" s="421" t="s">
        <v>958</v>
      </c>
      <c r="E171" s="420" t="s">
        <v>957</v>
      </c>
      <c r="F171" s="445" t="s">
        <v>926</v>
      </c>
      <c r="G171" s="420" t="s">
        <v>957</v>
      </c>
      <c r="H171" s="423" t="s">
        <v>358</v>
      </c>
      <c r="V171" s="457" t="s">
        <v>531</v>
      </c>
      <c r="X171" s="313" t="s">
        <v>897</v>
      </c>
    </row>
    <row r="172" spans="1:31" s="6" customFormat="1" x14ac:dyDescent="0.35">
      <c r="A172" s="420" t="s">
        <v>959</v>
      </c>
      <c r="B172" s="445" t="s">
        <v>680</v>
      </c>
      <c r="C172" s="420" t="s">
        <v>959</v>
      </c>
      <c r="D172" s="421" t="s">
        <v>525</v>
      </c>
      <c r="E172" s="420" t="s">
        <v>959</v>
      </c>
      <c r="F172" s="445" t="s">
        <v>926</v>
      </c>
      <c r="G172" s="420" t="s">
        <v>959</v>
      </c>
      <c r="H172" s="423" t="s">
        <v>358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 s="457" t="s">
        <v>531</v>
      </c>
      <c r="W172"/>
      <c r="X172" s="313" t="s">
        <v>897</v>
      </c>
      <c r="Y172"/>
      <c r="Z172"/>
      <c r="AA172"/>
      <c r="AB172"/>
      <c r="AC172"/>
      <c r="AD172"/>
      <c r="AE172"/>
    </row>
    <row r="173" spans="1:31" s="6" customFormat="1" x14ac:dyDescent="0.35">
      <c r="A173" s="420" t="s">
        <v>960</v>
      </c>
      <c r="B173" s="445" t="s">
        <v>680</v>
      </c>
      <c r="C173" s="420" t="s">
        <v>960</v>
      </c>
      <c r="D173" s="421" t="s">
        <v>961</v>
      </c>
      <c r="E173" s="420" t="s">
        <v>960</v>
      </c>
      <c r="F173" s="445" t="s">
        <v>926</v>
      </c>
      <c r="G173" s="420" t="s">
        <v>960</v>
      </c>
      <c r="H173" s="423" t="s">
        <v>358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 s="457" t="s">
        <v>531</v>
      </c>
      <c r="W173"/>
      <c r="X173" s="313" t="s">
        <v>897</v>
      </c>
      <c r="Y173"/>
      <c r="Z173"/>
      <c r="AA173"/>
      <c r="AB173"/>
      <c r="AC173"/>
      <c r="AD173"/>
      <c r="AE173"/>
    </row>
    <row r="174" spans="1:31" s="6" customFormat="1" x14ac:dyDescent="0.35">
      <c r="A174" s="420" t="s">
        <v>962</v>
      </c>
      <c r="B174" s="445" t="s">
        <v>680</v>
      </c>
      <c r="C174" s="420" t="s">
        <v>962</v>
      </c>
      <c r="D174" s="421" t="s">
        <v>963</v>
      </c>
      <c r="E174" s="420" t="s">
        <v>962</v>
      </c>
      <c r="F174" s="445" t="s">
        <v>926</v>
      </c>
      <c r="G174" s="420" t="s">
        <v>962</v>
      </c>
      <c r="H174" s="423" t="s">
        <v>358</v>
      </c>
      <c r="I174"/>
      <c r="J174"/>
      <c r="K174"/>
      <c r="L174"/>
      <c r="M174"/>
      <c r="N174"/>
      <c r="O174"/>
      <c r="P174"/>
      <c r="Q174"/>
      <c r="R174"/>
      <c r="S174"/>
      <c r="T174"/>
      <c r="U174" s="461"/>
      <c r="V174" s="457" t="s">
        <v>531</v>
      </c>
      <c r="W174" s="461"/>
      <c r="X174" s="313" t="s">
        <v>897</v>
      </c>
      <c r="Y174" s="461"/>
      <c r="Z174" s="461"/>
      <c r="AA174" s="461"/>
      <c r="AB174" s="461"/>
      <c r="AC174" s="461"/>
      <c r="AD174" s="461"/>
      <c r="AE174" s="461"/>
    </row>
    <row r="175" spans="1:31" s="6" customFormat="1" x14ac:dyDescent="0.35">
      <c r="A175" s="420" t="s">
        <v>964</v>
      </c>
      <c r="B175" s="458" t="s">
        <v>681</v>
      </c>
      <c r="C175" s="420" t="s">
        <v>964</v>
      </c>
      <c r="D175" s="459" t="s">
        <v>965</v>
      </c>
      <c r="E175" s="420" t="s">
        <v>964</v>
      </c>
      <c r="F175" s="445" t="s">
        <v>926</v>
      </c>
      <c r="G175" s="420" t="s">
        <v>964</v>
      </c>
      <c r="H175" s="423" t="s">
        <v>358</v>
      </c>
      <c r="I175"/>
      <c r="J175"/>
      <c r="K175"/>
      <c r="L175"/>
      <c r="M175"/>
      <c r="N175"/>
      <c r="O175"/>
      <c r="P175"/>
      <c r="Q175"/>
      <c r="R175"/>
      <c r="S175"/>
      <c r="T175"/>
      <c r="U175" s="461"/>
      <c r="V175" s="457" t="s">
        <v>531</v>
      </c>
      <c r="W175" s="461"/>
      <c r="X175" s="313" t="s">
        <v>897</v>
      </c>
      <c r="Y175" s="461"/>
      <c r="Z175" s="461"/>
      <c r="AA175" s="461"/>
      <c r="AB175" s="461"/>
      <c r="AC175" s="461"/>
      <c r="AD175" s="461"/>
      <c r="AE175" s="461"/>
    </row>
    <row r="176" spans="1:31" s="6" customFormat="1" x14ac:dyDescent="0.35">
      <c r="A176" s="463" t="s">
        <v>541</v>
      </c>
      <c r="B176" s="464" t="s">
        <v>966</v>
      </c>
      <c r="C176" s="463" t="s">
        <v>541</v>
      </c>
      <c r="D176" s="465" t="s">
        <v>967</v>
      </c>
      <c r="E176" s="463" t="s">
        <v>541</v>
      </c>
      <c r="F176" s="464" t="s">
        <v>968</v>
      </c>
      <c r="G176" s="463" t="s">
        <v>541</v>
      </c>
      <c r="H176" s="466" t="s">
        <v>111</v>
      </c>
      <c r="I176"/>
      <c r="J176"/>
      <c r="K176"/>
      <c r="L176"/>
      <c r="M176"/>
      <c r="N176"/>
      <c r="O176"/>
      <c r="P176"/>
      <c r="Q176"/>
      <c r="R176"/>
      <c r="S176"/>
      <c r="T176"/>
      <c r="U176" s="467" t="s">
        <v>530</v>
      </c>
      <c r="V176" s="467" t="s">
        <v>531</v>
      </c>
      <c r="W176" s="461"/>
      <c r="X176" s="467" t="s">
        <v>897</v>
      </c>
      <c r="Y176" s="461"/>
      <c r="Z176" s="461"/>
      <c r="AA176" s="461"/>
      <c r="AB176" s="461"/>
      <c r="AC176" s="461"/>
      <c r="AD176" s="461"/>
      <c r="AE176" s="461"/>
    </row>
    <row r="177" spans="1:31" x14ac:dyDescent="0.35">
      <c r="A177" s="463" t="s">
        <v>117</v>
      </c>
      <c r="B177" s="464" t="s">
        <v>969</v>
      </c>
      <c r="C177" s="463" t="s">
        <v>117</v>
      </c>
      <c r="D177" s="465" t="s">
        <v>970</v>
      </c>
      <c r="E177" s="463" t="s">
        <v>117</v>
      </c>
      <c r="F177" s="464" t="s">
        <v>968</v>
      </c>
      <c r="G177" s="463" t="s">
        <v>117</v>
      </c>
      <c r="H177" s="466" t="s">
        <v>111</v>
      </c>
      <c r="U177" s="467" t="s">
        <v>530</v>
      </c>
      <c r="V177" s="467" t="s">
        <v>531</v>
      </c>
      <c r="W177" s="461"/>
      <c r="X177" s="467" t="s">
        <v>897</v>
      </c>
      <c r="Y177" s="461"/>
      <c r="Z177" s="461"/>
      <c r="AA177" s="461"/>
      <c r="AB177" s="461"/>
      <c r="AC177" s="461"/>
      <c r="AD177" s="461"/>
      <c r="AE177" s="461"/>
    </row>
  </sheetData>
  <sheetProtection selectLockedCells="1" selectUnlockedCells="1"/>
  <phoneticPr fontId="22" type="noConversion"/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Mode d'emploi</vt:lpstr>
      <vt:lpstr>1. Présentation générale</vt:lpstr>
      <vt:lpstr>2. Problématisation E32a</vt:lpstr>
      <vt:lpstr>3. Scénario E32a</vt:lpstr>
      <vt:lpstr>4. Barème E32a</vt:lpstr>
      <vt:lpstr>5. Transfert vers grille E32a</vt:lpstr>
      <vt:lpstr>Tâches</vt:lpstr>
      <vt:lpstr>Données générales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Didier Ramstein</cp:lastModifiedBy>
  <cp:revision>2</cp:revision>
  <dcterms:created xsi:type="dcterms:W3CDTF">2021-11-18T14:19:30Z</dcterms:created>
  <dcterms:modified xsi:type="dcterms:W3CDTF">2024-03-11T20:22:30Z</dcterms:modified>
</cp:coreProperties>
</file>