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11580" windowHeight="8580" tabRatio="527" firstSheet="1" activeTab="1"/>
  </bookViews>
  <sheets>
    <sheet name="Départ" sheetId="3" r:id="rId1"/>
    <sheet name="1er critère &quot;moindre carré&quot;" sheetId="7" r:id="rId2"/>
    <sheet name="2ème &quot;critère minimax&quot;" sheetId="6" r:id="rId3"/>
    <sheet name="FIN" sheetId="8" r:id="rId4"/>
    <sheet name="autre" sheetId="5" r:id="rId5"/>
  </sheets>
  <definedNames>
    <definedName name="solver_adj" localSheetId="1" hidden="1">'1er critère "moindre carré"'!$B$6:$D$6</definedName>
    <definedName name="solver_adj" localSheetId="2" hidden="1">'2ème "critère minimax"'!$B$6:$D$6</definedName>
    <definedName name="solver_cvg" localSheetId="1" hidden="1">0.0001</definedName>
    <definedName name="solver_cvg" localSheetId="2" hidden="1">0.0001</definedName>
    <definedName name="solver_drv" localSheetId="1" hidden="1">1</definedName>
    <definedName name="solver_drv" localSheetId="2" hidden="1">1</definedName>
    <definedName name="solver_est" localSheetId="1" hidden="1">1</definedName>
    <definedName name="solver_est" localSheetId="2" hidden="1">1</definedName>
    <definedName name="solver_itr" localSheetId="1" hidden="1">100</definedName>
    <definedName name="solver_itr" localSheetId="2" hidden="1">100</definedName>
    <definedName name="solver_lhs1" localSheetId="1" hidden="1">'1er critère "moindre carré"'!$E$6</definedName>
    <definedName name="solver_lhs1" localSheetId="2" hidden="1">'2ème "critère minimax"'!$E$6</definedName>
    <definedName name="solver_lhs2" localSheetId="1" hidden="1">'1er critère "moindre carré"'!$E$12:$E$22</definedName>
    <definedName name="solver_lhs2" localSheetId="2" hidden="1">'2ème "critère minimax"'!$Q$12:$Q$22</definedName>
    <definedName name="solver_lin" localSheetId="1" hidden="1">2</definedName>
    <definedName name="solver_lin" localSheetId="2" hidden="1">2</definedName>
    <definedName name="solver_neg" localSheetId="1" hidden="1">2</definedName>
    <definedName name="solver_neg" localSheetId="2" hidden="1">2</definedName>
    <definedName name="solver_num" localSheetId="1" hidden="1">1</definedName>
    <definedName name="solver_num" localSheetId="2" hidden="1">2</definedName>
    <definedName name="solver_nwt" localSheetId="1" hidden="1">1</definedName>
    <definedName name="solver_nwt" localSheetId="2" hidden="1">1</definedName>
    <definedName name="solver_opt" localSheetId="1" hidden="1">'1er critère "moindre carré"'!$E$10</definedName>
    <definedName name="solver_opt" localSheetId="2" hidden="1">'2ème "critère minimax"'!$E$8</definedName>
    <definedName name="solver_pre" localSheetId="1" hidden="1">0.000001</definedName>
    <definedName name="solver_pre" localSheetId="2" hidden="1">0.000001</definedName>
    <definedName name="solver_rel1" localSheetId="1" hidden="1">2</definedName>
    <definedName name="solver_rel1" localSheetId="2" hidden="1">2</definedName>
    <definedName name="solver_rel2" localSheetId="1" hidden="1">1</definedName>
    <definedName name="solver_rel2" localSheetId="2" hidden="1">1</definedName>
    <definedName name="solver_rhs1" localSheetId="1" hidden="1">1</definedName>
    <definedName name="solver_rhs1" localSheetId="2" hidden="1">1</definedName>
    <definedName name="solver_rhs2" localSheetId="1" hidden="1">0</definedName>
    <definedName name="solver_rhs2" localSheetId="2" hidden="1">0</definedName>
    <definedName name="solver_scl" localSheetId="1" hidden="1">2</definedName>
    <definedName name="solver_scl" localSheetId="2" hidden="1">2</definedName>
    <definedName name="solver_sho" localSheetId="1" hidden="1">2</definedName>
    <definedName name="solver_sho" localSheetId="2" hidden="1">2</definedName>
    <definedName name="solver_tim" localSheetId="1" hidden="1">100</definedName>
    <definedName name="solver_tim" localSheetId="2" hidden="1">100</definedName>
    <definedName name="solver_tol" localSheetId="1" hidden="1">0.05</definedName>
    <definedName name="solver_tol" localSheetId="2" hidden="1">0.05</definedName>
    <definedName name="solver_typ" localSheetId="1" hidden="1">2</definedName>
    <definedName name="solver_typ" localSheetId="2" hidden="1">2</definedName>
    <definedName name="solver_val" localSheetId="1" hidden="1">0</definedName>
    <definedName name="solver_val" localSheetId="2" hidden="1">0</definedName>
  </definedNames>
  <calcPr calcId="125725"/>
</workbook>
</file>

<file path=xl/calcChain.xml><?xml version="1.0" encoding="utf-8"?>
<calcChain xmlns="http://schemas.openxmlformats.org/spreadsheetml/2006/main">
  <c r="M6" i="7"/>
  <c r="A3" i="5"/>
  <c r="B3"/>
  <c r="A4"/>
  <c r="B4"/>
  <c r="A5"/>
  <c r="B5"/>
  <c r="A6"/>
  <c r="B6"/>
  <c r="A7"/>
  <c r="B7"/>
  <c r="A8"/>
  <c r="B8"/>
  <c r="A9"/>
  <c r="B9"/>
  <c r="A10"/>
  <c r="B10"/>
  <c r="A11"/>
  <c r="B11"/>
  <c r="A12"/>
  <c r="B12"/>
  <c r="A13"/>
  <c r="B13"/>
  <c r="B12" i="6"/>
  <c r="C12"/>
  <c r="B13"/>
  <c r="C13"/>
  <c r="B14"/>
  <c r="C14"/>
  <c r="B15"/>
  <c r="C15"/>
  <c r="B16"/>
  <c r="C16"/>
  <c r="B17"/>
  <c r="C17"/>
  <c r="B18"/>
  <c r="C18"/>
  <c r="B19"/>
  <c r="C19"/>
  <c r="B20"/>
  <c r="C20"/>
  <c r="B21"/>
  <c r="C21"/>
  <c r="B22"/>
  <c r="C22"/>
  <c r="B12" i="7"/>
  <c r="C12"/>
  <c r="B13"/>
  <c r="C13"/>
  <c r="B14"/>
  <c r="C14"/>
  <c r="B15"/>
  <c r="C15"/>
  <c r="B16"/>
  <c r="C16"/>
  <c r="B17"/>
  <c r="C17"/>
  <c r="B18"/>
  <c r="C18"/>
  <c r="B19"/>
  <c r="C19"/>
  <c r="B20"/>
  <c r="C20"/>
  <c r="B21"/>
  <c r="C21"/>
  <c r="B22"/>
  <c r="C22"/>
  <c r="A13"/>
  <c r="A14" s="1"/>
  <c r="A15" s="1"/>
  <c r="A16" s="1"/>
  <c r="A17" s="1"/>
  <c r="A18" s="1"/>
  <c r="A19" s="1"/>
  <c r="A20" s="1"/>
  <c r="A21" s="1"/>
  <c r="A22" s="1"/>
  <c r="C10"/>
  <c r="B10"/>
  <c r="E6"/>
  <c r="X6" i="6"/>
  <c r="Q12"/>
  <c r="Q13"/>
  <c r="Q14"/>
  <c r="Q15"/>
  <c r="Q16"/>
  <c r="Q17"/>
  <c r="Q18"/>
  <c r="Q19"/>
  <c r="Q20"/>
  <c r="Q21"/>
  <c r="Q22"/>
  <c r="W26"/>
  <c r="E6"/>
  <c r="W28"/>
  <c r="C10"/>
  <c r="B10"/>
  <c r="A13"/>
  <c r="A14" s="1"/>
  <c r="A15" s="1"/>
  <c r="A16" s="1"/>
  <c r="A17" s="1"/>
  <c r="A18" s="1"/>
  <c r="A19" s="1"/>
  <c r="A20" s="1"/>
  <c r="A21" s="1"/>
  <c r="A22" s="1"/>
  <c r="C8" i="5"/>
  <c r="C6"/>
  <c r="C4"/>
  <c r="S3"/>
  <c r="S13"/>
  <c r="R3"/>
  <c r="R13"/>
  <c r="P6"/>
  <c r="Q3"/>
  <c r="Q4"/>
  <c r="Q5"/>
  <c r="Q6"/>
  <c r="Q7"/>
  <c r="Q8"/>
  <c r="Q9"/>
  <c r="Q10"/>
  <c r="Q11"/>
  <c r="Q12"/>
  <c r="Q13"/>
  <c r="D3"/>
  <c r="E3"/>
  <c r="S14"/>
  <c r="D4"/>
  <c r="E4"/>
  <c r="R4"/>
  <c r="S4"/>
  <c r="D5"/>
  <c r="E5"/>
  <c r="R5"/>
  <c r="S5"/>
  <c r="D6"/>
  <c r="E6"/>
  <c r="R6"/>
  <c r="S6"/>
  <c r="D7"/>
  <c r="E7"/>
  <c r="R7"/>
  <c r="S7"/>
  <c r="D8"/>
  <c r="E8"/>
  <c r="R8"/>
  <c r="S8"/>
  <c r="D9"/>
  <c r="E9"/>
  <c r="R9"/>
  <c r="S9"/>
  <c r="D10"/>
  <c r="E10"/>
  <c r="R10"/>
  <c r="S10"/>
  <c r="D11"/>
  <c r="E11"/>
  <c r="R11"/>
  <c r="S11"/>
  <c r="D12"/>
  <c r="E12"/>
  <c r="R12"/>
  <c r="S12"/>
  <c r="D13"/>
  <c r="E13"/>
  <c r="L4"/>
  <c r="F3"/>
  <c r="N4"/>
  <c r="I3"/>
  <c r="K3"/>
  <c r="J3"/>
  <c r="H3"/>
  <c r="G3"/>
  <c r="F4"/>
  <c r="I4"/>
  <c r="F5"/>
  <c r="I5"/>
  <c r="F6"/>
  <c r="I6"/>
  <c r="F7"/>
  <c r="I7"/>
  <c r="F8"/>
  <c r="I8"/>
  <c r="F9"/>
  <c r="I9"/>
  <c r="F10"/>
  <c r="I10"/>
  <c r="F11"/>
  <c r="I11"/>
  <c r="F12"/>
  <c r="I12"/>
  <c r="F13"/>
  <c r="I13"/>
  <c r="K13"/>
  <c r="J13"/>
  <c r="H13"/>
  <c r="G13"/>
  <c r="K12"/>
  <c r="J12"/>
  <c r="H12"/>
  <c r="G12"/>
  <c r="K11"/>
  <c r="J11"/>
  <c r="H11"/>
  <c r="G11"/>
  <c r="K10"/>
  <c r="J10"/>
  <c r="H10"/>
  <c r="G10"/>
  <c r="K9"/>
  <c r="J9"/>
  <c r="H9"/>
  <c r="G9"/>
  <c r="K8"/>
  <c r="J8"/>
  <c r="H8"/>
  <c r="G8"/>
  <c r="K7"/>
  <c r="J7"/>
  <c r="H7"/>
  <c r="G7"/>
  <c r="K6"/>
  <c r="J6"/>
  <c r="H6"/>
  <c r="G6"/>
  <c r="K5"/>
  <c r="J5"/>
  <c r="H5"/>
  <c r="G5"/>
  <c r="K4"/>
  <c r="J4"/>
  <c r="H4"/>
  <c r="G4"/>
  <c r="G14"/>
  <c r="H14"/>
  <c r="L9"/>
  <c r="J14"/>
  <c r="K14"/>
  <c r="N9"/>
  <c r="N6"/>
  <c r="L6"/>
  <c r="M3"/>
  <c r="M4"/>
  <c r="M5"/>
  <c r="M6"/>
  <c r="M7"/>
  <c r="M8"/>
  <c r="M9"/>
  <c r="M10"/>
  <c r="M11"/>
  <c r="M12"/>
  <c r="M13"/>
  <c r="N14"/>
  <c r="O3"/>
  <c r="O13"/>
  <c r="O4"/>
  <c r="O5"/>
  <c r="O6"/>
  <c r="O7"/>
  <c r="O8"/>
  <c r="O9"/>
  <c r="O10"/>
  <c r="O11"/>
  <c r="O12"/>
  <c r="R22" i="6" l="1"/>
  <c r="S22"/>
  <c r="T22" s="1"/>
  <c r="R21"/>
  <c r="S21"/>
  <c r="T21" s="1"/>
  <c r="R20"/>
  <c r="S20"/>
  <c r="T20" s="1"/>
  <c r="R19"/>
  <c r="S19"/>
  <c r="T19" s="1"/>
  <c r="R18"/>
  <c r="S18"/>
  <c r="T18" s="1"/>
  <c r="R17"/>
  <c r="S17"/>
  <c r="T17" s="1"/>
  <c r="R16"/>
  <c r="S16"/>
  <c r="T16" s="1"/>
  <c r="R15"/>
  <c r="S15"/>
  <c r="T15" s="1"/>
  <c r="R14"/>
  <c r="S14"/>
  <c r="T14" s="1"/>
  <c r="R13"/>
  <c r="S13"/>
  <c r="T13" s="1"/>
  <c r="C8"/>
  <c r="B8"/>
  <c r="E8" s="1"/>
  <c r="R12"/>
  <c r="Q10" s="1"/>
  <c r="S12"/>
  <c r="T12" s="1"/>
  <c r="M10" i="7"/>
  <c r="M8"/>
  <c r="M12" s="1"/>
  <c r="L26"/>
  <c r="L28"/>
  <c r="L6" s="1"/>
  <c r="L24"/>
  <c r="G4" s="1"/>
  <c r="F4"/>
  <c r="L8"/>
  <c r="H4" s="1"/>
  <c r="L12"/>
  <c r="L13"/>
  <c r="L14"/>
  <c r="L15"/>
  <c r="L16"/>
  <c r="L17"/>
  <c r="L18"/>
  <c r="L19"/>
  <c r="L20"/>
  <c r="L22"/>
  <c r="E12"/>
  <c r="E13"/>
  <c r="E14"/>
  <c r="E15"/>
  <c r="E16"/>
  <c r="E17"/>
  <c r="E18"/>
  <c r="E19"/>
  <c r="E20"/>
  <c r="E21"/>
  <c r="L21"/>
  <c r="E22"/>
  <c r="V22" i="6"/>
  <c r="U22"/>
  <c r="V21"/>
  <c r="U21"/>
  <c r="V20"/>
  <c r="U20"/>
  <c r="V19"/>
  <c r="U19"/>
  <c r="V18"/>
  <c r="U18"/>
  <c r="V17"/>
  <c r="U17"/>
  <c r="V16"/>
  <c r="U16"/>
  <c r="V15"/>
  <c r="U15"/>
  <c r="V14"/>
  <c r="U14"/>
  <c r="V13"/>
  <c r="U13"/>
  <c r="W24"/>
  <c r="G4" s="1"/>
  <c r="W6"/>
  <c r="F4"/>
  <c r="O4" s="1"/>
  <c r="D8" l="1"/>
  <c r="A3" i="8" s="1"/>
  <c r="N7" i="7"/>
  <c r="M22"/>
  <c r="M21"/>
  <c r="M20"/>
  <c r="M19"/>
  <c r="M18"/>
  <c r="M17"/>
  <c r="M16"/>
  <c r="M15"/>
  <c r="M14"/>
  <c r="M13"/>
  <c r="K22"/>
  <c r="K21"/>
  <c r="K20"/>
  <c r="K19"/>
  <c r="K18"/>
  <c r="K17"/>
  <c r="K16"/>
  <c r="K15"/>
  <c r="K14"/>
  <c r="K13"/>
  <c r="K12"/>
  <c r="E10" s="1"/>
  <c r="C8"/>
  <c r="N12" s="1"/>
  <c r="B8"/>
  <c r="O12" s="1"/>
  <c r="I4"/>
  <c r="T23" i="6"/>
  <c r="W8"/>
  <c r="H4" s="1"/>
  <c r="W22"/>
  <c r="W13"/>
  <c r="W14"/>
  <c r="W15"/>
  <c r="W16"/>
  <c r="W17"/>
  <c r="W18"/>
  <c r="W19"/>
  <c r="W20"/>
  <c r="W21"/>
  <c r="W12"/>
  <c r="V12"/>
  <c r="V23" s="1"/>
  <c r="U12"/>
  <c r="U23" s="1"/>
  <c r="X8"/>
  <c r="O13" i="7" l="1"/>
  <c r="N13"/>
  <c r="O14"/>
  <c r="N14"/>
  <c r="O15"/>
  <c r="N15"/>
  <c r="O16"/>
  <c r="N16"/>
  <c r="O17"/>
  <c r="N17"/>
  <c r="O18"/>
  <c r="N18"/>
  <c r="O19"/>
  <c r="N19"/>
  <c r="O20"/>
  <c r="N20"/>
  <c r="O21"/>
  <c r="N21"/>
  <c r="O22"/>
  <c r="N22"/>
  <c r="E8"/>
  <c r="D8"/>
  <c r="X13" i="6"/>
  <c r="Y13" s="1"/>
  <c r="X12"/>
  <c r="Y12" s="1"/>
  <c r="X22"/>
  <c r="Y22" s="1"/>
  <c r="X21"/>
  <c r="Y21" s="1"/>
  <c r="X20"/>
  <c r="Y20" s="1"/>
  <c r="X19"/>
  <c r="Y19" s="1"/>
  <c r="X18"/>
  <c r="Y18" s="1"/>
  <c r="X17"/>
  <c r="Y17" s="1"/>
  <c r="X16"/>
  <c r="Y16" s="1"/>
  <c r="X15"/>
  <c r="Y15" s="1"/>
  <c r="X14"/>
  <c r="Y14" s="1"/>
  <c r="B3" i="8" l="1"/>
</calcChain>
</file>

<file path=xl/sharedStrings.xml><?xml version="1.0" encoding="utf-8"?>
<sst xmlns="http://schemas.openxmlformats.org/spreadsheetml/2006/main" count="127" uniqueCount="88">
  <si>
    <t>x</t>
  </si>
  <si>
    <t>y</t>
  </si>
  <si>
    <t>moindres carrés</t>
  </si>
  <si>
    <t>ordonnée orig</t>
  </si>
  <si>
    <t>droite moyenne</t>
  </si>
  <si>
    <t>pts</t>
  </si>
  <si>
    <t>droite sup</t>
  </si>
  <si>
    <t>ordonné orig</t>
  </si>
  <si>
    <t>ecart</t>
  </si>
  <si>
    <t>pente</t>
  </si>
  <si>
    <t>ord orig</t>
  </si>
  <si>
    <t>pareil</t>
  </si>
  <si>
    <t>ecart min</t>
  </si>
  <si>
    <t>ecart max</t>
  </si>
  <si>
    <t>écarts / droit reg</t>
  </si>
  <si>
    <t>absi ecart min</t>
  </si>
  <si>
    <t>absi ecart max</t>
  </si>
  <si>
    <t>min / moy</t>
  </si>
  <si>
    <t>max / moy</t>
  </si>
  <si>
    <t>rectitude</t>
  </si>
  <si>
    <t>Coordonnées saisies</t>
  </si>
  <si>
    <t>droite inférieure</t>
  </si>
  <si>
    <t>moyenne</t>
  </si>
  <si>
    <t>Xi</t>
  </si>
  <si>
    <t>Yi</t>
  </si>
  <si>
    <t>moyenne Xi</t>
  </si>
  <si>
    <t>moyenne Yi</t>
  </si>
  <si>
    <t>max (écarts)</t>
  </si>
  <si>
    <t>min (écarts)</t>
  </si>
  <si>
    <t>cx</t>
  </si>
  <si>
    <t>cy</t>
  </si>
  <si>
    <t>h</t>
  </si>
  <si>
    <t>norme</t>
  </si>
  <si>
    <t>XM2M10</t>
  </si>
  <si>
    <t>YM2M10</t>
  </si>
  <si>
    <t>a</t>
  </si>
  <si>
    <t>b</t>
  </si>
  <si>
    <t>ecart maxi</t>
  </si>
  <si>
    <t>palpeur</t>
  </si>
  <si>
    <t>droite M2M10</t>
  </si>
  <si>
    <t>droite minimax</t>
  </si>
  <si>
    <t>b minimax</t>
  </si>
  <si>
    <t>a mini max</t>
  </si>
  <si>
    <t>X du pt de tangence</t>
  </si>
  <si>
    <t>Y du pt de tangence</t>
  </si>
  <si>
    <t>ecart ²</t>
  </si>
  <si>
    <t>troncature</t>
  </si>
  <si>
    <t>recherche ecart nul</t>
  </si>
  <si>
    <t>ecarts²</t>
  </si>
  <si>
    <t>norme M2M10</t>
  </si>
  <si>
    <t>erreur %</t>
  </si>
  <si>
    <t>ordonnée origine</t>
  </si>
  <si>
    <t>droite inf 1/2 forme</t>
  </si>
  <si>
    <t>droite sup 1/2 forme</t>
  </si>
  <si>
    <t>droite minimaxsup</t>
  </si>
  <si>
    <t>écarts inf</t>
  </si>
  <si>
    <t>écarts sup</t>
  </si>
  <si>
    <t>cible = somme des ecarts ² la basse possible</t>
  </si>
  <si>
    <t>cible = ecart maxi le plus bas possible</t>
  </si>
  <si>
    <t>ecarts</t>
  </si>
  <si>
    <t>droite m² solveur</t>
  </si>
  <si>
    <t>pente m² solveur</t>
  </si>
  <si>
    <t>pente m² excel</t>
  </si>
  <si>
    <t>UNITE : mm</t>
  </si>
  <si>
    <t>MODE D'EMPLOI : allez d'abord visiter les pages suivantes une première fois … vous le voyez bien, il n'y a rien …</t>
  </si>
  <si>
    <t>Copier (spécial, valeurs) dans les cases vertes les coordonnées de vos points (cases jaune)</t>
  </si>
  <si>
    <t>Elles seront automatiquement recopiées dans les autres pages</t>
  </si>
  <si>
    <t>Envie de points … http://cao.etudes.ecp.fr/index.php?page=exos_recons.htm</t>
  </si>
  <si>
    <t>HYPOTHESE : palpeur de diamètre 1 mm</t>
  </si>
  <si>
    <t>VISITEZ LES ONGLETS DANS L'ORDRE</t>
  </si>
  <si>
    <t>CRITERE MINIMAX</t>
  </si>
  <si>
    <t>CRITERE MOINDRES CARRES</t>
  </si>
  <si>
    <t>Les 2 calculs ne donnent pas la même valeur de défaut !!!</t>
  </si>
  <si>
    <t xml:space="preserve">C'est normal les méthodes de calcul sont basées sur </t>
  </si>
  <si>
    <r>
      <rPr>
        <i/>
        <sz val="10"/>
        <rFont val="Arial"/>
        <family val="2"/>
      </rPr>
      <t>Les normes précisent (normalement) la méthode de calcul</t>
    </r>
    <r>
      <rPr>
        <sz val="10"/>
        <rFont val="Arial"/>
        <family val="2"/>
      </rPr>
      <t xml:space="preserve">
</t>
    </r>
  </si>
  <si>
    <t>Défaut de RECTITUDE</t>
  </si>
  <si>
    <t xml:space="preserve">MODE D'EMPLOI </t>
  </si>
  <si>
    <t>1- copier coller "spécial" les "valeurs" des cases vertes dans les cases bleu clair</t>
  </si>
  <si>
    <t>2- Lancer le solveur (Données, Solveur*, ne rien changer, Résoudre)</t>
  </si>
  <si>
    <t>3- Résultat case jaune et figure</t>
  </si>
  <si>
    <t>Comment çà marche ?</t>
  </si>
  <si>
    <t>Cliquer ici</t>
  </si>
  <si>
    <t>Palpeur utilisé</t>
  </si>
  <si>
    <t>Pente normale d'initialisation</t>
  </si>
  <si>
    <t xml:space="preserve">norme </t>
  </si>
  <si>
    <t>Normale d'initialisation</t>
  </si>
  <si>
    <t>Défaut de rectitude</t>
  </si>
  <si>
    <t>des droites "frontières" différentes.</t>
  </si>
</sst>
</file>

<file path=xl/styles.xml><?xml version="1.0" encoding="utf-8"?>
<styleSheet xmlns="http://schemas.openxmlformats.org/spreadsheetml/2006/main">
  <numFmts count="6">
    <numFmt numFmtId="164" formatCode="_-* #,##0.00\ _F_-;\-* #,##0.00\ _F_-;_-* &quot;-&quot;??\ _F_-;_-@_-"/>
    <numFmt numFmtId="165" formatCode="_-* #,##0.000\ _F_-;\-* #,##0.000\ _F_-;_-* &quot;-&quot;??\ _F_-;_-@_-"/>
    <numFmt numFmtId="166" formatCode="0.000000"/>
    <numFmt numFmtId="167" formatCode="0.0000"/>
    <numFmt numFmtId="168" formatCode="0.000"/>
    <numFmt numFmtId="169" formatCode="0.0"/>
  </numFmts>
  <fonts count="10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i/>
      <sz val="10"/>
      <name val="Arial"/>
      <family val="2"/>
    </font>
    <font>
      <sz val="11"/>
      <color rgb="FF000000"/>
      <name val="Calibri"/>
      <family val="2"/>
    </font>
    <font>
      <i/>
      <sz val="10"/>
      <name val="Arial"/>
      <family val="2"/>
    </font>
    <font>
      <u/>
      <sz val="10"/>
      <color theme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132">
    <xf numFmtId="0" fontId="0" fillId="0" borderId="0" xfId="0"/>
    <xf numFmtId="0" fontId="4" fillId="0" borderId="0" xfId="0" applyFont="1"/>
    <xf numFmtId="165" fontId="0" fillId="0" borderId="0" xfId="1" applyNumberFormat="1" applyFont="1"/>
    <xf numFmtId="167" fontId="0" fillId="0" borderId="0" xfId="0" applyNumberFormat="1"/>
    <xf numFmtId="167" fontId="0" fillId="0" borderId="11" xfId="1" applyNumberFormat="1" applyFont="1" applyBorder="1" applyAlignment="1">
      <alignment horizontal="center"/>
    </xf>
    <xf numFmtId="167" fontId="0" fillId="0" borderId="12" xfId="1" applyNumberFormat="1" applyFont="1" applyBorder="1" applyAlignment="1">
      <alignment horizontal="center"/>
    </xf>
    <xf numFmtId="169" fontId="0" fillId="0" borderId="11" xfId="1" applyNumberFormat="1" applyFont="1" applyBorder="1" applyAlignment="1">
      <alignment horizontal="center"/>
    </xf>
    <xf numFmtId="169" fontId="0" fillId="0" borderId="12" xfId="1" applyNumberFormat="1" applyFont="1" applyBorder="1" applyAlignment="1">
      <alignment horizontal="center"/>
    </xf>
    <xf numFmtId="169" fontId="0" fillId="0" borderId="13" xfId="1" applyNumberFormat="1" applyFont="1" applyBorder="1" applyAlignment="1">
      <alignment horizontal="center"/>
    </xf>
    <xf numFmtId="169" fontId="0" fillId="0" borderId="14" xfId="1" applyNumberFormat="1" applyFont="1" applyBorder="1" applyAlignment="1">
      <alignment horizontal="center"/>
    </xf>
    <xf numFmtId="168" fontId="0" fillId="0" borderId="7" xfId="1" applyNumberFormat="1" applyFont="1" applyBorder="1" applyAlignment="1">
      <alignment horizontal="center"/>
    </xf>
    <xf numFmtId="168" fontId="3" fillId="0" borderId="2" xfId="1" applyNumberFormat="1" applyFont="1" applyBorder="1" applyAlignment="1">
      <alignment horizontal="center"/>
    </xf>
    <xf numFmtId="168" fontId="0" fillId="0" borderId="17" xfId="1" applyNumberFormat="1" applyFont="1" applyBorder="1" applyAlignment="1">
      <alignment horizontal="center"/>
    </xf>
    <xf numFmtId="168" fontId="3" fillId="0" borderId="1" xfId="1" applyNumberFormat="1" applyFont="1" applyBorder="1" applyAlignment="1">
      <alignment horizontal="center"/>
    </xf>
    <xf numFmtId="168" fontId="4" fillId="0" borderId="1" xfId="1" applyNumberFormat="1" applyFont="1" applyFill="1" applyBorder="1" applyAlignment="1">
      <alignment horizontal="center"/>
    </xf>
    <xf numFmtId="168" fontId="4" fillId="0" borderId="2" xfId="1" applyNumberFormat="1" applyFont="1" applyFill="1" applyBorder="1" applyAlignment="1">
      <alignment horizontal="center"/>
    </xf>
    <xf numFmtId="168" fontId="4" fillId="0" borderId="1" xfId="1" applyNumberFormat="1" applyFont="1" applyBorder="1" applyAlignment="1">
      <alignment horizontal="center"/>
    </xf>
    <xf numFmtId="168" fontId="4" fillId="0" borderId="2" xfId="1" applyNumberFormat="1" applyFont="1" applyBorder="1" applyAlignment="1">
      <alignment horizontal="center"/>
    </xf>
    <xf numFmtId="168" fontId="3" fillId="0" borderId="1" xfId="1" applyNumberFormat="1" applyFont="1" applyFill="1" applyBorder="1" applyAlignment="1">
      <alignment horizontal="center"/>
    </xf>
    <xf numFmtId="168" fontId="3" fillId="0" borderId="2" xfId="1" applyNumberFormat="1" applyFont="1" applyFill="1" applyBorder="1" applyAlignment="1">
      <alignment horizontal="center"/>
    </xf>
    <xf numFmtId="168" fontId="0" fillId="0" borderId="0" xfId="1" applyNumberFormat="1" applyFont="1" applyBorder="1" applyAlignment="1">
      <alignment horizontal="center"/>
    </xf>
    <xf numFmtId="168" fontId="0" fillId="0" borderId="4" xfId="1" applyNumberFormat="1" applyFont="1" applyBorder="1" applyAlignment="1">
      <alignment horizontal="center"/>
    </xf>
    <xf numFmtId="168" fontId="0" fillId="0" borderId="18" xfId="1" applyNumberFormat="1" applyFont="1" applyBorder="1" applyAlignment="1">
      <alignment horizontal="center"/>
    </xf>
    <xf numFmtId="168" fontId="0" fillId="0" borderId="0" xfId="1" applyNumberFormat="1" applyFont="1" applyAlignment="1">
      <alignment horizontal="center"/>
    </xf>
    <xf numFmtId="168" fontId="0" fillId="0" borderId="0" xfId="0" applyNumberFormat="1" applyAlignment="1">
      <alignment horizontal="center"/>
    </xf>
    <xf numFmtId="168" fontId="0" fillId="0" borderId="3" xfId="1" applyNumberFormat="1" applyFont="1" applyBorder="1" applyAlignment="1">
      <alignment horizontal="center"/>
    </xf>
    <xf numFmtId="168" fontId="4" fillId="0" borderId="3" xfId="1" applyNumberFormat="1" applyFont="1" applyBorder="1" applyAlignment="1">
      <alignment horizontal="center"/>
    </xf>
    <xf numFmtId="168" fontId="3" fillId="0" borderId="3" xfId="1" applyNumberFormat="1" applyFont="1" applyBorder="1" applyAlignment="1">
      <alignment horizontal="center"/>
    </xf>
    <xf numFmtId="168" fontId="0" fillId="0" borderId="8" xfId="1" applyNumberFormat="1" applyFont="1" applyBorder="1" applyAlignment="1">
      <alignment horizontal="center"/>
    </xf>
    <xf numFmtId="168" fontId="0" fillId="0" borderId="6" xfId="1" applyNumberFormat="1" applyFont="1" applyBorder="1" applyAlignment="1">
      <alignment horizontal="center"/>
    </xf>
    <xf numFmtId="168" fontId="0" fillId="0" borderId="19" xfId="1" applyNumberFormat="1" applyFont="1" applyBorder="1" applyAlignment="1">
      <alignment horizontal="center"/>
    </xf>
    <xf numFmtId="168" fontId="0" fillId="0" borderId="5" xfId="1" applyNumberFormat="1" applyFont="1" applyBorder="1" applyAlignment="1">
      <alignment horizontal="center"/>
    </xf>
    <xf numFmtId="168" fontId="0" fillId="0" borderId="0" xfId="1" applyNumberFormat="1" applyFont="1"/>
    <xf numFmtId="168" fontId="0" fillId="0" borderId="0" xfId="1" applyNumberFormat="1" applyFont="1" applyFill="1" applyBorder="1"/>
    <xf numFmtId="168" fontId="3" fillId="0" borderId="15" xfId="1" applyNumberFormat="1" applyFont="1" applyBorder="1"/>
    <xf numFmtId="168" fontId="0" fillId="0" borderId="16" xfId="1" applyNumberFormat="1" applyFont="1" applyBorder="1"/>
    <xf numFmtId="168" fontId="4" fillId="0" borderId="15" xfId="1" applyNumberFormat="1" applyFont="1" applyBorder="1"/>
    <xf numFmtId="168" fontId="0" fillId="0" borderId="16" xfId="1" applyNumberFormat="1" applyFont="1" applyFill="1" applyBorder="1"/>
    <xf numFmtId="0" fontId="0" fillId="0" borderId="0" xfId="0" applyAlignment="1">
      <alignment horizontal="center"/>
    </xf>
    <xf numFmtId="166" fontId="0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6" fontId="0" fillId="0" borderId="0" xfId="0" applyNumberFormat="1" applyAlignment="1">
      <alignment horizontal="center"/>
    </xf>
    <xf numFmtId="165" fontId="0" fillId="0" borderId="0" xfId="1" applyNumberFormat="1" applyFont="1" applyAlignment="1">
      <alignment horizontal="center"/>
    </xf>
    <xf numFmtId="166" fontId="3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66" fontId="5" fillId="0" borderId="2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166" fontId="0" fillId="0" borderId="22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3" fillId="0" borderId="17" xfId="0" applyFont="1" applyBorder="1" applyAlignment="1">
      <alignment horizontal="center"/>
    </xf>
    <xf numFmtId="166" fontId="0" fillId="2" borderId="22" xfId="0" applyNumberFormat="1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0" fontId="1" fillId="0" borderId="0" xfId="0" applyFont="1"/>
    <xf numFmtId="0" fontId="8" fillId="0" borderId="0" xfId="0" applyFont="1"/>
    <xf numFmtId="169" fontId="0" fillId="4" borderId="11" xfId="1" applyNumberFormat="1" applyFont="1" applyFill="1" applyBorder="1" applyAlignment="1">
      <alignment horizontal="center"/>
    </xf>
    <xf numFmtId="169" fontId="0" fillId="4" borderId="12" xfId="1" applyNumberFormat="1" applyFont="1" applyFill="1" applyBorder="1" applyAlignment="1">
      <alignment horizontal="center"/>
    </xf>
    <xf numFmtId="169" fontId="0" fillId="4" borderId="13" xfId="1" applyNumberFormat="1" applyFont="1" applyFill="1" applyBorder="1" applyAlignment="1">
      <alignment horizontal="center"/>
    </xf>
    <xf numFmtId="169" fontId="0" fillId="4" borderId="14" xfId="1" applyNumberFormat="1" applyFont="1" applyFill="1" applyBorder="1" applyAlignment="1">
      <alignment horizontal="center"/>
    </xf>
    <xf numFmtId="0" fontId="1" fillId="0" borderId="0" xfId="2"/>
    <xf numFmtId="0" fontId="1" fillId="0" borderId="11" xfId="2" applyFont="1" applyBorder="1"/>
    <xf numFmtId="0" fontId="1" fillId="0" borderId="12" xfId="2" applyFont="1" applyBorder="1"/>
    <xf numFmtId="0" fontId="1" fillId="4" borderId="13" xfId="2" applyFont="1" applyFill="1" applyBorder="1" applyAlignment="1">
      <alignment horizontal="center"/>
    </xf>
    <xf numFmtId="166" fontId="1" fillId="4" borderId="14" xfId="2" applyNumberFormat="1" applyFont="1" applyFill="1" applyBorder="1" applyAlignment="1">
      <alignment horizontal="center"/>
    </xf>
    <xf numFmtId="0" fontId="7" fillId="0" borderId="0" xfId="2" applyFont="1"/>
    <xf numFmtId="0" fontId="8" fillId="0" borderId="0" xfId="0" applyFont="1" applyAlignment="1">
      <alignment horizontal="left"/>
    </xf>
    <xf numFmtId="166" fontId="8" fillId="0" borderId="0" xfId="0" applyNumberFormat="1" applyFont="1" applyAlignment="1">
      <alignment horizontal="left"/>
    </xf>
    <xf numFmtId="166" fontId="0" fillId="3" borderId="13" xfId="0" applyNumberFormat="1" applyFill="1" applyBorder="1" applyAlignment="1">
      <alignment horizontal="center"/>
    </xf>
    <xf numFmtId="166" fontId="0" fillId="3" borderId="25" xfId="0" applyNumberFormat="1" applyFill="1" applyBorder="1" applyAlignment="1">
      <alignment horizontal="center"/>
    </xf>
    <xf numFmtId="166" fontId="0" fillId="6" borderId="13" xfId="0" applyNumberFormat="1" applyFill="1" applyBorder="1" applyAlignment="1">
      <alignment horizontal="center"/>
    </xf>
    <xf numFmtId="166" fontId="0" fillId="6" borderId="25" xfId="0" applyNumberFormat="1" applyFill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167" fontId="3" fillId="0" borderId="13" xfId="0" applyNumberFormat="1" applyFont="1" applyBorder="1" applyAlignment="1">
      <alignment horizontal="center"/>
    </xf>
    <xf numFmtId="167" fontId="3" fillId="0" borderId="14" xfId="0" applyNumberFormat="1" applyFont="1" applyBorder="1" applyAlignment="1">
      <alignment horizontal="center"/>
    </xf>
    <xf numFmtId="0" fontId="6" fillId="4" borderId="32" xfId="0" applyFont="1" applyFill="1" applyBorder="1" applyAlignment="1">
      <alignment horizontal="center"/>
    </xf>
    <xf numFmtId="0" fontId="6" fillId="4" borderId="33" xfId="0" applyFont="1" applyFill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0" fillId="6" borderId="25" xfId="0" applyFill="1" applyBorder="1" applyAlignment="1">
      <alignment horizontal="center"/>
    </xf>
    <xf numFmtId="166" fontId="0" fillId="0" borderId="14" xfId="0" applyNumberForma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0" fillId="0" borderId="35" xfId="0" applyBorder="1" applyAlignment="1">
      <alignment horizontal="center"/>
    </xf>
    <xf numFmtId="167" fontId="0" fillId="0" borderId="9" xfId="1" applyNumberFormat="1" applyFont="1" applyBorder="1" applyAlignment="1">
      <alignment horizontal="center"/>
    </xf>
    <xf numFmtId="167" fontId="0" fillId="0" borderId="10" xfId="1" applyNumberFormat="1" applyFont="1" applyBorder="1" applyAlignment="1">
      <alignment horizontal="center"/>
    </xf>
    <xf numFmtId="166" fontId="1" fillId="0" borderId="22" xfId="0" applyNumberFormat="1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166" fontId="5" fillId="0" borderId="28" xfId="0" applyNumberFormat="1" applyFont="1" applyBorder="1" applyAlignment="1">
      <alignment horizontal="center"/>
    </xf>
    <xf numFmtId="169" fontId="0" fillId="0" borderId="22" xfId="1" applyNumberFormat="1" applyFont="1" applyBorder="1" applyAlignment="1">
      <alignment horizontal="center"/>
    </xf>
    <xf numFmtId="166" fontId="1" fillId="0" borderId="9" xfId="0" applyNumberFormat="1" applyFont="1" applyBorder="1" applyAlignment="1">
      <alignment horizontal="center"/>
    </xf>
    <xf numFmtId="166" fontId="1" fillId="0" borderId="24" xfId="0" applyNumberFormat="1" applyFont="1" applyBorder="1" applyAlignment="1">
      <alignment horizontal="center"/>
    </xf>
    <xf numFmtId="0" fontId="0" fillId="0" borderId="24" xfId="0" applyBorder="1"/>
    <xf numFmtId="166" fontId="1" fillId="0" borderId="10" xfId="0" applyNumberFormat="1" applyFont="1" applyBorder="1" applyAlignment="1">
      <alignment horizontal="center"/>
    </xf>
    <xf numFmtId="166" fontId="0" fillId="2" borderId="13" xfId="0" applyNumberFormat="1" applyFill="1" applyBorder="1" applyAlignment="1">
      <alignment horizontal="center"/>
    </xf>
    <xf numFmtId="166" fontId="0" fillId="2" borderId="25" xfId="0" applyNumberFormat="1" applyFill="1" applyBorder="1" applyAlignment="1">
      <alignment horizontal="center"/>
    </xf>
    <xf numFmtId="0" fontId="0" fillId="2" borderId="25" xfId="0" applyFill="1" applyBorder="1" applyAlignment="1">
      <alignment horizontal="center"/>
    </xf>
    <xf numFmtId="0" fontId="0" fillId="0" borderId="25" xfId="0" applyBorder="1"/>
    <xf numFmtId="0" fontId="1" fillId="0" borderId="34" xfId="0" applyFont="1" applyBorder="1" applyAlignment="1">
      <alignment horizontal="center"/>
    </xf>
    <xf numFmtId="0" fontId="0" fillId="3" borderId="25" xfId="0" applyFill="1" applyBorder="1" applyAlignment="1">
      <alignment horizontal="center"/>
    </xf>
    <xf numFmtId="167" fontId="3" fillId="0" borderId="29" xfId="0" applyNumberFormat="1" applyFont="1" applyBorder="1" applyAlignment="1">
      <alignment horizontal="center"/>
    </xf>
    <xf numFmtId="0" fontId="0" fillId="0" borderId="29" xfId="0" applyBorder="1" applyAlignment="1">
      <alignment horizontal="center"/>
    </xf>
    <xf numFmtId="167" fontId="0" fillId="0" borderId="24" xfId="1" applyNumberFormat="1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169" fontId="0" fillId="0" borderId="25" xfId="1" applyNumberFormat="1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6" fillId="4" borderId="34" xfId="0" applyFont="1" applyFill="1" applyBorder="1" applyAlignment="1">
      <alignment horizontal="center"/>
    </xf>
    <xf numFmtId="0" fontId="6" fillId="4" borderId="22" xfId="0" applyFont="1" applyFill="1" applyBorder="1" applyAlignment="1">
      <alignment horizontal="center"/>
    </xf>
    <xf numFmtId="0" fontId="1" fillId="0" borderId="0" xfId="2" applyFont="1" applyAlignment="1">
      <alignment vertical="center" wrapText="1"/>
    </xf>
    <xf numFmtId="169" fontId="0" fillId="7" borderId="11" xfId="1" applyNumberFormat="1" applyFont="1" applyFill="1" applyBorder="1" applyAlignment="1">
      <alignment horizontal="center"/>
    </xf>
    <xf numFmtId="169" fontId="0" fillId="7" borderId="12" xfId="1" applyNumberFormat="1" applyFont="1" applyFill="1" applyBorder="1" applyAlignment="1">
      <alignment horizontal="center"/>
    </xf>
    <xf numFmtId="169" fontId="0" fillId="7" borderId="13" xfId="1" applyNumberFormat="1" applyFont="1" applyFill="1" applyBorder="1" applyAlignment="1">
      <alignment horizontal="center"/>
    </xf>
    <xf numFmtId="169" fontId="0" fillId="7" borderId="14" xfId="1" applyNumberFormat="1" applyFont="1" applyFill="1" applyBorder="1" applyAlignment="1">
      <alignment horizontal="center"/>
    </xf>
    <xf numFmtId="167" fontId="3" fillId="0" borderId="20" xfId="0" applyNumberFormat="1" applyFont="1" applyBorder="1" applyAlignment="1">
      <alignment horizontal="center"/>
    </xf>
    <xf numFmtId="167" fontId="3" fillId="0" borderId="26" xfId="0" applyNumberFormat="1" applyFont="1" applyBorder="1" applyAlignment="1">
      <alignment horizontal="center"/>
    </xf>
    <xf numFmtId="0" fontId="0" fillId="5" borderId="0" xfId="0" applyFill="1" applyAlignment="1">
      <alignment horizontal="center"/>
    </xf>
    <xf numFmtId="0" fontId="3" fillId="0" borderId="0" xfId="0" applyFont="1" applyFill="1" applyBorder="1" applyAlignment="1">
      <alignment horizontal="center" textRotation="90"/>
    </xf>
    <xf numFmtId="0" fontId="1" fillId="5" borderId="0" xfId="0" applyFont="1" applyFill="1" applyAlignment="1">
      <alignment horizontal="center"/>
    </xf>
    <xf numFmtId="0" fontId="9" fillId="5" borderId="0" xfId="3" applyFill="1" applyAlignment="1" applyProtection="1">
      <alignment horizontal="center"/>
    </xf>
    <xf numFmtId="0" fontId="3" fillId="0" borderId="0" xfId="0" applyFont="1" applyAlignment="1">
      <alignment horizontal="center" textRotation="90"/>
    </xf>
    <xf numFmtId="0" fontId="1" fillId="4" borderId="9" xfId="2" applyFont="1" applyFill="1" applyBorder="1" applyAlignment="1">
      <alignment horizontal="center"/>
    </xf>
    <xf numFmtId="0" fontId="1" fillId="4" borderId="10" xfId="2" applyFont="1" applyFill="1" applyBorder="1" applyAlignment="1">
      <alignment horizontal="center"/>
    </xf>
    <xf numFmtId="167" fontId="3" fillId="0" borderId="9" xfId="0" applyNumberFormat="1" applyFont="1" applyBorder="1" applyAlignment="1">
      <alignment horizontal="center"/>
    </xf>
    <xf numFmtId="167" fontId="3" fillId="0" borderId="10" xfId="0" applyNumberFormat="1" applyFont="1" applyBorder="1" applyAlignment="1">
      <alignment horizontal="center"/>
    </xf>
  </cellXfs>
  <cellStyles count="4">
    <cellStyle name="Lien hypertexte" xfId="3" builtinId="8"/>
    <cellStyle name="Milliers" xfId="1" builtinId="3"/>
    <cellStyle name="Normal" xfId="0" builtinId="0"/>
    <cellStyle name="Normal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autoTitleDeleted val="1"/>
    <c:plotArea>
      <c:layout/>
      <c:scatterChart>
        <c:scatterStyle val="lineMarker"/>
        <c:ser>
          <c:idx val="0"/>
          <c:order val="0"/>
          <c:tx>
            <c:v>Points</c:v>
          </c:tx>
          <c:spPr>
            <a:ln w="28575">
              <a:noFill/>
            </a:ln>
          </c:spPr>
          <c:xVal>
            <c:numRef>
              <c:f>Départ!$A$10:$A$20</c:f>
              <c:numCache>
                <c:formatCode>0.0</c:formatCode>
                <c:ptCount val="11"/>
              </c:numCache>
            </c:numRef>
          </c:xVal>
          <c:yVal>
            <c:numRef>
              <c:f>Départ!$B$10:$B$20</c:f>
              <c:numCache>
                <c:formatCode>0.0</c:formatCode>
                <c:ptCount val="11"/>
              </c:numCache>
            </c:numRef>
          </c:yVal>
        </c:ser>
        <c:axId val="79657216"/>
        <c:axId val="85910272"/>
      </c:scatterChart>
      <c:valAx>
        <c:axId val="79657216"/>
        <c:scaling>
          <c:orientation val="minMax"/>
        </c:scaling>
        <c:axPos val="b"/>
        <c:numFmt formatCode="0.0" sourceLinked="1"/>
        <c:tickLblPos val="nextTo"/>
        <c:crossAx val="85910272"/>
        <c:crosses val="autoZero"/>
        <c:crossBetween val="midCat"/>
      </c:valAx>
      <c:valAx>
        <c:axId val="85910272"/>
        <c:scaling>
          <c:orientation val="minMax"/>
        </c:scaling>
        <c:axPos val="l"/>
        <c:majorGridlines/>
        <c:numFmt formatCode="0.0" sourceLinked="1"/>
        <c:tickLblPos val="nextTo"/>
        <c:crossAx val="7965721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6.5166430665780803E-2"/>
          <c:y val="9.4545591179171287E-2"/>
          <c:w val="0.79527660976025227"/>
          <c:h val="0.74181818181818182"/>
        </c:manualLayout>
      </c:layout>
      <c:scatterChart>
        <c:scatterStyle val="smoothMarker"/>
        <c:ser>
          <c:idx val="2"/>
          <c:order val="1"/>
          <c:tx>
            <c:v>Droite moindres carrés</c:v>
          </c:tx>
          <c:spPr>
            <a:ln>
              <a:solidFill>
                <a:srgbClr val="FF0000"/>
              </a:solidFill>
            </a:ln>
          </c:spPr>
          <c:marker>
            <c:symbol val="triangle"/>
            <c:size val="7"/>
            <c:spPr>
              <a:ln>
                <a:solidFill>
                  <a:srgbClr val="FF0000"/>
                </a:solidFill>
              </a:ln>
            </c:spPr>
          </c:marker>
          <c:xVal>
            <c:numRef>
              <c:f>'1er critère "moindre carré"'!$B$12:$B$22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xVal>
          <c:yVal>
            <c:numRef>
              <c:f>'1er critère "moindre carré"'!$M$12:$M$22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yVal>
          <c:smooth val="1"/>
        </c:ser>
        <c:ser>
          <c:idx val="3"/>
          <c:order val="2"/>
          <c:tx>
            <c:v>Droite inférieure</c:v>
          </c:tx>
          <c:xVal>
            <c:numRef>
              <c:f>'1er critère "moindre carré"'!$B$12:$B$22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xVal>
          <c:yVal>
            <c:numRef>
              <c:f>'1er critère "moindre carré"'!$N$12:$N$22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yVal>
          <c:smooth val="1"/>
        </c:ser>
        <c:ser>
          <c:idx val="4"/>
          <c:order val="3"/>
          <c:tx>
            <c:v>Droite supérieure</c:v>
          </c:tx>
          <c:xVal>
            <c:numRef>
              <c:f>'1er critère "moindre carré"'!$B$12:$B$22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xVal>
          <c:yVal>
            <c:numRef>
              <c:f>'1er critère "moindre carré"'!$O$12:$O$22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yVal>
          <c:smooth val="1"/>
        </c:ser>
        <c:axId val="86221184"/>
        <c:axId val="86222720"/>
      </c:scatterChart>
      <c:scatterChart>
        <c:scatterStyle val="lineMarker"/>
        <c:ser>
          <c:idx val="0"/>
          <c:order val="0"/>
          <c:tx>
            <c:v>Points</c:v>
          </c:tx>
          <c:spPr>
            <a:ln w="28575">
              <a:noFill/>
            </a:ln>
          </c:spPr>
          <c:xVal>
            <c:numRef>
              <c:f>'1er critère "moindre carré"'!$B$12:$B$22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xVal>
          <c:yVal>
            <c:numRef>
              <c:f>'1er critère "moindre carré"'!$C$12:$C$22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yVal>
        </c:ser>
        <c:axId val="86221184"/>
        <c:axId val="86222720"/>
      </c:scatterChart>
      <c:valAx>
        <c:axId val="86221184"/>
        <c:scaling>
          <c:orientation val="minMax"/>
        </c:scaling>
        <c:axPos val="b"/>
        <c:numFmt formatCode="0.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6222720"/>
        <c:crosses val="autoZero"/>
        <c:crossBetween val="midCat"/>
      </c:valAx>
      <c:valAx>
        <c:axId val="8622272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622118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984733391503844"/>
          <c:y val="0.54111731171124788"/>
          <c:w val="0.23638076873197122"/>
          <c:h val="0.244074734114227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083" footer="0.4921259845000008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6.8241557273156978E-2"/>
          <c:y val="9.4545454545454877E-2"/>
          <c:w val="0.79527660976025261"/>
          <c:h val="0.74181818181818182"/>
        </c:manualLayout>
      </c:layout>
      <c:scatterChart>
        <c:scatterStyle val="smoothMarker"/>
        <c:ser>
          <c:idx val="2"/>
          <c:order val="1"/>
          <c:tx>
            <c:v>Droite inférieure</c:v>
          </c:tx>
          <c:xVal>
            <c:numRef>
              <c:f>'2ème "critère minimax"'!$B$12:$B$22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xVal>
          <c:yVal>
            <c:numRef>
              <c:f>'2ème "critère minimax"'!$X$12:$X$22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yVal>
          <c:smooth val="1"/>
        </c:ser>
        <c:ser>
          <c:idx val="3"/>
          <c:order val="2"/>
          <c:tx>
            <c:v>Droite MINIMAX</c:v>
          </c:tx>
          <c:xVal>
            <c:numRef>
              <c:f>'2ème "critère minimax"'!$B$12:$B$22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xVal>
          <c:yVal>
            <c:numRef>
              <c:f>'2ème "critère minimax"'!$Y$12:$Y$22</c:f>
              <c:numCache>
                <c:formatCode>General</c:formatCode>
                <c:ptCount val="11"/>
                <c:pt idx="0">
                  <c:v>19.330250295406323</c:v>
                </c:pt>
                <c:pt idx="1">
                  <c:v>19.330250295406323</c:v>
                </c:pt>
                <c:pt idx="2">
                  <c:v>19.330250295406323</c:v>
                </c:pt>
                <c:pt idx="3">
                  <c:v>19.330250295406323</c:v>
                </c:pt>
                <c:pt idx="4">
                  <c:v>19.330250295406323</c:v>
                </c:pt>
                <c:pt idx="5">
                  <c:v>19.330250295406323</c:v>
                </c:pt>
                <c:pt idx="6">
                  <c:v>19.330250295406323</c:v>
                </c:pt>
                <c:pt idx="7">
                  <c:v>19.330250295406323</c:v>
                </c:pt>
                <c:pt idx="8">
                  <c:v>19.330250295406323</c:v>
                </c:pt>
                <c:pt idx="9">
                  <c:v>19.330250295406323</c:v>
                </c:pt>
                <c:pt idx="10">
                  <c:v>19.330250295406323</c:v>
                </c:pt>
              </c:numCache>
            </c:numRef>
          </c:yVal>
          <c:smooth val="1"/>
        </c:ser>
        <c:axId val="87580032"/>
        <c:axId val="87602304"/>
      </c:scatterChart>
      <c:scatterChart>
        <c:scatterStyle val="lineMarker"/>
        <c:ser>
          <c:idx val="0"/>
          <c:order val="0"/>
          <c:tx>
            <c:v>Points</c:v>
          </c:tx>
          <c:spPr>
            <a:ln w="28575">
              <a:noFill/>
            </a:ln>
          </c:spPr>
          <c:xVal>
            <c:numRef>
              <c:f>'2ème "critère minimax"'!$B$12:$B$22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xVal>
          <c:yVal>
            <c:numRef>
              <c:f>'2ème "critère minimax"'!$C$12:$C$22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yVal>
        </c:ser>
        <c:axId val="87580032"/>
        <c:axId val="87602304"/>
      </c:scatterChart>
      <c:valAx>
        <c:axId val="87580032"/>
        <c:scaling>
          <c:orientation val="minMax"/>
        </c:scaling>
        <c:axPos val="b"/>
        <c:numFmt formatCode="0.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7602304"/>
        <c:crosses val="autoZero"/>
        <c:crossBetween val="midCat"/>
      </c:valAx>
      <c:valAx>
        <c:axId val="8760230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758003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841306688283644"/>
          <c:y val="0.57180941638042793"/>
          <c:w val="0.25924018336897608"/>
          <c:h val="0.2615277569963652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072" footer="0.4921259845000007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6.8241557273157005E-2"/>
          <c:y val="9.4545454545454821E-2"/>
          <c:w val="0.79527660976025305"/>
          <c:h val="0.74181818181818182"/>
        </c:manualLayout>
      </c:layout>
      <c:scatterChart>
        <c:scatterStyle val="smoothMarker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autre!$A$3:$A$13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xVal>
          <c:yVal>
            <c:numRef>
              <c:f>autre!$B$3:$B$13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yVal>
          <c:smooth val="1"/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autre!$A$3:$A$13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xVal>
          <c:yVal>
            <c:numRef>
              <c:f>autre!$D$3:$D$13</c:f>
              <c:numCache>
                <c:formatCode>0.000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yVal>
          <c:smooth val="1"/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autre!$A$3:$A$13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xVal>
          <c:yVal>
            <c:numRef>
              <c:f>autre!$Q$3:$Q$13</c:f>
              <c:numCache>
                <c:formatCode>0.000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yVal>
          <c:smooth val="1"/>
        </c:ser>
        <c:ser>
          <c:idx val="3"/>
          <c:order val="3"/>
          <c:xVal>
            <c:numRef>
              <c:f>autre!$A$3:$A$13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xVal>
          <c:yVal>
            <c:numRef>
              <c:f>autre!$M$3:$M$13</c:f>
              <c:numCache>
                <c:formatCode>0.000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yVal>
          <c:smooth val="1"/>
        </c:ser>
        <c:ser>
          <c:idx val="4"/>
          <c:order val="4"/>
          <c:xVal>
            <c:numRef>
              <c:f>autre!$A$3:$A$13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xVal>
          <c:yVal>
            <c:numRef>
              <c:f>autre!$O$3:$O$13</c:f>
              <c:numCache>
                <c:formatCode>0.000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autre!$A$3:$A$13</c:f>
              <c:strCache>
                <c:ptCount val="1"/>
                <c:pt idx="0">
                  <c:v>0,0 0,0 0,0 0,0 0,0 0,0 0,0 0,0 0,0 0,0 0,0</c:v>
                </c:pt>
              </c:strCache>
            </c:strRef>
          </c:tx>
          <c:xVal>
            <c:numRef>
              <c:f>autre!$A$3:$A$13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xVal>
          <c:yVal>
            <c:numRef>
              <c:f>autre!$R$3:$R$13</c:f>
              <c:numCache>
                <c:formatCode>0.000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yVal>
          <c:smooth val="1"/>
        </c:ser>
        <c:ser>
          <c:idx val="6"/>
          <c:order val="6"/>
          <c:xVal>
            <c:numRef>
              <c:f>autre!$A$3:$A$13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xVal>
          <c:yVal>
            <c:numRef>
              <c:f>autre!$S$3:$S$13</c:f>
              <c:numCache>
                <c:formatCode>0.000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yVal>
          <c:smooth val="1"/>
        </c:ser>
        <c:axId val="88231936"/>
        <c:axId val="88233472"/>
      </c:scatterChart>
      <c:valAx>
        <c:axId val="88231936"/>
        <c:scaling>
          <c:orientation val="minMax"/>
        </c:scaling>
        <c:axPos val="b"/>
        <c:numFmt formatCode="0.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8233472"/>
        <c:crosses val="autoZero"/>
        <c:crossBetween val="midCat"/>
      </c:valAx>
      <c:valAx>
        <c:axId val="8823347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823193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8976493868865769"/>
          <c:y val="0.34909079089572032"/>
          <c:w val="0.11023506131134242"/>
          <c:h val="0.4817522732259091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061" footer="0.4921259845000006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180975</xdr:colOff>
      <xdr:row>11</xdr:row>
      <xdr:rowOff>19050</xdr:rowOff>
    </xdr:from>
    <xdr:to>
      <xdr:col>12</xdr:col>
      <xdr:colOff>180975</xdr:colOff>
      <xdr:row>28</xdr:row>
      <xdr:rowOff>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485775</xdr:colOff>
      <xdr:row>6</xdr:row>
      <xdr:rowOff>76200</xdr:rowOff>
    </xdr:from>
    <xdr:to>
      <xdr:col>11</xdr:col>
      <xdr:colOff>676275</xdr:colOff>
      <xdr:row>10</xdr:row>
      <xdr:rowOff>152400</xdr:rowOff>
    </xdr:to>
    <xdr:sp macro="" textlink="">
      <xdr:nvSpPr>
        <xdr:cNvPr id="3" name="ZoneTexte 2"/>
        <xdr:cNvSpPr txBox="1"/>
      </xdr:nvSpPr>
      <xdr:spPr>
        <a:xfrm>
          <a:off x="5191125" y="1047750"/>
          <a:ext cx="4000500" cy="7334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fr-FR" sz="1100">
              <a:solidFill>
                <a:schemeClr val="dk1"/>
              </a:solidFill>
              <a:latin typeface="+mn-lt"/>
              <a:ea typeface="+mn-ea"/>
              <a:cs typeface="+mn-cs"/>
            </a:rPr>
            <a:t>Une droite çà ?</a:t>
          </a:r>
          <a:r>
            <a:rPr lang="fr-FR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  <a:endParaRPr lang="fr-FR"/>
        </a:p>
        <a:p>
          <a:r>
            <a:rPr lang="fr-FR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Vous allez associer à ce nuage de points,</a:t>
          </a:r>
          <a:endParaRPr lang="fr-FR"/>
        </a:p>
        <a:p>
          <a:r>
            <a:rPr lang="fr-FR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2 "vraies" droites suivant 2 "critères" différents ...</a:t>
          </a:r>
          <a:endParaRPr lang="fr-FR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lang="fr-FR" sz="1100"/>
        </a:p>
      </xdr:txBody>
    </xdr:sp>
    <xdr:clientData/>
  </xdr:twoCellAnchor>
  <xdr:twoCellAnchor>
    <xdr:from>
      <xdr:col>1</xdr:col>
      <xdr:colOff>400053</xdr:colOff>
      <xdr:row>23</xdr:row>
      <xdr:rowOff>9527</xdr:rowOff>
    </xdr:from>
    <xdr:to>
      <xdr:col>2</xdr:col>
      <xdr:colOff>123826</xdr:colOff>
      <xdr:row>27</xdr:row>
      <xdr:rowOff>152398</xdr:rowOff>
    </xdr:to>
    <xdr:cxnSp macro="">
      <xdr:nvCxnSpPr>
        <xdr:cNvPr id="5" name="Connecteur droit avec flèche 4"/>
        <xdr:cNvCxnSpPr/>
      </xdr:nvCxnSpPr>
      <xdr:spPr>
        <a:xfrm rot="16200000" flipH="1">
          <a:off x="1009654" y="3905251"/>
          <a:ext cx="790571" cy="485773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314328</xdr:colOff>
      <xdr:row>23</xdr:row>
      <xdr:rowOff>9527</xdr:rowOff>
    </xdr:from>
    <xdr:to>
      <xdr:col>3</xdr:col>
      <xdr:colOff>838201</xdr:colOff>
      <xdr:row>27</xdr:row>
      <xdr:rowOff>142874</xdr:rowOff>
    </xdr:to>
    <xdr:cxnSp macro="">
      <xdr:nvCxnSpPr>
        <xdr:cNvPr id="6" name="Connecteur droit avec flèche 5"/>
        <xdr:cNvCxnSpPr/>
      </xdr:nvCxnSpPr>
      <xdr:spPr>
        <a:xfrm rot="16200000" flipH="1">
          <a:off x="2471741" y="3881439"/>
          <a:ext cx="781047" cy="523873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504828</xdr:colOff>
      <xdr:row>23</xdr:row>
      <xdr:rowOff>9528</xdr:rowOff>
    </xdr:from>
    <xdr:to>
      <xdr:col>5</xdr:col>
      <xdr:colOff>257176</xdr:colOff>
      <xdr:row>28</xdr:row>
      <xdr:rowOff>1</xdr:rowOff>
    </xdr:to>
    <xdr:cxnSp macro="">
      <xdr:nvCxnSpPr>
        <xdr:cNvPr id="7" name="Connecteur droit avec flèche 6"/>
        <xdr:cNvCxnSpPr/>
      </xdr:nvCxnSpPr>
      <xdr:spPr>
        <a:xfrm rot="16200000" flipH="1">
          <a:off x="3543303" y="3895728"/>
          <a:ext cx="800098" cy="51434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142875</xdr:colOff>
      <xdr:row>0</xdr:row>
      <xdr:rowOff>66675</xdr:rowOff>
    </xdr:from>
    <xdr:to>
      <xdr:col>11</xdr:col>
      <xdr:colOff>619125</xdr:colOff>
      <xdr:row>24</xdr:row>
      <xdr:rowOff>85725</xdr:rowOff>
    </xdr:to>
    <xdr:sp macro="" textlink="">
      <xdr:nvSpPr>
        <xdr:cNvPr id="8" name="ZoneTexte 7"/>
        <xdr:cNvSpPr txBox="1"/>
      </xdr:nvSpPr>
      <xdr:spPr>
        <a:xfrm>
          <a:off x="142875" y="66675"/>
          <a:ext cx="8991600" cy="3924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fr-FR" sz="3200"/>
            <a:t>Ce fichier exploite</a:t>
          </a:r>
          <a:r>
            <a:rPr lang="fr-FR" sz="3200" baseline="0"/>
            <a:t> le solveur d'EXCEL pour calculer des défauts de rectitude à partir de coordonnées de 11 points supposés acquis par un moyen de digitalisation quelconque.</a:t>
          </a:r>
        </a:p>
        <a:p>
          <a:endParaRPr lang="fr-FR" sz="3200" baseline="0"/>
        </a:p>
        <a:p>
          <a:r>
            <a:rPr lang="fr-FR" sz="3200" baseline="0"/>
            <a:t>Attention ! De nombreuses infos sur chaque onglet ! Nous vous conseillons de bien tout lire !</a:t>
          </a:r>
        </a:p>
        <a:p>
          <a:r>
            <a:rPr lang="fr-FR" sz="3200" baseline="0"/>
            <a:t>Vous pouvez détruire cette "zone de texte" ...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1457325</xdr:colOff>
      <xdr:row>9</xdr:row>
      <xdr:rowOff>168730</xdr:rowOff>
    </xdr:from>
    <xdr:to>
      <xdr:col>9</xdr:col>
      <xdr:colOff>172490</xdr:colOff>
      <xdr:row>31</xdr:row>
      <xdr:rowOff>64515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1278031</xdr:colOff>
      <xdr:row>8</xdr:row>
      <xdr:rowOff>3360</xdr:rowOff>
    </xdr:from>
    <xdr:to>
      <xdr:col>17</xdr:col>
      <xdr:colOff>152400</xdr:colOff>
      <xdr:row>27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247650</xdr:colOff>
      <xdr:row>8</xdr:row>
      <xdr:rowOff>38100</xdr:rowOff>
    </xdr:from>
    <xdr:to>
      <xdr:col>6</xdr:col>
      <xdr:colOff>390525</xdr:colOff>
      <xdr:row>14</xdr:row>
      <xdr:rowOff>19050</xdr:rowOff>
    </xdr:to>
    <xdr:pic>
      <xdr:nvPicPr>
        <xdr:cNvPr id="14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24425" y="1400175"/>
          <a:ext cx="1666875" cy="13811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3</xdr:col>
      <xdr:colOff>123825</xdr:colOff>
      <xdr:row>2</xdr:row>
      <xdr:rowOff>123824</xdr:rowOff>
    </xdr:from>
    <xdr:to>
      <xdr:col>7</xdr:col>
      <xdr:colOff>495299</xdr:colOff>
      <xdr:row>20</xdr:row>
      <xdr:rowOff>104774</xdr:rowOff>
    </xdr:to>
    <xdr:sp macro="" textlink="">
      <xdr:nvSpPr>
        <xdr:cNvPr id="5" name="Flèche en arc 4"/>
        <xdr:cNvSpPr/>
      </xdr:nvSpPr>
      <xdr:spPr>
        <a:xfrm flipH="1">
          <a:off x="4038600" y="447674"/>
          <a:ext cx="3419474" cy="3476625"/>
        </a:xfrm>
        <a:prstGeom prst="circularArrow">
          <a:avLst>
            <a:gd name="adj1" fmla="val 12500"/>
            <a:gd name="adj2" fmla="val 1019867"/>
            <a:gd name="adj3" fmla="val 20457681"/>
            <a:gd name="adj4" fmla="val 1238116"/>
            <a:gd name="adj5" fmla="val 125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fr-FR" sz="1100">
            <a:solidFill>
              <a:schemeClr val="tx1"/>
            </a:solidFill>
          </a:endParaRPr>
        </a:p>
      </xdr:txBody>
    </xdr:sp>
    <xdr:clientData/>
  </xdr:twoCellAnchor>
  <xdr:twoCellAnchor>
    <xdr:from>
      <xdr:col>4</xdr:col>
      <xdr:colOff>57150</xdr:colOff>
      <xdr:row>1</xdr:row>
      <xdr:rowOff>0</xdr:rowOff>
    </xdr:from>
    <xdr:to>
      <xdr:col>6</xdr:col>
      <xdr:colOff>609600</xdr:colOff>
      <xdr:row>5</xdr:row>
      <xdr:rowOff>57150</xdr:rowOff>
    </xdr:to>
    <xdr:sp macro="" textlink="">
      <xdr:nvSpPr>
        <xdr:cNvPr id="6" name="ZoneTexte 5"/>
        <xdr:cNvSpPr txBox="1"/>
      </xdr:nvSpPr>
      <xdr:spPr>
        <a:xfrm>
          <a:off x="4733925" y="161925"/>
          <a:ext cx="2076450" cy="714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fr-FR" sz="1200" b="1"/>
            <a:t>FONCTION</a:t>
          </a:r>
        </a:p>
        <a:p>
          <a:pPr algn="ctr"/>
          <a:r>
            <a:rPr lang="fr-FR" sz="1200" b="1"/>
            <a:t>+</a:t>
          </a:r>
        </a:p>
        <a:p>
          <a:pPr algn="ctr"/>
          <a:r>
            <a:rPr lang="fr-FR" sz="1200" b="1"/>
            <a:t>CONTRAIN</a:t>
          </a:r>
          <a:r>
            <a:rPr lang="fr-FR" sz="1200" b="1" baseline="0"/>
            <a:t>TES</a:t>
          </a:r>
          <a:endParaRPr lang="fr-FR" sz="1200" b="1"/>
        </a:p>
      </xdr:txBody>
    </xdr:sp>
    <xdr:clientData/>
  </xdr:twoCellAnchor>
  <xdr:twoCellAnchor editAs="oneCell">
    <xdr:from>
      <xdr:col>4</xdr:col>
      <xdr:colOff>152400</xdr:colOff>
      <xdr:row>16</xdr:row>
      <xdr:rowOff>66675</xdr:rowOff>
    </xdr:from>
    <xdr:to>
      <xdr:col>6</xdr:col>
      <xdr:colOff>533400</xdr:colOff>
      <xdr:row>25</xdr:row>
      <xdr:rowOff>38100</xdr:rowOff>
    </xdr:to>
    <xdr:pic>
      <xdr:nvPicPr>
        <xdr:cNvPr id="205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4829175" y="3152775"/>
          <a:ext cx="1905000" cy="142875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</xdr:col>
      <xdr:colOff>1685925</xdr:colOff>
      <xdr:row>10</xdr:row>
      <xdr:rowOff>323850</xdr:rowOff>
    </xdr:from>
    <xdr:to>
      <xdr:col>3</xdr:col>
      <xdr:colOff>257175</xdr:colOff>
      <xdr:row>16</xdr:row>
      <xdr:rowOff>152400</xdr:rowOff>
    </xdr:to>
    <xdr:pic>
      <xdr:nvPicPr>
        <xdr:cNvPr id="2051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971800" y="2038350"/>
          <a:ext cx="1200150" cy="120015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7</xdr:col>
      <xdr:colOff>190499</xdr:colOff>
      <xdr:row>2</xdr:row>
      <xdr:rowOff>125225</xdr:rowOff>
    </xdr:from>
    <xdr:to>
      <xdr:col>10</xdr:col>
      <xdr:colOff>9524</xdr:colOff>
      <xdr:row>8</xdr:row>
      <xdr:rowOff>180975</xdr:rowOff>
    </xdr:to>
    <xdr:pic>
      <xdr:nvPicPr>
        <xdr:cNvPr id="1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153274" y="449075"/>
          <a:ext cx="2105025" cy="10939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</xdr:pic>
    <xdr:clientData/>
  </xdr:twoCellAnchor>
  <xdr:twoCellAnchor editAs="oneCell">
    <xdr:from>
      <xdr:col>7</xdr:col>
      <xdr:colOff>161925</xdr:colOff>
      <xdr:row>14</xdr:row>
      <xdr:rowOff>75417</xdr:rowOff>
    </xdr:from>
    <xdr:to>
      <xdr:col>10</xdr:col>
      <xdr:colOff>238125</xdr:colOff>
      <xdr:row>23</xdr:row>
      <xdr:rowOff>19050</xdr:rowOff>
    </xdr:to>
    <xdr:pic>
      <xdr:nvPicPr>
        <xdr:cNvPr id="205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7124700" y="2837667"/>
          <a:ext cx="2362200" cy="1400958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32497</xdr:rowOff>
    </xdr:from>
    <xdr:to>
      <xdr:col>20</xdr:col>
      <xdr:colOff>276225</xdr:colOff>
      <xdr:row>34</xdr:row>
      <xdr:rowOff>32496</xdr:rowOff>
    </xdr:to>
    <xdr:graphicFrame macro="">
      <xdr:nvGraphicFramePr>
        <xdr:cNvPr id="1741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oindres%20carr&#233;s_rectitude.ppsx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inimax_rectitude.ppsx" TargetMode="External"/><Relationship Id="rId1" Type="http://schemas.openxmlformats.org/officeDocument/2006/relationships/hyperlink" Target="Minimax_rectitude.ppsx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3"/>
  <sheetViews>
    <sheetView workbookViewId="0">
      <selection activeCell="A27" sqref="A27"/>
    </sheetView>
  </sheetViews>
  <sheetFormatPr baseColWidth="10" defaultRowHeight="12.75"/>
  <cols>
    <col min="4" max="4" width="13.42578125" customWidth="1"/>
  </cols>
  <sheetData>
    <row r="1" spans="1:5">
      <c r="A1" s="59" t="s">
        <v>68</v>
      </c>
    </row>
    <row r="2" spans="1:5">
      <c r="A2" s="59" t="s">
        <v>63</v>
      </c>
    </row>
    <row r="3" spans="1:5">
      <c r="A3" s="59" t="s">
        <v>64</v>
      </c>
    </row>
    <row r="4" spans="1:5">
      <c r="A4" s="59" t="s">
        <v>65</v>
      </c>
    </row>
    <row r="5" spans="1:5">
      <c r="A5" s="60" t="s">
        <v>66</v>
      </c>
    </row>
    <row r="6" spans="1:5">
      <c r="A6" s="59" t="s">
        <v>67</v>
      </c>
    </row>
    <row r="7" spans="1:5" ht="13.5" thickBot="1"/>
    <row r="8" spans="1:5">
      <c r="A8" s="121" t="s">
        <v>20</v>
      </c>
      <c r="B8" s="122"/>
      <c r="D8" s="121" t="s">
        <v>20</v>
      </c>
      <c r="E8" s="122"/>
    </row>
    <row r="9" spans="1:5">
      <c r="A9" s="4" t="s">
        <v>0</v>
      </c>
      <c r="B9" s="5" t="s">
        <v>1</v>
      </c>
      <c r="D9" s="4" t="s">
        <v>0</v>
      </c>
      <c r="E9" s="5" t="s">
        <v>1</v>
      </c>
    </row>
    <row r="10" spans="1:5">
      <c r="A10" s="117"/>
      <c r="B10" s="118"/>
      <c r="D10" s="61">
        <v>0</v>
      </c>
      <c r="E10" s="62">
        <v>10.1</v>
      </c>
    </row>
    <row r="11" spans="1:5">
      <c r="A11" s="117"/>
      <c r="B11" s="118"/>
      <c r="D11" s="61">
        <v>1</v>
      </c>
      <c r="E11" s="62">
        <v>10</v>
      </c>
    </row>
    <row r="12" spans="1:5">
      <c r="A12" s="117"/>
      <c r="B12" s="118"/>
      <c r="D12" s="61">
        <v>2.5</v>
      </c>
      <c r="E12" s="62">
        <v>10.1</v>
      </c>
    </row>
    <row r="13" spans="1:5">
      <c r="A13" s="117"/>
      <c r="B13" s="118"/>
      <c r="D13" s="61">
        <v>3</v>
      </c>
      <c r="E13" s="62">
        <v>9.8000000000000007</v>
      </c>
    </row>
    <row r="14" spans="1:5">
      <c r="A14" s="117"/>
      <c r="B14" s="118"/>
      <c r="D14" s="61">
        <v>4</v>
      </c>
      <c r="E14" s="62">
        <v>10</v>
      </c>
    </row>
    <row r="15" spans="1:5">
      <c r="A15" s="117"/>
      <c r="B15" s="118"/>
      <c r="D15" s="61">
        <v>5</v>
      </c>
      <c r="E15" s="62">
        <v>10.3</v>
      </c>
    </row>
    <row r="16" spans="1:5">
      <c r="A16" s="117"/>
      <c r="B16" s="118"/>
      <c r="D16" s="61">
        <v>6</v>
      </c>
      <c r="E16" s="62">
        <v>10.050000000000001</v>
      </c>
    </row>
    <row r="17" spans="1:5">
      <c r="A17" s="117"/>
      <c r="B17" s="118"/>
      <c r="D17" s="61">
        <v>7</v>
      </c>
      <c r="E17" s="62">
        <v>10.1</v>
      </c>
    </row>
    <row r="18" spans="1:5">
      <c r="A18" s="117"/>
      <c r="B18" s="118"/>
      <c r="D18" s="61">
        <v>8</v>
      </c>
      <c r="E18" s="62">
        <v>10.3</v>
      </c>
    </row>
    <row r="19" spans="1:5">
      <c r="A19" s="117"/>
      <c r="B19" s="118"/>
      <c r="D19" s="61">
        <v>9.5</v>
      </c>
      <c r="E19" s="62">
        <v>10.5</v>
      </c>
    </row>
    <row r="20" spans="1:5" ht="13.5" thickBot="1">
      <c r="A20" s="119"/>
      <c r="B20" s="120"/>
      <c r="D20" s="63">
        <v>10</v>
      </c>
      <c r="E20" s="64">
        <v>10.199999999999999</v>
      </c>
    </row>
    <row r="23" spans="1:5">
      <c r="B23" s="123" t="s">
        <v>69</v>
      </c>
      <c r="C23" s="123"/>
      <c r="D23" s="123"/>
      <c r="E23" s="123"/>
    </row>
  </sheetData>
  <mergeCells count="3">
    <mergeCell ref="A8:B8"/>
    <mergeCell ref="D8:E8"/>
    <mergeCell ref="B23:E23"/>
  </mergeCells>
  <phoneticPr fontId="2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28"/>
  <sheetViews>
    <sheetView tabSelected="1" topLeftCell="B5" zoomScaleNormal="100" workbookViewId="0">
      <selection activeCell="D28" sqref="D28"/>
    </sheetView>
  </sheetViews>
  <sheetFormatPr baseColWidth="10" defaultRowHeight="12.75"/>
  <cols>
    <col min="1" max="1" width="3.140625" bestFit="1" customWidth="1"/>
    <col min="4" max="4" width="22" bestFit="1" customWidth="1"/>
    <col min="5" max="5" width="39.42578125" bestFit="1" customWidth="1"/>
    <col min="6" max="6" width="8.7109375" bestFit="1" customWidth="1"/>
    <col min="7" max="7" width="12.85546875" bestFit="1" customWidth="1"/>
    <col min="8" max="8" width="14.7109375" bestFit="1" customWidth="1"/>
    <col min="9" max="9" width="16.5703125" bestFit="1" customWidth="1"/>
    <col min="10" max="10" width="17.5703125" bestFit="1" customWidth="1"/>
  </cols>
  <sheetData>
    <row r="1" spans="1:15">
      <c r="A1" s="71" t="s">
        <v>76</v>
      </c>
    </row>
    <row r="2" spans="1:15">
      <c r="A2" s="71" t="s">
        <v>77</v>
      </c>
      <c r="F2" s="59" t="s">
        <v>83</v>
      </c>
    </row>
    <row r="3" spans="1:15">
      <c r="A3" s="72" t="s">
        <v>78</v>
      </c>
      <c r="F3" s="94" t="s">
        <v>29</v>
      </c>
      <c r="G3" s="94" t="s">
        <v>30</v>
      </c>
      <c r="H3" s="94" t="s">
        <v>31</v>
      </c>
      <c r="I3" s="94" t="s">
        <v>84</v>
      </c>
    </row>
    <row r="4" spans="1:15" ht="13.5" thickBot="1">
      <c r="A4" s="71" t="s">
        <v>79</v>
      </c>
      <c r="F4" s="57" t="e">
        <f>L28/L24</f>
        <v>#DIV/0!</v>
      </c>
      <c r="G4" s="57" t="e">
        <f>-L26/L24</f>
        <v>#DIV/0!</v>
      </c>
      <c r="H4" s="58" t="e">
        <f>COS(ATAN(L28/L26))*L8</f>
        <v>#DIV/0!</v>
      </c>
      <c r="I4" s="48" t="e">
        <f>SQRT(F4*F4+G4*G4)</f>
        <v>#DIV/0!</v>
      </c>
    </row>
    <row r="5" spans="1:15" ht="12.75" customHeight="1" thickBot="1">
      <c r="A5" s="38"/>
      <c r="B5" s="49" t="s">
        <v>29</v>
      </c>
      <c r="C5" s="50" t="s">
        <v>30</v>
      </c>
      <c r="D5" s="50" t="s">
        <v>31</v>
      </c>
      <c r="E5" s="51" t="s">
        <v>32</v>
      </c>
      <c r="K5" s="124" t="s">
        <v>48</v>
      </c>
      <c r="L5" s="39" t="s">
        <v>35</v>
      </c>
      <c r="M5" s="52" t="s">
        <v>61</v>
      </c>
      <c r="O5" s="38"/>
    </row>
    <row r="6" spans="1:15" ht="13.5" thickBot="1">
      <c r="A6" s="38"/>
      <c r="B6" s="75">
        <v>3.5215857927168547E-2</v>
      </c>
      <c r="C6" s="76">
        <v>-0.99937972631258687</v>
      </c>
      <c r="D6" s="88">
        <v>10.946252759975989</v>
      </c>
      <c r="E6" s="89">
        <f>SQRT(B6*B6+C6*C6)</f>
        <v>0.99999999700708375</v>
      </c>
      <c r="K6" s="124"/>
      <c r="L6" s="38" t="e">
        <f>L28/L26</f>
        <v>#DIV/0!</v>
      </c>
      <c r="M6" s="53">
        <f>-1/(C6/B6)</f>
        <v>3.5237714954559421E-2</v>
      </c>
      <c r="N6" s="56" t="s">
        <v>50</v>
      </c>
      <c r="O6" s="38"/>
    </row>
    <row r="7" spans="1:15" ht="13.5" thickBot="1">
      <c r="A7" s="38"/>
      <c r="B7" s="85" t="s">
        <v>28</v>
      </c>
      <c r="C7" s="86" t="s">
        <v>27</v>
      </c>
      <c r="D7" s="82" t="s">
        <v>75</v>
      </c>
      <c r="E7" s="87" t="s">
        <v>37</v>
      </c>
      <c r="K7" s="124"/>
      <c r="L7" s="39" t="s">
        <v>36</v>
      </c>
      <c r="M7" s="54" t="s">
        <v>62</v>
      </c>
      <c r="N7" s="55" t="e">
        <f>(M6-M8)/M8*100</f>
        <v>#DIV/0!</v>
      </c>
      <c r="O7" s="38"/>
    </row>
    <row r="8" spans="1:15" ht="13.5" thickBot="1">
      <c r="A8" s="38"/>
      <c r="B8" s="78">
        <f>ABS(MIN(E12:E22))</f>
        <v>9.9462527599759891</v>
      </c>
      <c r="C8" s="79">
        <f>ABS(MAX(E12:E22))</f>
        <v>9.9462527599759891</v>
      </c>
      <c r="D8" s="83">
        <f>B8+C8</f>
        <v>19.892505519951978</v>
      </c>
      <c r="E8" s="77">
        <f>MAX(B8:C8)</f>
        <v>9.9462527599759891</v>
      </c>
      <c r="K8" s="124"/>
      <c r="L8" s="38" t="e">
        <f>C13-L6*B13</f>
        <v>#DIV/0!</v>
      </c>
      <c r="M8" s="55">
        <f>INDEX(LINEST(C12:C22,B12:B22),1)</f>
        <v>0</v>
      </c>
      <c r="N8" s="38"/>
      <c r="O8" s="38"/>
    </row>
    <row r="9" spans="1:15">
      <c r="A9" s="38"/>
      <c r="B9" s="78" t="s">
        <v>25</v>
      </c>
      <c r="C9" s="79" t="s">
        <v>26</v>
      </c>
      <c r="D9" s="38"/>
      <c r="E9" s="84" t="s">
        <v>57</v>
      </c>
      <c r="K9" s="124"/>
      <c r="L9" s="38"/>
      <c r="M9" s="40" t="s">
        <v>51</v>
      </c>
      <c r="N9" s="38"/>
      <c r="O9" s="38"/>
    </row>
    <row r="10" spans="1:15" ht="13.5" thickBot="1">
      <c r="A10" s="38"/>
      <c r="B10" s="80">
        <f>AVERAGE(B12:B22)</f>
        <v>0</v>
      </c>
      <c r="C10" s="81">
        <f>AVERAGE(C12:C22)</f>
        <v>0</v>
      </c>
      <c r="D10" s="38"/>
      <c r="E10" s="45">
        <f>SUM(K12:K22)</f>
        <v>1088.2073836186298</v>
      </c>
      <c r="K10" s="124"/>
      <c r="L10" s="38"/>
      <c r="M10" s="38" t="e">
        <f>INTERCEPT(C12:C22,B12:B22)</f>
        <v>#DIV/0!</v>
      </c>
      <c r="N10" s="38"/>
      <c r="O10" s="38"/>
    </row>
    <row r="11" spans="1:15">
      <c r="A11" s="38"/>
      <c r="B11" s="92" t="s">
        <v>23</v>
      </c>
      <c r="C11" s="93" t="s">
        <v>24</v>
      </c>
      <c r="D11" s="90" t="s">
        <v>82</v>
      </c>
      <c r="E11" s="46" t="s">
        <v>59</v>
      </c>
      <c r="K11" s="124"/>
      <c r="L11" s="40" t="s">
        <v>39</v>
      </c>
      <c r="M11" s="46" t="s">
        <v>60</v>
      </c>
      <c r="N11" s="40" t="s">
        <v>52</v>
      </c>
      <c r="O11" s="40" t="s">
        <v>53</v>
      </c>
    </row>
    <row r="12" spans="1:15">
      <c r="A12" s="38">
        <v>1</v>
      </c>
      <c r="B12" s="6">
        <f>Départ!A10</f>
        <v>0</v>
      </c>
      <c r="C12" s="7">
        <f>Départ!B10</f>
        <v>0</v>
      </c>
      <c r="D12" s="91">
        <v>1</v>
      </c>
      <c r="E12" s="41">
        <f>(B12*B$6+C12*C$6+D$6-D12)</f>
        <v>9.9462527599759891</v>
      </c>
      <c r="K12" s="41">
        <f t="shared" ref="K12:K22" si="0">E12*E12</f>
        <v>98.927943965329987</v>
      </c>
      <c r="L12" s="38" t="e">
        <f t="shared" ref="L12:L22" si="1">B12*L$6+L$8</f>
        <v>#DIV/0!</v>
      </c>
      <c r="M12" s="38" t="e">
        <f t="shared" ref="M12:M22" si="2">B12*M$8+M$10</f>
        <v>#DIV/0!</v>
      </c>
      <c r="N12" s="38" t="e">
        <f>M12-C$8</f>
        <v>#DIV/0!</v>
      </c>
      <c r="O12" s="38" t="e">
        <f>M12+B$8</f>
        <v>#DIV/0!</v>
      </c>
    </row>
    <row r="13" spans="1:15">
      <c r="A13" s="38">
        <f>A12+1</f>
        <v>2</v>
      </c>
      <c r="B13" s="6">
        <f>Départ!A11</f>
        <v>0</v>
      </c>
      <c r="C13" s="7">
        <f>Départ!B11</f>
        <v>0</v>
      </c>
      <c r="D13" s="91">
        <v>1</v>
      </c>
      <c r="E13" s="41">
        <f t="shared" ref="E13:E22" si="3">(B13*B$6+C13*C$6+D$6-D13)</f>
        <v>9.9462527599759891</v>
      </c>
      <c r="K13" s="41">
        <f t="shared" si="0"/>
        <v>98.927943965329987</v>
      </c>
      <c r="L13" s="38" t="e">
        <f t="shared" si="1"/>
        <v>#DIV/0!</v>
      </c>
      <c r="M13" s="38" t="e">
        <f t="shared" si="2"/>
        <v>#DIV/0!</v>
      </c>
      <c r="N13" s="38" t="e">
        <f t="shared" ref="N13:N22" si="4">M13-C$8</f>
        <v>#DIV/0!</v>
      </c>
      <c r="O13" s="38" t="e">
        <f t="shared" ref="O13:O22" si="5">M13+B$8</f>
        <v>#DIV/0!</v>
      </c>
    </row>
    <row r="14" spans="1:15">
      <c r="A14" s="38">
        <f t="shared" ref="A14:A22" si="6">A13+1</f>
        <v>3</v>
      </c>
      <c r="B14" s="6">
        <f>Départ!A12</f>
        <v>0</v>
      </c>
      <c r="C14" s="7">
        <f>Départ!B12</f>
        <v>0</v>
      </c>
      <c r="D14" s="91">
        <v>1</v>
      </c>
      <c r="E14" s="41">
        <f t="shared" si="3"/>
        <v>9.9462527599759891</v>
      </c>
      <c r="K14" s="41">
        <f t="shared" si="0"/>
        <v>98.927943965329987</v>
      </c>
      <c r="L14" s="38" t="e">
        <f t="shared" si="1"/>
        <v>#DIV/0!</v>
      </c>
      <c r="M14" s="38" t="e">
        <f t="shared" si="2"/>
        <v>#DIV/0!</v>
      </c>
      <c r="N14" s="38" t="e">
        <f t="shared" si="4"/>
        <v>#DIV/0!</v>
      </c>
      <c r="O14" s="38" t="e">
        <f t="shared" si="5"/>
        <v>#DIV/0!</v>
      </c>
    </row>
    <row r="15" spans="1:15">
      <c r="A15" s="38">
        <f t="shared" si="6"/>
        <v>4</v>
      </c>
      <c r="B15" s="6">
        <f>Départ!A13</f>
        <v>0</v>
      </c>
      <c r="C15" s="7">
        <f>Départ!B13</f>
        <v>0</v>
      </c>
      <c r="D15" s="91">
        <v>1</v>
      </c>
      <c r="E15" s="41">
        <f t="shared" si="3"/>
        <v>9.9462527599759891</v>
      </c>
      <c r="K15" s="41">
        <f t="shared" si="0"/>
        <v>98.927943965329987</v>
      </c>
      <c r="L15" s="38" t="e">
        <f t="shared" si="1"/>
        <v>#DIV/0!</v>
      </c>
      <c r="M15" s="38" t="e">
        <f t="shared" si="2"/>
        <v>#DIV/0!</v>
      </c>
      <c r="N15" s="38" t="e">
        <f t="shared" si="4"/>
        <v>#DIV/0!</v>
      </c>
      <c r="O15" s="38" t="e">
        <f t="shared" si="5"/>
        <v>#DIV/0!</v>
      </c>
    </row>
    <row r="16" spans="1:15">
      <c r="A16" s="38">
        <f t="shared" si="6"/>
        <v>5</v>
      </c>
      <c r="B16" s="6">
        <f>Départ!A14</f>
        <v>0</v>
      </c>
      <c r="C16" s="7">
        <f>Départ!B14</f>
        <v>0</v>
      </c>
      <c r="D16" s="91">
        <v>1</v>
      </c>
      <c r="E16" s="41">
        <f t="shared" si="3"/>
        <v>9.9462527599759891</v>
      </c>
      <c r="K16" s="41">
        <f t="shared" si="0"/>
        <v>98.927943965329987</v>
      </c>
      <c r="L16" s="38" t="e">
        <f t="shared" si="1"/>
        <v>#DIV/0!</v>
      </c>
      <c r="M16" s="38" t="e">
        <f t="shared" si="2"/>
        <v>#DIV/0!</v>
      </c>
      <c r="N16" s="38" t="e">
        <f t="shared" si="4"/>
        <v>#DIV/0!</v>
      </c>
      <c r="O16" s="38" t="e">
        <f t="shared" si="5"/>
        <v>#DIV/0!</v>
      </c>
    </row>
    <row r="17" spans="1:15">
      <c r="A17" s="38">
        <f t="shared" si="6"/>
        <v>6</v>
      </c>
      <c r="B17" s="6">
        <f>Départ!A15</f>
        <v>0</v>
      </c>
      <c r="C17" s="7">
        <f>Départ!B15</f>
        <v>0</v>
      </c>
      <c r="D17" s="91">
        <v>1</v>
      </c>
      <c r="E17" s="41">
        <f t="shared" si="3"/>
        <v>9.9462527599759891</v>
      </c>
      <c r="K17" s="41">
        <f t="shared" si="0"/>
        <v>98.927943965329987</v>
      </c>
      <c r="L17" s="38" t="e">
        <f t="shared" si="1"/>
        <v>#DIV/0!</v>
      </c>
      <c r="M17" s="38" t="e">
        <f t="shared" si="2"/>
        <v>#DIV/0!</v>
      </c>
      <c r="N17" s="38" t="e">
        <f t="shared" si="4"/>
        <v>#DIV/0!</v>
      </c>
      <c r="O17" s="38" t="e">
        <f t="shared" si="5"/>
        <v>#DIV/0!</v>
      </c>
    </row>
    <row r="18" spans="1:15">
      <c r="A18" s="38">
        <f t="shared" si="6"/>
        <v>7</v>
      </c>
      <c r="B18" s="6">
        <f>Départ!A16</f>
        <v>0</v>
      </c>
      <c r="C18" s="7">
        <f>Départ!B16</f>
        <v>0</v>
      </c>
      <c r="D18" s="91">
        <v>1</v>
      </c>
      <c r="E18" s="41">
        <f t="shared" si="3"/>
        <v>9.9462527599759891</v>
      </c>
      <c r="K18" s="41">
        <f t="shared" si="0"/>
        <v>98.927943965329987</v>
      </c>
      <c r="L18" s="38" t="e">
        <f t="shared" si="1"/>
        <v>#DIV/0!</v>
      </c>
      <c r="M18" s="38" t="e">
        <f t="shared" si="2"/>
        <v>#DIV/0!</v>
      </c>
      <c r="N18" s="38" t="e">
        <f t="shared" si="4"/>
        <v>#DIV/0!</v>
      </c>
      <c r="O18" s="38" t="e">
        <f t="shared" si="5"/>
        <v>#DIV/0!</v>
      </c>
    </row>
    <row r="19" spans="1:15">
      <c r="A19" s="38">
        <f t="shared" si="6"/>
        <v>8</v>
      </c>
      <c r="B19" s="6">
        <f>Départ!A17</f>
        <v>0</v>
      </c>
      <c r="C19" s="7">
        <f>Départ!B17</f>
        <v>0</v>
      </c>
      <c r="D19" s="91">
        <v>1</v>
      </c>
      <c r="E19" s="41">
        <f t="shared" si="3"/>
        <v>9.9462527599759891</v>
      </c>
      <c r="K19" s="41">
        <f t="shared" si="0"/>
        <v>98.927943965329987</v>
      </c>
      <c r="L19" s="38" t="e">
        <f t="shared" si="1"/>
        <v>#DIV/0!</v>
      </c>
      <c r="M19" s="38" t="e">
        <f t="shared" si="2"/>
        <v>#DIV/0!</v>
      </c>
      <c r="N19" s="38" t="e">
        <f t="shared" si="4"/>
        <v>#DIV/0!</v>
      </c>
      <c r="O19" s="38" t="e">
        <f t="shared" si="5"/>
        <v>#DIV/0!</v>
      </c>
    </row>
    <row r="20" spans="1:15">
      <c r="A20" s="38">
        <f t="shared" si="6"/>
        <v>9</v>
      </c>
      <c r="B20" s="6">
        <f>Départ!A18</f>
        <v>0</v>
      </c>
      <c r="C20" s="7">
        <f>Départ!B18</f>
        <v>0</v>
      </c>
      <c r="D20" s="91">
        <v>1</v>
      </c>
      <c r="E20" s="41">
        <f t="shared" si="3"/>
        <v>9.9462527599759891</v>
      </c>
      <c r="K20" s="41">
        <f t="shared" si="0"/>
        <v>98.927943965329987</v>
      </c>
      <c r="L20" s="38" t="e">
        <f t="shared" si="1"/>
        <v>#DIV/0!</v>
      </c>
      <c r="M20" s="38" t="e">
        <f t="shared" si="2"/>
        <v>#DIV/0!</v>
      </c>
      <c r="N20" s="38" t="e">
        <f t="shared" si="4"/>
        <v>#DIV/0!</v>
      </c>
      <c r="O20" s="38" t="e">
        <f t="shared" si="5"/>
        <v>#DIV/0!</v>
      </c>
    </row>
    <row r="21" spans="1:15">
      <c r="A21" s="38">
        <f t="shared" si="6"/>
        <v>10</v>
      </c>
      <c r="B21" s="6">
        <f>Départ!A19</f>
        <v>0</v>
      </c>
      <c r="C21" s="7">
        <f>Départ!B19</f>
        <v>0</v>
      </c>
      <c r="D21" s="91">
        <v>1</v>
      </c>
      <c r="E21" s="41">
        <f t="shared" si="3"/>
        <v>9.9462527599759891</v>
      </c>
      <c r="K21" s="41">
        <f t="shared" si="0"/>
        <v>98.927943965329987</v>
      </c>
      <c r="L21" s="38" t="e">
        <f t="shared" si="1"/>
        <v>#DIV/0!</v>
      </c>
      <c r="M21" s="38" t="e">
        <f t="shared" si="2"/>
        <v>#DIV/0!</v>
      </c>
      <c r="N21" s="38" t="e">
        <f t="shared" si="4"/>
        <v>#DIV/0!</v>
      </c>
      <c r="O21" s="38" t="e">
        <f t="shared" si="5"/>
        <v>#DIV/0!</v>
      </c>
    </row>
    <row r="22" spans="1:15" ht="13.5" thickBot="1">
      <c r="A22" s="38">
        <f t="shared" si="6"/>
        <v>11</v>
      </c>
      <c r="B22" s="8">
        <f>Départ!A20</f>
        <v>0</v>
      </c>
      <c r="C22" s="9">
        <f>Départ!B20</f>
        <v>0</v>
      </c>
      <c r="D22" s="91">
        <v>1</v>
      </c>
      <c r="E22" s="41">
        <f t="shared" si="3"/>
        <v>9.9462527599759891</v>
      </c>
      <c r="K22" s="41">
        <f t="shared" si="0"/>
        <v>98.927943965329987</v>
      </c>
      <c r="L22" s="38" t="e">
        <f t="shared" si="1"/>
        <v>#DIV/0!</v>
      </c>
      <c r="M22" s="38" t="e">
        <f t="shared" si="2"/>
        <v>#DIV/0!</v>
      </c>
      <c r="N22" s="38" t="e">
        <f t="shared" si="4"/>
        <v>#DIV/0!</v>
      </c>
      <c r="O22" s="38" t="e">
        <f t="shared" si="5"/>
        <v>#DIV/0!</v>
      </c>
    </row>
    <row r="23" spans="1:15">
      <c r="A23" s="38"/>
      <c r="B23" s="42"/>
      <c r="C23" s="42"/>
      <c r="D23" s="38"/>
      <c r="E23" s="38"/>
      <c r="K23" s="38"/>
      <c r="L23" s="43" t="s">
        <v>49</v>
      </c>
      <c r="M23" s="38"/>
      <c r="N23" s="38"/>
      <c r="O23" s="38"/>
    </row>
    <row r="24" spans="1:15">
      <c r="A24" s="38"/>
      <c r="C24" s="125" t="s">
        <v>80</v>
      </c>
      <c r="D24" s="125"/>
      <c r="K24" s="38"/>
      <c r="L24" s="41">
        <f>SQRT(L26*L26+L28*L28)</f>
        <v>0</v>
      </c>
      <c r="M24" s="38"/>
      <c r="N24" s="38"/>
      <c r="O24" s="38"/>
    </row>
    <row r="25" spans="1:15">
      <c r="A25" s="38"/>
      <c r="C25" s="126" t="s">
        <v>81</v>
      </c>
      <c r="D25" s="126"/>
      <c r="K25" s="38"/>
      <c r="L25" s="41" t="s">
        <v>33</v>
      </c>
      <c r="M25" s="38"/>
      <c r="N25" s="38"/>
      <c r="O25" s="38"/>
    </row>
    <row r="26" spans="1:15">
      <c r="A26" s="38"/>
      <c r="B26" s="38"/>
      <c r="C26" s="38"/>
      <c r="E26" s="38"/>
      <c r="K26" s="38"/>
      <c r="L26" s="41">
        <f>B21-B13</f>
        <v>0</v>
      </c>
      <c r="M26" s="38"/>
      <c r="N26" s="38"/>
      <c r="O26" s="38"/>
    </row>
    <row r="27" spans="1:15">
      <c r="A27" s="38"/>
      <c r="B27" s="41"/>
      <c r="C27" s="41"/>
      <c r="E27" s="38"/>
      <c r="K27" s="38"/>
      <c r="L27" s="43" t="s">
        <v>34</v>
      </c>
      <c r="M27" s="38"/>
      <c r="N27" s="38"/>
      <c r="O27" s="38"/>
    </row>
    <row r="28" spans="1:15">
      <c r="A28" s="38"/>
      <c r="B28" s="38"/>
      <c r="C28" s="38"/>
      <c r="D28" s="38"/>
      <c r="E28" s="38"/>
      <c r="K28" s="43"/>
      <c r="L28" s="41">
        <f>C21-C13</f>
        <v>0</v>
      </c>
      <c r="M28" s="38"/>
      <c r="N28" s="38"/>
      <c r="O28" s="38"/>
    </row>
  </sheetData>
  <mergeCells count="3">
    <mergeCell ref="K5:K11"/>
    <mergeCell ref="C24:D24"/>
    <mergeCell ref="C25:D25"/>
  </mergeCells>
  <hyperlinks>
    <hyperlink ref="C25" r:id="rId1"/>
  </hyperlinks>
  <pageMargins left="0.78740157499999996" right="0.78740157499999996" top="0.984251969" bottom="0.984251969" header="0.4921259845" footer="0.4921259845"/>
  <pageSetup paperSize="9" orientation="portrait" horizontalDpi="300" verticalDpi="300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:Y29"/>
  <sheetViews>
    <sheetView zoomScaleNormal="100" workbookViewId="0">
      <selection activeCell="C25" sqref="C25:D25"/>
    </sheetView>
  </sheetViews>
  <sheetFormatPr baseColWidth="10" defaultRowHeight="12.75"/>
  <cols>
    <col min="1" max="1" width="3.140625" bestFit="1" customWidth="1"/>
    <col min="4" max="4" width="19.42578125" bestFit="1" customWidth="1"/>
    <col min="5" max="5" width="33.42578125" bestFit="1" customWidth="1"/>
    <col min="6" max="6" width="9.7109375" customWidth="1"/>
    <col min="7" max="7" width="10.140625" customWidth="1"/>
    <col min="8" max="8" width="11.28515625" bestFit="1" customWidth="1"/>
    <col min="9" max="9" width="2.140625" hidden="1" customWidth="1"/>
    <col min="10" max="11" width="4.140625" hidden="1" customWidth="1"/>
    <col min="12" max="12" width="2.140625" hidden="1" customWidth="1"/>
    <col min="13" max="14" width="5.140625" hidden="1" customWidth="1"/>
    <col min="15" max="15" width="14.42578125" bestFit="1" customWidth="1"/>
    <col min="16" max="16" width="3.85546875" bestFit="1" customWidth="1"/>
    <col min="17" max="17" width="14.85546875" bestFit="1" customWidth="1"/>
    <col min="18" max="18" width="13.140625" bestFit="1" customWidth="1"/>
    <col min="19" max="19" width="12.85546875" bestFit="1" customWidth="1"/>
  </cols>
  <sheetData>
    <row r="1" spans="1:25">
      <c r="A1" s="71" t="s">
        <v>76</v>
      </c>
    </row>
    <row r="2" spans="1:25" ht="13.5" thickBot="1">
      <c r="A2" s="71" t="s">
        <v>77</v>
      </c>
      <c r="F2" s="59" t="s">
        <v>85</v>
      </c>
    </row>
    <row r="3" spans="1:25">
      <c r="A3" s="72" t="s">
        <v>78</v>
      </c>
      <c r="F3" s="98" t="s">
        <v>29</v>
      </c>
      <c r="G3" s="99" t="s">
        <v>30</v>
      </c>
      <c r="H3" s="99" t="s">
        <v>31</v>
      </c>
      <c r="I3" s="100"/>
      <c r="J3" s="100"/>
      <c r="K3" s="100"/>
      <c r="L3" s="100"/>
      <c r="M3" s="100"/>
      <c r="N3" s="100"/>
      <c r="O3" s="101" t="s">
        <v>84</v>
      </c>
    </row>
    <row r="4" spans="1:25" ht="13.5" thickBot="1">
      <c r="A4" s="71" t="s">
        <v>79</v>
      </c>
      <c r="F4" s="102" t="e">
        <f>W28/W24</f>
        <v>#DIV/0!</v>
      </c>
      <c r="G4" s="103" t="e">
        <f>-W26/W24</f>
        <v>#DIV/0!</v>
      </c>
      <c r="H4" s="104" t="e">
        <f>COS(ATAN(W28/W26))*W8</f>
        <v>#DIV/0!</v>
      </c>
      <c r="I4" s="105"/>
      <c r="J4" s="105"/>
      <c r="K4" s="105"/>
      <c r="L4" s="105"/>
      <c r="M4" s="105"/>
      <c r="N4" s="105"/>
      <c r="O4" s="89" t="e">
        <f>SQRT(F4*F4+G4*G4)</f>
        <v>#DIV/0!</v>
      </c>
    </row>
    <row r="5" spans="1:25">
      <c r="A5" s="38"/>
      <c r="B5" s="49" t="s">
        <v>29</v>
      </c>
      <c r="C5" s="50" t="s">
        <v>30</v>
      </c>
      <c r="D5" s="50" t="s">
        <v>31</v>
      </c>
      <c r="E5" s="51" t="s">
        <v>32</v>
      </c>
      <c r="R5" s="124" t="s">
        <v>48</v>
      </c>
      <c r="S5" s="124" t="s">
        <v>46</v>
      </c>
      <c r="T5" s="124" t="s">
        <v>47</v>
      </c>
      <c r="U5" s="127" t="s">
        <v>43</v>
      </c>
      <c r="V5" s="127" t="s">
        <v>44</v>
      </c>
      <c r="W5" s="39" t="s">
        <v>35</v>
      </c>
      <c r="X5" s="40" t="s">
        <v>42</v>
      </c>
      <c r="Y5" s="40"/>
    </row>
    <row r="6" spans="1:25" ht="13.5" thickBot="1">
      <c r="A6" s="38"/>
      <c r="B6" s="73">
        <v>4.20680070522449E-2</v>
      </c>
      <c r="C6" s="74">
        <v>-0.99911522131309838</v>
      </c>
      <c r="D6" s="107">
        <v>10.665125147703161</v>
      </c>
      <c r="E6" s="89">
        <f>SQRT(B6*B6+C6*C6)</f>
        <v>1.0000004713383235</v>
      </c>
      <c r="R6" s="124"/>
      <c r="S6" s="124"/>
      <c r="T6" s="124"/>
      <c r="U6" s="127"/>
      <c r="V6" s="127"/>
      <c r="W6" s="38" t="e">
        <f>W28/W26</f>
        <v>#DIV/0!</v>
      </c>
      <c r="X6" s="38">
        <f>-1/(C6/B6)</f>
        <v>4.2105260889686531E-2</v>
      </c>
      <c r="Y6" s="38"/>
    </row>
    <row r="7" spans="1:25">
      <c r="A7" s="38"/>
      <c r="B7" s="106" t="s">
        <v>55</v>
      </c>
      <c r="C7" s="106" t="s">
        <v>56</v>
      </c>
      <c r="D7" s="114" t="s">
        <v>86</v>
      </c>
      <c r="E7" s="95" t="s">
        <v>58</v>
      </c>
      <c r="R7" s="124"/>
      <c r="S7" s="124"/>
      <c r="T7" s="124"/>
      <c r="U7" s="127"/>
      <c r="V7" s="127"/>
      <c r="W7" s="39" t="s">
        <v>36</v>
      </c>
      <c r="X7" s="40" t="s">
        <v>41</v>
      </c>
      <c r="Y7" s="38"/>
    </row>
    <row r="8" spans="1:25" ht="13.5" thickBot="1">
      <c r="A8" s="38"/>
      <c r="B8" s="48">
        <f>ABS(MIN(Q12:Q22))</f>
        <v>9.6651251477031614</v>
      </c>
      <c r="C8" s="48">
        <f>ABS(MAX(Q12:Q22))</f>
        <v>9.6651251477031614</v>
      </c>
      <c r="D8" s="115">
        <f>B8+C8</f>
        <v>19.330250295406323</v>
      </c>
      <c r="E8" s="96">
        <f>MAX(B8:C8)</f>
        <v>9.6651251477031614</v>
      </c>
      <c r="R8" s="124"/>
      <c r="S8" s="124"/>
      <c r="T8" s="124"/>
      <c r="U8" s="127"/>
      <c r="V8" s="127"/>
      <c r="W8" s="38" t="e">
        <f>C13-W6*B13</f>
        <v>#DIV/0!</v>
      </c>
      <c r="X8" s="38">
        <f>V23-U23*X6</f>
        <v>0</v>
      </c>
      <c r="Y8" s="40"/>
    </row>
    <row r="9" spans="1:25">
      <c r="A9" s="38"/>
      <c r="B9" s="77" t="s">
        <v>25</v>
      </c>
      <c r="C9" s="77" t="s">
        <v>26</v>
      </c>
      <c r="D9" s="77"/>
      <c r="Q9" s="40" t="s">
        <v>45</v>
      </c>
      <c r="R9" s="124"/>
      <c r="S9" s="124"/>
      <c r="T9" s="124"/>
      <c r="U9" s="127"/>
      <c r="V9" s="127"/>
      <c r="W9" s="38"/>
      <c r="X9" s="38"/>
      <c r="Y9" s="38"/>
    </row>
    <row r="10" spans="1:25" ht="13.5" thickBot="1">
      <c r="A10" s="38"/>
      <c r="B10" s="108">
        <f>AVERAGE(B12:B22)</f>
        <v>0</v>
      </c>
      <c r="C10" s="108">
        <f>AVERAGE(C12:C22)</f>
        <v>0</v>
      </c>
      <c r="D10" s="109"/>
      <c r="Q10" s="43">
        <f>SUM(R12:R22)</f>
        <v>1027.5610853284045</v>
      </c>
      <c r="R10" s="124"/>
      <c r="S10" s="124"/>
      <c r="T10" s="124"/>
      <c r="U10" s="127"/>
      <c r="V10" s="127"/>
      <c r="W10" s="38"/>
      <c r="X10" s="38"/>
      <c r="Y10" s="38"/>
    </row>
    <row r="11" spans="1:25">
      <c r="A11" s="38"/>
      <c r="B11" s="92" t="s">
        <v>23</v>
      </c>
      <c r="C11" s="110" t="s">
        <v>24</v>
      </c>
      <c r="D11" s="111" t="s">
        <v>38</v>
      </c>
      <c r="Q11" s="40" t="s">
        <v>8</v>
      </c>
      <c r="R11" s="124"/>
      <c r="S11" s="124"/>
      <c r="T11" s="124"/>
      <c r="U11" s="127"/>
      <c r="V11" s="127"/>
      <c r="W11" s="40" t="s">
        <v>39</v>
      </c>
      <c r="X11" s="40" t="s">
        <v>40</v>
      </c>
      <c r="Y11" s="40" t="s">
        <v>54</v>
      </c>
    </row>
    <row r="12" spans="1:25">
      <c r="A12" s="38">
        <v>1</v>
      </c>
      <c r="B12" s="6">
        <f>Départ!A10</f>
        <v>0</v>
      </c>
      <c r="C12" s="97">
        <f>Départ!B10</f>
        <v>0</v>
      </c>
      <c r="D12" s="79">
        <v>1</v>
      </c>
      <c r="Q12" s="41">
        <f t="shared" ref="Q12:Q22" si="0">(B12*B$6+C12*C$6+D$6-D12)</f>
        <v>9.6651251477031614</v>
      </c>
      <c r="R12" s="41">
        <f t="shared" ref="R12:R22" si="1">Q12*Q12</f>
        <v>93.414644120764052</v>
      </c>
      <c r="S12" s="41">
        <f t="shared" ref="S12:S22" si="2">TRUNC(Q12,5)</f>
        <v>9.6651199999999999</v>
      </c>
      <c r="T12" s="47">
        <f>IF(S12=0,1,0)</f>
        <v>0</v>
      </c>
      <c r="U12" s="47">
        <f t="shared" ref="U12:U22" si="3">T12*B12</f>
        <v>0</v>
      </c>
      <c r="V12" s="47">
        <f t="shared" ref="V12:V22" si="4">T12*C12</f>
        <v>0</v>
      </c>
      <c r="W12" s="38" t="e">
        <f t="shared" ref="W12:W22" si="5">B12*W$6+W$8</f>
        <v>#DIV/0!</v>
      </c>
      <c r="X12" s="38">
        <f t="shared" ref="X12:X22" si="6">X$6*B12+X$8</f>
        <v>0</v>
      </c>
      <c r="Y12" s="38">
        <f t="shared" ref="Y12:Y22" si="7">X12+D$8</f>
        <v>19.330250295406323</v>
      </c>
    </row>
    <row r="13" spans="1:25">
      <c r="A13" s="38">
        <f>A12+1</f>
        <v>2</v>
      </c>
      <c r="B13" s="6">
        <f>Départ!A11</f>
        <v>0</v>
      </c>
      <c r="C13" s="97">
        <f>Départ!B11</f>
        <v>0</v>
      </c>
      <c r="D13" s="79">
        <v>1</v>
      </c>
      <c r="Q13" s="41">
        <f t="shared" si="0"/>
        <v>9.6651251477031614</v>
      </c>
      <c r="R13" s="41">
        <f t="shared" si="1"/>
        <v>93.414644120764052</v>
      </c>
      <c r="S13" s="41">
        <f t="shared" si="2"/>
        <v>9.6651199999999999</v>
      </c>
      <c r="T13" s="47">
        <f t="shared" ref="T13:T22" si="8">IF(S13=0,1,0)</f>
        <v>0</v>
      </c>
      <c r="U13" s="47">
        <f t="shared" si="3"/>
        <v>0</v>
      </c>
      <c r="V13" s="47">
        <f t="shared" si="4"/>
        <v>0</v>
      </c>
      <c r="W13" s="38" t="e">
        <f t="shared" si="5"/>
        <v>#DIV/0!</v>
      </c>
      <c r="X13" s="38">
        <f t="shared" si="6"/>
        <v>0</v>
      </c>
      <c r="Y13" s="38">
        <f t="shared" si="7"/>
        <v>19.330250295406323</v>
      </c>
    </row>
    <row r="14" spans="1:25">
      <c r="A14" s="38">
        <f t="shared" ref="A14:A22" si="9">A13+1</f>
        <v>3</v>
      </c>
      <c r="B14" s="6">
        <f>Départ!A12</f>
        <v>0</v>
      </c>
      <c r="C14" s="97">
        <f>Départ!B12</f>
        <v>0</v>
      </c>
      <c r="D14" s="79">
        <v>1</v>
      </c>
      <c r="Q14" s="41">
        <f t="shared" si="0"/>
        <v>9.6651251477031614</v>
      </c>
      <c r="R14" s="41">
        <f t="shared" si="1"/>
        <v>93.414644120764052</v>
      </c>
      <c r="S14" s="41">
        <f t="shared" si="2"/>
        <v>9.6651199999999999</v>
      </c>
      <c r="T14" s="47">
        <f t="shared" si="8"/>
        <v>0</v>
      </c>
      <c r="U14" s="47">
        <f t="shared" si="3"/>
        <v>0</v>
      </c>
      <c r="V14" s="47">
        <f t="shared" si="4"/>
        <v>0</v>
      </c>
      <c r="W14" s="38" t="e">
        <f t="shared" si="5"/>
        <v>#DIV/0!</v>
      </c>
      <c r="X14" s="38">
        <f t="shared" si="6"/>
        <v>0</v>
      </c>
      <c r="Y14" s="38">
        <f t="shared" si="7"/>
        <v>19.330250295406323</v>
      </c>
    </row>
    <row r="15" spans="1:25">
      <c r="A15" s="38">
        <f t="shared" si="9"/>
        <v>4</v>
      </c>
      <c r="B15" s="6">
        <f>Départ!A13</f>
        <v>0</v>
      </c>
      <c r="C15" s="97">
        <f>Départ!B13</f>
        <v>0</v>
      </c>
      <c r="D15" s="79">
        <v>1</v>
      </c>
      <c r="Q15" s="41">
        <f t="shared" si="0"/>
        <v>9.6651251477031614</v>
      </c>
      <c r="R15" s="41">
        <f t="shared" si="1"/>
        <v>93.414644120764052</v>
      </c>
      <c r="S15" s="41">
        <f t="shared" si="2"/>
        <v>9.6651199999999999</v>
      </c>
      <c r="T15" s="47">
        <f t="shared" si="8"/>
        <v>0</v>
      </c>
      <c r="U15" s="47">
        <f t="shared" si="3"/>
        <v>0</v>
      </c>
      <c r="V15" s="47">
        <f t="shared" si="4"/>
        <v>0</v>
      </c>
      <c r="W15" s="38" t="e">
        <f t="shared" si="5"/>
        <v>#DIV/0!</v>
      </c>
      <c r="X15" s="38">
        <f t="shared" si="6"/>
        <v>0</v>
      </c>
      <c r="Y15" s="38">
        <f t="shared" si="7"/>
        <v>19.330250295406323</v>
      </c>
    </row>
    <row r="16" spans="1:25">
      <c r="A16" s="38">
        <f t="shared" si="9"/>
        <v>5</v>
      </c>
      <c r="B16" s="6">
        <f>Départ!A14</f>
        <v>0</v>
      </c>
      <c r="C16" s="97">
        <f>Départ!B14</f>
        <v>0</v>
      </c>
      <c r="D16" s="79">
        <v>1</v>
      </c>
      <c r="Q16" s="41">
        <f t="shared" si="0"/>
        <v>9.6651251477031614</v>
      </c>
      <c r="R16" s="41">
        <f t="shared" si="1"/>
        <v>93.414644120764052</v>
      </c>
      <c r="S16" s="41">
        <f t="shared" si="2"/>
        <v>9.6651199999999999</v>
      </c>
      <c r="T16" s="47">
        <f t="shared" si="8"/>
        <v>0</v>
      </c>
      <c r="U16" s="47">
        <f t="shared" si="3"/>
        <v>0</v>
      </c>
      <c r="V16" s="47">
        <f t="shared" si="4"/>
        <v>0</v>
      </c>
      <c r="W16" s="38" t="e">
        <f t="shared" si="5"/>
        <v>#DIV/0!</v>
      </c>
      <c r="X16" s="38">
        <f t="shared" si="6"/>
        <v>0</v>
      </c>
      <c r="Y16" s="38">
        <f t="shared" si="7"/>
        <v>19.330250295406323</v>
      </c>
    </row>
    <row r="17" spans="1:25">
      <c r="A17" s="38">
        <f t="shared" si="9"/>
        <v>6</v>
      </c>
      <c r="B17" s="6">
        <f>Départ!A15</f>
        <v>0</v>
      </c>
      <c r="C17" s="97">
        <f>Départ!B15</f>
        <v>0</v>
      </c>
      <c r="D17" s="79">
        <v>1</v>
      </c>
      <c r="Q17" s="41">
        <f t="shared" si="0"/>
        <v>9.6651251477031614</v>
      </c>
      <c r="R17" s="41">
        <f t="shared" si="1"/>
        <v>93.414644120764052</v>
      </c>
      <c r="S17" s="41">
        <f t="shared" si="2"/>
        <v>9.6651199999999999</v>
      </c>
      <c r="T17" s="47">
        <f t="shared" si="8"/>
        <v>0</v>
      </c>
      <c r="U17" s="47">
        <f t="shared" si="3"/>
        <v>0</v>
      </c>
      <c r="V17" s="47">
        <f t="shared" si="4"/>
        <v>0</v>
      </c>
      <c r="W17" s="38" t="e">
        <f t="shared" si="5"/>
        <v>#DIV/0!</v>
      </c>
      <c r="X17" s="38">
        <f t="shared" si="6"/>
        <v>0</v>
      </c>
      <c r="Y17" s="38">
        <f t="shared" si="7"/>
        <v>19.330250295406323</v>
      </c>
    </row>
    <row r="18" spans="1:25">
      <c r="A18" s="38">
        <f t="shared" si="9"/>
        <v>7</v>
      </c>
      <c r="B18" s="6">
        <f>Départ!A16</f>
        <v>0</v>
      </c>
      <c r="C18" s="97">
        <f>Départ!B16</f>
        <v>0</v>
      </c>
      <c r="D18" s="79">
        <v>1</v>
      </c>
      <c r="Q18" s="41">
        <f t="shared" si="0"/>
        <v>9.6651251477031614</v>
      </c>
      <c r="R18" s="41">
        <f t="shared" si="1"/>
        <v>93.414644120764052</v>
      </c>
      <c r="S18" s="41">
        <f t="shared" si="2"/>
        <v>9.6651199999999999</v>
      </c>
      <c r="T18" s="47">
        <f t="shared" si="8"/>
        <v>0</v>
      </c>
      <c r="U18" s="47">
        <f t="shared" si="3"/>
        <v>0</v>
      </c>
      <c r="V18" s="47">
        <f t="shared" si="4"/>
        <v>0</v>
      </c>
      <c r="W18" s="38" t="e">
        <f t="shared" si="5"/>
        <v>#DIV/0!</v>
      </c>
      <c r="X18" s="38">
        <f t="shared" si="6"/>
        <v>0</v>
      </c>
      <c r="Y18" s="38">
        <f t="shared" si="7"/>
        <v>19.330250295406323</v>
      </c>
    </row>
    <row r="19" spans="1:25">
      <c r="A19" s="38">
        <f t="shared" si="9"/>
        <v>8</v>
      </c>
      <c r="B19" s="6">
        <f>Départ!A17</f>
        <v>0</v>
      </c>
      <c r="C19" s="97">
        <f>Départ!B17</f>
        <v>0</v>
      </c>
      <c r="D19" s="79">
        <v>1</v>
      </c>
      <c r="Q19" s="41">
        <f t="shared" si="0"/>
        <v>9.6651251477031614</v>
      </c>
      <c r="R19" s="41">
        <f t="shared" si="1"/>
        <v>93.414644120764052</v>
      </c>
      <c r="S19" s="41">
        <f t="shared" si="2"/>
        <v>9.6651199999999999</v>
      </c>
      <c r="T19" s="47">
        <f t="shared" si="8"/>
        <v>0</v>
      </c>
      <c r="U19" s="47">
        <f t="shared" si="3"/>
        <v>0</v>
      </c>
      <c r="V19" s="47">
        <f t="shared" si="4"/>
        <v>0</v>
      </c>
      <c r="W19" s="38" t="e">
        <f t="shared" si="5"/>
        <v>#DIV/0!</v>
      </c>
      <c r="X19" s="38">
        <f t="shared" si="6"/>
        <v>0</v>
      </c>
      <c r="Y19" s="38">
        <f t="shared" si="7"/>
        <v>19.330250295406323</v>
      </c>
    </row>
    <row r="20" spans="1:25">
      <c r="A20" s="38">
        <f t="shared" si="9"/>
        <v>9</v>
      </c>
      <c r="B20" s="6">
        <f>Départ!A18</f>
        <v>0</v>
      </c>
      <c r="C20" s="97">
        <f>Départ!B18</f>
        <v>0</v>
      </c>
      <c r="D20" s="79">
        <v>1</v>
      </c>
      <c r="Q20" s="41">
        <f t="shared" si="0"/>
        <v>9.6651251477031614</v>
      </c>
      <c r="R20" s="41">
        <f t="shared" si="1"/>
        <v>93.414644120764052</v>
      </c>
      <c r="S20" s="41">
        <f t="shared" si="2"/>
        <v>9.6651199999999999</v>
      </c>
      <c r="T20" s="47">
        <f t="shared" si="8"/>
        <v>0</v>
      </c>
      <c r="U20" s="47">
        <f t="shared" si="3"/>
        <v>0</v>
      </c>
      <c r="V20" s="47">
        <f t="shared" si="4"/>
        <v>0</v>
      </c>
      <c r="W20" s="38" t="e">
        <f t="shared" si="5"/>
        <v>#DIV/0!</v>
      </c>
      <c r="X20" s="38">
        <f t="shared" si="6"/>
        <v>0</v>
      </c>
      <c r="Y20" s="38">
        <f t="shared" si="7"/>
        <v>19.330250295406323</v>
      </c>
    </row>
    <row r="21" spans="1:25">
      <c r="A21" s="38">
        <f t="shared" si="9"/>
        <v>10</v>
      </c>
      <c r="B21" s="6">
        <f>Départ!A19</f>
        <v>0</v>
      </c>
      <c r="C21" s="97">
        <f>Départ!B19</f>
        <v>0</v>
      </c>
      <c r="D21" s="79">
        <v>1</v>
      </c>
      <c r="Q21" s="41">
        <f t="shared" si="0"/>
        <v>9.6651251477031614</v>
      </c>
      <c r="R21" s="41">
        <f t="shared" si="1"/>
        <v>93.414644120764052</v>
      </c>
      <c r="S21" s="41">
        <f t="shared" si="2"/>
        <v>9.6651199999999999</v>
      </c>
      <c r="T21" s="47">
        <f t="shared" si="8"/>
        <v>0</v>
      </c>
      <c r="U21" s="47">
        <f t="shared" si="3"/>
        <v>0</v>
      </c>
      <c r="V21" s="47">
        <f t="shared" si="4"/>
        <v>0</v>
      </c>
      <c r="W21" s="38" t="e">
        <f t="shared" si="5"/>
        <v>#DIV/0!</v>
      </c>
      <c r="X21" s="38">
        <f t="shared" si="6"/>
        <v>0</v>
      </c>
      <c r="Y21" s="38">
        <f t="shared" si="7"/>
        <v>19.330250295406323</v>
      </c>
    </row>
    <row r="22" spans="1:25" ht="13.5" thickBot="1">
      <c r="A22" s="38">
        <f t="shared" si="9"/>
        <v>11</v>
      </c>
      <c r="B22" s="8">
        <f>Départ!A20</f>
        <v>0</v>
      </c>
      <c r="C22" s="112">
        <f>Départ!B20</f>
        <v>0</v>
      </c>
      <c r="D22" s="113">
        <v>1</v>
      </c>
      <c r="Q22" s="41">
        <f t="shared" si="0"/>
        <v>9.6651251477031614</v>
      </c>
      <c r="R22" s="41">
        <f t="shared" si="1"/>
        <v>93.414644120764052</v>
      </c>
      <c r="S22" s="41">
        <f t="shared" si="2"/>
        <v>9.6651199999999999</v>
      </c>
      <c r="T22" s="47">
        <f t="shared" si="8"/>
        <v>0</v>
      </c>
      <c r="U22" s="47">
        <f t="shared" si="3"/>
        <v>0</v>
      </c>
      <c r="V22" s="47">
        <f t="shared" si="4"/>
        <v>0</v>
      </c>
      <c r="W22" s="38" t="e">
        <f t="shared" si="5"/>
        <v>#DIV/0!</v>
      </c>
      <c r="X22" s="38">
        <f t="shared" si="6"/>
        <v>0</v>
      </c>
      <c r="Y22" s="38">
        <f t="shared" si="7"/>
        <v>19.330250295406323</v>
      </c>
    </row>
    <row r="23" spans="1:25">
      <c r="A23" s="38"/>
      <c r="B23" s="42"/>
      <c r="C23" s="42"/>
      <c r="D23" s="38"/>
      <c r="E23" s="38"/>
      <c r="R23" s="38"/>
      <c r="S23" s="38"/>
      <c r="T23" s="47">
        <f>SUM(T12:T22)</f>
        <v>0</v>
      </c>
      <c r="U23" s="47">
        <f>SUM(U12:U22)</f>
        <v>0</v>
      </c>
      <c r="V23" s="47">
        <f>SUM(V12:V22)</f>
        <v>0</v>
      </c>
      <c r="W23" s="43" t="s">
        <v>49</v>
      </c>
      <c r="X23" s="38"/>
      <c r="Y23" s="38"/>
    </row>
    <row r="24" spans="1:25">
      <c r="A24" s="38"/>
      <c r="C24" s="125" t="s">
        <v>80</v>
      </c>
      <c r="D24" s="125"/>
      <c r="R24" s="38"/>
      <c r="S24" s="38"/>
      <c r="T24" s="38"/>
      <c r="U24" s="38"/>
      <c r="V24" s="38"/>
      <c r="W24" s="41">
        <f>SQRT(W26*W26+W28*W28)</f>
        <v>0</v>
      </c>
      <c r="X24" s="44"/>
      <c r="Y24" s="38"/>
    </row>
    <row r="25" spans="1:25">
      <c r="A25" s="38"/>
      <c r="C25" s="126" t="s">
        <v>81</v>
      </c>
      <c r="D25" s="126"/>
      <c r="R25" s="38"/>
      <c r="S25" s="39"/>
      <c r="T25" s="38"/>
      <c r="U25" s="38"/>
      <c r="V25" s="38"/>
      <c r="W25" s="41" t="s">
        <v>33</v>
      </c>
      <c r="X25" s="38"/>
      <c r="Y25" s="38"/>
    </row>
    <row r="26" spans="1:25">
      <c r="A26" s="38"/>
      <c r="B26" s="38"/>
      <c r="C26" s="38"/>
      <c r="D26" s="38"/>
      <c r="E26" s="38"/>
      <c r="R26" s="38"/>
      <c r="S26" s="38"/>
      <c r="T26" s="38"/>
      <c r="U26" s="38"/>
      <c r="V26" s="38"/>
      <c r="W26" s="41">
        <f>B21-B13</f>
        <v>0</v>
      </c>
      <c r="X26" s="38"/>
      <c r="Y26" s="38"/>
    </row>
    <row r="27" spans="1:25">
      <c r="A27" s="38"/>
      <c r="B27" s="41"/>
      <c r="C27" s="41"/>
      <c r="D27" s="41"/>
      <c r="E27" s="38"/>
      <c r="R27" s="38"/>
      <c r="S27" s="38"/>
      <c r="T27" s="38"/>
      <c r="U27" s="38"/>
      <c r="V27" s="38"/>
      <c r="W27" s="43" t="s">
        <v>34</v>
      </c>
      <c r="X27" s="38"/>
      <c r="Y27" s="38"/>
    </row>
    <row r="28" spans="1:25">
      <c r="A28" s="38"/>
      <c r="B28" s="38"/>
      <c r="C28" s="38"/>
      <c r="D28" s="38"/>
      <c r="E28" s="38"/>
      <c r="R28" s="43"/>
      <c r="S28" s="43"/>
      <c r="T28" s="38"/>
      <c r="U28" s="38"/>
      <c r="V28" s="38"/>
      <c r="W28" s="41">
        <f>C21-C13</f>
        <v>0</v>
      </c>
      <c r="X28" s="38"/>
      <c r="Y28" s="38"/>
    </row>
    <row r="29" spans="1:25">
      <c r="A29" s="38"/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</row>
  </sheetData>
  <mergeCells count="7">
    <mergeCell ref="U5:U11"/>
    <mergeCell ref="V5:V11"/>
    <mergeCell ref="C24:D24"/>
    <mergeCell ref="C25:D25"/>
    <mergeCell ref="R5:R11"/>
    <mergeCell ref="S5:S11"/>
    <mergeCell ref="T5:T11"/>
  </mergeCells>
  <hyperlinks>
    <hyperlink ref="C25" r:id="rId1"/>
    <hyperlink ref="C25:D25" r:id="rId2" display="Cliquer ici"/>
  </hyperlinks>
  <pageMargins left="0.78740157499999996" right="0.78740157499999996" top="0.984251969" bottom="0.984251969" header="0.4921259845" footer="0.4921259845"/>
  <pageSetup paperSize="9" orientation="portrait" horizontalDpi="300" verticalDpi="300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1"/>
  <sheetViews>
    <sheetView workbookViewId="0">
      <selection activeCell="C22" sqref="C22"/>
    </sheetView>
  </sheetViews>
  <sheetFormatPr baseColWidth="10" defaultRowHeight="12.75"/>
  <cols>
    <col min="1" max="1" width="19.28515625" style="65" customWidth="1"/>
    <col min="2" max="2" width="28" style="65" bestFit="1" customWidth="1"/>
    <col min="3" max="16384" width="11.42578125" style="65"/>
  </cols>
  <sheetData>
    <row r="1" spans="1:2">
      <c r="A1" s="128" t="s">
        <v>75</v>
      </c>
      <c r="B1" s="129"/>
    </row>
    <row r="2" spans="1:2">
      <c r="A2" s="66" t="s">
        <v>70</v>
      </c>
      <c r="B2" s="67" t="s">
        <v>71</v>
      </c>
    </row>
    <row r="3" spans="1:2" ht="13.5" thickBot="1">
      <c r="A3" s="68">
        <f>'2ème "critère minimax"'!$D$8</f>
        <v>19.330250295406323</v>
      </c>
      <c r="B3" s="69">
        <f>'1er critère "moindre carré"'!$D$8</f>
        <v>19.892505519951978</v>
      </c>
    </row>
    <row r="6" spans="1:2" ht="15">
      <c r="A6" s="70" t="s">
        <v>72</v>
      </c>
    </row>
    <row r="8" spans="1:2" ht="15">
      <c r="A8" s="70" t="s">
        <v>73</v>
      </c>
    </row>
    <row r="9" spans="1:2" ht="15">
      <c r="A9" s="70" t="s">
        <v>87</v>
      </c>
    </row>
    <row r="11" spans="1:2" ht="44.25" customHeight="1">
      <c r="A11" s="116" t="s">
        <v>74</v>
      </c>
    </row>
  </sheetData>
  <mergeCells count="1">
    <mergeCell ref="A1:B1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S15"/>
  <sheetViews>
    <sheetView zoomScale="85" zoomScaleNormal="85" workbookViewId="0">
      <selection activeCell="A3" sqref="A3:B13"/>
    </sheetView>
  </sheetViews>
  <sheetFormatPr baseColWidth="10" defaultRowHeight="12.75"/>
  <cols>
    <col min="3" max="3" width="14.42578125" customWidth="1"/>
    <col min="5" max="5" width="18.28515625" bestFit="1" customWidth="1"/>
    <col min="6" max="6" width="2.140625" hidden="1" customWidth="1"/>
    <col min="7" max="8" width="4.140625" hidden="1" customWidth="1"/>
    <col min="9" max="9" width="2.140625" hidden="1" customWidth="1"/>
    <col min="10" max="11" width="5.140625" hidden="1" customWidth="1"/>
    <col min="12" max="12" width="14.85546875" bestFit="1" customWidth="1"/>
    <col min="14" max="14" width="12.85546875" bestFit="1" customWidth="1"/>
    <col min="16" max="16" width="13.7109375" bestFit="1" customWidth="1"/>
  </cols>
  <sheetData>
    <row r="1" spans="1:19" ht="13.5" thickBot="1">
      <c r="A1" s="130" t="s">
        <v>20</v>
      </c>
      <c r="B1" s="131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spans="1:19">
      <c r="A2" s="4" t="s">
        <v>0</v>
      </c>
      <c r="B2" s="5" t="s">
        <v>1</v>
      </c>
      <c r="C2" s="10" t="s">
        <v>2</v>
      </c>
      <c r="D2" s="11" t="s">
        <v>5</v>
      </c>
      <c r="E2" s="12" t="s">
        <v>14</v>
      </c>
      <c r="F2" s="10"/>
      <c r="G2" s="10"/>
      <c r="H2" s="10"/>
      <c r="I2" s="10"/>
      <c r="J2" s="10"/>
      <c r="K2" s="10"/>
      <c r="L2" s="13" t="s">
        <v>21</v>
      </c>
      <c r="M2" s="11" t="s">
        <v>5</v>
      </c>
      <c r="N2" s="14" t="s">
        <v>6</v>
      </c>
      <c r="O2" s="15" t="s">
        <v>5</v>
      </c>
      <c r="P2" s="16" t="s">
        <v>4</v>
      </c>
      <c r="Q2" s="17" t="s">
        <v>5</v>
      </c>
      <c r="R2" s="18" t="s">
        <v>17</v>
      </c>
      <c r="S2" s="19" t="s">
        <v>18</v>
      </c>
    </row>
    <row r="3" spans="1:19">
      <c r="A3" s="6">
        <f>Départ!A10</f>
        <v>0</v>
      </c>
      <c r="B3" s="7">
        <f>Départ!B10</f>
        <v>0</v>
      </c>
      <c r="C3" s="20" t="s">
        <v>9</v>
      </c>
      <c r="D3" s="21">
        <f t="shared" ref="D3:D13" si="0">C$4*A3+C$6</f>
        <v>0</v>
      </c>
      <c r="E3" s="22">
        <f t="shared" ref="E3:E13" si="1">(B3-D3)*COS(ATAN(C$4))</f>
        <v>0</v>
      </c>
      <c r="F3" s="20">
        <f>IF(E3=L$4,1,0)</f>
        <v>1</v>
      </c>
      <c r="G3" s="20">
        <f t="shared" ref="G3:G13" si="2">F3*B3</f>
        <v>0</v>
      </c>
      <c r="H3" s="20">
        <f t="shared" ref="H3:H13" si="3">F3*A3</f>
        <v>0</v>
      </c>
      <c r="I3" s="20">
        <f>IF(E3=N$4,1,0)</f>
        <v>1</v>
      </c>
      <c r="J3" s="20">
        <f t="shared" ref="J3:J13" si="4">B3*I3</f>
        <v>0</v>
      </c>
      <c r="K3" s="20">
        <f t="shared" ref="K3:K13" si="5">I3*A3</f>
        <v>0</v>
      </c>
      <c r="L3" s="23" t="s">
        <v>12</v>
      </c>
      <c r="M3" s="21">
        <f>L6</f>
        <v>0</v>
      </c>
      <c r="N3" s="23" t="s">
        <v>13</v>
      </c>
      <c r="O3" s="21">
        <f>N6</f>
        <v>0</v>
      </c>
      <c r="P3" s="24"/>
      <c r="Q3" s="21">
        <f>P6</f>
        <v>0</v>
      </c>
      <c r="R3" s="25">
        <f>MIN(B3:B13)</f>
        <v>0</v>
      </c>
      <c r="S3" s="21">
        <f>MAX(B3:B13)</f>
        <v>0</v>
      </c>
    </row>
    <row r="4" spans="1:19">
      <c r="A4" s="6">
        <f>Départ!A11</f>
        <v>0</v>
      </c>
      <c r="B4" s="7">
        <f>Départ!B11</f>
        <v>0</v>
      </c>
      <c r="C4" s="20">
        <f>INDEX(LINEST(B3:B13,A3:A13),1)</f>
        <v>0</v>
      </c>
      <c r="D4" s="21">
        <f t="shared" si="0"/>
        <v>0</v>
      </c>
      <c r="E4" s="22">
        <f t="shared" si="1"/>
        <v>0</v>
      </c>
      <c r="F4" s="20">
        <f t="shared" ref="F4:F13" si="6">IF(E4=L$4,1,0)</f>
        <v>1</v>
      </c>
      <c r="G4" s="20">
        <f t="shared" si="2"/>
        <v>0</v>
      </c>
      <c r="H4" s="20">
        <f t="shared" si="3"/>
        <v>0</v>
      </c>
      <c r="I4" s="20">
        <f t="shared" ref="I4:I13" si="7">IF(E4=N$4,1,0)</f>
        <v>1</v>
      </c>
      <c r="J4" s="20">
        <f t="shared" si="4"/>
        <v>0</v>
      </c>
      <c r="K4" s="20">
        <f t="shared" si="5"/>
        <v>0</v>
      </c>
      <c r="L4" s="25">
        <f>MIN(E3:E13)</f>
        <v>0</v>
      </c>
      <c r="M4" s="21">
        <f t="shared" ref="M4:M13" si="8">A4*C$4+M$3</f>
        <v>0</v>
      </c>
      <c r="N4" s="25">
        <f>MAX(E3:E13)</f>
        <v>0</v>
      </c>
      <c r="O4" s="21">
        <f t="shared" ref="O4:O13" si="9">A4*C$4+N$6</f>
        <v>0</v>
      </c>
      <c r="P4" s="24"/>
      <c r="Q4" s="21">
        <f t="shared" ref="Q4:Q13" si="10">Q3</f>
        <v>0</v>
      </c>
      <c r="R4" s="25">
        <f>R$3</f>
        <v>0</v>
      </c>
      <c r="S4" s="21">
        <f>S$3</f>
        <v>0</v>
      </c>
    </row>
    <row r="5" spans="1:19">
      <c r="A5" s="6">
        <f>Départ!A12</f>
        <v>0</v>
      </c>
      <c r="B5" s="7">
        <f>Départ!B12</f>
        <v>0</v>
      </c>
      <c r="C5" s="20" t="s">
        <v>10</v>
      </c>
      <c r="D5" s="21">
        <f t="shared" si="0"/>
        <v>0</v>
      </c>
      <c r="E5" s="22">
        <f t="shared" si="1"/>
        <v>0</v>
      </c>
      <c r="F5" s="20">
        <f t="shared" si="6"/>
        <v>1</v>
      </c>
      <c r="G5" s="20">
        <f t="shared" si="2"/>
        <v>0</v>
      </c>
      <c r="H5" s="20">
        <f t="shared" si="3"/>
        <v>0</v>
      </c>
      <c r="I5" s="20">
        <f t="shared" si="7"/>
        <v>1</v>
      </c>
      <c r="J5" s="20">
        <f t="shared" si="4"/>
        <v>0</v>
      </c>
      <c r="K5" s="20">
        <f t="shared" si="5"/>
        <v>0</v>
      </c>
      <c r="L5" s="26" t="s">
        <v>3</v>
      </c>
      <c r="M5" s="21">
        <f t="shared" si="8"/>
        <v>0</v>
      </c>
      <c r="N5" s="26" t="s">
        <v>7</v>
      </c>
      <c r="O5" s="21">
        <f t="shared" si="9"/>
        <v>0</v>
      </c>
      <c r="P5" s="27" t="s">
        <v>22</v>
      </c>
      <c r="Q5" s="21">
        <f t="shared" si="10"/>
        <v>0</v>
      </c>
      <c r="R5" s="25">
        <f t="shared" ref="R5:S13" si="11">R$3</f>
        <v>0</v>
      </c>
      <c r="S5" s="21">
        <f t="shared" si="11"/>
        <v>0</v>
      </c>
    </row>
    <row r="6" spans="1:19">
      <c r="A6" s="6">
        <f>Départ!A13</f>
        <v>0</v>
      </c>
      <c r="B6" s="7">
        <f>Départ!B13</f>
        <v>0</v>
      </c>
      <c r="C6" s="20">
        <f>INDEX(LINEST(B3:B13,A3:A13),2)</f>
        <v>0</v>
      </c>
      <c r="D6" s="21">
        <f t="shared" si="0"/>
        <v>0</v>
      </c>
      <c r="E6" s="22">
        <f t="shared" si="1"/>
        <v>0</v>
      </c>
      <c r="F6" s="20">
        <f t="shared" si="6"/>
        <v>1</v>
      </c>
      <c r="G6" s="20">
        <f t="shared" si="2"/>
        <v>0</v>
      </c>
      <c r="H6" s="20">
        <f t="shared" si="3"/>
        <v>0</v>
      </c>
      <c r="I6" s="20">
        <f t="shared" si="7"/>
        <v>1</v>
      </c>
      <c r="J6" s="20">
        <f t="shared" si="4"/>
        <v>0</v>
      </c>
      <c r="K6" s="20">
        <f t="shared" si="5"/>
        <v>0</v>
      </c>
      <c r="L6" s="25">
        <f>G14-L9*C4</f>
        <v>0</v>
      </c>
      <c r="M6" s="21">
        <f t="shared" si="8"/>
        <v>0</v>
      </c>
      <c r="N6" s="25">
        <f>J14-N9*C4</f>
        <v>0</v>
      </c>
      <c r="O6" s="21">
        <f t="shared" si="9"/>
        <v>0</v>
      </c>
      <c r="P6" s="25">
        <f>AVERAGE(B3:B13)</f>
        <v>0</v>
      </c>
      <c r="Q6" s="21">
        <f t="shared" si="10"/>
        <v>0</v>
      </c>
      <c r="R6" s="25">
        <f t="shared" si="11"/>
        <v>0</v>
      </c>
      <c r="S6" s="21">
        <f t="shared" si="11"/>
        <v>0</v>
      </c>
    </row>
    <row r="7" spans="1:19">
      <c r="A7" s="6">
        <f>Départ!A14</f>
        <v>0</v>
      </c>
      <c r="B7" s="7">
        <f>Départ!B14</f>
        <v>0</v>
      </c>
      <c r="C7" s="20" t="s">
        <v>11</v>
      </c>
      <c r="D7" s="21">
        <f t="shared" si="0"/>
        <v>0</v>
      </c>
      <c r="E7" s="22">
        <f t="shared" si="1"/>
        <v>0</v>
      </c>
      <c r="F7" s="20">
        <f t="shared" si="6"/>
        <v>1</v>
      </c>
      <c r="G7" s="20">
        <f t="shared" si="2"/>
        <v>0</v>
      </c>
      <c r="H7" s="20">
        <f t="shared" si="3"/>
        <v>0</v>
      </c>
      <c r="I7" s="20">
        <f t="shared" si="7"/>
        <v>1</v>
      </c>
      <c r="J7" s="20">
        <f t="shared" si="4"/>
        <v>0</v>
      </c>
      <c r="K7" s="20">
        <f t="shared" si="5"/>
        <v>0</v>
      </c>
      <c r="L7" s="23"/>
      <c r="M7" s="21">
        <f t="shared" si="8"/>
        <v>0</v>
      </c>
      <c r="N7" s="23"/>
      <c r="O7" s="21">
        <f t="shared" si="9"/>
        <v>0</v>
      </c>
      <c r="P7" s="25"/>
      <c r="Q7" s="21">
        <f t="shared" si="10"/>
        <v>0</v>
      </c>
      <c r="R7" s="25">
        <f t="shared" si="11"/>
        <v>0</v>
      </c>
      <c r="S7" s="21">
        <f t="shared" si="11"/>
        <v>0</v>
      </c>
    </row>
    <row r="8" spans="1:19">
      <c r="A8" s="6">
        <f>Départ!A15</f>
        <v>0</v>
      </c>
      <c r="B8" s="7">
        <f>Départ!B15</f>
        <v>0</v>
      </c>
      <c r="C8" s="20" t="e">
        <f>INTERCEPT(B3:B13,A3:A13)</f>
        <v>#DIV/0!</v>
      </c>
      <c r="D8" s="21">
        <f t="shared" si="0"/>
        <v>0</v>
      </c>
      <c r="E8" s="22">
        <f t="shared" si="1"/>
        <v>0</v>
      </c>
      <c r="F8" s="20">
        <f t="shared" si="6"/>
        <v>1</v>
      </c>
      <c r="G8" s="20">
        <f t="shared" si="2"/>
        <v>0</v>
      </c>
      <c r="H8" s="20">
        <f t="shared" si="3"/>
        <v>0</v>
      </c>
      <c r="I8" s="20">
        <f t="shared" si="7"/>
        <v>1</v>
      </c>
      <c r="J8" s="20">
        <f t="shared" si="4"/>
        <v>0</v>
      </c>
      <c r="K8" s="20">
        <f t="shared" si="5"/>
        <v>0</v>
      </c>
      <c r="L8" s="27" t="s">
        <v>15</v>
      </c>
      <c r="M8" s="21">
        <f t="shared" si="8"/>
        <v>0</v>
      </c>
      <c r="N8" s="27" t="s">
        <v>16</v>
      </c>
      <c r="O8" s="21">
        <f t="shared" si="9"/>
        <v>0</v>
      </c>
      <c r="P8" s="25"/>
      <c r="Q8" s="21">
        <f t="shared" si="10"/>
        <v>0</v>
      </c>
      <c r="R8" s="25">
        <f t="shared" si="11"/>
        <v>0</v>
      </c>
      <c r="S8" s="21">
        <f t="shared" si="11"/>
        <v>0</v>
      </c>
    </row>
    <row r="9" spans="1:19">
      <c r="A9" s="6">
        <f>Départ!A16</f>
        <v>0</v>
      </c>
      <c r="B9" s="7">
        <f>Départ!B16</f>
        <v>0</v>
      </c>
      <c r="C9" s="20"/>
      <c r="D9" s="21">
        <f t="shared" si="0"/>
        <v>0</v>
      </c>
      <c r="E9" s="22">
        <f t="shared" si="1"/>
        <v>0</v>
      </c>
      <c r="F9" s="20">
        <f t="shared" si="6"/>
        <v>1</v>
      </c>
      <c r="G9" s="20">
        <f t="shared" si="2"/>
        <v>0</v>
      </c>
      <c r="H9" s="20">
        <f t="shared" si="3"/>
        <v>0</v>
      </c>
      <c r="I9" s="20">
        <f t="shared" si="7"/>
        <v>1</v>
      </c>
      <c r="J9" s="20">
        <f t="shared" si="4"/>
        <v>0</v>
      </c>
      <c r="K9" s="20">
        <f t="shared" si="5"/>
        <v>0</v>
      </c>
      <c r="L9" s="25">
        <f>H14</f>
        <v>0</v>
      </c>
      <c r="M9" s="21">
        <f t="shared" si="8"/>
        <v>0</v>
      </c>
      <c r="N9" s="25">
        <f>K14</f>
        <v>0</v>
      </c>
      <c r="O9" s="21">
        <f t="shared" si="9"/>
        <v>0</v>
      </c>
      <c r="P9" s="25"/>
      <c r="Q9" s="21">
        <f t="shared" si="10"/>
        <v>0</v>
      </c>
      <c r="R9" s="25">
        <f t="shared" si="11"/>
        <v>0</v>
      </c>
      <c r="S9" s="21">
        <f t="shared" si="11"/>
        <v>0</v>
      </c>
    </row>
    <row r="10" spans="1:19">
      <c r="A10" s="6">
        <f>Départ!A17</f>
        <v>0</v>
      </c>
      <c r="B10" s="7">
        <f>Départ!B17</f>
        <v>0</v>
      </c>
      <c r="C10" s="20"/>
      <c r="D10" s="21">
        <f t="shared" si="0"/>
        <v>0</v>
      </c>
      <c r="E10" s="22">
        <f t="shared" si="1"/>
        <v>0</v>
      </c>
      <c r="F10" s="20">
        <f t="shared" si="6"/>
        <v>1</v>
      </c>
      <c r="G10" s="20">
        <f t="shared" si="2"/>
        <v>0</v>
      </c>
      <c r="H10" s="20">
        <f t="shared" si="3"/>
        <v>0</v>
      </c>
      <c r="I10" s="20">
        <f t="shared" si="7"/>
        <v>1</v>
      </c>
      <c r="J10" s="20">
        <f t="shared" si="4"/>
        <v>0</v>
      </c>
      <c r="K10" s="20">
        <f t="shared" si="5"/>
        <v>0</v>
      </c>
      <c r="L10" s="25"/>
      <c r="M10" s="21">
        <f t="shared" si="8"/>
        <v>0</v>
      </c>
      <c r="N10" s="25"/>
      <c r="O10" s="21">
        <f t="shared" si="9"/>
        <v>0</v>
      </c>
      <c r="P10" s="25"/>
      <c r="Q10" s="21">
        <f t="shared" si="10"/>
        <v>0</v>
      </c>
      <c r="R10" s="25">
        <f t="shared" si="11"/>
        <v>0</v>
      </c>
      <c r="S10" s="21">
        <f t="shared" si="11"/>
        <v>0</v>
      </c>
    </row>
    <row r="11" spans="1:19">
      <c r="A11" s="6">
        <f>Départ!A18</f>
        <v>0</v>
      </c>
      <c r="B11" s="7">
        <f>Départ!B18</f>
        <v>0</v>
      </c>
      <c r="C11" s="20"/>
      <c r="D11" s="21">
        <f t="shared" si="0"/>
        <v>0</v>
      </c>
      <c r="E11" s="22">
        <f t="shared" si="1"/>
        <v>0</v>
      </c>
      <c r="F11" s="20">
        <f t="shared" si="6"/>
        <v>1</v>
      </c>
      <c r="G11" s="20">
        <f t="shared" si="2"/>
        <v>0</v>
      </c>
      <c r="H11" s="20">
        <f t="shared" si="3"/>
        <v>0</v>
      </c>
      <c r="I11" s="20">
        <f t="shared" si="7"/>
        <v>1</v>
      </c>
      <c r="J11" s="20">
        <f t="shared" si="4"/>
        <v>0</v>
      </c>
      <c r="K11" s="20">
        <f t="shared" si="5"/>
        <v>0</v>
      </c>
      <c r="L11" s="25"/>
      <c r="M11" s="21">
        <f t="shared" si="8"/>
        <v>0</v>
      </c>
      <c r="N11" s="25"/>
      <c r="O11" s="21">
        <f t="shared" si="9"/>
        <v>0</v>
      </c>
      <c r="P11" s="25"/>
      <c r="Q11" s="21">
        <f t="shared" si="10"/>
        <v>0</v>
      </c>
      <c r="R11" s="25">
        <f t="shared" si="11"/>
        <v>0</v>
      </c>
      <c r="S11" s="21">
        <f t="shared" si="11"/>
        <v>0</v>
      </c>
    </row>
    <row r="12" spans="1:19">
      <c r="A12" s="6">
        <f>Départ!A19</f>
        <v>0</v>
      </c>
      <c r="B12" s="7">
        <f>Départ!B19</f>
        <v>0</v>
      </c>
      <c r="C12" s="20"/>
      <c r="D12" s="21">
        <f t="shared" si="0"/>
        <v>0</v>
      </c>
      <c r="E12" s="22">
        <f t="shared" si="1"/>
        <v>0</v>
      </c>
      <c r="F12" s="20">
        <f t="shared" si="6"/>
        <v>1</v>
      </c>
      <c r="G12" s="20">
        <f t="shared" si="2"/>
        <v>0</v>
      </c>
      <c r="H12" s="20">
        <f t="shared" si="3"/>
        <v>0</v>
      </c>
      <c r="I12" s="20">
        <f t="shared" si="7"/>
        <v>1</v>
      </c>
      <c r="J12" s="20">
        <f t="shared" si="4"/>
        <v>0</v>
      </c>
      <c r="K12" s="20">
        <f t="shared" si="5"/>
        <v>0</v>
      </c>
      <c r="L12" s="25"/>
      <c r="M12" s="21">
        <f t="shared" si="8"/>
        <v>0</v>
      </c>
      <c r="N12" s="25"/>
      <c r="O12" s="21">
        <f t="shared" si="9"/>
        <v>0</v>
      </c>
      <c r="P12" s="25"/>
      <c r="Q12" s="21">
        <f t="shared" si="10"/>
        <v>0</v>
      </c>
      <c r="R12" s="25">
        <f t="shared" si="11"/>
        <v>0</v>
      </c>
      <c r="S12" s="21">
        <f t="shared" si="11"/>
        <v>0</v>
      </c>
    </row>
    <row r="13" spans="1:19" ht="13.5" thickBot="1">
      <c r="A13" s="8">
        <f>Départ!A20</f>
        <v>0</v>
      </c>
      <c r="B13" s="9">
        <f>Départ!B20</f>
        <v>0</v>
      </c>
      <c r="C13" s="28"/>
      <c r="D13" s="29">
        <f t="shared" si="0"/>
        <v>0</v>
      </c>
      <c r="E13" s="30">
        <f t="shared" si="1"/>
        <v>0</v>
      </c>
      <c r="F13" s="20">
        <f t="shared" si="6"/>
        <v>1</v>
      </c>
      <c r="G13" s="20">
        <f t="shared" si="2"/>
        <v>0</v>
      </c>
      <c r="H13" s="20">
        <f t="shared" si="3"/>
        <v>0</v>
      </c>
      <c r="I13" s="20">
        <f t="shared" si="7"/>
        <v>1</v>
      </c>
      <c r="J13" s="20">
        <f t="shared" si="4"/>
        <v>0</v>
      </c>
      <c r="K13" s="20">
        <f t="shared" si="5"/>
        <v>0</v>
      </c>
      <c r="L13" s="31"/>
      <c r="M13" s="21">
        <f t="shared" si="8"/>
        <v>0</v>
      </c>
      <c r="N13" s="25"/>
      <c r="O13" s="29">
        <f t="shared" si="9"/>
        <v>0</v>
      </c>
      <c r="P13" s="31"/>
      <c r="Q13" s="29">
        <f t="shared" si="10"/>
        <v>0</v>
      </c>
      <c r="R13" s="25">
        <f t="shared" si="11"/>
        <v>0</v>
      </c>
      <c r="S13" s="21">
        <f t="shared" si="11"/>
        <v>0</v>
      </c>
    </row>
    <row r="14" spans="1:19" ht="13.5" thickBot="1">
      <c r="A14" s="2"/>
      <c r="B14" s="2"/>
      <c r="C14" s="32"/>
      <c r="D14" s="32"/>
      <c r="E14" s="32"/>
      <c r="F14" s="32"/>
      <c r="G14" s="33">
        <f>SUM(G3:G13)</f>
        <v>0</v>
      </c>
      <c r="H14" s="33">
        <f>SUM(H3:H13)</f>
        <v>0</v>
      </c>
      <c r="I14" s="33"/>
      <c r="J14" s="33">
        <f>SUM(J3:J13)</f>
        <v>0</v>
      </c>
      <c r="K14" s="33">
        <f>SUM(K3:K13)</f>
        <v>0</v>
      </c>
      <c r="L14" s="32"/>
      <c r="M14" s="34" t="s">
        <v>19</v>
      </c>
      <c r="N14" s="35">
        <f>(N6-L6)*COS(ATAN(0.014545455))</f>
        <v>0</v>
      </c>
      <c r="O14" s="32"/>
      <c r="P14" s="32"/>
      <c r="Q14" s="32"/>
      <c r="R14" s="36" t="s">
        <v>8</v>
      </c>
      <c r="S14" s="37">
        <f>S13-R13</f>
        <v>0</v>
      </c>
    </row>
    <row r="15" spans="1:19">
      <c r="M15" s="1"/>
    </row>
  </sheetData>
  <mergeCells count="1">
    <mergeCell ref="A1:B1"/>
  </mergeCells>
  <pageMargins left="0.78740157499999996" right="0.78740157499999996" top="0.984251969" bottom="0.984251969" header="0.4921259845" footer="0.492125984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Départ</vt:lpstr>
      <vt:lpstr>1er critère "moindre carré"</vt:lpstr>
      <vt:lpstr>2ème "critère minimax"</vt:lpstr>
      <vt:lpstr>FIN</vt:lpstr>
      <vt:lpstr>autre</vt:lpstr>
    </vt:vector>
  </TitlesOfParts>
  <Company>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cpi</dc:creator>
  <cp:lastModifiedBy>BLACKP4</cp:lastModifiedBy>
  <dcterms:created xsi:type="dcterms:W3CDTF">2005-03-09T15:00:51Z</dcterms:created>
  <dcterms:modified xsi:type="dcterms:W3CDTF">2008-12-20T10:00:31Z</dcterms:modified>
</cp:coreProperties>
</file>