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580" windowHeight="8580" activeTab="2"/>
  </bookViews>
  <sheets>
    <sheet name="DEBUT" sheetId="3" r:id="rId1"/>
    <sheet name="1er critère &quot;moindres carrés&quot;" sheetId="9" r:id="rId2"/>
    <sheet name="2ème critère  &quot;minimax&quot;" sheetId="6" r:id="rId3"/>
    <sheet name="FIN" sheetId="10" r:id="rId4"/>
  </sheets>
  <definedNames>
    <definedName name="solver_adj" localSheetId="1" hidden="1">'1er critère "moindres carrés"'!$B$7:$D$7</definedName>
    <definedName name="solver_adj" localSheetId="2" hidden="1">'2ème critère  "minimax"'!$B$7:$D$7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'1er critère "moindres carrés"'!$E$13:$E$24</definedName>
    <definedName name="solver_lhs1" localSheetId="2" hidden="1">'2ème critère  "minimax"'!$E$13:$E$24</definedName>
    <definedName name="solver_lhs2" localSheetId="1" hidden="1">'1er critère "moindres carrés"'!$E$13:$E$24</definedName>
    <definedName name="solver_lhs2" localSheetId="2" hidden="1">'2ème critère  "minimax"'!$E$13:$E$24</definedName>
    <definedName name="solver_lin" localSheetId="1" hidden="1">2</definedName>
    <definedName name="solver_lin" localSheetId="2" hidden="1">2</definedName>
    <definedName name="solver_neg" localSheetId="1" hidden="1">2</definedName>
    <definedName name="solver_neg" localSheetId="2" hidden="1">2</definedName>
    <definedName name="solver_num" localSheetId="1" hidden="1">0</definedName>
    <definedName name="solver_num" localSheetId="2" hidden="1">1</definedName>
    <definedName name="solver_nwt" localSheetId="1" hidden="1">1</definedName>
    <definedName name="solver_nwt" localSheetId="2" hidden="1">1</definedName>
    <definedName name="solver_opt" localSheetId="1" hidden="1">'1er critère "moindres carrés"'!$E$7</definedName>
    <definedName name="solver_opt" localSheetId="2" hidden="1">'2ème critère  "minimax"'!$E$4</definedName>
    <definedName name="solver_pre" localSheetId="1" hidden="1">0.000001</definedName>
    <definedName name="solver_pre" localSheetId="2" hidden="1">0.000001</definedName>
    <definedName name="solver_rel1" localSheetId="1" hidden="1">1</definedName>
    <definedName name="solver_rel1" localSheetId="2" hidden="1">1</definedName>
    <definedName name="solver_rel2" localSheetId="1" hidden="1">1</definedName>
    <definedName name="solver_rel2" localSheetId="2" hidden="1">1</definedName>
    <definedName name="solver_rhs1" localSheetId="1" hidden="1">0</definedName>
    <definedName name="solver_rhs1" localSheetId="2" hidden="1">0</definedName>
    <definedName name="solver_rhs2" localSheetId="1" hidden="1">0</definedName>
    <definedName name="solver_rhs2" localSheetId="2" hidden="1">0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A1" i="10"/>
  <c r="L49" i="6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L34"/>
  <c r="K34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C24"/>
  <c r="B24"/>
  <c r="E24" s="1"/>
  <c r="F24" s="1"/>
  <c r="A24"/>
  <c r="L23"/>
  <c r="K23"/>
  <c r="J23"/>
  <c r="C23"/>
  <c r="B23"/>
  <c r="E23" s="1"/>
  <c r="F23" s="1"/>
  <c r="A23"/>
  <c r="L22"/>
  <c r="K22"/>
  <c r="J22"/>
  <c r="C22"/>
  <c r="B22"/>
  <c r="E22" s="1"/>
  <c r="F22" s="1"/>
  <c r="A22"/>
  <c r="L21"/>
  <c r="K21"/>
  <c r="J21"/>
  <c r="C21"/>
  <c r="B21"/>
  <c r="A21" s="1"/>
  <c r="L20"/>
  <c r="K20"/>
  <c r="J20"/>
  <c r="C20"/>
  <c r="B20"/>
  <c r="A20" s="1"/>
  <c r="L19"/>
  <c r="K19"/>
  <c r="J19"/>
  <c r="C19"/>
  <c r="B19"/>
  <c r="A19" s="1"/>
  <c r="L18"/>
  <c r="K18"/>
  <c r="J18"/>
  <c r="C18"/>
  <c r="B18"/>
  <c r="A18" s="1"/>
  <c r="L17"/>
  <c r="K17"/>
  <c r="J17"/>
  <c r="C17"/>
  <c r="B17"/>
  <c r="A17" s="1"/>
  <c r="L16"/>
  <c r="K16"/>
  <c r="J16"/>
  <c r="C16"/>
  <c r="B16"/>
  <c r="A16" s="1"/>
  <c r="L15"/>
  <c r="K15"/>
  <c r="J15"/>
  <c r="C15"/>
  <c r="B15"/>
  <c r="A15" s="1"/>
  <c r="K14"/>
  <c r="J14" s="1"/>
  <c r="C14"/>
  <c r="B14"/>
  <c r="E14" s="1"/>
  <c r="F14" s="1"/>
  <c r="A14"/>
  <c r="L13"/>
  <c r="K13"/>
  <c r="I13"/>
  <c r="C13"/>
  <c r="B13"/>
  <c r="E13" s="1"/>
  <c r="C11"/>
  <c r="B11"/>
  <c r="I3"/>
  <c r="H3"/>
  <c r="G3"/>
  <c r="F13" l="1"/>
  <c r="G13"/>
  <c r="G14"/>
  <c r="E15"/>
  <c r="F15" s="1"/>
  <c r="G15"/>
  <c r="E16"/>
  <c r="F16" s="1"/>
  <c r="G16"/>
  <c r="E17"/>
  <c r="F17" s="1"/>
  <c r="G17"/>
  <c r="E18"/>
  <c r="F18" s="1"/>
  <c r="G18"/>
  <c r="E19"/>
  <c r="F19" s="1"/>
  <c r="G19"/>
  <c r="E20"/>
  <c r="F20" s="1"/>
  <c r="G20"/>
  <c r="E21"/>
  <c r="F21" s="1"/>
  <c r="G21"/>
  <c r="G22"/>
  <c r="G23"/>
  <c r="G24"/>
  <c r="E6" l="1"/>
  <c r="B9"/>
  <c r="C9"/>
  <c r="D9" s="1"/>
  <c r="A3" i="10" s="1"/>
  <c r="L49" i="9"/>
  <c r="K49"/>
  <c r="E4" i="6" l="1"/>
  <c r="J49" i="9"/>
  <c r="L48"/>
  <c r="K48"/>
  <c r="N49" i="6" l="1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L14" s="1"/>
  <c r="N13"/>
  <c r="M13"/>
  <c r="J48" i="9"/>
  <c r="L47"/>
  <c r="K47"/>
  <c r="J47" l="1"/>
  <c r="L46"/>
  <c r="K46"/>
  <c r="J46" l="1"/>
  <c r="L45"/>
  <c r="K45"/>
  <c r="J45" l="1"/>
  <c r="L44"/>
  <c r="K44"/>
  <c r="J44" l="1"/>
  <c r="L43"/>
  <c r="K43"/>
  <c r="J43" l="1"/>
  <c r="L42"/>
  <c r="K42"/>
  <c r="J42" l="1"/>
  <c r="L41"/>
  <c r="K41"/>
  <c r="J41" l="1"/>
  <c r="L40"/>
  <c r="K40"/>
  <c r="J40" l="1"/>
  <c r="L39"/>
  <c r="K39"/>
  <c r="J39" l="1"/>
  <c r="L38"/>
  <c r="K38"/>
  <c r="J38" l="1"/>
  <c r="L37"/>
  <c r="K37"/>
  <c r="J37" l="1"/>
  <c r="L36"/>
  <c r="K36"/>
  <c r="J36" l="1"/>
  <c r="L35"/>
  <c r="K35"/>
  <c r="J35" l="1"/>
  <c r="L34"/>
  <c r="K34"/>
  <c r="J34" l="1"/>
  <c r="L33"/>
  <c r="K33"/>
  <c r="J33" l="1"/>
  <c r="L32"/>
  <c r="K32"/>
  <c r="J32" l="1"/>
  <c r="L31"/>
  <c r="K31"/>
  <c r="J31" l="1"/>
  <c r="L30"/>
  <c r="K30"/>
  <c r="J30" l="1"/>
  <c r="L29"/>
  <c r="K29"/>
  <c r="J29" l="1"/>
  <c r="L28"/>
  <c r="K28"/>
  <c r="J28" l="1"/>
  <c r="L27"/>
  <c r="K27"/>
  <c r="J27" l="1"/>
  <c r="L26"/>
  <c r="K26"/>
  <c r="J26" l="1"/>
  <c r="L25"/>
  <c r="K25"/>
  <c r="J25" l="1"/>
  <c r="L24"/>
  <c r="K24"/>
  <c r="J24" l="1"/>
  <c r="C24"/>
  <c r="B24"/>
  <c r="A24" s="1"/>
  <c r="L23"/>
  <c r="K23"/>
  <c r="E24" l="1"/>
  <c r="F24" s="1"/>
  <c r="G24"/>
  <c r="J23"/>
  <c r="C23"/>
  <c r="B23"/>
  <c r="A23" s="1"/>
  <c r="L22"/>
  <c r="K22"/>
  <c r="E23" l="1"/>
  <c r="F23" s="1"/>
  <c r="G23"/>
  <c r="J22"/>
  <c r="C22"/>
  <c r="B22"/>
  <c r="A22" s="1"/>
  <c r="L21"/>
  <c r="K21"/>
  <c r="E22" l="1"/>
  <c r="F22" s="1"/>
  <c r="G22"/>
  <c r="J21"/>
  <c r="C21"/>
  <c r="B21"/>
  <c r="A21" s="1"/>
  <c r="L20"/>
  <c r="K20"/>
  <c r="E21" l="1"/>
  <c r="F21" s="1"/>
  <c r="G21"/>
  <c r="J20"/>
  <c r="C20"/>
  <c r="B20"/>
  <c r="A20" s="1"/>
  <c r="L19"/>
  <c r="K19"/>
  <c r="E20" l="1"/>
  <c r="F20" s="1"/>
  <c r="G20"/>
  <c r="J19"/>
  <c r="C19"/>
  <c r="B19"/>
  <c r="A19" s="1"/>
  <c r="L18"/>
  <c r="K18"/>
  <c r="E19" l="1"/>
  <c r="F19" s="1"/>
  <c r="G19"/>
  <c r="J18"/>
  <c r="C18"/>
  <c r="B18"/>
  <c r="A18" s="1"/>
  <c r="L17"/>
  <c r="K17"/>
  <c r="J17"/>
  <c r="C17"/>
  <c r="B17"/>
  <c r="A17" s="1"/>
  <c r="L16"/>
  <c r="K16"/>
  <c r="J16"/>
  <c r="C16"/>
  <c r="B16"/>
  <c r="A16" s="1"/>
  <c r="E16" l="1"/>
  <c r="F16" s="1"/>
  <c r="G16"/>
  <c r="E17"/>
  <c r="F17" s="1"/>
  <c r="G17"/>
  <c r="E18"/>
  <c r="F18" s="1"/>
  <c r="G18"/>
  <c r="L15"/>
  <c r="K15"/>
  <c r="J15"/>
  <c r="C15"/>
  <c r="B15"/>
  <c r="A15" s="1"/>
  <c r="L14"/>
  <c r="K14"/>
  <c r="J14" s="1"/>
  <c r="C14"/>
  <c r="B14"/>
  <c r="E14" s="1"/>
  <c r="F14" s="1"/>
  <c r="A14"/>
  <c r="L13"/>
  <c r="K13"/>
  <c r="I13"/>
  <c r="C13"/>
  <c r="B13"/>
  <c r="E13" s="1"/>
  <c r="F13" s="1"/>
  <c r="C11"/>
  <c r="B11"/>
  <c r="G13" l="1"/>
  <c r="G14"/>
  <c r="E15"/>
  <c r="F15" s="1"/>
  <c r="G15"/>
  <c r="C9"/>
  <c r="B9"/>
  <c r="E7"/>
  <c r="E5"/>
  <c r="H3"/>
  <c r="G3"/>
  <c r="F3"/>
  <c r="N49" l="1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 s="1"/>
  <c r="N13"/>
  <c r="M13"/>
  <c r="P49"/>
  <c r="O49"/>
  <c r="P48"/>
  <c r="O48"/>
  <c r="P47"/>
  <c r="O47"/>
  <c r="P46"/>
  <c r="O46"/>
  <c r="P45"/>
  <c r="O45"/>
  <c r="P44"/>
  <c r="O44"/>
  <c r="P43"/>
  <c r="O43"/>
  <c r="P42"/>
  <c r="O42"/>
  <c r="P41"/>
  <c r="O41"/>
  <c r="P40"/>
  <c r="O40"/>
  <c r="P39"/>
  <c r="O39"/>
  <c r="P38"/>
  <c r="O38"/>
  <c r="P37"/>
  <c r="O37"/>
  <c r="P36"/>
  <c r="O36"/>
  <c r="P35"/>
  <c r="O35"/>
  <c r="P34"/>
  <c r="O34"/>
  <c r="P33"/>
  <c r="O33"/>
  <c r="P32"/>
  <c r="O32"/>
  <c r="P31"/>
  <c r="O31"/>
  <c r="P30"/>
  <c r="O30"/>
  <c r="P29"/>
  <c r="O29"/>
  <c r="P28"/>
  <c r="O28"/>
  <c r="P27"/>
  <c r="O27"/>
  <c r="P26"/>
  <c r="O26"/>
  <c r="P25"/>
  <c r="O25"/>
  <c r="P24"/>
  <c r="O24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 s="1"/>
  <c r="P13"/>
  <c r="O13"/>
  <c r="D9"/>
  <c r="B3" i="10" s="1"/>
</calcChain>
</file>

<file path=xl/sharedStrings.xml><?xml version="1.0" encoding="utf-8"?>
<sst xmlns="http://schemas.openxmlformats.org/spreadsheetml/2006/main" count="74" uniqueCount="52">
  <si>
    <t>y</t>
  </si>
  <si>
    <t>Xi</t>
  </si>
  <si>
    <t>Yi</t>
  </si>
  <si>
    <t>moyenne Xi</t>
  </si>
  <si>
    <t>moyenne Yi</t>
  </si>
  <si>
    <t>ecart maxi</t>
  </si>
  <si>
    <t>ecart ²</t>
  </si>
  <si>
    <t>ecarts²</t>
  </si>
  <si>
    <t>écarts inf</t>
  </si>
  <si>
    <t>écarts sup</t>
  </si>
  <si>
    <t>x centre</t>
  </si>
  <si>
    <t>y centre</t>
  </si>
  <si>
    <t>r</t>
  </si>
  <si>
    <t>X0 centre</t>
  </si>
  <si>
    <t>yo centre</t>
  </si>
  <si>
    <t>rayon0</t>
  </si>
  <si>
    <t>ecarts</t>
  </si>
  <si>
    <t>10° en radians</t>
  </si>
  <si>
    <t>X</t>
  </si>
  <si>
    <t xml:space="preserve">cible = ecart maxi le bas possible </t>
  </si>
  <si>
    <t xml:space="preserve">cible = Somme des ecarts² la plus basse possible </t>
  </si>
  <si>
    <t>Paramètres cercle d'initialisation</t>
  </si>
  <si>
    <t>Paramètres cercle "moindres carrés"</t>
  </si>
  <si>
    <t xml:space="preserve">MODE D'EMPLOI </t>
  </si>
  <si>
    <t>Elles seront automatiquement recopiées dans les autres pages</t>
  </si>
  <si>
    <t>3- Résultat case jaune et figure</t>
  </si>
  <si>
    <t>UNITE : mm</t>
  </si>
  <si>
    <t>Paramètres cercle minimax extérieur matière calculé</t>
  </si>
  <si>
    <r>
      <t xml:space="preserve">1- copier coller "spécial" les </t>
    </r>
    <r>
      <rPr>
        <i/>
        <u/>
        <sz val="10"/>
        <rFont val="Arial"/>
        <family val="2"/>
      </rPr>
      <t>"valeurs"</t>
    </r>
    <r>
      <rPr>
        <i/>
        <sz val="10"/>
        <rFont val="Arial"/>
        <family val="2"/>
      </rPr>
      <t xml:space="preserve"> des cases vertes dans les cases bleu clair</t>
    </r>
  </si>
  <si>
    <t>1- copier coller "spécial" les "valeurs" des cases vertes dans les cases bleu clair</t>
  </si>
  <si>
    <t>Paramètres cercle d'initialisation du solveur</t>
  </si>
  <si>
    <t>Comment çà marche ?</t>
  </si>
  <si>
    <t>Cliquer ici</t>
  </si>
  <si>
    <t>2- Lancer le solveur (Données, Solveur*, Résoudre)</t>
  </si>
  <si>
    <t>Options Excel, Compléments, Compléments Excel, Atteindre</t>
  </si>
  <si>
    <t>Complément Solver</t>
  </si>
  <si>
    <t xml:space="preserve">* Pour actriver le solveur (EXCEL 2007) : </t>
  </si>
  <si>
    <t>CRITERE MINIMAX</t>
  </si>
  <si>
    <t>CRITERE MOINDRES CARRES</t>
  </si>
  <si>
    <t>Envie de points … http://cao.etudes.ecp.fr/index.php?page=exos_recons.htm</t>
  </si>
  <si>
    <t>VISITEZ LES ONGLETS DANS L'ORDRE</t>
  </si>
  <si>
    <t>2- Lancer le solveur (Données, Solveur*, ne rien changer, Résoudre)</t>
  </si>
  <si>
    <t>Les 2 calculs ne donnent pas la même valeur de défaut !!!</t>
  </si>
  <si>
    <t xml:space="preserve">C'est normal les méthodes de calcul sont basées sur </t>
  </si>
  <si>
    <t>2 cercles "rouges" ... différents.</t>
  </si>
  <si>
    <t>HYPOTHESE : PALPEUR DE DIAMETRE NUL ! (IRREALISTE OU PRESQUE (MMT LASER) MAIS FACILEMENT MODIFIABLE)</t>
  </si>
  <si>
    <t>VOS POINTS (MMT)</t>
  </si>
  <si>
    <t>MODE D'EMPLOI : allez d'abord visiter les pages suivantes une première fois … vous le voyez bien, il n'y a rien …</t>
  </si>
  <si>
    <r>
      <rPr>
        <i/>
        <sz val="10"/>
        <rFont val="Arial"/>
        <family val="2"/>
      </rPr>
      <t>Les normes précisent (normalement) la méthode de calcul</t>
    </r>
    <r>
      <rPr>
        <sz val="10"/>
        <rFont val="Arial"/>
        <family val="2"/>
      </rPr>
      <t xml:space="preserve">
</t>
    </r>
  </si>
  <si>
    <t xml:space="preserve">Copier les coordonnées des points (cases jaune) puis coller  (collage spécial, valeurs) dans les cases vertes </t>
  </si>
  <si>
    <t>DEFAUT DE CIRCULARITE (mm)</t>
  </si>
  <si>
    <t>Défaut de circularité (mm)</t>
  </si>
</sst>
</file>

<file path=xl/styles.xml><?xml version="1.0" encoding="utf-8"?>
<styleSheet xmlns="http://schemas.openxmlformats.org/spreadsheetml/2006/main">
  <numFmts count="6">
    <numFmt numFmtId="164" formatCode="_-* #,##0.00\ _F_-;\-* #,##0.00\ _F_-;_-* &quot;-&quot;??\ _F_-;_-@_-"/>
    <numFmt numFmtId="165" formatCode="_-* #,##0.000\ _F_-;\-* #,##0.000\ _F_-;_-* &quot;-&quot;??\ _F_-;_-@_-"/>
    <numFmt numFmtId="166" formatCode="0.000000"/>
    <numFmt numFmtId="167" formatCode="0.0000"/>
    <numFmt numFmtId="168" formatCode="0.0"/>
    <numFmt numFmtId="169" formatCode="0.000"/>
  </numFmts>
  <fonts count="1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C0000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</font>
    <font>
      <b/>
      <i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165" fontId="0" fillId="0" borderId="0" xfId="1" applyNumberFormat="1" applyFont="1"/>
    <xf numFmtId="168" fontId="0" fillId="0" borderId="3" xfId="1" applyNumberFormat="1" applyFont="1" applyBorder="1" applyAlignment="1">
      <alignment horizontal="center"/>
    </xf>
    <xf numFmtId="168" fontId="0" fillId="0" borderId="4" xfId="1" applyNumberFormat="1" applyFont="1" applyBorder="1" applyAlignment="1">
      <alignment horizontal="center"/>
    </xf>
    <xf numFmtId="168" fontId="0" fillId="0" borderId="5" xfId="1" applyNumberFormat="1" applyFont="1" applyBorder="1" applyAlignment="1">
      <alignment horizontal="center"/>
    </xf>
    <xf numFmtId="168" fontId="0" fillId="0" borderId="6" xfId="1" applyNumberFormat="1" applyFont="1" applyBorder="1" applyAlignment="1">
      <alignment horizontal="center"/>
    </xf>
    <xf numFmtId="166" fontId="3" fillId="0" borderId="0" xfId="0" applyNumberFormat="1" applyFont="1"/>
    <xf numFmtId="1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/>
    <xf numFmtId="0" fontId="1" fillId="0" borderId="10" xfId="0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1" fillId="0" borderId="13" xfId="0" applyFont="1" applyBorder="1" applyAlignment="1">
      <alignment horizontal="center"/>
    </xf>
    <xf numFmtId="166" fontId="4" fillId="0" borderId="14" xfId="0" applyNumberFormat="1" applyFont="1" applyBorder="1" applyAlignment="1">
      <alignment horizontal="center"/>
    </xf>
    <xf numFmtId="166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8" fontId="0" fillId="2" borderId="3" xfId="1" applyNumberFormat="1" applyFont="1" applyFill="1" applyBorder="1" applyAlignment="1">
      <alignment horizontal="center"/>
    </xf>
    <xf numFmtId="168" fontId="0" fillId="2" borderId="4" xfId="1" applyNumberFormat="1" applyFont="1" applyFill="1" applyBorder="1" applyAlignment="1">
      <alignment horizontal="center"/>
    </xf>
    <xf numFmtId="168" fontId="0" fillId="2" borderId="8" xfId="1" applyNumberFormat="1" applyFont="1" applyFill="1" applyBorder="1" applyAlignment="1">
      <alignment horizontal="center"/>
    </xf>
    <xf numFmtId="168" fontId="0" fillId="2" borderId="9" xfId="1" applyNumberFormat="1" applyFont="1" applyFill="1" applyBorder="1" applyAlignment="1">
      <alignment horizontal="center"/>
    </xf>
    <xf numFmtId="168" fontId="0" fillId="2" borderId="5" xfId="1" applyNumberFormat="1" applyFont="1" applyFill="1" applyBorder="1" applyAlignment="1">
      <alignment horizontal="center"/>
    </xf>
    <xf numFmtId="168" fontId="0" fillId="2" borderId="6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1" fillId="0" borderId="10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8" fontId="0" fillId="0" borderId="3" xfId="1" applyNumberFormat="1" applyFont="1" applyFill="1" applyBorder="1" applyAlignment="1">
      <alignment horizontal="center"/>
    </xf>
    <xf numFmtId="168" fontId="0" fillId="0" borderId="4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7" fontId="0" fillId="0" borderId="22" xfId="1" applyNumberFormat="1" applyFont="1" applyBorder="1" applyAlignment="1">
      <alignment horizontal="center"/>
    </xf>
    <xf numFmtId="167" fontId="0" fillId="0" borderId="23" xfId="1" applyNumberFormat="1" applyFon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6" fontId="1" fillId="0" borderId="10" xfId="0" applyNumberFormat="1" applyFont="1" applyBorder="1"/>
    <xf numFmtId="166" fontId="1" fillId="0" borderId="3" xfId="0" applyNumberFormat="1" applyFont="1" applyBorder="1"/>
    <xf numFmtId="166" fontId="1" fillId="0" borderId="4" xfId="0" applyNumberFormat="1" applyFont="1" applyBorder="1"/>
    <xf numFmtId="169" fontId="7" fillId="4" borderId="5" xfId="0" applyNumberFormat="1" applyFont="1" applyFill="1" applyBorder="1"/>
    <xf numFmtId="169" fontId="7" fillId="4" borderId="11" xfId="0" applyNumberFormat="1" applyFont="1" applyFill="1" applyBorder="1"/>
    <xf numFmtId="169" fontId="7" fillId="4" borderId="6" xfId="0" applyNumberFormat="1" applyFont="1" applyFill="1" applyBorder="1"/>
    <xf numFmtId="168" fontId="0" fillId="4" borderId="3" xfId="1" applyNumberFormat="1" applyFont="1" applyFill="1" applyBorder="1" applyAlignment="1">
      <alignment horizontal="center"/>
    </xf>
    <xf numFmtId="168" fontId="0" fillId="4" borderId="4" xfId="1" applyNumberFormat="1" applyFont="1" applyFill="1" applyBorder="1" applyAlignment="1">
      <alignment horizontal="center"/>
    </xf>
    <xf numFmtId="168" fontId="0" fillId="4" borderId="5" xfId="1" applyNumberFormat="1" applyFont="1" applyFill="1" applyBorder="1" applyAlignment="1">
      <alignment horizontal="center"/>
    </xf>
    <xf numFmtId="168" fontId="0" fillId="4" borderId="6" xfId="1" applyNumberFormat="1" applyFont="1" applyFill="1" applyBorder="1" applyAlignment="1">
      <alignment horizontal="center"/>
    </xf>
    <xf numFmtId="0" fontId="9" fillId="0" borderId="0" xfId="0" applyFont="1"/>
    <xf numFmtId="0" fontId="1" fillId="0" borderId="0" xfId="0" applyFont="1"/>
    <xf numFmtId="166" fontId="7" fillId="4" borderId="5" xfId="0" applyNumberFormat="1" applyFont="1" applyFill="1" applyBorder="1" applyAlignment="1">
      <alignment horizontal="center"/>
    </xf>
    <xf numFmtId="166" fontId="7" fillId="4" borderId="11" xfId="0" applyNumberFormat="1" applyFont="1" applyFill="1" applyBorder="1" applyAlignment="1">
      <alignment horizontal="center"/>
    </xf>
    <xf numFmtId="166" fontId="7" fillId="4" borderId="6" xfId="0" applyNumberFormat="1" applyFont="1" applyFill="1" applyBorder="1" applyAlignment="1">
      <alignment horizontal="center"/>
    </xf>
    <xf numFmtId="166" fontId="7" fillId="5" borderId="20" xfId="0" applyNumberFormat="1" applyFont="1" applyFill="1" applyBorder="1" applyAlignment="1">
      <alignment horizontal="center"/>
    </xf>
    <xf numFmtId="166" fontId="7" fillId="5" borderId="21" xfId="0" applyNumberFormat="1" applyFont="1" applyFill="1" applyBorder="1" applyAlignment="1">
      <alignment horizontal="center"/>
    </xf>
    <xf numFmtId="166" fontId="7" fillId="5" borderId="6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66" fontId="5" fillId="3" borderId="19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left"/>
    </xf>
    <xf numFmtId="166" fontId="8" fillId="5" borderId="20" xfId="0" applyNumberFormat="1" applyFont="1" applyFill="1" applyBorder="1" applyAlignment="1">
      <alignment horizontal="center"/>
    </xf>
    <xf numFmtId="166" fontId="8" fillId="5" borderId="21" xfId="0" applyNumberFormat="1" applyFont="1" applyFill="1" applyBorder="1" applyAlignment="1">
      <alignment horizontal="center"/>
    </xf>
    <xf numFmtId="166" fontId="8" fillId="5" borderId="6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166" fontId="6" fillId="3" borderId="25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1" fillId="6" borderId="0" xfId="2" applyFill="1" applyAlignment="1" applyProtection="1">
      <alignment horizontal="center"/>
    </xf>
    <xf numFmtId="0" fontId="0" fillId="6" borderId="0" xfId="0" applyFill="1"/>
    <xf numFmtId="0" fontId="12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3" borderId="5" xfId="0" applyFont="1" applyFill="1" applyBorder="1" applyAlignment="1">
      <alignment horizontal="center"/>
    </xf>
    <xf numFmtId="166" fontId="1" fillId="3" borderId="6" xfId="0" applyNumberFormat="1" applyFont="1" applyFill="1" applyBorder="1" applyAlignment="1">
      <alignment horizontal="center"/>
    </xf>
    <xf numFmtId="168" fontId="0" fillId="3" borderId="3" xfId="1" applyNumberFormat="1" applyFont="1" applyFill="1" applyBorder="1" applyAlignment="1">
      <alignment horizontal="center"/>
    </xf>
    <xf numFmtId="168" fontId="0" fillId="3" borderId="4" xfId="1" applyNumberFormat="1" applyFont="1" applyFill="1" applyBorder="1" applyAlignment="1">
      <alignment horizontal="center"/>
    </xf>
    <xf numFmtId="168" fontId="0" fillId="3" borderId="5" xfId="1" applyNumberFormat="1" applyFont="1" applyFill="1" applyBorder="1" applyAlignment="1">
      <alignment horizontal="center"/>
    </xf>
    <xf numFmtId="168" fontId="0" fillId="3" borderId="6" xfId="1" applyNumberFormat="1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Fill="1" applyBorder="1" applyAlignment="1">
      <alignment horizontal="center" textRotation="90"/>
    </xf>
    <xf numFmtId="0" fontId="3" fillId="0" borderId="0" xfId="0" applyFont="1" applyFill="1" applyBorder="1" applyAlignment="1">
      <alignment horizontal="center" textRotation="9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5.2354111986001914E-2"/>
          <c:y val="3.8251575142254551E-2"/>
          <c:w val="0.76516119860017684"/>
          <c:h val="0.87181726315218466"/>
        </c:manualLayout>
      </c:layout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DEBUT!$A$9:$A$20</c:f>
              <c:numCache>
                <c:formatCode>0.0</c:formatCode>
                <c:ptCount val="12"/>
              </c:numCache>
            </c:numRef>
          </c:xVal>
          <c:yVal>
            <c:numRef>
              <c:f>DEBUT!$B$9:$B$20</c:f>
              <c:numCache>
                <c:formatCode>0.0</c:formatCode>
                <c:ptCount val="12"/>
              </c:numCache>
            </c:numRef>
          </c:yVal>
        </c:ser>
        <c:axId val="56086912"/>
        <c:axId val="56089600"/>
      </c:scatterChart>
      <c:valAx>
        <c:axId val="56086912"/>
        <c:scaling>
          <c:orientation val="minMax"/>
        </c:scaling>
        <c:axPos val="b"/>
        <c:numFmt formatCode="0.0" sourceLinked="1"/>
        <c:tickLblPos val="nextTo"/>
        <c:crossAx val="56089600"/>
        <c:crosses val="autoZero"/>
        <c:crossBetween val="midCat"/>
      </c:valAx>
      <c:valAx>
        <c:axId val="56089600"/>
        <c:scaling>
          <c:orientation val="minMax"/>
        </c:scaling>
        <c:axPos val="l"/>
        <c:majorGridlines/>
        <c:numFmt formatCode="0.0" sourceLinked="1"/>
        <c:tickLblPos val="nextTo"/>
        <c:crossAx val="560869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3.6130195817653407E-2"/>
          <c:y val="2.3448677023480202E-2"/>
          <c:w val="0.69452588456116571"/>
          <c:h val="0.95310263450498212"/>
        </c:manualLayout>
      </c:layout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'1er critère "moindres carrés"'!$B$13:$B$24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'1er critère "moindres carrés"'!$C$13:$C$24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</c:ser>
        <c:ser>
          <c:idx val="1"/>
          <c:order val="1"/>
          <c:tx>
            <c:v>Cercle moindres carrés</c:v>
          </c:tx>
          <c:marker>
            <c:symbol val="none"/>
          </c:marker>
          <c:xVal>
            <c:numRef>
              <c:f>'1er critère "moindres carrés"'!$K$13:$K$86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xVal>
          <c:yVal>
            <c:numRef>
              <c:f>'1er critère "moindres carrés"'!$L$13:$L$86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</c:ser>
        <c:ser>
          <c:idx val="2"/>
          <c:order val="2"/>
          <c:tx>
            <c:v>Cercle "extrême" intérieur</c:v>
          </c:tx>
          <c:marker>
            <c:symbol val="none"/>
          </c:marker>
          <c:xVal>
            <c:numRef>
              <c:f>'1er critère "moindres carrés"'!$M$13:$M$50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xVal>
          <c:yVal>
            <c:numRef>
              <c:f>'1er critère "moindres carrés"'!$N$13:$N$50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</c:ser>
        <c:axId val="56439168"/>
        <c:axId val="56440704"/>
      </c:scatterChart>
      <c:scatterChart>
        <c:scatterStyle val="smoothMarker"/>
        <c:ser>
          <c:idx val="3"/>
          <c:order val="3"/>
          <c:tx>
            <c:v>Cercle "extrême" extérieur</c:v>
          </c:tx>
          <c:xVal>
            <c:numRef>
              <c:f>'1er critère "moindres carrés"'!$B$7</c:f>
              <c:numCache>
                <c:formatCode>0.000000</c:formatCode>
                <c:ptCount val="1"/>
              </c:numCache>
            </c:numRef>
          </c:xVal>
          <c:yVal>
            <c:numRef>
              <c:f>'1er critère "moindres carrés"'!$C$7</c:f>
              <c:numCache>
                <c:formatCode>0.000000</c:formatCode>
                <c:ptCount val="1"/>
              </c:numCache>
            </c:numRef>
          </c:yVal>
          <c:smooth val="1"/>
        </c:ser>
        <c:ser>
          <c:idx val="4"/>
          <c:order val="4"/>
          <c:tx>
            <c:v>Centre</c:v>
          </c:tx>
          <c:xVal>
            <c:numRef>
              <c:f>'1er critère "moindres carrés"'!$O$13:$O$49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xVal>
          <c:yVal>
            <c:numRef>
              <c:f>'1er critère "moindres carrés"'!$P$13:$P$49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1"/>
        </c:ser>
        <c:axId val="56439168"/>
        <c:axId val="56440704"/>
      </c:scatterChart>
      <c:valAx>
        <c:axId val="56439168"/>
        <c:scaling>
          <c:orientation val="minMax"/>
        </c:scaling>
        <c:axPos val="b"/>
        <c:numFmt formatCode="0.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56440704"/>
        <c:crosses val="autoZero"/>
        <c:crossBetween val="midCat"/>
        <c:majorUnit val="1"/>
      </c:valAx>
      <c:valAx>
        <c:axId val="56440704"/>
        <c:scaling>
          <c:orientation val="minMax"/>
        </c:scaling>
        <c:axPos val="l"/>
        <c:numFmt formatCode="0.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5643916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68247132256260679"/>
          <c:y val="3.5577215010285962E-2"/>
          <c:w val="0.27146341832031085"/>
          <c:h val="0.39605164219337446"/>
        </c:manualLayout>
      </c:layout>
    </c:legend>
    <c:plotVisOnly val="1"/>
    <c:dispBlanksAs val="gap"/>
  </c:chart>
  <c:printSettings>
    <c:headerFooter alignWithMargins="0"/>
    <c:pageMargins b="0.98425196899999956" l="0.78740157499999996" r="0.78740157499999996" t="0.98425196899999956" header="0.49212598450000145" footer="0.492125984500001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1958815391249875E-2"/>
          <c:y val="2.6374799464029795E-2"/>
          <c:w val="0.69452588456116571"/>
          <c:h val="0.94919074954978711"/>
        </c:manualLayout>
      </c:layout>
      <c:scatterChart>
        <c:scatterStyle val="lineMarker"/>
        <c:ser>
          <c:idx val="0"/>
          <c:order val="0"/>
          <c:tx>
            <c:v>Points</c:v>
          </c:tx>
          <c:spPr>
            <a:ln w="28575">
              <a:noFill/>
            </a:ln>
          </c:spPr>
          <c:xVal>
            <c:numRef>
              <c:f>'2ème critère  "minimax"'!$B$13:$B$24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'2ème critère  "minimax"'!$C$13:$C$24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</c:ser>
        <c:ser>
          <c:idx val="1"/>
          <c:order val="1"/>
          <c:tx>
            <c:v>Cercle minimax ext matière</c:v>
          </c:tx>
          <c:marker>
            <c:symbol val="none"/>
          </c:marker>
          <c:xVal>
            <c:numRef>
              <c:f>'2ème critère  "minimax"'!$K$13:$K$86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xVal>
          <c:yVal>
            <c:numRef>
              <c:f>'2ème critère  "minimax"'!$L$13:$L$86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</c:ser>
        <c:ser>
          <c:idx val="2"/>
          <c:order val="2"/>
          <c:tx>
            <c:v>Cercle passant par le point le plus près du centre</c:v>
          </c:tx>
          <c:marker>
            <c:symbol val="none"/>
          </c:marker>
          <c:xVal>
            <c:numRef>
              <c:f>'2ème critère  "minimax"'!$M$13:$M$50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xVal>
          <c:yVal>
            <c:numRef>
              <c:f>'2ème critère  "minimax"'!$N$13:$N$50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</c:ser>
        <c:axId val="67109248"/>
        <c:axId val="67110784"/>
      </c:scatterChart>
      <c:scatterChart>
        <c:scatterStyle val="smoothMarker"/>
        <c:ser>
          <c:idx val="3"/>
          <c:order val="3"/>
          <c:tx>
            <c:v>Centre des cercles</c:v>
          </c:tx>
          <c:xVal>
            <c:numRef>
              <c:f>'2ème critère  "minimax"'!$B$7</c:f>
              <c:numCache>
                <c:formatCode>0.000000</c:formatCode>
                <c:ptCount val="1"/>
              </c:numCache>
            </c:numRef>
          </c:xVal>
          <c:yVal>
            <c:numRef>
              <c:f>'2ème critère  "minimax"'!$C$7</c:f>
              <c:numCache>
                <c:formatCode>0.000000</c:formatCode>
                <c:ptCount val="1"/>
              </c:numCache>
            </c:numRef>
          </c:yVal>
          <c:smooth val="1"/>
        </c:ser>
        <c:axId val="67109248"/>
        <c:axId val="67110784"/>
      </c:scatterChart>
      <c:valAx>
        <c:axId val="67109248"/>
        <c:scaling>
          <c:orientation val="minMax"/>
        </c:scaling>
        <c:axPos val="b"/>
        <c:majorGridlines/>
        <c:numFmt formatCode="0.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67110784"/>
        <c:crosses val="autoZero"/>
        <c:crossBetween val="midCat"/>
        <c:majorUnit val="1"/>
      </c:valAx>
      <c:valAx>
        <c:axId val="67110784"/>
        <c:scaling>
          <c:orientation val="minMax"/>
        </c:scaling>
        <c:axPos val="l"/>
        <c:majorGridlines/>
        <c:numFmt formatCode="0.0" sourceLinked="1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6710924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3652833936298501"/>
          <c:y val="4.1398576970222811E-2"/>
          <c:w val="0.25497691260814631"/>
          <c:h val="0.51416535091480453"/>
        </c:manualLayout>
      </c:layout>
    </c:legend>
    <c:plotVisOnly val="1"/>
    <c:dispBlanksAs val="gap"/>
  </c:chart>
  <c:printSettings>
    <c:headerFooter alignWithMargins="0"/>
    <c:pageMargins b="0.98425196899999956" l="0.78740157499999996" r="0.78740157499999996" t="0.98425196899999956" header="0.49212598450000133" footer="0.4921259845000013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12</xdr:col>
      <xdr:colOff>0</xdr:colOff>
      <xdr:row>26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409574</xdr:colOff>
      <xdr:row>7</xdr:row>
      <xdr:rowOff>142875</xdr:rowOff>
    </xdr:from>
    <xdr:to>
      <xdr:col>11</xdr:col>
      <xdr:colOff>171450</xdr:colOff>
      <xdr:row>12</xdr:row>
      <xdr:rowOff>76200</xdr:rowOff>
    </xdr:to>
    <xdr:sp macro="" textlink="">
      <xdr:nvSpPr>
        <xdr:cNvPr id="3" name="ZoneTexte 2"/>
        <xdr:cNvSpPr txBox="1"/>
      </xdr:nvSpPr>
      <xdr:spPr>
        <a:xfrm>
          <a:off x="4981574" y="1285875"/>
          <a:ext cx="3571876" cy="742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Un cercle çà ?</a:t>
          </a:r>
          <a:r>
            <a:rPr lang="fr-FR" sz="1100" baseline="0"/>
            <a:t> </a:t>
          </a:r>
        </a:p>
        <a:p>
          <a:r>
            <a:rPr lang="fr-FR" sz="1100" baseline="0"/>
            <a:t>Nous allons  associer à ce nuage de points,</a:t>
          </a:r>
        </a:p>
        <a:p>
          <a:r>
            <a:rPr lang="fr-FR" sz="1100" baseline="0"/>
            <a:t>2 "vrais" cercles suivant 2 "critères" différents ...</a:t>
          </a:r>
          <a:endParaRPr lang="fr-FR" sz="1100"/>
        </a:p>
      </xdr:txBody>
    </xdr:sp>
    <xdr:clientData/>
  </xdr:twoCellAnchor>
  <xdr:twoCellAnchor>
    <xdr:from>
      <xdr:col>1</xdr:col>
      <xdr:colOff>533401</xdr:colOff>
      <xdr:row>23</xdr:row>
      <xdr:rowOff>47627</xdr:rowOff>
    </xdr:from>
    <xdr:to>
      <xdr:col>2</xdr:col>
      <xdr:colOff>9524</xdr:colOff>
      <xdr:row>27</xdr:row>
      <xdr:rowOff>19053</xdr:rowOff>
    </xdr:to>
    <xdr:cxnSp macro="">
      <xdr:nvCxnSpPr>
        <xdr:cNvPr id="5" name="Connecteur droit avec flèche 4"/>
        <xdr:cNvCxnSpPr/>
      </xdr:nvCxnSpPr>
      <xdr:spPr>
        <a:xfrm rot="16200000" flipH="1">
          <a:off x="1104900" y="3981453"/>
          <a:ext cx="619126" cy="23812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609599</xdr:colOff>
      <xdr:row>23</xdr:row>
      <xdr:rowOff>47625</xdr:rowOff>
    </xdr:from>
    <xdr:to>
      <xdr:col>4</xdr:col>
      <xdr:colOff>276224</xdr:colOff>
      <xdr:row>26</xdr:row>
      <xdr:rowOff>152400</xdr:rowOff>
    </xdr:to>
    <xdr:cxnSp macro="">
      <xdr:nvCxnSpPr>
        <xdr:cNvPr id="9" name="Connecteur droit avec flèche 8"/>
        <xdr:cNvCxnSpPr/>
      </xdr:nvCxnSpPr>
      <xdr:spPr>
        <a:xfrm rot="16200000" flipH="1">
          <a:off x="2814637" y="3871912"/>
          <a:ext cx="59055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38099</xdr:colOff>
      <xdr:row>23</xdr:row>
      <xdr:rowOff>38100</xdr:rowOff>
    </xdr:from>
    <xdr:to>
      <xdr:col>5</xdr:col>
      <xdr:colOff>600074</xdr:colOff>
      <xdr:row>27</xdr:row>
      <xdr:rowOff>76200</xdr:rowOff>
    </xdr:to>
    <xdr:cxnSp macro="">
      <xdr:nvCxnSpPr>
        <xdr:cNvPr id="11" name="Connecteur droit avec flèche 10"/>
        <xdr:cNvCxnSpPr/>
      </xdr:nvCxnSpPr>
      <xdr:spPr>
        <a:xfrm rot="16200000" flipH="1">
          <a:off x="3786187" y="3843337"/>
          <a:ext cx="685800" cy="561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1</xdr:row>
      <xdr:rowOff>38100</xdr:rowOff>
    </xdr:from>
    <xdr:to>
      <xdr:col>11</xdr:col>
      <xdr:colOff>704850</xdr:colOff>
      <xdr:row>25</xdr:row>
      <xdr:rowOff>57150</xdr:rowOff>
    </xdr:to>
    <xdr:sp macro="" textlink="">
      <xdr:nvSpPr>
        <xdr:cNvPr id="7" name="ZoneTexte 6"/>
        <xdr:cNvSpPr txBox="1"/>
      </xdr:nvSpPr>
      <xdr:spPr>
        <a:xfrm>
          <a:off x="95250" y="200025"/>
          <a:ext cx="8991600" cy="3924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3200"/>
            <a:t>Ce fichier exploite</a:t>
          </a:r>
          <a:r>
            <a:rPr lang="fr-FR" sz="3200" baseline="0"/>
            <a:t> le solveur d'EXCEL pour calculer des défauts de circularité à partir de coordonnées de 12 points supposés acquis par un moyen de digitalisation.</a:t>
          </a:r>
        </a:p>
        <a:p>
          <a:endParaRPr lang="fr-FR" sz="3200" baseline="0"/>
        </a:p>
        <a:p>
          <a:r>
            <a:rPr lang="fr-FR" sz="3200" baseline="0"/>
            <a:t>Attention ! De nombreuses infos sur chaque onglet ! Nous vous conseillons de bien tout lire !</a:t>
          </a:r>
        </a:p>
        <a:p>
          <a:r>
            <a:rPr lang="fr-FR" sz="3200" baseline="0"/>
            <a:t>Vous pouvez détruire cette "zone de texte"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7</xdr:row>
      <xdr:rowOff>19050</xdr:rowOff>
    </xdr:from>
    <xdr:to>
      <xdr:col>8</xdr:col>
      <xdr:colOff>38100</xdr:colOff>
      <xdr:row>28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1809749</xdr:colOff>
      <xdr:row>5</xdr:row>
      <xdr:rowOff>152399</xdr:rowOff>
    </xdr:from>
    <xdr:to>
      <xdr:col>10</xdr:col>
      <xdr:colOff>304799</xdr:colOff>
      <xdr:row>30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1095375</xdr:colOff>
      <xdr:row>2</xdr:row>
      <xdr:rowOff>76200</xdr:rowOff>
    </xdr:from>
    <xdr:to>
      <xdr:col>3</xdr:col>
      <xdr:colOff>1800225</xdr:colOff>
      <xdr:row>2</xdr:row>
      <xdr:rowOff>85725</xdr:rowOff>
    </xdr:to>
    <xdr:cxnSp macro="">
      <xdr:nvCxnSpPr>
        <xdr:cNvPr id="4" name="Connecteur droit avec flèche 3"/>
        <xdr:cNvCxnSpPr/>
      </xdr:nvCxnSpPr>
      <xdr:spPr>
        <a:xfrm flipV="1">
          <a:off x="2828925" y="409575"/>
          <a:ext cx="7048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92981</xdr:colOff>
      <xdr:row>2</xdr:row>
      <xdr:rowOff>47625</xdr:rowOff>
    </xdr:from>
    <xdr:to>
      <xdr:col>9</xdr:col>
      <xdr:colOff>461989</xdr:colOff>
      <xdr:row>10</xdr:row>
      <xdr:rowOff>436967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55756" y="371475"/>
          <a:ext cx="1893008" cy="177999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4</xdr:col>
      <xdr:colOff>266700</xdr:colOff>
      <xdr:row>8</xdr:row>
      <xdr:rowOff>9525</xdr:rowOff>
    </xdr:from>
    <xdr:to>
      <xdr:col>6</xdr:col>
      <xdr:colOff>409575</xdr:colOff>
      <xdr:row>13</xdr:row>
      <xdr:rowOff>66675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943475" y="1371600"/>
          <a:ext cx="1666875" cy="1381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685800</xdr:colOff>
      <xdr:row>12</xdr:row>
      <xdr:rowOff>123407</xdr:rowOff>
    </xdr:from>
    <xdr:to>
      <xdr:col>9</xdr:col>
      <xdr:colOff>457200</xdr:colOff>
      <xdr:row>22</xdr:row>
      <xdr:rowOff>142874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886575" y="2647532"/>
          <a:ext cx="2057400" cy="163871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3</xdr:col>
      <xdr:colOff>123825</xdr:colOff>
      <xdr:row>2</xdr:row>
      <xdr:rowOff>123824</xdr:rowOff>
    </xdr:from>
    <xdr:to>
      <xdr:col>7</xdr:col>
      <xdr:colOff>495299</xdr:colOff>
      <xdr:row>20</xdr:row>
      <xdr:rowOff>104774</xdr:rowOff>
    </xdr:to>
    <xdr:sp macro="" textlink="">
      <xdr:nvSpPr>
        <xdr:cNvPr id="16" name="Flèche en arc 15"/>
        <xdr:cNvSpPr/>
      </xdr:nvSpPr>
      <xdr:spPr>
        <a:xfrm flipH="1">
          <a:off x="4038600" y="447674"/>
          <a:ext cx="3419474" cy="3476625"/>
        </a:xfrm>
        <a:prstGeom prst="circularArrow">
          <a:avLst>
            <a:gd name="adj1" fmla="val 12500"/>
            <a:gd name="adj2" fmla="val 1019867"/>
            <a:gd name="adj3" fmla="val 20457681"/>
            <a:gd name="adj4" fmla="val 1238116"/>
            <a:gd name="adj5" fmla="val 125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57150</xdr:colOff>
      <xdr:row>1</xdr:row>
      <xdr:rowOff>0</xdr:rowOff>
    </xdr:from>
    <xdr:to>
      <xdr:col>6</xdr:col>
      <xdr:colOff>609600</xdr:colOff>
      <xdr:row>5</xdr:row>
      <xdr:rowOff>57150</xdr:rowOff>
    </xdr:to>
    <xdr:sp macro="" textlink="">
      <xdr:nvSpPr>
        <xdr:cNvPr id="9" name="ZoneTexte 8"/>
        <xdr:cNvSpPr txBox="1"/>
      </xdr:nvSpPr>
      <xdr:spPr>
        <a:xfrm>
          <a:off x="4733925" y="161925"/>
          <a:ext cx="207645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r-FR" sz="1200" b="1"/>
            <a:t>FONCTION</a:t>
          </a:r>
        </a:p>
        <a:p>
          <a:pPr algn="ctr"/>
          <a:r>
            <a:rPr lang="fr-FR" sz="1200" b="1"/>
            <a:t>+</a:t>
          </a:r>
        </a:p>
        <a:p>
          <a:pPr algn="ctr"/>
          <a:r>
            <a:rPr lang="fr-FR" sz="1200" b="1"/>
            <a:t>CONTRAIN</a:t>
          </a:r>
          <a:r>
            <a:rPr lang="fr-FR" sz="1200" b="1" baseline="0"/>
            <a:t>TES</a:t>
          </a:r>
          <a:endParaRPr lang="fr-FR" sz="1200" b="1"/>
        </a:p>
      </xdr:txBody>
    </xdr:sp>
    <xdr:clientData/>
  </xdr:twoCellAnchor>
  <xdr:twoCellAnchor editAs="oneCell">
    <xdr:from>
      <xdr:col>4</xdr:col>
      <xdr:colOff>409575</xdr:colOff>
      <xdr:row>14</xdr:row>
      <xdr:rowOff>19050</xdr:rowOff>
    </xdr:from>
    <xdr:to>
      <xdr:col>6</xdr:col>
      <xdr:colOff>352425</xdr:colOff>
      <xdr:row>25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86350" y="2867025"/>
          <a:ext cx="1466850" cy="1905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1085850</xdr:colOff>
      <xdr:row>10</xdr:row>
      <xdr:rowOff>333375</xdr:rowOff>
    </xdr:from>
    <xdr:to>
      <xdr:col>3</xdr:col>
      <xdr:colOff>342900</xdr:colOff>
      <xdr:row>20</xdr:row>
      <xdr:rowOff>114300</xdr:rowOff>
    </xdr:to>
    <xdr:pic>
      <xdr:nvPicPr>
        <xdr:cNvPr id="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71725" y="2047875"/>
          <a:ext cx="1885950" cy="1885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95250</xdr:colOff>
      <xdr:row>12</xdr:row>
      <xdr:rowOff>57150</xdr:rowOff>
    </xdr:from>
    <xdr:to>
      <xdr:col>1</xdr:col>
      <xdr:colOff>962025</xdr:colOff>
      <xdr:row>21</xdr:row>
      <xdr:rowOff>133350</xdr:rowOff>
    </xdr:to>
    <xdr:sp macro="" textlink="">
      <xdr:nvSpPr>
        <xdr:cNvPr id="11" name="ZoneTexte 10"/>
        <xdr:cNvSpPr txBox="1"/>
      </xdr:nvSpPr>
      <xdr:spPr>
        <a:xfrm>
          <a:off x="95250" y="2743200"/>
          <a:ext cx="2152650" cy="1533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2400">
              <a:solidFill>
                <a:srgbClr val="FF0000"/>
              </a:solidFill>
            </a:rPr>
            <a:t>MERCI POUR VOTRE</a:t>
          </a:r>
          <a:r>
            <a:rPr lang="fr-FR" sz="2400" baseline="0">
              <a:solidFill>
                <a:srgbClr val="FF0000"/>
              </a:solidFill>
            </a:rPr>
            <a:t> ATTENTION !</a:t>
          </a:r>
          <a:endParaRPr lang="fr-FR" sz="2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oindres%20carr&#233;s_circu.pp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inimax_circu.pp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A9" sqref="A9:B20"/>
    </sheetView>
  </sheetViews>
  <sheetFormatPr baseColWidth="10" defaultRowHeight="12.75"/>
  <sheetData>
    <row r="1" spans="1:5">
      <c r="A1" s="62" t="s">
        <v>45</v>
      </c>
    </row>
    <row r="2" spans="1:5">
      <c r="A2" s="62" t="s">
        <v>26</v>
      </c>
    </row>
    <row r="3" spans="1:5">
      <c r="A3" s="62" t="s">
        <v>47</v>
      </c>
    </row>
    <row r="4" spans="1:5">
      <c r="A4" s="62" t="s">
        <v>49</v>
      </c>
    </row>
    <row r="5" spans="1:5">
      <c r="A5" s="61" t="s">
        <v>24</v>
      </c>
    </row>
    <row r="6" spans="1:5">
      <c r="A6" s="62" t="s">
        <v>39</v>
      </c>
    </row>
    <row r="7" spans="1:5" ht="13.5" thickBot="1"/>
    <row r="8" spans="1:5">
      <c r="A8" s="41" t="s">
        <v>18</v>
      </c>
      <c r="B8" s="42" t="s">
        <v>0</v>
      </c>
      <c r="D8" s="98" t="s">
        <v>46</v>
      </c>
      <c r="E8" s="99"/>
    </row>
    <row r="9" spans="1:5">
      <c r="A9" s="57"/>
      <c r="B9" s="58"/>
      <c r="D9" s="93">
        <v>5</v>
      </c>
      <c r="E9" s="94">
        <v>0</v>
      </c>
    </row>
    <row r="10" spans="1:5">
      <c r="A10" s="57"/>
      <c r="B10" s="58"/>
      <c r="D10" s="93">
        <v>3</v>
      </c>
      <c r="E10" s="94">
        <v>4</v>
      </c>
    </row>
    <row r="11" spans="1:5">
      <c r="A11" s="57"/>
      <c r="B11" s="58"/>
      <c r="D11" s="93">
        <v>2</v>
      </c>
      <c r="E11" s="94">
        <v>4.8</v>
      </c>
    </row>
    <row r="12" spans="1:5">
      <c r="A12" s="57"/>
      <c r="B12" s="58"/>
      <c r="D12" s="93">
        <v>0</v>
      </c>
      <c r="E12" s="94">
        <v>5</v>
      </c>
    </row>
    <row r="13" spans="1:5">
      <c r="A13" s="57"/>
      <c r="B13" s="58"/>
      <c r="D13" s="93">
        <v>-1</v>
      </c>
      <c r="E13" s="94">
        <v>4.8</v>
      </c>
    </row>
    <row r="14" spans="1:5">
      <c r="A14" s="57"/>
      <c r="B14" s="58"/>
      <c r="D14" s="93">
        <v>-3</v>
      </c>
      <c r="E14" s="94">
        <v>4</v>
      </c>
    </row>
    <row r="15" spans="1:5">
      <c r="A15" s="57"/>
      <c r="B15" s="58"/>
      <c r="D15" s="93">
        <v>-4</v>
      </c>
      <c r="E15" s="94">
        <v>0</v>
      </c>
    </row>
    <row r="16" spans="1:5">
      <c r="A16" s="57"/>
      <c r="B16" s="58"/>
      <c r="D16" s="93">
        <v>-4</v>
      </c>
      <c r="E16" s="94">
        <v>-2.5</v>
      </c>
    </row>
    <row r="17" spans="1:5">
      <c r="A17" s="57"/>
      <c r="B17" s="58"/>
      <c r="D17" s="93">
        <v>-3</v>
      </c>
      <c r="E17" s="94">
        <v>-3.5</v>
      </c>
    </row>
    <row r="18" spans="1:5">
      <c r="A18" s="57"/>
      <c r="B18" s="58"/>
      <c r="D18" s="93">
        <v>-2</v>
      </c>
      <c r="E18" s="94">
        <v>-4.5</v>
      </c>
    </row>
    <row r="19" spans="1:5">
      <c r="A19" s="57"/>
      <c r="B19" s="58"/>
      <c r="D19" s="93">
        <v>2.5</v>
      </c>
      <c r="E19" s="94">
        <v>-4</v>
      </c>
    </row>
    <row r="20" spans="1:5" ht="13.5" thickBot="1">
      <c r="A20" s="59"/>
      <c r="B20" s="60"/>
      <c r="D20" s="95">
        <v>5</v>
      </c>
      <c r="E20" s="96">
        <v>0</v>
      </c>
    </row>
    <row r="23" spans="1:5">
      <c r="B23" s="86" t="s">
        <v>40</v>
      </c>
      <c r="C23" s="86"/>
      <c r="D23" s="86"/>
      <c r="E23" s="86"/>
    </row>
  </sheetData>
  <mergeCells count="1">
    <mergeCell ref="D8:E8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9"/>
  <sheetViews>
    <sheetView topLeftCell="A4" zoomScaleNormal="100" workbookViewId="0">
      <selection activeCell="D23" sqref="D23"/>
    </sheetView>
  </sheetViews>
  <sheetFormatPr baseColWidth="10" defaultRowHeight="12.75"/>
  <cols>
    <col min="1" max="1" width="3.140625" style="10" bestFit="1" customWidth="1"/>
    <col min="2" max="3" width="11.42578125" style="10"/>
    <col min="4" max="4" width="27.140625" style="10" customWidth="1"/>
    <col min="5" max="5" width="43.85546875" style="10" bestFit="1" customWidth="1"/>
    <col min="6" max="6" width="9" style="10" customWidth="1"/>
    <col min="7" max="7" width="9.7109375" style="10" customWidth="1"/>
    <col min="8" max="8" width="11.42578125" style="10"/>
    <col min="9" max="9" width="13.7109375" style="10" bestFit="1" customWidth="1"/>
    <col min="10" max="16" width="11.42578125" style="10"/>
  </cols>
  <sheetData>
    <row r="1" spans="1:16">
      <c r="A1" s="71" t="s">
        <v>23</v>
      </c>
      <c r="F1" s="98" t="s">
        <v>21</v>
      </c>
      <c r="G1" s="102"/>
      <c r="H1" s="103"/>
    </row>
    <row r="2" spans="1:16">
      <c r="A2" s="71" t="s">
        <v>29</v>
      </c>
      <c r="F2" s="37" t="s">
        <v>13</v>
      </c>
      <c r="G2" s="36" t="s">
        <v>14</v>
      </c>
      <c r="H2" s="38" t="s">
        <v>15</v>
      </c>
    </row>
    <row r="3" spans="1:16" ht="13.5" thickBot="1">
      <c r="A3" s="72" t="s">
        <v>41</v>
      </c>
      <c r="F3" s="63">
        <f>(MAX(B13:B24)-MIN(B13:B24))/2+MIN(B13:B24)</f>
        <v>0</v>
      </c>
      <c r="G3" s="64">
        <f>(MAX(C13:C24)-MIN(C13:C24))/2+MIN(C13:C24)</f>
        <v>0</v>
      </c>
      <c r="H3" s="65">
        <f>(MAX(B13:B24)-MIN(B13:B24))/2</f>
        <v>0</v>
      </c>
    </row>
    <row r="4" spans="1:16" ht="13.5" thickBot="1">
      <c r="A4" s="71" t="s">
        <v>25</v>
      </c>
      <c r="E4" s="77" t="s">
        <v>5</v>
      </c>
    </row>
    <row r="5" spans="1:16" ht="13.5" thickBot="1">
      <c r="B5" s="98" t="s">
        <v>22</v>
      </c>
      <c r="C5" s="102"/>
      <c r="D5" s="102"/>
      <c r="E5" s="78">
        <f>MAX(B9:C9)</f>
        <v>0</v>
      </c>
    </row>
    <row r="6" spans="1:16" ht="12.75" customHeight="1">
      <c r="B6" s="34" t="s">
        <v>10</v>
      </c>
      <c r="C6" s="19" t="s">
        <v>11</v>
      </c>
      <c r="D6" s="35" t="s">
        <v>12</v>
      </c>
      <c r="E6" s="76" t="s">
        <v>20</v>
      </c>
      <c r="G6" s="100" t="s">
        <v>7</v>
      </c>
    </row>
    <row r="7" spans="1:16" ht="13.5" thickBot="1">
      <c r="B7" s="66"/>
      <c r="C7" s="67"/>
      <c r="D7" s="68"/>
      <c r="E7" s="22">
        <f>SUM(G13:G24)</f>
        <v>0</v>
      </c>
      <c r="F7" s="11"/>
      <c r="G7" s="101"/>
    </row>
    <row r="8" spans="1:16">
      <c r="B8" s="8" t="s">
        <v>8</v>
      </c>
      <c r="C8" s="9" t="s">
        <v>9</v>
      </c>
      <c r="D8" s="97" t="s">
        <v>50</v>
      </c>
      <c r="F8" s="13"/>
      <c r="G8" s="101"/>
    </row>
    <row r="9" spans="1:16" ht="13.5" thickBot="1">
      <c r="B9" s="45">
        <f>ABS(MIN(E13:E24))</f>
        <v>0</v>
      </c>
      <c r="C9" s="46">
        <f>ABS(MAX(E13:E24))</f>
        <v>0</v>
      </c>
      <c r="D9" s="70">
        <f>C9+B9</f>
        <v>0</v>
      </c>
      <c r="F9" s="11"/>
      <c r="G9" s="101"/>
    </row>
    <row r="10" spans="1:16">
      <c r="B10" s="47" t="s">
        <v>3</v>
      </c>
      <c r="C10" s="48" t="s">
        <v>4</v>
      </c>
      <c r="F10" s="13"/>
      <c r="G10" s="101"/>
    </row>
    <row r="11" spans="1:16" ht="13.5" thickBot="1">
      <c r="B11" s="49">
        <f>AVERAGE(B13:B24)</f>
        <v>0</v>
      </c>
      <c r="C11" s="50">
        <f>AVERAGE(C13:C24)</f>
        <v>0</v>
      </c>
      <c r="F11" s="14"/>
      <c r="G11" s="101"/>
    </row>
    <row r="12" spans="1:16">
      <c r="B12" s="43" t="s">
        <v>1</v>
      </c>
      <c r="C12" s="44" t="s">
        <v>2</v>
      </c>
      <c r="D12" s="84" t="s">
        <v>31</v>
      </c>
      <c r="E12" s="12" t="s">
        <v>16</v>
      </c>
      <c r="F12" s="12"/>
      <c r="G12" s="101"/>
      <c r="I12" s="10" t="s">
        <v>17</v>
      </c>
    </row>
    <row r="13" spans="1:16">
      <c r="A13" s="10">
        <v>1</v>
      </c>
      <c r="B13" s="2">
        <f>DEBUT!A9</f>
        <v>0</v>
      </c>
      <c r="C13" s="3">
        <f>DEBUT!B9</f>
        <v>0</v>
      </c>
      <c r="D13" s="85" t="s">
        <v>32</v>
      </c>
      <c r="E13" s="11">
        <f t="shared" ref="E13:E18" si="0">SQRT(POWER((B13-B$7),2)+POWER((C13-C$7),2))-D$7</f>
        <v>0</v>
      </c>
      <c r="F13" s="11">
        <f>SIGN(E13)</f>
        <v>0</v>
      </c>
      <c r="G13" s="11">
        <f>E13*E13</f>
        <v>0</v>
      </c>
      <c r="I13" s="10">
        <f>(J13+10)*PI()/180</f>
        <v>0.17453292519943295</v>
      </c>
      <c r="J13" s="10">
        <v>0</v>
      </c>
      <c r="K13" s="10">
        <f t="shared" ref="K13:K49" si="1">B$7+D$7*COS(J13)</f>
        <v>0</v>
      </c>
      <c r="L13" s="10">
        <f t="shared" ref="L13:L49" si="2">C$7+D$7*SIN(J13)</f>
        <v>0</v>
      </c>
      <c r="M13" s="10">
        <f>B$7+($D$7-$B$9)*COS($J13)</f>
        <v>0</v>
      </c>
      <c r="N13" s="10">
        <f>C$7+($D$7-$B$9)*SIN($J13)</f>
        <v>0</v>
      </c>
      <c r="O13" s="10">
        <f>B$7+($D$7+$C$9)*COS($J13)</f>
        <v>0</v>
      </c>
      <c r="P13" s="10">
        <f>C$7+($D$7+$C$9)*SIN($J13)</f>
        <v>0</v>
      </c>
    </row>
    <row r="14" spans="1:16">
      <c r="A14" s="10">
        <f>A13+1</f>
        <v>2</v>
      </c>
      <c r="B14" s="2">
        <f>DEBUT!A10</f>
        <v>0</v>
      </c>
      <c r="C14" s="3">
        <f>DEBUT!B10</f>
        <v>0</v>
      </c>
      <c r="D14" s="69"/>
      <c r="E14" s="11">
        <f t="shared" si="0"/>
        <v>0</v>
      </c>
      <c r="F14" s="11">
        <f t="shared" ref="F14:F24" si="3">SIGN(E14)</f>
        <v>0</v>
      </c>
      <c r="G14" s="11">
        <f t="shared" ref="G14:G24" si="4">E14*E14</f>
        <v>0</v>
      </c>
      <c r="J14" s="10">
        <f t="shared" ref="J14:J21" si="5">J13+I$13</f>
        <v>0.17453292519943295</v>
      </c>
      <c r="K14" s="10">
        <f t="shared" si="1"/>
        <v>0</v>
      </c>
      <c r="L14" s="10">
        <f t="shared" si="2"/>
        <v>0</v>
      </c>
      <c r="M14" s="10">
        <f t="shared" ref="M14:M49" si="6">B$7+($D$7-$E$5)*COS($J14)</f>
        <v>0</v>
      </c>
      <c r="N14" s="10">
        <f t="shared" ref="N14:N49" si="7">C$7+($D$7-$E$5)*SIN($J14)</f>
        <v>0</v>
      </c>
      <c r="O14" s="10">
        <f t="shared" ref="O14:O49" si="8">B$7+($D$7+$C$9)*COS($J14)</f>
        <v>0</v>
      </c>
      <c r="P14" s="10">
        <f t="shared" ref="P14:P49" si="9">C$7+($D$7+$C$9)*SIN($J14)</f>
        <v>0</v>
      </c>
    </row>
    <row r="15" spans="1:16">
      <c r="A15" s="10">
        <f t="shared" ref="A15:A24" si="10">A14+1</f>
        <v>3</v>
      </c>
      <c r="B15" s="2">
        <f>DEBUT!A11</f>
        <v>0</v>
      </c>
      <c r="C15" s="3">
        <f>DEBUT!B11</f>
        <v>0</v>
      </c>
      <c r="E15" s="11">
        <f t="shared" si="0"/>
        <v>0</v>
      </c>
      <c r="F15" s="11">
        <f t="shared" si="3"/>
        <v>0</v>
      </c>
      <c r="G15" s="11">
        <f t="shared" si="4"/>
        <v>0</v>
      </c>
      <c r="J15" s="10">
        <f t="shared" si="5"/>
        <v>0.3490658503988659</v>
      </c>
      <c r="K15" s="10">
        <f t="shared" si="1"/>
        <v>0</v>
      </c>
      <c r="L15" s="10">
        <f t="shared" si="2"/>
        <v>0</v>
      </c>
      <c r="M15" s="10">
        <f t="shared" si="6"/>
        <v>0</v>
      </c>
      <c r="N15" s="10">
        <f t="shared" si="7"/>
        <v>0</v>
      </c>
      <c r="O15" s="10">
        <f t="shared" si="8"/>
        <v>0</v>
      </c>
      <c r="P15" s="10">
        <f t="shared" si="9"/>
        <v>0</v>
      </c>
    </row>
    <row r="16" spans="1:16">
      <c r="A16" s="10">
        <f t="shared" si="10"/>
        <v>4</v>
      </c>
      <c r="B16" s="2">
        <f>DEBUT!A12</f>
        <v>0</v>
      </c>
      <c r="C16" s="3">
        <f>DEBUT!B12</f>
        <v>0</v>
      </c>
      <c r="E16" s="11">
        <f t="shared" si="0"/>
        <v>0</v>
      </c>
      <c r="F16" s="11">
        <f t="shared" si="3"/>
        <v>0</v>
      </c>
      <c r="G16" s="11">
        <f t="shared" si="4"/>
        <v>0</v>
      </c>
      <c r="J16" s="10">
        <f t="shared" si="5"/>
        <v>0.52359877559829882</v>
      </c>
      <c r="K16" s="10">
        <f t="shared" si="1"/>
        <v>0</v>
      </c>
      <c r="L16" s="10">
        <f t="shared" si="2"/>
        <v>0</v>
      </c>
      <c r="M16" s="10">
        <f t="shared" si="6"/>
        <v>0</v>
      </c>
      <c r="N16" s="10">
        <f t="shared" si="7"/>
        <v>0</v>
      </c>
      <c r="O16" s="10">
        <f t="shared" si="8"/>
        <v>0</v>
      </c>
      <c r="P16" s="10">
        <f t="shared" si="9"/>
        <v>0</v>
      </c>
    </row>
    <row r="17" spans="1:16">
      <c r="A17" s="10">
        <f t="shared" si="10"/>
        <v>5</v>
      </c>
      <c r="B17" s="2">
        <f>DEBUT!A13</f>
        <v>0</v>
      </c>
      <c r="C17" s="3">
        <f>DEBUT!B13</f>
        <v>0</v>
      </c>
      <c r="E17" s="11">
        <f t="shared" si="0"/>
        <v>0</v>
      </c>
      <c r="F17" s="11">
        <f t="shared" si="3"/>
        <v>0</v>
      </c>
      <c r="G17" s="11">
        <f t="shared" si="4"/>
        <v>0</v>
      </c>
      <c r="J17" s="10">
        <f t="shared" si="5"/>
        <v>0.69813170079773179</v>
      </c>
      <c r="K17" s="10">
        <f t="shared" si="1"/>
        <v>0</v>
      </c>
      <c r="L17" s="10">
        <f t="shared" si="2"/>
        <v>0</v>
      </c>
      <c r="M17" s="10">
        <f t="shared" si="6"/>
        <v>0</v>
      </c>
      <c r="N17" s="10">
        <f t="shared" si="7"/>
        <v>0</v>
      </c>
      <c r="O17" s="10">
        <f t="shared" si="8"/>
        <v>0</v>
      </c>
      <c r="P17" s="10">
        <f t="shared" si="9"/>
        <v>0</v>
      </c>
    </row>
    <row r="18" spans="1:16">
      <c r="A18" s="10">
        <f t="shared" si="10"/>
        <v>6</v>
      </c>
      <c r="B18" s="2">
        <f>DEBUT!A14</f>
        <v>0</v>
      </c>
      <c r="C18" s="3">
        <f>DEBUT!B14</f>
        <v>0</v>
      </c>
      <c r="E18" s="11">
        <f t="shared" si="0"/>
        <v>0</v>
      </c>
      <c r="F18" s="11">
        <f t="shared" si="3"/>
        <v>0</v>
      </c>
      <c r="G18" s="11">
        <f t="shared" si="4"/>
        <v>0</v>
      </c>
      <c r="J18" s="10">
        <f t="shared" si="5"/>
        <v>0.87266462599716477</v>
      </c>
      <c r="K18" s="10">
        <f t="shared" si="1"/>
        <v>0</v>
      </c>
      <c r="L18" s="10">
        <f t="shared" si="2"/>
        <v>0</v>
      </c>
      <c r="M18" s="10">
        <f t="shared" si="6"/>
        <v>0</v>
      </c>
      <c r="N18" s="10">
        <f t="shared" si="7"/>
        <v>0</v>
      </c>
      <c r="O18" s="10">
        <f t="shared" si="8"/>
        <v>0</v>
      </c>
      <c r="P18" s="10">
        <f t="shared" si="9"/>
        <v>0</v>
      </c>
    </row>
    <row r="19" spans="1:16">
      <c r="A19" s="10">
        <f t="shared" si="10"/>
        <v>7</v>
      </c>
      <c r="B19" s="2">
        <f>DEBUT!A15</f>
        <v>0</v>
      </c>
      <c r="C19" s="3">
        <f>DEBUT!B15</f>
        <v>0</v>
      </c>
      <c r="E19" s="11">
        <f t="shared" ref="E19:E24" si="11">SQRT(POWER((B19-B$7),2)+POWER((C19-C$7),2))-D$7</f>
        <v>0</v>
      </c>
      <c r="F19" s="11">
        <f t="shared" si="3"/>
        <v>0</v>
      </c>
      <c r="G19" s="11">
        <f t="shared" si="4"/>
        <v>0</v>
      </c>
      <c r="J19" s="10">
        <f t="shared" si="5"/>
        <v>1.0471975511965976</v>
      </c>
      <c r="K19" s="10">
        <f t="shared" si="1"/>
        <v>0</v>
      </c>
      <c r="L19" s="10">
        <f t="shared" si="2"/>
        <v>0</v>
      </c>
      <c r="M19" s="10">
        <f t="shared" si="6"/>
        <v>0</v>
      </c>
      <c r="N19" s="10">
        <f t="shared" si="7"/>
        <v>0</v>
      </c>
      <c r="O19" s="10">
        <f t="shared" si="8"/>
        <v>0</v>
      </c>
      <c r="P19" s="10">
        <f t="shared" si="9"/>
        <v>0</v>
      </c>
    </row>
    <row r="20" spans="1:16">
      <c r="A20" s="10">
        <f t="shared" si="10"/>
        <v>8</v>
      </c>
      <c r="B20" s="2">
        <f>DEBUT!A16</f>
        <v>0</v>
      </c>
      <c r="C20" s="3">
        <f>DEBUT!B16</f>
        <v>0</v>
      </c>
      <c r="E20" s="11">
        <f t="shared" si="11"/>
        <v>0</v>
      </c>
      <c r="F20" s="11">
        <f t="shared" si="3"/>
        <v>0</v>
      </c>
      <c r="G20" s="11">
        <f t="shared" si="4"/>
        <v>0</v>
      </c>
      <c r="J20" s="10">
        <f t="shared" si="5"/>
        <v>1.2217304763960306</v>
      </c>
      <c r="K20" s="10">
        <f t="shared" si="1"/>
        <v>0</v>
      </c>
      <c r="L20" s="10">
        <f t="shared" si="2"/>
        <v>0</v>
      </c>
      <c r="M20" s="10">
        <f t="shared" si="6"/>
        <v>0</v>
      </c>
      <c r="N20" s="10">
        <f t="shared" si="7"/>
        <v>0</v>
      </c>
      <c r="O20" s="10">
        <f t="shared" si="8"/>
        <v>0</v>
      </c>
      <c r="P20" s="10">
        <f t="shared" si="9"/>
        <v>0</v>
      </c>
    </row>
    <row r="21" spans="1:16">
      <c r="A21" s="10">
        <f t="shared" si="10"/>
        <v>9</v>
      </c>
      <c r="B21" s="2">
        <f>DEBUT!A17</f>
        <v>0</v>
      </c>
      <c r="C21" s="3">
        <f>DEBUT!B17</f>
        <v>0</v>
      </c>
      <c r="E21" s="11">
        <f t="shared" si="11"/>
        <v>0</v>
      </c>
      <c r="F21" s="11">
        <f t="shared" si="3"/>
        <v>0</v>
      </c>
      <c r="G21" s="11">
        <f t="shared" si="4"/>
        <v>0</v>
      </c>
      <c r="J21" s="10">
        <f t="shared" si="5"/>
        <v>1.3962634015954636</v>
      </c>
      <c r="K21" s="10">
        <f t="shared" si="1"/>
        <v>0</v>
      </c>
      <c r="L21" s="10">
        <f t="shared" si="2"/>
        <v>0</v>
      </c>
      <c r="M21" s="10">
        <f t="shared" si="6"/>
        <v>0</v>
      </c>
      <c r="N21" s="10">
        <f t="shared" si="7"/>
        <v>0</v>
      </c>
      <c r="O21" s="10">
        <f t="shared" si="8"/>
        <v>0</v>
      </c>
      <c r="P21" s="10">
        <f t="shared" si="9"/>
        <v>0</v>
      </c>
    </row>
    <row r="22" spans="1:16">
      <c r="A22" s="10">
        <f t="shared" si="10"/>
        <v>10</v>
      </c>
      <c r="B22" s="2">
        <f>DEBUT!A18</f>
        <v>0</v>
      </c>
      <c r="C22" s="3">
        <f>DEBUT!B18</f>
        <v>0</v>
      </c>
      <c r="E22" s="11">
        <f t="shared" si="11"/>
        <v>0</v>
      </c>
      <c r="F22" s="11">
        <f t="shared" si="3"/>
        <v>0</v>
      </c>
      <c r="G22" s="11">
        <f t="shared" si="4"/>
        <v>0</v>
      </c>
      <c r="J22" s="10">
        <f t="shared" ref="J22:J49" si="12">J21+I$13</f>
        <v>1.5707963267948966</v>
      </c>
      <c r="K22" s="10">
        <f t="shared" si="1"/>
        <v>0</v>
      </c>
      <c r="L22" s="10">
        <f t="shared" si="2"/>
        <v>0</v>
      </c>
      <c r="M22" s="10">
        <f t="shared" si="6"/>
        <v>0</v>
      </c>
      <c r="N22" s="10">
        <f t="shared" si="7"/>
        <v>0</v>
      </c>
      <c r="O22" s="10">
        <f t="shared" si="8"/>
        <v>0</v>
      </c>
      <c r="P22" s="10">
        <f t="shared" si="9"/>
        <v>0</v>
      </c>
    </row>
    <row r="23" spans="1:16">
      <c r="A23" s="10">
        <f t="shared" si="10"/>
        <v>11</v>
      </c>
      <c r="B23" s="39">
        <f>DEBUT!A19</f>
        <v>0</v>
      </c>
      <c r="C23" s="40">
        <f>DEBUT!B19</f>
        <v>0</v>
      </c>
      <c r="E23" s="11">
        <f t="shared" si="11"/>
        <v>0</v>
      </c>
      <c r="F23" s="11">
        <f t="shared" si="3"/>
        <v>0</v>
      </c>
      <c r="G23" s="11">
        <f t="shared" si="4"/>
        <v>0</v>
      </c>
      <c r="J23" s="10">
        <f t="shared" si="12"/>
        <v>1.7453292519943295</v>
      </c>
      <c r="K23" s="10">
        <f t="shared" si="1"/>
        <v>0</v>
      </c>
      <c r="L23" s="10">
        <f t="shared" si="2"/>
        <v>0</v>
      </c>
      <c r="M23" s="10">
        <f t="shared" si="6"/>
        <v>0</v>
      </c>
      <c r="N23" s="10">
        <f t="shared" si="7"/>
        <v>0</v>
      </c>
      <c r="O23" s="10">
        <f t="shared" si="8"/>
        <v>0</v>
      </c>
      <c r="P23" s="10">
        <f t="shared" si="9"/>
        <v>0</v>
      </c>
    </row>
    <row r="24" spans="1:16" ht="13.5" thickBot="1">
      <c r="A24" s="10">
        <f t="shared" si="10"/>
        <v>12</v>
      </c>
      <c r="B24" s="4">
        <f>DEBUT!A20</f>
        <v>0</v>
      </c>
      <c r="C24" s="5">
        <f>DEBUT!B20</f>
        <v>0</v>
      </c>
      <c r="E24" s="11">
        <f t="shared" si="11"/>
        <v>0</v>
      </c>
      <c r="F24" s="11">
        <f t="shared" si="3"/>
        <v>0</v>
      </c>
      <c r="G24" s="11">
        <f t="shared" si="4"/>
        <v>0</v>
      </c>
      <c r="J24" s="10">
        <f t="shared" si="12"/>
        <v>1.9198621771937625</v>
      </c>
      <c r="K24" s="10">
        <f t="shared" si="1"/>
        <v>0</v>
      </c>
      <c r="L24" s="10">
        <f t="shared" si="2"/>
        <v>0</v>
      </c>
      <c r="M24" s="10">
        <f t="shared" si="6"/>
        <v>0</v>
      </c>
      <c r="N24" s="10">
        <f t="shared" si="7"/>
        <v>0</v>
      </c>
      <c r="O24" s="10">
        <f t="shared" si="8"/>
        <v>0</v>
      </c>
      <c r="P24" s="10">
        <f t="shared" si="9"/>
        <v>0</v>
      </c>
    </row>
    <row r="25" spans="1:16">
      <c r="B25" s="27"/>
      <c r="C25" s="27"/>
      <c r="J25" s="10">
        <f t="shared" si="12"/>
        <v>2.0943951023931953</v>
      </c>
      <c r="K25" s="10">
        <f t="shared" si="1"/>
        <v>0</v>
      </c>
      <c r="L25" s="10">
        <f t="shared" si="2"/>
        <v>0</v>
      </c>
      <c r="M25" s="10">
        <f t="shared" si="6"/>
        <v>0</v>
      </c>
      <c r="N25" s="10">
        <f t="shared" si="7"/>
        <v>0</v>
      </c>
      <c r="O25" s="10">
        <f t="shared" si="8"/>
        <v>0</v>
      </c>
      <c r="P25" s="10">
        <f t="shared" si="9"/>
        <v>0</v>
      </c>
    </row>
    <row r="26" spans="1:16">
      <c r="A26" s="62" t="s">
        <v>36</v>
      </c>
      <c r="E26" s="14"/>
      <c r="F26" s="14"/>
      <c r="J26" s="10">
        <f t="shared" si="12"/>
        <v>2.268928027592628</v>
      </c>
      <c r="K26" s="10">
        <f t="shared" si="1"/>
        <v>0</v>
      </c>
      <c r="L26" s="10">
        <f t="shared" si="2"/>
        <v>0</v>
      </c>
      <c r="M26" s="10">
        <f t="shared" si="6"/>
        <v>0</v>
      </c>
      <c r="N26" s="10">
        <f t="shared" si="7"/>
        <v>0</v>
      </c>
      <c r="O26" s="10">
        <f t="shared" si="8"/>
        <v>0</v>
      </c>
      <c r="P26" s="10">
        <f t="shared" si="9"/>
        <v>0</v>
      </c>
    </row>
    <row r="27" spans="1:16">
      <c r="A27" s="62" t="s">
        <v>34</v>
      </c>
      <c r="J27" s="10">
        <f t="shared" si="12"/>
        <v>2.4434609527920608</v>
      </c>
      <c r="K27" s="10">
        <f t="shared" si="1"/>
        <v>0</v>
      </c>
      <c r="L27" s="10">
        <f t="shared" si="2"/>
        <v>0</v>
      </c>
      <c r="M27" s="10">
        <f t="shared" si="6"/>
        <v>0</v>
      </c>
      <c r="N27" s="10">
        <f t="shared" si="7"/>
        <v>0</v>
      </c>
      <c r="O27" s="10">
        <f t="shared" si="8"/>
        <v>0</v>
      </c>
      <c r="P27" s="10">
        <f t="shared" si="9"/>
        <v>0</v>
      </c>
    </row>
    <row r="28" spans="1:16">
      <c r="A28" s="62" t="s">
        <v>35</v>
      </c>
      <c r="J28" s="10">
        <f t="shared" si="12"/>
        <v>2.6179938779914935</v>
      </c>
      <c r="K28" s="10">
        <f t="shared" si="1"/>
        <v>0</v>
      </c>
      <c r="L28" s="10">
        <f t="shared" si="2"/>
        <v>0</v>
      </c>
      <c r="M28" s="10">
        <f t="shared" si="6"/>
        <v>0</v>
      </c>
      <c r="N28" s="10">
        <f t="shared" si="7"/>
        <v>0</v>
      </c>
      <c r="O28" s="10">
        <f t="shared" si="8"/>
        <v>0</v>
      </c>
      <c r="P28" s="10">
        <f t="shared" si="9"/>
        <v>0</v>
      </c>
    </row>
    <row r="29" spans="1:16">
      <c r="J29" s="10">
        <f t="shared" si="12"/>
        <v>2.7925268031909263</v>
      </c>
      <c r="K29" s="10">
        <f t="shared" si="1"/>
        <v>0</v>
      </c>
      <c r="L29" s="10">
        <f t="shared" si="2"/>
        <v>0</v>
      </c>
      <c r="M29" s="10">
        <f t="shared" si="6"/>
        <v>0</v>
      </c>
      <c r="N29" s="10">
        <f t="shared" si="7"/>
        <v>0</v>
      </c>
      <c r="O29" s="10">
        <f t="shared" si="8"/>
        <v>0</v>
      </c>
      <c r="P29" s="10">
        <f t="shared" si="9"/>
        <v>0</v>
      </c>
    </row>
    <row r="30" spans="1:16">
      <c r="G30" s="14"/>
      <c r="J30" s="10">
        <f t="shared" si="12"/>
        <v>2.967059728390359</v>
      </c>
      <c r="K30" s="10">
        <f t="shared" si="1"/>
        <v>0</v>
      </c>
      <c r="L30" s="10">
        <f t="shared" si="2"/>
        <v>0</v>
      </c>
      <c r="M30" s="10">
        <f t="shared" si="6"/>
        <v>0</v>
      </c>
      <c r="N30" s="10">
        <f t="shared" si="7"/>
        <v>0</v>
      </c>
      <c r="O30" s="10">
        <f t="shared" si="8"/>
        <v>0</v>
      </c>
      <c r="P30" s="10">
        <f t="shared" si="9"/>
        <v>0</v>
      </c>
    </row>
    <row r="31" spans="1:16">
      <c r="J31" s="10">
        <f t="shared" si="12"/>
        <v>3.1415926535897918</v>
      </c>
      <c r="K31" s="10">
        <f t="shared" si="1"/>
        <v>0</v>
      </c>
      <c r="L31" s="10">
        <f t="shared" si="2"/>
        <v>0</v>
      </c>
      <c r="M31" s="10">
        <f t="shared" si="6"/>
        <v>0</v>
      </c>
      <c r="N31" s="10">
        <f t="shared" si="7"/>
        <v>0</v>
      </c>
      <c r="O31" s="10">
        <f t="shared" si="8"/>
        <v>0</v>
      </c>
      <c r="P31" s="10">
        <f t="shared" si="9"/>
        <v>0</v>
      </c>
    </row>
    <row r="32" spans="1:16">
      <c r="J32" s="10">
        <f t="shared" si="12"/>
        <v>3.3161255787892245</v>
      </c>
      <c r="K32" s="10">
        <f t="shared" si="1"/>
        <v>0</v>
      </c>
      <c r="L32" s="10">
        <f t="shared" si="2"/>
        <v>0</v>
      </c>
      <c r="M32" s="10">
        <f t="shared" si="6"/>
        <v>0</v>
      </c>
      <c r="N32" s="10">
        <f t="shared" si="7"/>
        <v>0</v>
      </c>
      <c r="O32" s="10">
        <f t="shared" si="8"/>
        <v>0</v>
      </c>
      <c r="P32" s="10">
        <f t="shared" si="9"/>
        <v>0</v>
      </c>
    </row>
    <row r="33" spans="10:16">
      <c r="J33" s="10">
        <f t="shared" si="12"/>
        <v>3.4906585039886573</v>
      </c>
      <c r="K33" s="10">
        <f t="shared" si="1"/>
        <v>0</v>
      </c>
      <c r="L33" s="10">
        <f t="shared" si="2"/>
        <v>0</v>
      </c>
      <c r="M33" s="10">
        <f t="shared" si="6"/>
        <v>0</v>
      </c>
      <c r="N33" s="10">
        <f t="shared" si="7"/>
        <v>0</v>
      </c>
      <c r="O33" s="10">
        <f t="shared" si="8"/>
        <v>0</v>
      </c>
      <c r="P33" s="10">
        <f t="shared" si="9"/>
        <v>0</v>
      </c>
    </row>
    <row r="34" spans="10:16">
      <c r="J34" s="10">
        <f t="shared" si="12"/>
        <v>3.66519142918809</v>
      </c>
      <c r="K34" s="10">
        <f t="shared" si="1"/>
        <v>0</v>
      </c>
      <c r="L34" s="10">
        <f t="shared" si="2"/>
        <v>0</v>
      </c>
      <c r="M34" s="10">
        <f t="shared" si="6"/>
        <v>0</v>
      </c>
      <c r="N34" s="10">
        <f t="shared" si="7"/>
        <v>0</v>
      </c>
      <c r="O34" s="10">
        <f t="shared" si="8"/>
        <v>0</v>
      </c>
      <c r="P34" s="10">
        <f t="shared" si="9"/>
        <v>0</v>
      </c>
    </row>
    <row r="35" spans="10:16">
      <c r="J35" s="10">
        <f t="shared" si="12"/>
        <v>3.8397243543875228</v>
      </c>
      <c r="K35" s="10">
        <f t="shared" si="1"/>
        <v>0</v>
      </c>
      <c r="L35" s="10">
        <f t="shared" si="2"/>
        <v>0</v>
      </c>
      <c r="M35" s="10">
        <f t="shared" si="6"/>
        <v>0</v>
      </c>
      <c r="N35" s="10">
        <f t="shared" si="7"/>
        <v>0</v>
      </c>
      <c r="O35" s="10">
        <f t="shared" si="8"/>
        <v>0</v>
      </c>
      <c r="P35" s="10">
        <f t="shared" si="9"/>
        <v>0</v>
      </c>
    </row>
    <row r="36" spans="10:16">
      <c r="J36" s="10">
        <f t="shared" si="12"/>
        <v>4.014257279586956</v>
      </c>
      <c r="K36" s="10">
        <f t="shared" si="1"/>
        <v>0</v>
      </c>
      <c r="L36" s="10">
        <f t="shared" si="2"/>
        <v>0</v>
      </c>
      <c r="M36" s="10">
        <f t="shared" si="6"/>
        <v>0</v>
      </c>
      <c r="N36" s="10">
        <f t="shared" si="7"/>
        <v>0</v>
      </c>
      <c r="O36" s="10">
        <f t="shared" si="8"/>
        <v>0</v>
      </c>
      <c r="P36" s="10">
        <f t="shared" si="9"/>
        <v>0</v>
      </c>
    </row>
    <row r="37" spans="10:16">
      <c r="J37" s="10">
        <f t="shared" si="12"/>
        <v>4.1887902047863887</v>
      </c>
      <c r="K37" s="10">
        <f t="shared" si="1"/>
        <v>0</v>
      </c>
      <c r="L37" s="10">
        <f t="shared" si="2"/>
        <v>0</v>
      </c>
      <c r="M37" s="10">
        <f t="shared" si="6"/>
        <v>0</v>
      </c>
      <c r="N37" s="10">
        <f t="shared" si="7"/>
        <v>0</v>
      </c>
      <c r="O37" s="10">
        <f t="shared" si="8"/>
        <v>0</v>
      </c>
      <c r="P37" s="10">
        <f t="shared" si="9"/>
        <v>0</v>
      </c>
    </row>
    <row r="38" spans="10:16">
      <c r="J38" s="10">
        <f t="shared" si="12"/>
        <v>4.3633231299858215</v>
      </c>
      <c r="K38" s="10">
        <f t="shared" si="1"/>
        <v>0</v>
      </c>
      <c r="L38" s="10">
        <f t="shared" si="2"/>
        <v>0</v>
      </c>
      <c r="M38" s="10">
        <f t="shared" si="6"/>
        <v>0</v>
      </c>
      <c r="N38" s="10">
        <f t="shared" si="7"/>
        <v>0</v>
      </c>
      <c r="O38" s="10">
        <f t="shared" si="8"/>
        <v>0</v>
      </c>
      <c r="P38" s="10">
        <f t="shared" si="9"/>
        <v>0</v>
      </c>
    </row>
    <row r="39" spans="10:16">
      <c r="J39" s="10">
        <f t="shared" si="12"/>
        <v>4.5378560551852543</v>
      </c>
      <c r="K39" s="10">
        <f t="shared" si="1"/>
        <v>0</v>
      </c>
      <c r="L39" s="10">
        <f t="shared" si="2"/>
        <v>0</v>
      </c>
      <c r="M39" s="10">
        <f t="shared" si="6"/>
        <v>0</v>
      </c>
      <c r="N39" s="10">
        <f t="shared" si="7"/>
        <v>0</v>
      </c>
      <c r="O39" s="10">
        <f t="shared" si="8"/>
        <v>0</v>
      </c>
      <c r="P39" s="10">
        <f t="shared" si="9"/>
        <v>0</v>
      </c>
    </row>
    <row r="40" spans="10:16">
      <c r="J40" s="10">
        <f t="shared" si="12"/>
        <v>4.712388980384687</v>
      </c>
      <c r="K40" s="10">
        <f t="shared" si="1"/>
        <v>0</v>
      </c>
      <c r="L40" s="10">
        <f t="shared" si="2"/>
        <v>0</v>
      </c>
      <c r="M40" s="10">
        <f t="shared" si="6"/>
        <v>0</v>
      </c>
      <c r="N40" s="10">
        <f t="shared" si="7"/>
        <v>0</v>
      </c>
      <c r="O40" s="10">
        <f t="shared" si="8"/>
        <v>0</v>
      </c>
      <c r="P40" s="10">
        <f t="shared" si="9"/>
        <v>0</v>
      </c>
    </row>
    <row r="41" spans="10:16">
      <c r="J41" s="10">
        <f t="shared" si="12"/>
        <v>4.8869219055841198</v>
      </c>
      <c r="K41" s="10">
        <f t="shared" si="1"/>
        <v>0</v>
      </c>
      <c r="L41" s="10">
        <f t="shared" si="2"/>
        <v>0</v>
      </c>
      <c r="M41" s="10">
        <f t="shared" si="6"/>
        <v>0</v>
      </c>
      <c r="N41" s="10">
        <f t="shared" si="7"/>
        <v>0</v>
      </c>
      <c r="O41" s="10">
        <f t="shared" si="8"/>
        <v>0</v>
      </c>
      <c r="P41" s="10">
        <f t="shared" si="9"/>
        <v>0</v>
      </c>
    </row>
    <row r="42" spans="10:16">
      <c r="J42" s="10">
        <f t="shared" si="12"/>
        <v>5.0614548307835525</v>
      </c>
      <c r="K42" s="10">
        <f t="shared" si="1"/>
        <v>0</v>
      </c>
      <c r="L42" s="10">
        <f t="shared" si="2"/>
        <v>0</v>
      </c>
      <c r="M42" s="10">
        <f t="shared" si="6"/>
        <v>0</v>
      </c>
      <c r="N42" s="10">
        <f t="shared" si="7"/>
        <v>0</v>
      </c>
      <c r="O42" s="10">
        <f t="shared" si="8"/>
        <v>0</v>
      </c>
      <c r="P42" s="10">
        <f t="shared" si="9"/>
        <v>0</v>
      </c>
    </row>
    <row r="43" spans="10:16">
      <c r="J43" s="10">
        <f t="shared" si="12"/>
        <v>5.2359877559829853</v>
      </c>
      <c r="K43" s="10">
        <f t="shared" si="1"/>
        <v>0</v>
      </c>
      <c r="L43" s="10">
        <f t="shared" si="2"/>
        <v>0</v>
      </c>
      <c r="M43" s="10">
        <f t="shared" si="6"/>
        <v>0</v>
      </c>
      <c r="N43" s="10">
        <f t="shared" si="7"/>
        <v>0</v>
      </c>
      <c r="O43" s="10">
        <f t="shared" si="8"/>
        <v>0</v>
      </c>
      <c r="P43" s="10">
        <f t="shared" si="9"/>
        <v>0</v>
      </c>
    </row>
    <row r="44" spans="10:16">
      <c r="J44" s="10">
        <f t="shared" si="12"/>
        <v>5.410520681182418</v>
      </c>
      <c r="K44" s="10">
        <f t="shared" si="1"/>
        <v>0</v>
      </c>
      <c r="L44" s="10">
        <f t="shared" si="2"/>
        <v>0</v>
      </c>
      <c r="M44" s="10">
        <f t="shared" si="6"/>
        <v>0</v>
      </c>
      <c r="N44" s="10">
        <f t="shared" si="7"/>
        <v>0</v>
      </c>
      <c r="O44" s="10">
        <f t="shared" si="8"/>
        <v>0</v>
      </c>
      <c r="P44" s="10">
        <f t="shared" si="9"/>
        <v>0</v>
      </c>
    </row>
    <row r="45" spans="10:16">
      <c r="J45" s="10">
        <f t="shared" si="12"/>
        <v>5.5850536063818508</v>
      </c>
      <c r="K45" s="10">
        <f t="shared" si="1"/>
        <v>0</v>
      </c>
      <c r="L45" s="10">
        <f t="shared" si="2"/>
        <v>0</v>
      </c>
      <c r="M45" s="10">
        <f t="shared" si="6"/>
        <v>0</v>
      </c>
      <c r="N45" s="10">
        <f t="shared" si="7"/>
        <v>0</v>
      </c>
      <c r="O45" s="10">
        <f t="shared" si="8"/>
        <v>0</v>
      </c>
      <c r="P45" s="10">
        <f t="shared" si="9"/>
        <v>0</v>
      </c>
    </row>
    <row r="46" spans="10:16">
      <c r="J46" s="10">
        <f t="shared" si="12"/>
        <v>5.7595865315812835</v>
      </c>
      <c r="K46" s="10">
        <f t="shared" si="1"/>
        <v>0</v>
      </c>
      <c r="L46" s="10">
        <f t="shared" si="2"/>
        <v>0</v>
      </c>
      <c r="M46" s="10">
        <f t="shared" si="6"/>
        <v>0</v>
      </c>
      <c r="N46" s="10">
        <f t="shared" si="7"/>
        <v>0</v>
      </c>
      <c r="O46" s="10">
        <f t="shared" si="8"/>
        <v>0</v>
      </c>
      <c r="P46" s="10">
        <f t="shared" si="9"/>
        <v>0</v>
      </c>
    </row>
    <row r="47" spans="10:16">
      <c r="J47" s="10">
        <f t="shared" si="12"/>
        <v>5.9341194567807163</v>
      </c>
      <c r="K47" s="10">
        <f t="shared" si="1"/>
        <v>0</v>
      </c>
      <c r="L47" s="10">
        <f t="shared" si="2"/>
        <v>0</v>
      </c>
      <c r="M47" s="10">
        <f t="shared" si="6"/>
        <v>0</v>
      </c>
      <c r="N47" s="10">
        <f t="shared" si="7"/>
        <v>0</v>
      </c>
      <c r="O47" s="10">
        <f t="shared" si="8"/>
        <v>0</v>
      </c>
      <c r="P47" s="10">
        <f t="shared" si="9"/>
        <v>0</v>
      </c>
    </row>
    <row r="48" spans="10:16">
      <c r="J48" s="10">
        <f t="shared" si="12"/>
        <v>6.108652381980149</v>
      </c>
      <c r="K48" s="10">
        <f t="shared" si="1"/>
        <v>0</v>
      </c>
      <c r="L48" s="10">
        <f t="shared" si="2"/>
        <v>0</v>
      </c>
      <c r="M48" s="10">
        <f t="shared" si="6"/>
        <v>0</v>
      </c>
      <c r="N48" s="10">
        <f t="shared" si="7"/>
        <v>0</v>
      </c>
      <c r="O48" s="10">
        <f t="shared" si="8"/>
        <v>0</v>
      </c>
      <c r="P48" s="10">
        <f t="shared" si="9"/>
        <v>0</v>
      </c>
    </row>
    <row r="49" spans="10:16">
      <c r="J49" s="10">
        <f t="shared" si="12"/>
        <v>6.2831853071795818</v>
      </c>
      <c r="K49" s="10">
        <f t="shared" si="1"/>
        <v>0</v>
      </c>
      <c r="L49" s="10">
        <f t="shared" si="2"/>
        <v>0</v>
      </c>
      <c r="M49" s="10">
        <f t="shared" si="6"/>
        <v>0</v>
      </c>
      <c r="N49" s="10">
        <f t="shared" si="7"/>
        <v>0</v>
      </c>
      <c r="O49" s="10">
        <f t="shared" si="8"/>
        <v>0</v>
      </c>
      <c r="P49" s="10">
        <f t="shared" si="9"/>
        <v>0</v>
      </c>
    </row>
  </sheetData>
  <mergeCells count="3">
    <mergeCell ref="G6:G12"/>
    <mergeCell ref="B5:D5"/>
    <mergeCell ref="F1:H1"/>
  </mergeCells>
  <hyperlinks>
    <hyperlink ref="D13" r:id="rId1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9"/>
  <sheetViews>
    <sheetView tabSelected="1" zoomScaleNormal="100" workbookViewId="0">
      <selection activeCell="D20" sqref="D20:D21"/>
    </sheetView>
  </sheetViews>
  <sheetFormatPr baseColWidth="10" defaultRowHeight="12.75"/>
  <cols>
    <col min="1" max="1" width="3.140625" bestFit="1" customWidth="1"/>
    <col min="4" max="4" width="27.140625" customWidth="1"/>
    <col min="5" max="5" width="29.85546875" bestFit="1" customWidth="1"/>
    <col min="6" max="6" width="3.42578125" style="7" customWidth="1"/>
    <col min="7" max="7" width="9.7109375" customWidth="1"/>
    <col min="9" max="9" width="15.42578125" customWidth="1"/>
  </cols>
  <sheetData>
    <row r="1" spans="1:14">
      <c r="A1" s="71" t="s">
        <v>23</v>
      </c>
      <c r="G1" s="98" t="s">
        <v>30</v>
      </c>
      <c r="H1" s="102"/>
      <c r="I1" s="103"/>
    </row>
    <row r="2" spans="1:14" ht="13.5" thickBot="1">
      <c r="A2" s="71" t="s">
        <v>28</v>
      </c>
      <c r="G2" s="52" t="s">
        <v>13</v>
      </c>
      <c r="H2" s="51" t="s">
        <v>14</v>
      </c>
      <c r="I2" s="53" t="s">
        <v>15</v>
      </c>
    </row>
    <row r="3" spans="1:14" ht="13.5" thickBot="1">
      <c r="A3" s="72" t="s">
        <v>33</v>
      </c>
      <c r="E3" s="25" t="s">
        <v>19</v>
      </c>
      <c r="G3" s="54">
        <f>(MAX(B13:B24)-MIN(B13:B24))/2+MIN(B13:B24)</f>
        <v>0</v>
      </c>
      <c r="H3" s="55">
        <f>(MAX(C13:C24)-MIN(C13:C24))/2+MIN(C13:C24)</f>
        <v>0</v>
      </c>
      <c r="I3" s="56">
        <f>(MAX(B13:B24)-MIN(B13:B24))/2</f>
        <v>0</v>
      </c>
    </row>
    <row r="4" spans="1:14" ht="13.5" thickBot="1">
      <c r="A4" s="71" t="s">
        <v>25</v>
      </c>
      <c r="E4" s="26">
        <f>MAX(B9:C9)</f>
        <v>0</v>
      </c>
    </row>
    <row r="5" spans="1:14">
      <c r="B5" s="104" t="s">
        <v>27</v>
      </c>
      <c r="C5" s="105"/>
      <c r="D5" s="106"/>
      <c r="E5" s="24" t="s">
        <v>6</v>
      </c>
    </row>
    <row r="6" spans="1:14" ht="12.75" customHeight="1" thickBot="1">
      <c r="B6" s="81" t="s">
        <v>10</v>
      </c>
      <c r="C6" s="82" t="s">
        <v>11</v>
      </c>
      <c r="D6" s="83" t="s">
        <v>12</v>
      </c>
      <c r="E6" s="23">
        <f>SUM(G13:G24)</f>
        <v>0</v>
      </c>
      <c r="F6" s="15"/>
      <c r="G6" s="100" t="s">
        <v>7</v>
      </c>
    </row>
    <row r="7" spans="1:14" ht="13.5" thickBot="1">
      <c r="B7" s="73"/>
      <c r="C7" s="74"/>
      <c r="D7" s="75"/>
      <c r="E7" s="11"/>
      <c r="F7" s="15"/>
      <c r="G7" s="101"/>
    </row>
    <row r="8" spans="1:14">
      <c r="B8" s="8" t="s">
        <v>8</v>
      </c>
      <c r="C8" s="9" t="s">
        <v>9</v>
      </c>
      <c r="D8" s="79" t="s">
        <v>51</v>
      </c>
      <c r="F8" s="16"/>
      <c r="G8" s="101"/>
    </row>
    <row r="9" spans="1:14" ht="13.5" thickBot="1">
      <c r="B9" s="45">
        <f>ABS(MIN(E13:E24))</f>
        <v>0</v>
      </c>
      <c r="C9" s="46">
        <f>ABS(MAX(E13:E24))</f>
        <v>0</v>
      </c>
      <c r="D9" s="80">
        <f>C9+B9</f>
        <v>0</v>
      </c>
      <c r="F9" s="15"/>
      <c r="G9" s="101"/>
    </row>
    <row r="10" spans="1:14">
      <c r="B10" s="47" t="s">
        <v>3</v>
      </c>
      <c r="C10" s="48" t="s">
        <v>4</v>
      </c>
      <c r="D10" s="10"/>
      <c r="F10" s="16"/>
      <c r="G10" s="101"/>
    </row>
    <row r="11" spans="1:14" ht="13.5" thickBot="1">
      <c r="B11" s="49">
        <f>AVERAGE(B13:B24)</f>
        <v>0</v>
      </c>
      <c r="C11" s="50">
        <f>AVERAGE(C13:C24)</f>
        <v>0</v>
      </c>
      <c r="D11" s="10"/>
      <c r="F11" s="16"/>
      <c r="G11" s="101"/>
    </row>
    <row r="12" spans="1:14">
      <c r="B12" s="43" t="s">
        <v>1</v>
      </c>
      <c r="C12" s="44" t="s">
        <v>2</v>
      </c>
      <c r="D12" s="12"/>
      <c r="E12" s="21" t="s">
        <v>16</v>
      </c>
      <c r="F12" s="17"/>
      <c r="G12" s="101"/>
      <c r="I12" t="s">
        <v>17</v>
      </c>
    </row>
    <row r="13" spans="1:14">
      <c r="A13">
        <v>1</v>
      </c>
      <c r="B13" s="28">
        <f>DEBUT!A9</f>
        <v>0</v>
      </c>
      <c r="C13" s="29">
        <f>DEBUT!B9</f>
        <v>0</v>
      </c>
      <c r="D13" s="84" t="s">
        <v>31</v>
      </c>
      <c r="E13" s="20">
        <f t="shared" ref="E13:E18" si="0">SQRT(POWER((B13-B$7),2)+POWER((C13-C$7),2))-D$7</f>
        <v>0</v>
      </c>
      <c r="F13" s="15">
        <f>SIGN(E13)</f>
        <v>0</v>
      </c>
      <c r="G13" s="11">
        <f>E13*E13</f>
        <v>0</v>
      </c>
      <c r="I13">
        <f>(J13+10)*PI()/180</f>
        <v>0.17453292519943295</v>
      </c>
      <c r="J13">
        <v>0</v>
      </c>
      <c r="K13">
        <f t="shared" ref="K13:K21" si="1">B$7+D$7*COS(J13)</f>
        <v>0</v>
      </c>
      <c r="L13">
        <f t="shared" ref="L13:L21" si="2">C$7+D$7*SIN(J13)</f>
        <v>0</v>
      </c>
      <c r="M13">
        <f t="shared" ref="M13:M49" si="3">B$7+($D$7-$E$4)*COS($J13)</f>
        <v>0</v>
      </c>
      <c r="N13">
        <f t="shared" ref="N13:N49" si="4">C$7+($D$7-$E$4)*SIN($J13)</f>
        <v>0</v>
      </c>
    </row>
    <row r="14" spans="1:14">
      <c r="A14">
        <f>A13+1</f>
        <v>2</v>
      </c>
      <c r="B14" s="28">
        <f>DEBUT!A10</f>
        <v>0</v>
      </c>
      <c r="C14" s="29">
        <f>DEBUT!B10</f>
        <v>0</v>
      </c>
      <c r="D14" s="85" t="s">
        <v>32</v>
      </c>
      <c r="E14" s="20">
        <f t="shared" si="0"/>
        <v>0</v>
      </c>
      <c r="F14" s="15">
        <f t="shared" ref="F14:F24" si="5">SIGN(E14)</f>
        <v>0</v>
      </c>
      <c r="G14" s="11">
        <f t="shared" ref="G14:G24" si="6">E14*E14</f>
        <v>0</v>
      </c>
      <c r="J14">
        <f t="shared" ref="J14:J21" si="7">J13+I$13</f>
        <v>0.17453292519943295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</row>
    <row r="15" spans="1:14">
      <c r="A15">
        <f t="shared" ref="A15:A24" si="8">A14+1</f>
        <v>3</v>
      </c>
      <c r="B15" s="28">
        <f>DEBUT!A11</f>
        <v>0</v>
      </c>
      <c r="C15" s="29">
        <f>DEBUT!B11</f>
        <v>0</v>
      </c>
      <c r="D15" s="10"/>
      <c r="E15" s="20">
        <f t="shared" si="0"/>
        <v>0</v>
      </c>
      <c r="F15" s="15">
        <f t="shared" si="5"/>
        <v>0</v>
      </c>
      <c r="G15" s="11">
        <f t="shared" si="6"/>
        <v>0</v>
      </c>
      <c r="J15">
        <f t="shared" si="7"/>
        <v>0.3490658503988659</v>
      </c>
      <c r="K15">
        <f t="shared" si="1"/>
        <v>0</v>
      </c>
      <c r="L15">
        <f t="shared" si="2"/>
        <v>0</v>
      </c>
      <c r="M15">
        <f t="shared" si="3"/>
        <v>0</v>
      </c>
      <c r="N15">
        <f t="shared" si="4"/>
        <v>0</v>
      </c>
    </row>
    <row r="16" spans="1:14">
      <c r="A16">
        <f t="shared" si="8"/>
        <v>4</v>
      </c>
      <c r="B16" s="28">
        <f>DEBUT!A12</f>
        <v>0</v>
      </c>
      <c r="C16" s="29">
        <f>DEBUT!B12</f>
        <v>0</v>
      </c>
      <c r="D16" s="10"/>
      <c r="E16" s="20">
        <f t="shared" si="0"/>
        <v>0</v>
      </c>
      <c r="F16" s="15">
        <f t="shared" si="5"/>
        <v>0</v>
      </c>
      <c r="G16" s="11">
        <f t="shared" si="6"/>
        <v>0</v>
      </c>
      <c r="J16">
        <f t="shared" si="7"/>
        <v>0.52359877559829882</v>
      </c>
      <c r="K16">
        <f t="shared" si="1"/>
        <v>0</v>
      </c>
      <c r="L16">
        <f t="shared" si="2"/>
        <v>0</v>
      </c>
      <c r="M16">
        <f t="shared" si="3"/>
        <v>0</v>
      </c>
      <c r="N16">
        <f t="shared" si="4"/>
        <v>0</v>
      </c>
    </row>
    <row r="17" spans="1:14">
      <c r="A17">
        <f t="shared" si="8"/>
        <v>5</v>
      </c>
      <c r="B17" s="28">
        <f>DEBUT!A13</f>
        <v>0</v>
      </c>
      <c r="C17" s="29">
        <f>DEBUT!B13</f>
        <v>0</v>
      </c>
      <c r="D17" s="10"/>
      <c r="E17" s="20">
        <f t="shared" si="0"/>
        <v>0</v>
      </c>
      <c r="F17" s="15">
        <f t="shared" si="5"/>
        <v>0</v>
      </c>
      <c r="G17" s="11">
        <f t="shared" si="6"/>
        <v>0</v>
      </c>
      <c r="J17">
        <f t="shared" si="7"/>
        <v>0.69813170079773179</v>
      </c>
      <c r="K17">
        <f t="shared" si="1"/>
        <v>0</v>
      </c>
      <c r="L17">
        <f t="shared" si="2"/>
        <v>0</v>
      </c>
      <c r="M17">
        <f t="shared" si="3"/>
        <v>0</v>
      </c>
      <c r="N17">
        <f t="shared" si="4"/>
        <v>0</v>
      </c>
    </row>
    <row r="18" spans="1:14">
      <c r="A18">
        <f t="shared" si="8"/>
        <v>6</v>
      </c>
      <c r="B18" s="28">
        <f>DEBUT!A14</f>
        <v>0</v>
      </c>
      <c r="C18" s="29">
        <f>DEBUT!B14</f>
        <v>0</v>
      </c>
      <c r="D18" s="10"/>
      <c r="E18" s="20">
        <f t="shared" si="0"/>
        <v>0</v>
      </c>
      <c r="F18" s="15">
        <f t="shared" si="5"/>
        <v>0</v>
      </c>
      <c r="G18" s="11">
        <f t="shared" si="6"/>
        <v>0</v>
      </c>
      <c r="J18">
        <f t="shared" si="7"/>
        <v>0.87266462599716477</v>
      </c>
      <c r="K18">
        <f t="shared" si="1"/>
        <v>0</v>
      </c>
      <c r="L18">
        <f t="shared" si="2"/>
        <v>0</v>
      </c>
      <c r="M18">
        <f t="shared" si="3"/>
        <v>0</v>
      </c>
      <c r="N18">
        <f t="shared" si="4"/>
        <v>0</v>
      </c>
    </row>
    <row r="19" spans="1:14">
      <c r="A19">
        <f t="shared" si="8"/>
        <v>7</v>
      </c>
      <c r="B19" s="28">
        <f>DEBUT!A15</f>
        <v>0</v>
      </c>
      <c r="C19" s="29">
        <f>DEBUT!B15</f>
        <v>0</v>
      </c>
      <c r="D19" s="10"/>
      <c r="E19" s="20">
        <f t="shared" ref="E19:E24" si="9">SQRT(POWER((B19-B$7),2)+POWER((C19-C$7),2))-D$7</f>
        <v>0</v>
      </c>
      <c r="F19" s="15">
        <f t="shared" si="5"/>
        <v>0</v>
      </c>
      <c r="G19" s="11">
        <f t="shared" si="6"/>
        <v>0</v>
      </c>
      <c r="J19">
        <f t="shared" si="7"/>
        <v>1.0471975511965976</v>
      </c>
      <c r="K19">
        <f t="shared" si="1"/>
        <v>0</v>
      </c>
      <c r="L19">
        <f t="shared" si="2"/>
        <v>0</v>
      </c>
      <c r="M19">
        <f t="shared" si="3"/>
        <v>0</v>
      </c>
      <c r="N19">
        <f t="shared" si="4"/>
        <v>0</v>
      </c>
    </row>
    <row r="20" spans="1:14">
      <c r="A20">
        <f t="shared" si="8"/>
        <v>8</v>
      </c>
      <c r="B20" s="28">
        <f>DEBUT!A16</f>
        <v>0</v>
      </c>
      <c r="C20" s="29">
        <f>DEBUT!B16</f>
        <v>0</v>
      </c>
      <c r="D20" s="10"/>
      <c r="E20" s="20">
        <f t="shared" si="9"/>
        <v>0</v>
      </c>
      <c r="F20" s="15">
        <f t="shared" si="5"/>
        <v>0</v>
      </c>
      <c r="G20" s="11">
        <f t="shared" si="6"/>
        <v>0</v>
      </c>
      <c r="J20">
        <f t="shared" si="7"/>
        <v>1.2217304763960306</v>
      </c>
      <c r="K20">
        <f t="shared" si="1"/>
        <v>0</v>
      </c>
      <c r="L20">
        <f t="shared" si="2"/>
        <v>0</v>
      </c>
      <c r="M20">
        <f t="shared" si="3"/>
        <v>0</v>
      </c>
      <c r="N20">
        <f t="shared" si="4"/>
        <v>0</v>
      </c>
    </row>
    <row r="21" spans="1:14">
      <c r="A21">
        <f t="shared" si="8"/>
        <v>9</v>
      </c>
      <c r="B21" s="28">
        <f>DEBUT!A17</f>
        <v>0</v>
      </c>
      <c r="C21" s="29">
        <f>DEBUT!B17</f>
        <v>0</v>
      </c>
      <c r="D21" s="10"/>
      <c r="E21" s="20">
        <f t="shared" si="9"/>
        <v>0</v>
      </c>
      <c r="F21" s="15">
        <f t="shared" si="5"/>
        <v>0</v>
      </c>
      <c r="G21" s="11">
        <f t="shared" si="6"/>
        <v>0</v>
      </c>
      <c r="J21">
        <f t="shared" si="7"/>
        <v>1.3962634015954636</v>
      </c>
      <c r="K21">
        <f t="shared" si="1"/>
        <v>0</v>
      </c>
      <c r="L21">
        <f t="shared" si="2"/>
        <v>0</v>
      </c>
      <c r="M21">
        <f t="shared" si="3"/>
        <v>0</v>
      </c>
      <c r="N21">
        <f t="shared" si="4"/>
        <v>0</v>
      </c>
    </row>
    <row r="22" spans="1:14">
      <c r="A22">
        <f t="shared" si="8"/>
        <v>10</v>
      </c>
      <c r="B22" s="28">
        <f>DEBUT!A18</f>
        <v>0</v>
      </c>
      <c r="C22" s="29">
        <f>DEBUT!B18</f>
        <v>0</v>
      </c>
      <c r="D22" s="10"/>
      <c r="E22" s="20">
        <f t="shared" si="9"/>
        <v>0</v>
      </c>
      <c r="F22" s="15">
        <f t="shared" si="5"/>
        <v>0</v>
      </c>
      <c r="G22" s="11">
        <f t="shared" si="6"/>
        <v>0</v>
      </c>
      <c r="J22">
        <f t="shared" ref="J22:J49" si="10">J21+I$13</f>
        <v>1.5707963267948966</v>
      </c>
      <c r="K22">
        <f t="shared" ref="K22:K49" si="11">B$7+D$7*COS(J22)</f>
        <v>0</v>
      </c>
      <c r="L22">
        <f t="shared" ref="L22:L49" si="12">C$7+D$7*SIN(J22)</f>
        <v>0</v>
      </c>
      <c r="M22">
        <f t="shared" si="3"/>
        <v>0</v>
      </c>
      <c r="N22">
        <f t="shared" si="4"/>
        <v>0</v>
      </c>
    </row>
    <row r="23" spans="1:14">
      <c r="A23">
        <f t="shared" si="8"/>
        <v>11</v>
      </c>
      <c r="B23" s="30">
        <f>DEBUT!A19</f>
        <v>0</v>
      </c>
      <c r="C23" s="31">
        <f>DEBUT!B19</f>
        <v>0</v>
      </c>
      <c r="D23" s="10"/>
      <c r="E23" s="20">
        <f t="shared" si="9"/>
        <v>0</v>
      </c>
      <c r="F23" s="15">
        <f t="shared" si="5"/>
        <v>0</v>
      </c>
      <c r="G23" s="11">
        <f t="shared" si="6"/>
        <v>0</v>
      </c>
      <c r="J23">
        <f t="shared" si="10"/>
        <v>1.7453292519943295</v>
      </c>
      <c r="K23">
        <f t="shared" si="11"/>
        <v>0</v>
      </c>
      <c r="L23">
        <f t="shared" si="12"/>
        <v>0</v>
      </c>
      <c r="M23">
        <f t="shared" si="3"/>
        <v>0</v>
      </c>
      <c r="N23">
        <f t="shared" si="4"/>
        <v>0</v>
      </c>
    </row>
    <row r="24" spans="1:14" ht="13.5" thickBot="1">
      <c r="A24">
        <f t="shared" si="8"/>
        <v>12</v>
      </c>
      <c r="B24" s="32">
        <f>DEBUT!A20</f>
        <v>0</v>
      </c>
      <c r="C24" s="33">
        <f>DEBUT!B20</f>
        <v>0</v>
      </c>
      <c r="E24" s="20">
        <f t="shared" si="9"/>
        <v>0</v>
      </c>
      <c r="F24" s="15">
        <f t="shared" si="5"/>
        <v>0</v>
      </c>
      <c r="G24" s="11">
        <f t="shared" si="6"/>
        <v>0</v>
      </c>
      <c r="J24">
        <f t="shared" si="10"/>
        <v>1.9198621771937625</v>
      </c>
      <c r="K24">
        <f t="shared" si="11"/>
        <v>0</v>
      </c>
      <c r="L24">
        <f t="shared" si="12"/>
        <v>0</v>
      </c>
      <c r="M24">
        <f t="shared" si="3"/>
        <v>0</v>
      </c>
      <c r="N24">
        <f t="shared" si="4"/>
        <v>0</v>
      </c>
    </row>
    <row r="25" spans="1:14">
      <c r="B25" s="1"/>
      <c r="C25" s="1"/>
      <c r="D25" s="10"/>
      <c r="J25">
        <f t="shared" si="10"/>
        <v>2.0943951023931953</v>
      </c>
      <c r="K25">
        <f t="shared" si="11"/>
        <v>0</v>
      </c>
      <c r="L25">
        <f t="shared" si="12"/>
        <v>0</v>
      </c>
      <c r="M25">
        <f t="shared" si="3"/>
        <v>0</v>
      </c>
      <c r="N25">
        <f t="shared" si="4"/>
        <v>0</v>
      </c>
    </row>
    <row r="26" spans="1:14">
      <c r="A26" s="62" t="s">
        <v>36</v>
      </c>
      <c r="E26" s="6"/>
      <c r="F26" s="18"/>
      <c r="J26">
        <f t="shared" si="10"/>
        <v>2.268928027592628</v>
      </c>
      <c r="K26">
        <f t="shared" si="11"/>
        <v>0</v>
      </c>
      <c r="L26">
        <f t="shared" si="12"/>
        <v>0</v>
      </c>
      <c r="M26">
        <f t="shared" si="3"/>
        <v>0</v>
      </c>
      <c r="N26">
        <f t="shared" si="4"/>
        <v>0</v>
      </c>
    </row>
    <row r="27" spans="1:14">
      <c r="A27" s="62" t="s">
        <v>34</v>
      </c>
      <c r="J27">
        <f t="shared" si="10"/>
        <v>2.4434609527920608</v>
      </c>
      <c r="K27">
        <f t="shared" si="11"/>
        <v>0</v>
      </c>
      <c r="L27">
        <f t="shared" si="12"/>
        <v>0</v>
      </c>
      <c r="M27">
        <f t="shared" si="3"/>
        <v>0</v>
      </c>
      <c r="N27">
        <f t="shared" si="4"/>
        <v>0</v>
      </c>
    </row>
    <row r="28" spans="1:14">
      <c r="A28" s="62" t="s">
        <v>35</v>
      </c>
      <c r="J28">
        <f t="shared" si="10"/>
        <v>2.6179938779914935</v>
      </c>
      <c r="K28">
        <f t="shared" si="11"/>
        <v>0</v>
      </c>
      <c r="L28">
        <f t="shared" si="12"/>
        <v>0</v>
      </c>
      <c r="M28">
        <f t="shared" si="3"/>
        <v>0</v>
      </c>
      <c r="N28">
        <f t="shared" si="4"/>
        <v>0</v>
      </c>
    </row>
    <row r="29" spans="1:14">
      <c r="J29">
        <f t="shared" si="10"/>
        <v>2.7925268031909263</v>
      </c>
      <c r="K29">
        <f t="shared" si="11"/>
        <v>0</v>
      </c>
      <c r="L29">
        <f t="shared" si="12"/>
        <v>0</v>
      </c>
      <c r="M29">
        <f t="shared" si="3"/>
        <v>0</v>
      </c>
      <c r="N29">
        <f t="shared" si="4"/>
        <v>0</v>
      </c>
    </row>
    <row r="30" spans="1:14">
      <c r="G30" s="6"/>
      <c r="J30">
        <f t="shared" si="10"/>
        <v>2.967059728390359</v>
      </c>
      <c r="K30">
        <f t="shared" si="11"/>
        <v>0</v>
      </c>
      <c r="L30">
        <f t="shared" si="12"/>
        <v>0</v>
      </c>
      <c r="M30">
        <f t="shared" si="3"/>
        <v>0</v>
      </c>
      <c r="N30">
        <f t="shared" si="4"/>
        <v>0</v>
      </c>
    </row>
    <row r="31" spans="1:14">
      <c r="J31">
        <f t="shared" si="10"/>
        <v>3.1415926535897918</v>
      </c>
      <c r="K31">
        <f t="shared" si="11"/>
        <v>0</v>
      </c>
      <c r="L31">
        <f t="shared" si="12"/>
        <v>0</v>
      </c>
      <c r="M31">
        <f t="shared" si="3"/>
        <v>0</v>
      </c>
      <c r="N31">
        <f t="shared" si="4"/>
        <v>0</v>
      </c>
    </row>
    <row r="32" spans="1:14">
      <c r="J32">
        <f t="shared" si="10"/>
        <v>3.3161255787892245</v>
      </c>
      <c r="K32">
        <f t="shared" si="11"/>
        <v>0</v>
      </c>
      <c r="L32">
        <f t="shared" si="12"/>
        <v>0</v>
      </c>
      <c r="M32">
        <f t="shared" si="3"/>
        <v>0</v>
      </c>
      <c r="N32">
        <f t="shared" si="4"/>
        <v>0</v>
      </c>
    </row>
    <row r="33" spans="10:14">
      <c r="J33">
        <f t="shared" si="10"/>
        <v>3.4906585039886573</v>
      </c>
      <c r="K33">
        <f t="shared" si="11"/>
        <v>0</v>
      </c>
      <c r="L33">
        <f t="shared" si="12"/>
        <v>0</v>
      </c>
      <c r="M33">
        <f t="shared" si="3"/>
        <v>0</v>
      </c>
      <c r="N33">
        <f t="shared" si="4"/>
        <v>0</v>
      </c>
    </row>
    <row r="34" spans="10:14">
      <c r="J34">
        <f t="shared" si="10"/>
        <v>3.66519142918809</v>
      </c>
      <c r="K34">
        <f t="shared" si="11"/>
        <v>0</v>
      </c>
      <c r="L34">
        <f t="shared" si="12"/>
        <v>0</v>
      </c>
      <c r="M34">
        <f t="shared" si="3"/>
        <v>0</v>
      </c>
      <c r="N34">
        <f t="shared" si="4"/>
        <v>0</v>
      </c>
    </row>
    <row r="35" spans="10:14">
      <c r="J35">
        <f t="shared" si="10"/>
        <v>3.8397243543875228</v>
      </c>
      <c r="K35">
        <f t="shared" si="11"/>
        <v>0</v>
      </c>
      <c r="L35">
        <f t="shared" si="12"/>
        <v>0</v>
      </c>
      <c r="M35">
        <f t="shared" si="3"/>
        <v>0</v>
      </c>
      <c r="N35">
        <f t="shared" si="4"/>
        <v>0</v>
      </c>
    </row>
    <row r="36" spans="10:14">
      <c r="J36">
        <f t="shared" si="10"/>
        <v>4.014257279586956</v>
      </c>
      <c r="K36">
        <f t="shared" si="11"/>
        <v>0</v>
      </c>
      <c r="L36">
        <f t="shared" si="12"/>
        <v>0</v>
      </c>
      <c r="M36">
        <f t="shared" si="3"/>
        <v>0</v>
      </c>
      <c r="N36">
        <f t="shared" si="4"/>
        <v>0</v>
      </c>
    </row>
    <row r="37" spans="10:14">
      <c r="J37">
        <f t="shared" si="10"/>
        <v>4.1887902047863887</v>
      </c>
      <c r="K37">
        <f t="shared" si="11"/>
        <v>0</v>
      </c>
      <c r="L37">
        <f t="shared" si="12"/>
        <v>0</v>
      </c>
      <c r="M37">
        <f t="shared" si="3"/>
        <v>0</v>
      </c>
      <c r="N37">
        <f t="shared" si="4"/>
        <v>0</v>
      </c>
    </row>
    <row r="38" spans="10:14">
      <c r="J38">
        <f t="shared" si="10"/>
        <v>4.3633231299858215</v>
      </c>
      <c r="K38">
        <f t="shared" si="11"/>
        <v>0</v>
      </c>
      <c r="L38">
        <f t="shared" si="12"/>
        <v>0</v>
      </c>
      <c r="M38">
        <f t="shared" si="3"/>
        <v>0</v>
      </c>
      <c r="N38">
        <f t="shared" si="4"/>
        <v>0</v>
      </c>
    </row>
    <row r="39" spans="10:14">
      <c r="J39">
        <f t="shared" si="10"/>
        <v>4.5378560551852543</v>
      </c>
      <c r="K39">
        <f t="shared" si="11"/>
        <v>0</v>
      </c>
      <c r="L39">
        <f t="shared" si="12"/>
        <v>0</v>
      </c>
      <c r="M39">
        <f t="shared" si="3"/>
        <v>0</v>
      </c>
      <c r="N39">
        <f t="shared" si="4"/>
        <v>0</v>
      </c>
    </row>
    <row r="40" spans="10:14">
      <c r="J40">
        <f t="shared" si="10"/>
        <v>4.712388980384687</v>
      </c>
      <c r="K40">
        <f t="shared" si="11"/>
        <v>0</v>
      </c>
      <c r="L40">
        <f t="shared" si="12"/>
        <v>0</v>
      </c>
      <c r="M40">
        <f t="shared" si="3"/>
        <v>0</v>
      </c>
      <c r="N40">
        <f t="shared" si="4"/>
        <v>0</v>
      </c>
    </row>
    <row r="41" spans="10:14">
      <c r="J41">
        <f t="shared" si="10"/>
        <v>4.8869219055841198</v>
      </c>
      <c r="K41">
        <f t="shared" si="11"/>
        <v>0</v>
      </c>
      <c r="L41">
        <f t="shared" si="12"/>
        <v>0</v>
      </c>
      <c r="M41">
        <f t="shared" si="3"/>
        <v>0</v>
      </c>
      <c r="N41">
        <f t="shared" si="4"/>
        <v>0</v>
      </c>
    </row>
    <row r="42" spans="10:14">
      <c r="J42">
        <f t="shared" si="10"/>
        <v>5.0614548307835525</v>
      </c>
      <c r="K42">
        <f t="shared" si="11"/>
        <v>0</v>
      </c>
      <c r="L42">
        <f t="shared" si="12"/>
        <v>0</v>
      </c>
      <c r="M42">
        <f t="shared" si="3"/>
        <v>0</v>
      </c>
      <c r="N42">
        <f t="shared" si="4"/>
        <v>0</v>
      </c>
    </row>
    <row r="43" spans="10:14">
      <c r="J43">
        <f t="shared" si="10"/>
        <v>5.2359877559829853</v>
      </c>
      <c r="K43">
        <f t="shared" si="11"/>
        <v>0</v>
      </c>
      <c r="L43">
        <f t="shared" si="12"/>
        <v>0</v>
      </c>
      <c r="M43">
        <f t="shared" si="3"/>
        <v>0</v>
      </c>
      <c r="N43">
        <f t="shared" si="4"/>
        <v>0</v>
      </c>
    </row>
    <row r="44" spans="10:14">
      <c r="J44">
        <f t="shared" si="10"/>
        <v>5.410520681182418</v>
      </c>
      <c r="K44">
        <f t="shared" si="11"/>
        <v>0</v>
      </c>
      <c r="L44">
        <f t="shared" si="12"/>
        <v>0</v>
      </c>
      <c r="M44">
        <f t="shared" si="3"/>
        <v>0</v>
      </c>
      <c r="N44">
        <f t="shared" si="4"/>
        <v>0</v>
      </c>
    </row>
    <row r="45" spans="10:14">
      <c r="J45">
        <f t="shared" si="10"/>
        <v>5.5850536063818508</v>
      </c>
      <c r="K45">
        <f t="shared" si="11"/>
        <v>0</v>
      </c>
      <c r="L45">
        <f t="shared" si="12"/>
        <v>0</v>
      </c>
      <c r="M45">
        <f t="shared" si="3"/>
        <v>0</v>
      </c>
      <c r="N45">
        <f t="shared" si="4"/>
        <v>0</v>
      </c>
    </row>
    <row r="46" spans="10:14">
      <c r="J46">
        <f t="shared" si="10"/>
        <v>5.7595865315812835</v>
      </c>
      <c r="K46">
        <f t="shared" si="11"/>
        <v>0</v>
      </c>
      <c r="L46">
        <f t="shared" si="12"/>
        <v>0</v>
      </c>
      <c r="M46">
        <f t="shared" si="3"/>
        <v>0</v>
      </c>
      <c r="N46">
        <f t="shared" si="4"/>
        <v>0</v>
      </c>
    </row>
    <row r="47" spans="10:14">
      <c r="J47">
        <f t="shared" si="10"/>
        <v>5.9341194567807163</v>
      </c>
      <c r="K47">
        <f t="shared" si="11"/>
        <v>0</v>
      </c>
      <c r="L47">
        <f t="shared" si="12"/>
        <v>0</v>
      </c>
      <c r="M47">
        <f t="shared" si="3"/>
        <v>0</v>
      </c>
      <c r="N47">
        <f t="shared" si="4"/>
        <v>0</v>
      </c>
    </row>
    <row r="48" spans="10:14">
      <c r="J48">
        <f t="shared" si="10"/>
        <v>6.108652381980149</v>
      </c>
      <c r="K48">
        <f t="shared" si="11"/>
        <v>0</v>
      </c>
      <c r="L48">
        <f t="shared" si="12"/>
        <v>0</v>
      </c>
      <c r="M48">
        <f t="shared" si="3"/>
        <v>0</v>
      </c>
      <c r="N48">
        <f t="shared" si="4"/>
        <v>0</v>
      </c>
    </row>
    <row r="49" spans="10:14">
      <c r="J49">
        <f t="shared" si="10"/>
        <v>6.2831853071795818</v>
      </c>
      <c r="K49">
        <f t="shared" si="11"/>
        <v>0</v>
      </c>
      <c r="L49">
        <f t="shared" si="12"/>
        <v>0</v>
      </c>
      <c r="M49">
        <f t="shared" si="3"/>
        <v>0</v>
      </c>
      <c r="N49">
        <f t="shared" si="4"/>
        <v>0</v>
      </c>
    </row>
  </sheetData>
  <mergeCells count="3">
    <mergeCell ref="G6:G12"/>
    <mergeCell ref="G1:I1"/>
    <mergeCell ref="B5:D5"/>
  </mergeCells>
  <hyperlinks>
    <hyperlink ref="D14" r:id="rId1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D8" sqref="D8"/>
    </sheetView>
  </sheetViews>
  <sheetFormatPr baseColWidth="10" defaultRowHeight="12.75"/>
  <cols>
    <col min="1" max="1" width="19.28515625" customWidth="1"/>
    <col min="2" max="2" width="28" bestFit="1" customWidth="1"/>
  </cols>
  <sheetData>
    <row r="1" spans="1:2">
      <c r="A1" s="107" t="str">
        <f>'2ème critère  "minimax"'!D8</f>
        <v>Défaut de circularité (mm)</v>
      </c>
      <c r="B1" s="108"/>
    </row>
    <row r="2" spans="1:2">
      <c r="A2" s="89" t="s">
        <v>37</v>
      </c>
      <c r="B2" s="90" t="s">
        <v>38</v>
      </c>
    </row>
    <row r="3" spans="1:2" ht="13.5" thickBot="1">
      <c r="A3" s="91">
        <f>'2ème critère  "minimax"'!D9</f>
        <v>0</v>
      </c>
      <c r="B3" s="92">
        <f>'1er critère "moindres carrés"'!D9</f>
        <v>0</v>
      </c>
    </row>
    <row r="6" spans="1:2" ht="15">
      <c r="A6" s="87" t="s">
        <v>42</v>
      </c>
    </row>
    <row r="8" spans="1:2" ht="15">
      <c r="A8" s="87" t="s">
        <v>43</v>
      </c>
    </row>
    <row r="9" spans="1:2" ht="15">
      <c r="A9" s="87" t="s">
        <v>44</v>
      </c>
    </row>
    <row r="11" spans="1:2" ht="51">
      <c r="A11" s="88" t="s">
        <v>48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DEBUT</vt:lpstr>
      <vt:lpstr>1er critère "moindres carrés"</vt:lpstr>
      <vt:lpstr>2ème critère  "minimax"</vt:lpstr>
      <vt:lpstr>FIN</vt:lpstr>
    </vt:vector>
  </TitlesOfParts>
  <Company>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cpi</dc:creator>
  <cp:lastModifiedBy>BLACKP4</cp:lastModifiedBy>
  <dcterms:created xsi:type="dcterms:W3CDTF">2005-03-09T15:00:51Z</dcterms:created>
  <dcterms:modified xsi:type="dcterms:W3CDTF">2009-01-04T19:01:17Z</dcterms:modified>
</cp:coreProperties>
</file>