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showInkAnnotation="0" codeName="ThisWorkbook"/>
  <mc:AlternateContent xmlns:mc="http://schemas.openxmlformats.org/markup-compatibility/2006">
    <mc:Choice Requires="x15">
      <x15ac:absPath xmlns:x15ac="http://schemas.microsoft.com/office/spreadsheetml/2010/11/ac" url="/Users/odilepersent-leroy/Documents/ AC ORLEANS/EXAMENS/CCF/LIVRETS CCF CAP BOIS SESSION 22_23/"/>
    </mc:Choice>
  </mc:AlternateContent>
  <xr:revisionPtr revIDLastSave="0" documentId="8_{2B45D0D6-8A56-6548-BE00-8D9C49401CC8}" xr6:coauthVersionLast="47" xr6:coauthVersionMax="47" xr10:uidLastSave="{00000000-0000-0000-0000-000000000000}"/>
  <bookViews>
    <workbookView xWindow="3380" yWindow="460" windowWidth="21360" windowHeight="16460" tabRatio="787" activeTab="4" xr2:uid="{00000000-000D-0000-FFFF-FFFF00000000}"/>
  </bookViews>
  <sheets>
    <sheet name="SESSION 2023" sheetId="1" r:id="rId1"/>
    <sheet name="EP1" sheetId="4" r:id="rId2"/>
    <sheet name="EP2-A Centre" sheetId="2" r:id="rId3"/>
    <sheet name="EP2-B Centre-Note EP2 A+B" sheetId="16" r:id="rId4"/>
    <sheet name="EP2-Entreprise" sheetId="17"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17" i="17" l="1"/>
  <c r="X79" i="17"/>
  <c r="W79" i="17"/>
  <c r="S79" i="17"/>
  <c r="Q79" i="17"/>
  <c r="U79" i="17" s="1"/>
  <c r="X78" i="17"/>
  <c r="W78" i="17"/>
  <c r="S78" i="17"/>
  <c r="Q78" i="17"/>
  <c r="R78" i="17" s="1"/>
  <c r="T78" i="17" s="1"/>
  <c r="X77" i="17"/>
  <c r="W77" i="17"/>
  <c r="S77" i="17"/>
  <c r="Q77" i="17"/>
  <c r="R77" i="17" s="1"/>
  <c r="T77" i="17" s="1"/>
  <c r="X76" i="17"/>
  <c r="W76" i="17"/>
  <c r="S76" i="17"/>
  <c r="Q76" i="17"/>
  <c r="R76" i="17" s="1"/>
  <c r="T76" i="17" s="1"/>
  <c r="X75" i="17"/>
  <c r="W75" i="17"/>
  <c r="S75" i="17"/>
  <c r="Q75" i="17"/>
  <c r="U75" i="17" s="1"/>
  <c r="X74" i="17"/>
  <c r="W74" i="17"/>
  <c r="S74" i="17"/>
  <c r="Q74" i="17"/>
  <c r="R74" i="17" s="1"/>
  <c r="T74" i="17" s="1"/>
  <c r="X73" i="17"/>
  <c r="W73" i="17"/>
  <c r="S73" i="17"/>
  <c r="Q73" i="17"/>
  <c r="R73" i="17" s="1"/>
  <c r="T73" i="17" s="1"/>
  <c r="X72" i="17"/>
  <c r="W72" i="17"/>
  <c r="S72" i="17"/>
  <c r="Q72" i="17"/>
  <c r="R72" i="17" s="1"/>
  <c r="T72" i="17" s="1"/>
  <c r="X71" i="17"/>
  <c r="W71" i="17"/>
  <c r="S71" i="17"/>
  <c r="Q71" i="17"/>
  <c r="U71" i="17" s="1"/>
  <c r="AA70" i="17"/>
  <c r="X70" i="17"/>
  <c r="W70" i="17"/>
  <c r="S70" i="17"/>
  <c r="Q70" i="17"/>
  <c r="R70" i="17" s="1"/>
  <c r="T70" i="17" s="1"/>
  <c r="X69" i="16"/>
  <c r="W69" i="16"/>
  <c r="S69" i="16"/>
  <c r="R69" i="16"/>
  <c r="T69" i="16" s="1"/>
  <c r="Q69" i="16"/>
  <c r="U69" i="16" s="1"/>
  <c r="X68" i="16"/>
  <c r="W68" i="16"/>
  <c r="S68" i="16"/>
  <c r="Q68" i="16"/>
  <c r="R68" i="16" s="1"/>
  <c r="T68" i="16" s="1"/>
  <c r="X67" i="16"/>
  <c r="W67" i="16"/>
  <c r="S67" i="16"/>
  <c r="Q67" i="16"/>
  <c r="R67" i="16" s="1"/>
  <c r="T67" i="16" s="1"/>
  <c r="X66" i="16"/>
  <c r="W66" i="16"/>
  <c r="S66" i="16"/>
  <c r="Q66" i="16"/>
  <c r="U66" i="16" s="1"/>
  <c r="X65" i="16"/>
  <c r="W65" i="16"/>
  <c r="S65" i="16"/>
  <c r="Q65" i="16"/>
  <c r="U65" i="16" s="1"/>
  <c r="X64" i="16"/>
  <c r="W64" i="16"/>
  <c r="S64" i="16"/>
  <c r="Q64" i="16"/>
  <c r="U64" i="16" s="1"/>
  <c r="X63" i="16"/>
  <c r="W63" i="16"/>
  <c r="S63" i="16"/>
  <c r="Q63" i="16"/>
  <c r="R63" i="16" s="1"/>
  <c r="T63" i="16" s="1"/>
  <c r="X62" i="16"/>
  <c r="W62" i="16"/>
  <c r="S62" i="16"/>
  <c r="Q62" i="16"/>
  <c r="U62" i="16" s="1"/>
  <c r="X61" i="16"/>
  <c r="W61" i="16"/>
  <c r="S61" i="16"/>
  <c r="R61" i="16"/>
  <c r="T61" i="16" s="1"/>
  <c r="Q61" i="16"/>
  <c r="U61" i="16" s="1"/>
  <c r="AA60" i="16"/>
  <c r="X60" i="16"/>
  <c r="W60" i="16"/>
  <c r="U60" i="16"/>
  <c r="S60" i="16"/>
  <c r="Q60" i="16"/>
  <c r="R60" i="16" s="1"/>
  <c r="T60" i="16" s="1"/>
  <c r="R64" i="16" l="1"/>
  <c r="T64" i="16" s="1"/>
  <c r="R71" i="17"/>
  <c r="T71" i="17" s="1"/>
  <c r="R65" i="16"/>
  <c r="T65" i="16" s="1"/>
  <c r="R75" i="17"/>
  <c r="T75" i="17" s="1"/>
  <c r="R79" i="17"/>
  <c r="T79" i="17" s="1"/>
  <c r="K77" i="17"/>
  <c r="V77" i="17" s="1"/>
  <c r="K67" i="16"/>
  <c r="V67" i="16" s="1"/>
  <c r="K60" i="16"/>
  <c r="V60" i="16" s="1"/>
  <c r="K75" i="17"/>
  <c r="V75" i="17" s="1"/>
  <c r="K70" i="17"/>
  <c r="V70" i="17" s="1"/>
  <c r="K79" i="17"/>
  <c r="V79" i="17" s="1"/>
  <c r="K78" i="17"/>
  <c r="V78" i="17" s="1"/>
  <c r="K76" i="17"/>
  <c r="V76" i="17" s="1"/>
  <c r="K72" i="17"/>
  <c r="V72" i="17" s="1"/>
  <c r="K71" i="17"/>
  <c r="V71" i="17" s="1"/>
  <c r="K73" i="17"/>
  <c r="V73" i="17" s="1"/>
  <c r="AC70" i="17"/>
  <c r="AD70" i="17" s="1"/>
  <c r="Y70" i="17"/>
  <c r="AB70" i="17"/>
  <c r="K74" i="17"/>
  <c r="V74" i="17" s="1"/>
  <c r="U70" i="17"/>
  <c r="U72" i="17"/>
  <c r="U76" i="17"/>
  <c r="U73" i="17"/>
  <c r="U77" i="17"/>
  <c r="U74" i="17"/>
  <c r="U78" i="17"/>
  <c r="K66" i="16"/>
  <c r="V66" i="16" s="1"/>
  <c r="K65" i="16"/>
  <c r="V65" i="16" s="1"/>
  <c r="AC60" i="16"/>
  <c r="K68" i="16"/>
  <c r="V68" i="16" s="1"/>
  <c r="Y60" i="16"/>
  <c r="K69" i="16"/>
  <c r="V69" i="16" s="1"/>
  <c r="K64" i="16"/>
  <c r="V64" i="16" s="1"/>
  <c r="K62" i="16"/>
  <c r="V62" i="16" s="1"/>
  <c r="K63" i="16"/>
  <c r="V63" i="16" s="1"/>
  <c r="K61" i="16"/>
  <c r="V61" i="16" s="1"/>
  <c r="R62" i="16"/>
  <c r="T62" i="16" s="1"/>
  <c r="U63" i="16"/>
  <c r="R66" i="16"/>
  <c r="T66" i="16" s="1"/>
  <c r="U67" i="16"/>
  <c r="U68" i="16"/>
  <c r="Z70" i="17" l="1"/>
  <c r="Z79" i="17" s="1"/>
  <c r="AB60" i="16"/>
  <c r="Z60" i="16"/>
  <c r="Z69" i="16" s="1"/>
  <c r="AD60" i="16"/>
  <c r="L97" i="2" l="1"/>
  <c r="H18" i="1"/>
  <c r="H19" i="1"/>
  <c r="H20" i="1" l="1"/>
  <c r="H10" i="16"/>
  <c r="X115" i="17"/>
  <c r="W115" i="17"/>
  <c r="S115" i="17"/>
  <c r="Q115" i="17"/>
  <c r="U115" i="17" s="1"/>
  <c r="X114" i="17"/>
  <c r="W114" i="17"/>
  <c r="U114" i="17"/>
  <c r="S114" i="17"/>
  <c r="R114" i="17"/>
  <c r="T114" i="17" s="1"/>
  <c r="Q114" i="17"/>
  <c r="AA113" i="17"/>
  <c r="X113" i="17"/>
  <c r="W113" i="17"/>
  <c r="S113" i="17"/>
  <c r="R113" i="17"/>
  <c r="T113" i="17" s="1"/>
  <c r="Q113" i="17"/>
  <c r="U113" i="17" s="1"/>
  <c r="M112" i="17"/>
  <c r="X111" i="17"/>
  <c r="W111" i="17"/>
  <c r="S111" i="17"/>
  <c r="Q111" i="17"/>
  <c r="R111" i="17" s="1"/>
  <c r="T111" i="17" s="1"/>
  <c r="X110" i="17"/>
  <c r="W110" i="17"/>
  <c r="S110" i="17"/>
  <c r="Q110" i="17"/>
  <c r="R110" i="17" s="1"/>
  <c r="T110" i="17" s="1"/>
  <c r="X109" i="17"/>
  <c r="W109" i="17"/>
  <c r="S109" i="17"/>
  <c r="R109" i="17"/>
  <c r="T109" i="17" s="1"/>
  <c r="Q109" i="17"/>
  <c r="U109" i="17" s="1"/>
  <c r="X108" i="17"/>
  <c r="W108" i="17"/>
  <c r="S108" i="17"/>
  <c r="Q108" i="17"/>
  <c r="U108" i="17" s="1"/>
  <c r="AA107" i="17"/>
  <c r="X107" i="17"/>
  <c r="W107" i="17"/>
  <c r="S107" i="17"/>
  <c r="Q107" i="17"/>
  <c r="R107" i="17" s="1"/>
  <c r="M106" i="17"/>
  <c r="X105" i="17"/>
  <c r="W105" i="17"/>
  <c r="S105" i="17"/>
  <c r="Q105" i="17"/>
  <c r="U105" i="17" s="1"/>
  <c r="X104" i="17"/>
  <c r="W104" i="17"/>
  <c r="U104" i="17"/>
  <c r="S104" i="17"/>
  <c r="Q104" i="17"/>
  <c r="R104" i="17" s="1"/>
  <c r="T104" i="17" s="1"/>
  <c r="X103" i="17"/>
  <c r="W103" i="17"/>
  <c r="S103" i="17"/>
  <c r="Q103" i="17"/>
  <c r="U103" i="17" s="1"/>
  <c r="X102" i="17"/>
  <c r="W102" i="17"/>
  <c r="U102" i="17"/>
  <c r="S102" i="17"/>
  <c r="Q102" i="17"/>
  <c r="R102" i="17" s="1"/>
  <c r="T102" i="17" s="1"/>
  <c r="X101" i="17"/>
  <c r="W101" i="17"/>
  <c r="S101" i="17"/>
  <c r="Q101" i="17"/>
  <c r="U101" i="17" s="1"/>
  <c r="AA100" i="17"/>
  <c r="X100" i="17"/>
  <c r="W100" i="17"/>
  <c r="U100" i="17"/>
  <c r="S100" i="17"/>
  <c r="Q100" i="17"/>
  <c r="R100" i="17" s="1"/>
  <c r="T100" i="17" s="1"/>
  <c r="M99" i="17"/>
  <c r="X98" i="17"/>
  <c r="W98" i="17"/>
  <c r="S98" i="17"/>
  <c r="Q98" i="17"/>
  <c r="R98" i="17" s="1"/>
  <c r="X97" i="17"/>
  <c r="W97" i="17"/>
  <c r="S97" i="17"/>
  <c r="R97" i="17"/>
  <c r="T97" i="17" s="1"/>
  <c r="Q97" i="17"/>
  <c r="U97" i="17" s="1"/>
  <c r="X96" i="17"/>
  <c r="W96" i="17"/>
  <c r="U96" i="17"/>
  <c r="S96" i="17"/>
  <c r="Q96" i="17"/>
  <c r="R96" i="17" s="1"/>
  <c r="T96" i="17" s="1"/>
  <c r="X95" i="17"/>
  <c r="W95" i="17"/>
  <c r="S95" i="17"/>
  <c r="Q95" i="17"/>
  <c r="R95" i="17" s="1"/>
  <c r="T95" i="17" s="1"/>
  <c r="X94" i="17"/>
  <c r="W94" i="17"/>
  <c r="S94" i="17"/>
  <c r="Q94" i="17"/>
  <c r="U94" i="17" s="1"/>
  <c r="AA93" i="17"/>
  <c r="X93" i="17"/>
  <c r="W93" i="17"/>
  <c r="S93" i="17"/>
  <c r="Q93" i="17"/>
  <c r="U93" i="17" s="1"/>
  <c r="M92" i="17"/>
  <c r="X91" i="17"/>
  <c r="W91" i="17"/>
  <c r="U91" i="17"/>
  <c r="S91" i="17"/>
  <c r="R91" i="17"/>
  <c r="T91" i="17" s="1"/>
  <c r="Q91" i="17"/>
  <c r="X90" i="17"/>
  <c r="W90" i="17"/>
  <c r="U90" i="17"/>
  <c r="S90" i="17"/>
  <c r="Q90" i="17"/>
  <c r="R90" i="17" s="1"/>
  <c r="T90" i="17" s="1"/>
  <c r="X89" i="17"/>
  <c r="W89" i="17"/>
  <c r="S89" i="17"/>
  <c r="K89" i="17" s="1"/>
  <c r="V89" i="17" s="1"/>
  <c r="Q89" i="17"/>
  <c r="R89" i="17" s="1"/>
  <c r="T89" i="17" s="1"/>
  <c r="X88" i="17"/>
  <c r="W88" i="17"/>
  <c r="S88" i="17"/>
  <c r="Q88" i="17"/>
  <c r="U88" i="17" s="1"/>
  <c r="X87" i="17"/>
  <c r="W87" i="17"/>
  <c r="U87" i="17"/>
  <c r="S87" i="17"/>
  <c r="Q87" i="17"/>
  <c r="R87" i="17" s="1"/>
  <c r="T87" i="17" s="1"/>
  <c r="X86" i="17"/>
  <c r="W86" i="17"/>
  <c r="S86" i="17"/>
  <c r="Q86" i="17"/>
  <c r="U86" i="17" s="1"/>
  <c r="X85" i="17"/>
  <c r="W85" i="17"/>
  <c r="U85" i="17"/>
  <c r="S85" i="17"/>
  <c r="Q85" i="17"/>
  <c r="R85" i="17" s="1"/>
  <c r="T85" i="17" s="1"/>
  <c r="X84" i="17"/>
  <c r="W84" i="17"/>
  <c r="S84" i="17"/>
  <c r="Q84" i="17"/>
  <c r="U84" i="17" s="1"/>
  <c r="X83" i="17"/>
  <c r="W83" i="17"/>
  <c r="U83" i="17"/>
  <c r="S83" i="17"/>
  <c r="Q83" i="17"/>
  <c r="R83" i="17" s="1"/>
  <c r="T83" i="17" s="1"/>
  <c r="X82" i="17"/>
  <c r="W82" i="17"/>
  <c r="S82" i="17"/>
  <c r="Q82" i="17"/>
  <c r="U82" i="17" s="1"/>
  <c r="AA81" i="17"/>
  <c r="X81" i="17"/>
  <c r="W81" i="17"/>
  <c r="U81" i="17"/>
  <c r="S81" i="17"/>
  <c r="Q81" i="17"/>
  <c r="R81" i="17" s="1"/>
  <c r="T81" i="17" s="1"/>
  <c r="M80" i="17"/>
  <c r="M69" i="17"/>
  <c r="X68" i="17"/>
  <c r="W68" i="17"/>
  <c r="S68" i="17"/>
  <c r="Q68" i="17"/>
  <c r="U68" i="17" s="1"/>
  <c r="X67" i="17"/>
  <c r="W67" i="17"/>
  <c r="U67" i="17"/>
  <c r="S67" i="17"/>
  <c r="Q67" i="17"/>
  <c r="R67" i="17" s="1"/>
  <c r="T67" i="17" s="1"/>
  <c r="X66" i="17"/>
  <c r="W66" i="17"/>
  <c r="S66" i="17"/>
  <c r="Q66" i="17"/>
  <c r="U66" i="17" s="1"/>
  <c r="X65" i="17"/>
  <c r="W65" i="17"/>
  <c r="U65" i="17"/>
  <c r="S65" i="17"/>
  <c r="Q65" i="17"/>
  <c r="R65" i="17" s="1"/>
  <c r="T65" i="17" s="1"/>
  <c r="X64" i="17"/>
  <c r="W64" i="17"/>
  <c r="S64" i="17"/>
  <c r="Q64" i="17"/>
  <c r="U64" i="17" s="1"/>
  <c r="X63" i="17"/>
  <c r="W63" i="17"/>
  <c r="U63" i="17"/>
  <c r="S63" i="17"/>
  <c r="Q63" i="17"/>
  <c r="R63" i="17" s="1"/>
  <c r="T63" i="17" s="1"/>
  <c r="X62" i="17"/>
  <c r="W62" i="17"/>
  <c r="S62" i="17"/>
  <c r="Q62" i="17"/>
  <c r="U62" i="17" s="1"/>
  <c r="X61" i="17"/>
  <c r="W61" i="17"/>
  <c r="S61" i="17"/>
  <c r="Q61" i="17"/>
  <c r="R61" i="17" s="1"/>
  <c r="T61" i="17" s="1"/>
  <c r="AA60" i="17"/>
  <c r="X60" i="17"/>
  <c r="W60" i="17"/>
  <c r="U60" i="17"/>
  <c r="S60" i="17"/>
  <c r="R60" i="17"/>
  <c r="T60" i="17" s="1"/>
  <c r="Q60" i="17"/>
  <c r="M59" i="17"/>
  <c r="X58" i="17"/>
  <c r="W58" i="17"/>
  <c r="S58" i="17"/>
  <c r="K58" i="17" s="1"/>
  <c r="V58" i="17" s="1"/>
  <c r="R58" i="17"/>
  <c r="T58" i="17" s="1"/>
  <c r="Q58" i="17"/>
  <c r="U58" i="17" s="1"/>
  <c r="X57" i="17"/>
  <c r="W57" i="17"/>
  <c r="U57" i="17"/>
  <c r="S57" i="17"/>
  <c r="R57" i="17"/>
  <c r="T57" i="17" s="1"/>
  <c r="Q57" i="17"/>
  <c r="X56" i="17"/>
  <c r="W56" i="17"/>
  <c r="U56" i="17"/>
  <c r="S56" i="17"/>
  <c r="R56" i="17"/>
  <c r="T56" i="17" s="1"/>
  <c r="Q56" i="17"/>
  <c r="X55" i="17"/>
  <c r="W55" i="17"/>
  <c r="U55" i="17"/>
  <c r="S55" i="17"/>
  <c r="R55" i="17"/>
  <c r="T55" i="17" s="1"/>
  <c r="Q55" i="17"/>
  <c r="X54" i="17"/>
  <c r="W54" i="17"/>
  <c r="U54" i="17"/>
  <c r="S54" i="17"/>
  <c r="R54" i="17"/>
  <c r="T54" i="17" s="1"/>
  <c r="Q54" i="17"/>
  <c r="X53" i="17"/>
  <c r="W53" i="17"/>
  <c r="U53" i="17"/>
  <c r="S53" i="17"/>
  <c r="R53" i="17"/>
  <c r="T53" i="17" s="1"/>
  <c r="Q53" i="17"/>
  <c r="AA52" i="17"/>
  <c r="X52" i="17"/>
  <c r="W52" i="17"/>
  <c r="S52" i="17"/>
  <c r="Q52" i="17"/>
  <c r="R52" i="17" s="1"/>
  <c r="T52" i="17" s="1"/>
  <c r="M51" i="17"/>
  <c r="X50" i="17"/>
  <c r="W50" i="17"/>
  <c r="S50" i="17"/>
  <c r="Q50" i="17"/>
  <c r="R50" i="17" s="1"/>
  <c r="T50" i="17" s="1"/>
  <c r="X49" i="17"/>
  <c r="W49" i="17"/>
  <c r="S49" i="17"/>
  <c r="Q49" i="17"/>
  <c r="R49" i="17" s="1"/>
  <c r="T49" i="17" s="1"/>
  <c r="X48" i="17"/>
  <c r="W48" i="17"/>
  <c r="S48" i="17"/>
  <c r="Q48" i="17"/>
  <c r="R48" i="17" s="1"/>
  <c r="T48" i="17" s="1"/>
  <c r="X47" i="17"/>
  <c r="W47" i="17"/>
  <c r="S47" i="17"/>
  <c r="Q47" i="17"/>
  <c r="U47" i="17" s="1"/>
  <c r="AA46" i="17"/>
  <c r="X46" i="17"/>
  <c r="W46" i="17"/>
  <c r="S46" i="17"/>
  <c r="Q46" i="17"/>
  <c r="R46" i="17" s="1"/>
  <c r="M45" i="17"/>
  <c r="X44" i="17"/>
  <c r="W44" i="17"/>
  <c r="S44" i="17"/>
  <c r="Q44" i="17"/>
  <c r="R44" i="17" s="1"/>
  <c r="T44" i="17" s="1"/>
  <c r="X43" i="17"/>
  <c r="W43" i="17"/>
  <c r="S43" i="17"/>
  <c r="Q43" i="17"/>
  <c r="R43" i="17" s="1"/>
  <c r="T43" i="17" s="1"/>
  <c r="X42" i="17"/>
  <c r="W42" i="17"/>
  <c r="S42" i="17"/>
  <c r="R42" i="17"/>
  <c r="T42" i="17" s="1"/>
  <c r="Q42" i="17"/>
  <c r="U42" i="17" s="1"/>
  <c r="AA41" i="17"/>
  <c r="X41" i="17"/>
  <c r="W41" i="17"/>
  <c r="U41" i="17"/>
  <c r="S41" i="17"/>
  <c r="Q41" i="17"/>
  <c r="R41" i="17" s="1"/>
  <c r="M40" i="17"/>
  <c r="X39" i="17"/>
  <c r="W39" i="17"/>
  <c r="S39" i="17"/>
  <c r="Q39" i="17"/>
  <c r="U39" i="17" s="1"/>
  <c r="X38" i="17"/>
  <c r="W38" i="17"/>
  <c r="S38" i="17"/>
  <c r="Q38" i="17"/>
  <c r="R38" i="17" s="1"/>
  <c r="T38" i="17" s="1"/>
  <c r="X37" i="17"/>
  <c r="W37" i="17"/>
  <c r="S37" i="17"/>
  <c r="Q37" i="17"/>
  <c r="U37" i="17" s="1"/>
  <c r="AA36" i="17"/>
  <c r="X36" i="17"/>
  <c r="W36" i="17"/>
  <c r="U36" i="17"/>
  <c r="S36" i="17"/>
  <c r="R36" i="17"/>
  <c r="T36" i="17" s="1"/>
  <c r="Q36" i="17"/>
  <c r="M35" i="17"/>
  <c r="X34" i="17"/>
  <c r="W34" i="17"/>
  <c r="U34" i="17"/>
  <c r="S34" i="17"/>
  <c r="Q34" i="17"/>
  <c r="R34" i="17" s="1"/>
  <c r="T34" i="17" s="1"/>
  <c r="X33" i="17"/>
  <c r="W33" i="17"/>
  <c r="S33" i="17"/>
  <c r="Q33" i="17"/>
  <c r="U33" i="17" s="1"/>
  <c r="X32" i="17"/>
  <c r="W32" i="17"/>
  <c r="S32" i="17"/>
  <c r="Q32" i="17"/>
  <c r="R32" i="17" s="1"/>
  <c r="T32" i="17" s="1"/>
  <c r="X31" i="17"/>
  <c r="W31" i="17"/>
  <c r="S31" i="17"/>
  <c r="R31" i="17"/>
  <c r="T31" i="17" s="1"/>
  <c r="Q31" i="17"/>
  <c r="U31" i="17" s="1"/>
  <c r="X30" i="17"/>
  <c r="W30" i="17"/>
  <c r="S30" i="17"/>
  <c r="Q30" i="17"/>
  <c r="R30" i="17" s="1"/>
  <c r="T30" i="17" s="1"/>
  <c r="X29" i="17"/>
  <c r="W29" i="17"/>
  <c r="S29" i="17"/>
  <c r="Q29" i="17"/>
  <c r="U29" i="17" s="1"/>
  <c r="X28" i="17"/>
  <c r="W28" i="17"/>
  <c r="S28" i="17"/>
  <c r="Q28" i="17"/>
  <c r="R28" i="17" s="1"/>
  <c r="T28" i="17" s="1"/>
  <c r="X27" i="17"/>
  <c r="W27" i="17"/>
  <c r="S27" i="17"/>
  <c r="R27" i="17"/>
  <c r="T27" i="17" s="1"/>
  <c r="Q27" i="17"/>
  <c r="U27" i="17" s="1"/>
  <c r="X26" i="17"/>
  <c r="W26" i="17"/>
  <c r="S26" i="17"/>
  <c r="Q26" i="17"/>
  <c r="R26" i="17" s="1"/>
  <c r="T26" i="17" s="1"/>
  <c r="X25" i="17"/>
  <c r="W25" i="17"/>
  <c r="S25" i="17"/>
  <c r="Q25" i="17"/>
  <c r="U25" i="17" s="1"/>
  <c r="X24" i="17"/>
  <c r="W24" i="17"/>
  <c r="S24" i="17"/>
  <c r="Q24" i="17"/>
  <c r="R24" i="17" s="1"/>
  <c r="T24" i="17" s="1"/>
  <c r="AA23" i="17"/>
  <c r="X23" i="17"/>
  <c r="W23" i="17"/>
  <c r="S23" i="17"/>
  <c r="Q23" i="17"/>
  <c r="U23" i="17" s="1"/>
  <c r="M22" i="17"/>
  <c r="X21" i="17"/>
  <c r="W21" i="17"/>
  <c r="U21" i="17"/>
  <c r="S21" i="17"/>
  <c r="R21" i="17"/>
  <c r="T21" i="17" s="1"/>
  <c r="Q21" i="17"/>
  <c r="X20" i="17"/>
  <c r="W20" i="17"/>
  <c r="U20" i="17"/>
  <c r="S20" i="17"/>
  <c r="R20" i="17"/>
  <c r="T20" i="17" s="1"/>
  <c r="Q20" i="17"/>
  <c r="X19" i="17"/>
  <c r="W19" i="17"/>
  <c r="U19" i="17"/>
  <c r="S19" i="17"/>
  <c r="R19" i="17"/>
  <c r="T19" i="17" s="1"/>
  <c r="Q19" i="17"/>
  <c r="X18" i="17"/>
  <c r="W18" i="17"/>
  <c r="U18" i="17"/>
  <c r="S18" i="17"/>
  <c r="R18" i="17"/>
  <c r="T18" i="17" s="1"/>
  <c r="Q18" i="17"/>
  <c r="X17" i="17"/>
  <c r="W17" i="17"/>
  <c r="U17" i="17"/>
  <c r="S17" i="17"/>
  <c r="R17" i="17"/>
  <c r="T17" i="17" s="1"/>
  <c r="Q17" i="17"/>
  <c r="AA16" i="17"/>
  <c r="X16" i="17"/>
  <c r="W16" i="17"/>
  <c r="S16" i="17"/>
  <c r="K16" i="17" s="1"/>
  <c r="V16" i="17" s="1"/>
  <c r="Q16" i="17"/>
  <c r="R16" i="17" s="1"/>
  <c r="T16" i="17" s="1"/>
  <c r="O16" i="17"/>
  <c r="M15" i="17"/>
  <c r="O15" i="17" s="1"/>
  <c r="D8" i="17"/>
  <c r="D7" i="17"/>
  <c r="D6" i="17"/>
  <c r="D5" i="17"/>
  <c r="D4" i="17"/>
  <c r="L105" i="16"/>
  <c r="X103" i="16"/>
  <c r="W103" i="16"/>
  <c r="S103" i="16"/>
  <c r="Q103" i="16"/>
  <c r="U103" i="16" s="1"/>
  <c r="X102" i="16"/>
  <c r="W102" i="16"/>
  <c r="S102" i="16"/>
  <c r="Q102" i="16"/>
  <c r="R102" i="16" s="1"/>
  <c r="T102" i="16" s="1"/>
  <c r="AA101" i="16"/>
  <c r="X101" i="16"/>
  <c r="W101" i="16"/>
  <c r="S101" i="16"/>
  <c r="Q101" i="16"/>
  <c r="U101" i="16" s="1"/>
  <c r="M100" i="16"/>
  <c r="X99" i="16"/>
  <c r="W99" i="16"/>
  <c r="S99" i="16"/>
  <c r="Q99" i="16"/>
  <c r="R99" i="16" s="1"/>
  <c r="T99" i="16" s="1"/>
  <c r="X98" i="16"/>
  <c r="W98" i="16"/>
  <c r="S98" i="16"/>
  <c r="Q98" i="16"/>
  <c r="U98" i="16" s="1"/>
  <c r="X97" i="16"/>
  <c r="W97" i="16"/>
  <c r="S97" i="16"/>
  <c r="Q97" i="16"/>
  <c r="R97" i="16" s="1"/>
  <c r="T97" i="16" s="1"/>
  <c r="X96" i="16"/>
  <c r="W96" i="16"/>
  <c r="S96" i="16"/>
  <c r="Q96" i="16"/>
  <c r="U96" i="16" s="1"/>
  <c r="AA95" i="16"/>
  <c r="X95" i="16"/>
  <c r="W95" i="16"/>
  <c r="S95" i="16"/>
  <c r="Q95" i="16"/>
  <c r="R95" i="16" s="1"/>
  <c r="T95" i="16" s="1"/>
  <c r="M94" i="16"/>
  <c r="X93" i="16"/>
  <c r="W93" i="16"/>
  <c r="S93" i="16"/>
  <c r="Q93" i="16"/>
  <c r="R93" i="16" s="1"/>
  <c r="X92" i="16"/>
  <c r="W92" i="16"/>
  <c r="S92" i="16"/>
  <c r="Q92" i="16"/>
  <c r="R92" i="16" s="1"/>
  <c r="T92" i="16" s="1"/>
  <c r="X91" i="16"/>
  <c r="W91" i="16"/>
  <c r="S91" i="16"/>
  <c r="Q91" i="16"/>
  <c r="U91" i="16" s="1"/>
  <c r="X90" i="16"/>
  <c r="W90" i="16"/>
  <c r="S90" i="16"/>
  <c r="Q90" i="16"/>
  <c r="U90" i="16" s="1"/>
  <c r="X89" i="16"/>
  <c r="W89" i="16"/>
  <c r="S89" i="16"/>
  <c r="Q89" i="16"/>
  <c r="U89" i="16" s="1"/>
  <c r="AA88" i="16"/>
  <c r="X88" i="16"/>
  <c r="W88" i="16"/>
  <c r="S88" i="16"/>
  <c r="Q88" i="16"/>
  <c r="U88" i="16" s="1"/>
  <c r="M87" i="16"/>
  <c r="X86" i="16"/>
  <c r="W86" i="16"/>
  <c r="S86" i="16"/>
  <c r="Q86" i="16"/>
  <c r="X85" i="16"/>
  <c r="W85" i="16"/>
  <c r="S85" i="16"/>
  <c r="Q85" i="16"/>
  <c r="U85" i="16" s="1"/>
  <c r="X84" i="16"/>
  <c r="W84" i="16"/>
  <c r="S84" i="16"/>
  <c r="Q84" i="16"/>
  <c r="R84" i="16" s="1"/>
  <c r="T84" i="16" s="1"/>
  <c r="X83" i="16"/>
  <c r="W83" i="16"/>
  <c r="S83" i="16"/>
  <c r="Q83" i="16"/>
  <c r="U83" i="16" s="1"/>
  <c r="AA82" i="16"/>
  <c r="X82" i="16"/>
  <c r="W82" i="16"/>
  <c r="S82" i="16"/>
  <c r="Q82" i="16"/>
  <c r="R82" i="16" s="1"/>
  <c r="T82" i="16" s="1"/>
  <c r="M81" i="16"/>
  <c r="X80" i="16"/>
  <c r="W80" i="16"/>
  <c r="S80" i="16"/>
  <c r="Q80" i="16"/>
  <c r="U80" i="16" s="1"/>
  <c r="X79" i="16"/>
  <c r="W79" i="16"/>
  <c r="S79" i="16"/>
  <c r="Q79" i="16"/>
  <c r="R79" i="16" s="1"/>
  <c r="T79" i="16" s="1"/>
  <c r="X78" i="16"/>
  <c r="W78" i="16"/>
  <c r="S78" i="16"/>
  <c r="Q78" i="16"/>
  <c r="U78" i="16" s="1"/>
  <c r="X77" i="16"/>
  <c r="W77" i="16"/>
  <c r="S77" i="16"/>
  <c r="Q77" i="16"/>
  <c r="U77" i="16" s="1"/>
  <c r="X76" i="16"/>
  <c r="W76" i="16"/>
  <c r="S76" i="16"/>
  <c r="Q76" i="16"/>
  <c r="U76" i="16" s="1"/>
  <c r="X75" i="16"/>
  <c r="W75" i="16"/>
  <c r="S75" i="16"/>
  <c r="Q75" i="16"/>
  <c r="R75" i="16" s="1"/>
  <c r="T75" i="16" s="1"/>
  <c r="X74" i="16"/>
  <c r="W74" i="16"/>
  <c r="S74" i="16"/>
  <c r="Q74" i="16"/>
  <c r="U74" i="16" s="1"/>
  <c r="X73" i="16"/>
  <c r="W73" i="16"/>
  <c r="S73" i="16"/>
  <c r="Q73" i="16"/>
  <c r="U73" i="16" s="1"/>
  <c r="X72" i="16"/>
  <c r="W72" i="16"/>
  <c r="S72" i="16"/>
  <c r="Q72" i="16"/>
  <c r="U72" i="16" s="1"/>
  <c r="AA71" i="16"/>
  <c r="X71" i="16"/>
  <c r="W71" i="16"/>
  <c r="S71" i="16"/>
  <c r="Q71" i="16"/>
  <c r="U71" i="16" s="1"/>
  <c r="M70" i="16"/>
  <c r="M59" i="16"/>
  <c r="X58" i="16"/>
  <c r="W58" i="16"/>
  <c r="S58" i="16"/>
  <c r="Q58" i="16"/>
  <c r="U58" i="16" s="1"/>
  <c r="X57" i="16"/>
  <c r="W57" i="16"/>
  <c r="S57" i="16"/>
  <c r="Q57" i="16"/>
  <c r="X56" i="16"/>
  <c r="W56" i="16"/>
  <c r="S56" i="16"/>
  <c r="Q56" i="16"/>
  <c r="U56" i="16" s="1"/>
  <c r="X55" i="16"/>
  <c r="W55" i="16"/>
  <c r="S55" i="16"/>
  <c r="Q55" i="16"/>
  <c r="U55" i="16" s="1"/>
  <c r="X54" i="16"/>
  <c r="W54" i="16"/>
  <c r="S54" i="16"/>
  <c r="Q54" i="16"/>
  <c r="U54" i="16" s="1"/>
  <c r="X53" i="16"/>
  <c r="W53" i="16"/>
  <c r="S53" i="16"/>
  <c r="Q53" i="16"/>
  <c r="R53" i="16" s="1"/>
  <c r="T53" i="16" s="1"/>
  <c r="AA52" i="16"/>
  <c r="X52" i="16"/>
  <c r="W52" i="16"/>
  <c r="S52" i="16"/>
  <c r="Q52" i="16"/>
  <c r="U52" i="16" s="1"/>
  <c r="M51" i="16"/>
  <c r="X50" i="16"/>
  <c r="W50" i="16"/>
  <c r="S50" i="16"/>
  <c r="Q50" i="16"/>
  <c r="R50" i="16" s="1"/>
  <c r="X49" i="16"/>
  <c r="W49" i="16"/>
  <c r="S49" i="16"/>
  <c r="Q49" i="16"/>
  <c r="U49" i="16" s="1"/>
  <c r="X48" i="16"/>
  <c r="W48" i="16"/>
  <c r="S48" i="16"/>
  <c r="Q48" i="16"/>
  <c r="U48" i="16" s="1"/>
  <c r="X47" i="16"/>
  <c r="W47" i="16"/>
  <c r="S47" i="16"/>
  <c r="Q47" i="16"/>
  <c r="U47" i="16" s="1"/>
  <c r="AA46" i="16"/>
  <c r="X46" i="16"/>
  <c r="W46" i="16"/>
  <c r="S46" i="16"/>
  <c r="Q46" i="16"/>
  <c r="U46" i="16" s="1"/>
  <c r="M45" i="16"/>
  <c r="X44" i="16"/>
  <c r="W44" i="16"/>
  <c r="S44" i="16"/>
  <c r="Q44" i="16"/>
  <c r="R44" i="16" s="1"/>
  <c r="X43" i="16"/>
  <c r="W43" i="16"/>
  <c r="S43" i="16"/>
  <c r="Q43" i="16"/>
  <c r="U43" i="16" s="1"/>
  <c r="X42" i="16"/>
  <c r="W42" i="16"/>
  <c r="S42" i="16"/>
  <c r="Q42" i="16"/>
  <c r="R42" i="16" s="1"/>
  <c r="T42" i="16" s="1"/>
  <c r="AA41" i="16"/>
  <c r="X41" i="16"/>
  <c r="W41" i="16"/>
  <c r="S41" i="16"/>
  <c r="Q41" i="16"/>
  <c r="U41" i="16" s="1"/>
  <c r="M40" i="16"/>
  <c r="X39" i="16"/>
  <c r="W39" i="16"/>
  <c r="S39" i="16"/>
  <c r="Q39" i="16"/>
  <c r="R39" i="16" s="1"/>
  <c r="T39" i="16" s="1"/>
  <c r="X38" i="16"/>
  <c r="W38" i="16"/>
  <c r="S38" i="16"/>
  <c r="Q38" i="16"/>
  <c r="U38" i="16" s="1"/>
  <c r="X37" i="16"/>
  <c r="W37" i="16"/>
  <c r="S37" i="16"/>
  <c r="Q37" i="16"/>
  <c r="R37" i="16" s="1"/>
  <c r="T37" i="16" s="1"/>
  <c r="AA36" i="16"/>
  <c r="X36" i="16"/>
  <c r="W36" i="16"/>
  <c r="S36" i="16"/>
  <c r="Q36" i="16"/>
  <c r="U36" i="16" s="1"/>
  <c r="M35" i="16"/>
  <c r="X34" i="16"/>
  <c r="W34" i="16"/>
  <c r="S34" i="16"/>
  <c r="Q34" i="16"/>
  <c r="R34" i="16" s="1"/>
  <c r="T34" i="16" s="1"/>
  <c r="X33" i="16"/>
  <c r="W33" i="16"/>
  <c r="S33" i="16"/>
  <c r="Q33" i="16"/>
  <c r="U33" i="16" s="1"/>
  <c r="X32" i="16"/>
  <c r="W32" i="16"/>
  <c r="S32" i="16"/>
  <c r="Q32" i="16"/>
  <c r="R32" i="16" s="1"/>
  <c r="T32" i="16" s="1"/>
  <c r="X31" i="16"/>
  <c r="W31" i="16"/>
  <c r="S31" i="16"/>
  <c r="Q31" i="16"/>
  <c r="U31" i="16" s="1"/>
  <c r="X30" i="16"/>
  <c r="W30" i="16"/>
  <c r="S30" i="16"/>
  <c r="Q30" i="16"/>
  <c r="R30" i="16" s="1"/>
  <c r="T30" i="16" s="1"/>
  <c r="X29" i="16"/>
  <c r="W29" i="16"/>
  <c r="S29" i="16"/>
  <c r="Q29" i="16"/>
  <c r="U29" i="16" s="1"/>
  <c r="X28" i="16"/>
  <c r="W28" i="16"/>
  <c r="S28" i="16"/>
  <c r="Q28" i="16"/>
  <c r="R28" i="16" s="1"/>
  <c r="T28" i="16" s="1"/>
  <c r="X27" i="16"/>
  <c r="W27" i="16"/>
  <c r="S27" i="16"/>
  <c r="Q27" i="16"/>
  <c r="R27" i="16" s="1"/>
  <c r="T27" i="16" s="1"/>
  <c r="X26" i="16"/>
  <c r="W26" i="16"/>
  <c r="S26" i="16"/>
  <c r="Q26" i="16"/>
  <c r="R26" i="16" s="1"/>
  <c r="T26" i="16" s="1"/>
  <c r="X25" i="16"/>
  <c r="W25" i="16"/>
  <c r="S25" i="16"/>
  <c r="Q25" i="16"/>
  <c r="U25" i="16" s="1"/>
  <c r="X24" i="16"/>
  <c r="W24" i="16"/>
  <c r="S24" i="16"/>
  <c r="Q24" i="16"/>
  <c r="R24" i="16" s="1"/>
  <c r="T24" i="16" s="1"/>
  <c r="AA23" i="16"/>
  <c r="X23" i="16"/>
  <c r="W23" i="16"/>
  <c r="S23" i="16"/>
  <c r="Q23" i="16"/>
  <c r="U23" i="16" s="1"/>
  <c r="M22" i="16"/>
  <c r="X21" i="16"/>
  <c r="W21" i="16"/>
  <c r="S21" i="16"/>
  <c r="Q21" i="16"/>
  <c r="U21" i="16" s="1"/>
  <c r="X20" i="16"/>
  <c r="W20" i="16"/>
  <c r="S20" i="16"/>
  <c r="Q20" i="16"/>
  <c r="U20" i="16" s="1"/>
  <c r="X19" i="16"/>
  <c r="W19" i="16"/>
  <c r="S19" i="16"/>
  <c r="Q19" i="16"/>
  <c r="R19" i="16" s="1"/>
  <c r="T19" i="16" s="1"/>
  <c r="X18" i="16"/>
  <c r="W18" i="16"/>
  <c r="S18" i="16"/>
  <c r="Q18" i="16"/>
  <c r="U18" i="16" s="1"/>
  <c r="X17" i="16"/>
  <c r="W17" i="16"/>
  <c r="S17" i="16"/>
  <c r="Q17" i="16"/>
  <c r="U17" i="16" s="1"/>
  <c r="AA16" i="16"/>
  <c r="X16" i="16"/>
  <c r="W16" i="16"/>
  <c r="S16" i="16"/>
  <c r="Q16" i="16"/>
  <c r="R16" i="16" s="1"/>
  <c r="T16" i="16" s="1"/>
  <c r="M15" i="16"/>
  <c r="O15" i="16" s="1"/>
  <c r="H8" i="16"/>
  <c r="D8" i="16"/>
  <c r="H7" i="16"/>
  <c r="D7" i="16"/>
  <c r="H6" i="16"/>
  <c r="D6" i="16"/>
  <c r="H5" i="16"/>
  <c r="D5" i="16"/>
  <c r="H4" i="16"/>
  <c r="D4" i="16"/>
  <c r="X95" i="2"/>
  <c r="W95" i="2"/>
  <c r="S95" i="2"/>
  <c r="Q95" i="2"/>
  <c r="R95" i="2" s="1"/>
  <c r="T95" i="2" s="1"/>
  <c r="X94" i="2"/>
  <c r="W94" i="2"/>
  <c r="S94" i="2"/>
  <c r="Q94" i="2"/>
  <c r="U94" i="2" s="1"/>
  <c r="X93" i="2"/>
  <c r="W93" i="2"/>
  <c r="S93" i="2"/>
  <c r="Q93" i="2"/>
  <c r="R93" i="2" s="1"/>
  <c r="T93" i="2" s="1"/>
  <c r="X92" i="2"/>
  <c r="W92" i="2"/>
  <c r="S92" i="2"/>
  <c r="Q92" i="2"/>
  <c r="U92" i="2" s="1"/>
  <c r="AA91" i="2"/>
  <c r="X91" i="2"/>
  <c r="W91" i="2"/>
  <c r="S91" i="2"/>
  <c r="Q91" i="2"/>
  <c r="R91" i="2" s="1"/>
  <c r="T91" i="2" s="1"/>
  <c r="M90" i="2"/>
  <c r="X89" i="2"/>
  <c r="W89" i="2"/>
  <c r="S89" i="2"/>
  <c r="Q89" i="2"/>
  <c r="R89" i="2" s="1"/>
  <c r="T89" i="2" s="1"/>
  <c r="X88" i="2"/>
  <c r="W88" i="2"/>
  <c r="S88" i="2"/>
  <c r="Q88" i="2"/>
  <c r="U88" i="2" s="1"/>
  <c r="X87" i="2"/>
  <c r="W87" i="2"/>
  <c r="S87" i="2"/>
  <c r="Q87" i="2"/>
  <c r="R87" i="2" s="1"/>
  <c r="T87" i="2" s="1"/>
  <c r="X86" i="2"/>
  <c r="W86" i="2"/>
  <c r="S86" i="2"/>
  <c r="Q86" i="2"/>
  <c r="U86" i="2" s="1"/>
  <c r="X85" i="2"/>
  <c r="W85" i="2"/>
  <c r="S85" i="2"/>
  <c r="Q85" i="2"/>
  <c r="R85" i="2" s="1"/>
  <c r="T85" i="2" s="1"/>
  <c r="AA84" i="2"/>
  <c r="X84" i="2"/>
  <c r="W84" i="2"/>
  <c r="S84" i="2"/>
  <c r="Q84" i="2"/>
  <c r="R84" i="2" s="1"/>
  <c r="T84" i="2" s="1"/>
  <c r="M83" i="2"/>
  <c r="X82" i="2"/>
  <c r="W82" i="2"/>
  <c r="S82" i="2"/>
  <c r="Q82" i="2"/>
  <c r="U82" i="2" s="1"/>
  <c r="X81" i="2"/>
  <c r="W81" i="2"/>
  <c r="S81" i="2"/>
  <c r="Q81" i="2"/>
  <c r="R81" i="2" s="1"/>
  <c r="T81" i="2" s="1"/>
  <c r="X80" i="2"/>
  <c r="W80" i="2"/>
  <c r="S80" i="2"/>
  <c r="Q80" i="2"/>
  <c r="U80" i="2" s="1"/>
  <c r="AA79" i="2"/>
  <c r="X79" i="2"/>
  <c r="W79" i="2"/>
  <c r="S79" i="2"/>
  <c r="Q79" i="2"/>
  <c r="R79" i="2" s="1"/>
  <c r="T79" i="2" s="1"/>
  <c r="M78" i="2"/>
  <c r="X77" i="2"/>
  <c r="W77" i="2"/>
  <c r="S77" i="2"/>
  <c r="Q77" i="2"/>
  <c r="R77" i="2" s="1"/>
  <c r="T77" i="2" s="1"/>
  <c r="X76" i="2"/>
  <c r="W76" i="2"/>
  <c r="S76" i="2"/>
  <c r="Q76" i="2"/>
  <c r="U76" i="2" s="1"/>
  <c r="X75" i="2"/>
  <c r="W75" i="2"/>
  <c r="S75" i="2"/>
  <c r="Q75" i="2"/>
  <c r="R75" i="2" s="1"/>
  <c r="T75" i="2" s="1"/>
  <c r="X74" i="2"/>
  <c r="W74" i="2"/>
  <c r="S74" i="2"/>
  <c r="Q74" i="2"/>
  <c r="U74" i="2" s="1"/>
  <c r="X73" i="2"/>
  <c r="W73" i="2"/>
  <c r="S73" i="2"/>
  <c r="Q73" i="2"/>
  <c r="R73" i="2" s="1"/>
  <c r="T73" i="2" s="1"/>
  <c r="X72" i="2"/>
  <c r="W72" i="2"/>
  <c r="S72" i="2"/>
  <c r="Q72" i="2"/>
  <c r="U72" i="2" s="1"/>
  <c r="X71" i="2"/>
  <c r="W71" i="2"/>
  <c r="S71" i="2"/>
  <c r="Q71" i="2"/>
  <c r="R71" i="2" s="1"/>
  <c r="T71" i="2" s="1"/>
  <c r="AA70" i="2"/>
  <c r="X70" i="2"/>
  <c r="W70" i="2"/>
  <c r="S70" i="2"/>
  <c r="Q70" i="2"/>
  <c r="R70" i="2" s="1"/>
  <c r="T70" i="2" s="1"/>
  <c r="M69" i="2"/>
  <c r="X68" i="2"/>
  <c r="W68" i="2"/>
  <c r="S68" i="2"/>
  <c r="Q68" i="2"/>
  <c r="U68" i="2" s="1"/>
  <c r="X67" i="2"/>
  <c r="W67" i="2"/>
  <c r="S67" i="2"/>
  <c r="Q67" i="2"/>
  <c r="R67" i="2" s="1"/>
  <c r="T67" i="2" s="1"/>
  <c r="X66" i="2"/>
  <c r="W66" i="2"/>
  <c r="S66" i="2"/>
  <c r="Q66" i="2"/>
  <c r="U66" i="2" s="1"/>
  <c r="X65" i="2"/>
  <c r="W65" i="2"/>
  <c r="S65" i="2"/>
  <c r="Q65" i="2"/>
  <c r="R65" i="2" s="1"/>
  <c r="T65" i="2" s="1"/>
  <c r="X64" i="2"/>
  <c r="W64" i="2"/>
  <c r="S64" i="2"/>
  <c r="Q64" i="2"/>
  <c r="U64" i="2" s="1"/>
  <c r="X63" i="2"/>
  <c r="W63" i="2"/>
  <c r="S63" i="2"/>
  <c r="Q63" i="2"/>
  <c r="R63" i="2" s="1"/>
  <c r="T63" i="2" s="1"/>
  <c r="X62" i="2"/>
  <c r="W62" i="2"/>
  <c r="S62" i="2"/>
  <c r="Q62" i="2"/>
  <c r="U62" i="2" s="1"/>
  <c r="X61" i="2"/>
  <c r="W61" i="2"/>
  <c r="S61" i="2"/>
  <c r="Q61" i="2"/>
  <c r="R61" i="2" s="1"/>
  <c r="T61" i="2" s="1"/>
  <c r="AA60" i="2"/>
  <c r="X60" i="2"/>
  <c r="W60" i="2"/>
  <c r="S60" i="2"/>
  <c r="Q60" i="2"/>
  <c r="R60" i="2" s="1"/>
  <c r="T60" i="2" s="1"/>
  <c r="M59" i="2"/>
  <c r="X58" i="2"/>
  <c r="W58" i="2"/>
  <c r="S58" i="2"/>
  <c r="Q58" i="2"/>
  <c r="U58" i="2" s="1"/>
  <c r="X57" i="2"/>
  <c r="W57" i="2"/>
  <c r="S57" i="2"/>
  <c r="Q57" i="2"/>
  <c r="R57" i="2" s="1"/>
  <c r="T57" i="2" s="1"/>
  <c r="X56" i="2"/>
  <c r="W56" i="2"/>
  <c r="S56" i="2"/>
  <c r="Q56" i="2"/>
  <c r="R56" i="2" s="1"/>
  <c r="T56" i="2" s="1"/>
  <c r="X55" i="2"/>
  <c r="W55" i="2"/>
  <c r="S55" i="2"/>
  <c r="Q55" i="2"/>
  <c r="U55" i="2" s="1"/>
  <c r="X54" i="2"/>
  <c r="W54" i="2"/>
  <c r="S54" i="2"/>
  <c r="Q54" i="2"/>
  <c r="R54" i="2" s="1"/>
  <c r="T54" i="2" s="1"/>
  <c r="X53" i="2"/>
  <c r="W53" i="2"/>
  <c r="S53" i="2"/>
  <c r="Q53" i="2"/>
  <c r="U53" i="2" s="1"/>
  <c r="AA52" i="2"/>
  <c r="X52" i="2"/>
  <c r="W52" i="2"/>
  <c r="S52" i="2"/>
  <c r="Q52" i="2"/>
  <c r="U52" i="2" s="1"/>
  <c r="M51" i="2"/>
  <c r="X50" i="2"/>
  <c r="W50" i="2"/>
  <c r="S50" i="2"/>
  <c r="Q50" i="2"/>
  <c r="U50" i="2" s="1"/>
  <c r="X49" i="2"/>
  <c r="W49" i="2"/>
  <c r="S49" i="2"/>
  <c r="Q49" i="2"/>
  <c r="R49" i="2" s="1"/>
  <c r="T49" i="2" s="1"/>
  <c r="X48" i="2"/>
  <c r="W48" i="2"/>
  <c r="S48" i="2"/>
  <c r="Q48" i="2"/>
  <c r="U48" i="2" s="1"/>
  <c r="X47" i="2"/>
  <c r="W47" i="2"/>
  <c r="S47" i="2"/>
  <c r="Q47" i="2"/>
  <c r="R47" i="2" s="1"/>
  <c r="T47" i="2" s="1"/>
  <c r="AA46" i="2"/>
  <c r="X46" i="2"/>
  <c r="W46" i="2"/>
  <c r="S46" i="2"/>
  <c r="Q46" i="2"/>
  <c r="U46" i="2" s="1"/>
  <c r="M45" i="2"/>
  <c r="X44" i="2"/>
  <c r="W44" i="2"/>
  <c r="S44" i="2"/>
  <c r="Q44" i="2"/>
  <c r="R44" i="2" s="1"/>
  <c r="T44" i="2" s="1"/>
  <c r="X43" i="2"/>
  <c r="W43" i="2"/>
  <c r="S43" i="2"/>
  <c r="Q43" i="2"/>
  <c r="U43" i="2" s="1"/>
  <c r="X42" i="2"/>
  <c r="W42" i="2"/>
  <c r="S42" i="2"/>
  <c r="Q42" i="2"/>
  <c r="R42" i="2" s="1"/>
  <c r="T42" i="2" s="1"/>
  <c r="AA41" i="2"/>
  <c r="X41" i="2"/>
  <c r="W41" i="2"/>
  <c r="S41" i="2"/>
  <c r="Q41" i="2"/>
  <c r="R41" i="2" s="1"/>
  <c r="T41" i="2" s="1"/>
  <c r="M40" i="2"/>
  <c r="X39" i="2"/>
  <c r="W39" i="2"/>
  <c r="S39" i="2"/>
  <c r="Q39" i="2"/>
  <c r="R39" i="2" s="1"/>
  <c r="T39" i="2" s="1"/>
  <c r="X38" i="2"/>
  <c r="W38" i="2"/>
  <c r="S38" i="2"/>
  <c r="Q38" i="2"/>
  <c r="U38" i="2" s="1"/>
  <c r="X37" i="2"/>
  <c r="W37" i="2"/>
  <c r="S37" i="2"/>
  <c r="Q37" i="2"/>
  <c r="R37" i="2" s="1"/>
  <c r="T37" i="2" s="1"/>
  <c r="AA36" i="2"/>
  <c r="X36" i="2"/>
  <c r="W36" i="2"/>
  <c r="S36" i="2"/>
  <c r="Q36" i="2"/>
  <c r="U36" i="2" s="1"/>
  <c r="M35" i="2"/>
  <c r="X34" i="2"/>
  <c r="W34" i="2"/>
  <c r="S34" i="2"/>
  <c r="Q34" i="2"/>
  <c r="R34" i="2" s="1"/>
  <c r="T34" i="2" s="1"/>
  <c r="X33" i="2"/>
  <c r="W33" i="2"/>
  <c r="S33" i="2"/>
  <c r="Q33" i="2"/>
  <c r="U33" i="2" s="1"/>
  <c r="X32" i="2"/>
  <c r="W32" i="2"/>
  <c r="S32" i="2"/>
  <c r="Q32" i="2"/>
  <c r="R32" i="2" s="1"/>
  <c r="T32" i="2" s="1"/>
  <c r="X31" i="2"/>
  <c r="W31" i="2"/>
  <c r="S31" i="2"/>
  <c r="Q31" i="2"/>
  <c r="U31" i="2" s="1"/>
  <c r="X30" i="2"/>
  <c r="W30" i="2"/>
  <c r="S30" i="2"/>
  <c r="Q30" i="2"/>
  <c r="R30" i="2" s="1"/>
  <c r="T30" i="2" s="1"/>
  <c r="X29" i="2"/>
  <c r="W29" i="2"/>
  <c r="S29" i="2"/>
  <c r="Q29" i="2"/>
  <c r="U29" i="2" s="1"/>
  <c r="X28" i="2"/>
  <c r="W28" i="2"/>
  <c r="S28" i="2"/>
  <c r="Q28" i="2"/>
  <c r="R28" i="2" s="1"/>
  <c r="T28" i="2" s="1"/>
  <c r="X27" i="2"/>
  <c r="W27" i="2"/>
  <c r="S27" i="2"/>
  <c r="Q27" i="2"/>
  <c r="U27" i="2" s="1"/>
  <c r="X26" i="2"/>
  <c r="W26" i="2"/>
  <c r="S26" i="2"/>
  <c r="Q26" i="2"/>
  <c r="R26" i="2" s="1"/>
  <c r="T26" i="2" s="1"/>
  <c r="X25" i="2"/>
  <c r="W25" i="2"/>
  <c r="S25" i="2"/>
  <c r="Q25" i="2"/>
  <c r="U25" i="2" s="1"/>
  <c r="X24" i="2"/>
  <c r="W24" i="2"/>
  <c r="S24" i="2"/>
  <c r="Q24" i="2"/>
  <c r="R24" i="2" s="1"/>
  <c r="T24" i="2" s="1"/>
  <c r="AA23" i="2"/>
  <c r="X23" i="2"/>
  <c r="W23" i="2"/>
  <c r="S23" i="2"/>
  <c r="Q23" i="2"/>
  <c r="R23" i="2" s="1"/>
  <c r="T23" i="2" s="1"/>
  <c r="M22" i="2"/>
  <c r="X21" i="2"/>
  <c r="W21" i="2"/>
  <c r="S21" i="2"/>
  <c r="Q21" i="2"/>
  <c r="R21" i="2" s="1"/>
  <c r="T21" i="2" s="1"/>
  <c r="X20" i="2"/>
  <c r="W20" i="2"/>
  <c r="S20" i="2"/>
  <c r="Q20" i="2"/>
  <c r="U20" i="2" s="1"/>
  <c r="X19" i="2"/>
  <c r="W19" i="2"/>
  <c r="S19" i="2"/>
  <c r="Q19" i="2"/>
  <c r="R19" i="2" s="1"/>
  <c r="T19" i="2" s="1"/>
  <c r="X18" i="2"/>
  <c r="W18" i="2"/>
  <c r="S18" i="2"/>
  <c r="Q18" i="2"/>
  <c r="U18" i="2" s="1"/>
  <c r="X17" i="2"/>
  <c r="W17" i="2"/>
  <c r="S17" i="2"/>
  <c r="Q17" i="2"/>
  <c r="R17" i="2" s="1"/>
  <c r="T17" i="2" s="1"/>
  <c r="AA16" i="2"/>
  <c r="X16" i="2"/>
  <c r="W16" i="2"/>
  <c r="S16" i="2"/>
  <c r="Q16" i="2"/>
  <c r="R16" i="2" s="1"/>
  <c r="T16" i="2" s="1"/>
  <c r="M15" i="2"/>
  <c r="O15" i="2" s="1"/>
  <c r="H10" i="2"/>
  <c r="H8" i="2"/>
  <c r="D8" i="2"/>
  <c r="H7" i="2"/>
  <c r="D7" i="2"/>
  <c r="H6" i="2"/>
  <c r="D6" i="2"/>
  <c r="H5" i="2"/>
  <c r="D5" i="2"/>
  <c r="H4" i="2"/>
  <c r="D4" i="2"/>
  <c r="L46" i="4"/>
  <c r="X44" i="4"/>
  <c r="W44" i="4"/>
  <c r="S44" i="4"/>
  <c r="Q44" i="4"/>
  <c r="R44" i="4" s="1"/>
  <c r="T44" i="4" s="1"/>
  <c r="AA43" i="4"/>
  <c r="X43" i="4"/>
  <c r="W43" i="4"/>
  <c r="S43" i="4"/>
  <c r="Q43" i="4"/>
  <c r="R43" i="4" s="1"/>
  <c r="T43" i="4" s="1"/>
  <c r="M42" i="4"/>
  <c r="X41" i="4"/>
  <c r="W41" i="4"/>
  <c r="S41" i="4"/>
  <c r="Q41" i="4"/>
  <c r="R41" i="4" s="1"/>
  <c r="T41" i="4" s="1"/>
  <c r="X40" i="4"/>
  <c r="W40" i="4"/>
  <c r="S40" i="4"/>
  <c r="Q40" i="4"/>
  <c r="U40" i="4" s="1"/>
  <c r="AA39" i="4"/>
  <c r="X39" i="4"/>
  <c r="W39" i="4"/>
  <c r="S39" i="4"/>
  <c r="Q39" i="4"/>
  <c r="R39" i="4" s="1"/>
  <c r="T39" i="4" s="1"/>
  <c r="M38" i="4"/>
  <c r="X37" i="4"/>
  <c r="W37" i="4"/>
  <c r="S37" i="4"/>
  <c r="Q37" i="4"/>
  <c r="U37" i="4" s="1"/>
  <c r="X36" i="4"/>
  <c r="W36" i="4"/>
  <c r="S36" i="4"/>
  <c r="Q36" i="4"/>
  <c r="U36" i="4" s="1"/>
  <c r="X35" i="4"/>
  <c r="W35" i="4"/>
  <c r="S35" i="4"/>
  <c r="Q35" i="4"/>
  <c r="U35" i="4" s="1"/>
  <c r="AA34" i="4"/>
  <c r="X34" i="4"/>
  <c r="W34" i="4"/>
  <c r="S34" i="4"/>
  <c r="Q34" i="4"/>
  <c r="U34" i="4" s="1"/>
  <c r="M33" i="4"/>
  <c r="X32" i="4"/>
  <c r="W32" i="4"/>
  <c r="S32" i="4"/>
  <c r="Q32" i="4"/>
  <c r="U32" i="4" s="1"/>
  <c r="X31" i="4"/>
  <c r="W31" i="4"/>
  <c r="S31" i="4"/>
  <c r="Q31" i="4"/>
  <c r="U31" i="4" s="1"/>
  <c r="AA30" i="4"/>
  <c r="X30" i="4"/>
  <c r="W30" i="4"/>
  <c r="S30" i="4"/>
  <c r="Q30" i="4"/>
  <c r="U30" i="4" s="1"/>
  <c r="M29" i="4"/>
  <c r="X28" i="4"/>
  <c r="W28" i="4"/>
  <c r="S28" i="4"/>
  <c r="Q28" i="4"/>
  <c r="U28" i="4" s="1"/>
  <c r="X27" i="4"/>
  <c r="W27" i="4"/>
  <c r="S27" i="4"/>
  <c r="Q27" i="4"/>
  <c r="U27" i="4" s="1"/>
  <c r="X26" i="4"/>
  <c r="W26" i="4"/>
  <c r="S26" i="4"/>
  <c r="Q26" i="4"/>
  <c r="U26" i="4" s="1"/>
  <c r="X25" i="4"/>
  <c r="W25" i="4"/>
  <c r="S25" i="4"/>
  <c r="Q25" i="4"/>
  <c r="U25" i="4" s="1"/>
  <c r="X24" i="4"/>
  <c r="W24" i="4"/>
  <c r="S24" i="4"/>
  <c r="Q24" i="4"/>
  <c r="U24" i="4" s="1"/>
  <c r="AA23" i="4"/>
  <c r="X23" i="4"/>
  <c r="W23" i="4"/>
  <c r="S23" i="4"/>
  <c r="Q23" i="4"/>
  <c r="R23" i="4" s="1"/>
  <c r="T23" i="4" s="1"/>
  <c r="M22" i="4"/>
  <c r="X21" i="4"/>
  <c r="W21" i="4"/>
  <c r="S21" i="4"/>
  <c r="Q21" i="4"/>
  <c r="U21" i="4" s="1"/>
  <c r="X20" i="4"/>
  <c r="W20" i="4"/>
  <c r="S20" i="4"/>
  <c r="Q20" i="4"/>
  <c r="U20" i="4" s="1"/>
  <c r="X19" i="4"/>
  <c r="W19" i="4"/>
  <c r="S19" i="4"/>
  <c r="Q19" i="4"/>
  <c r="U19" i="4" s="1"/>
  <c r="X18" i="4"/>
  <c r="W18" i="4"/>
  <c r="S18" i="4"/>
  <c r="Q18" i="4"/>
  <c r="U18" i="4" s="1"/>
  <c r="X17" i="4"/>
  <c r="W17" i="4"/>
  <c r="S17" i="4"/>
  <c r="Q17" i="4"/>
  <c r="U17" i="4" s="1"/>
  <c r="AA16" i="4"/>
  <c r="X16" i="4"/>
  <c r="W16" i="4"/>
  <c r="S16" i="4"/>
  <c r="Q16" i="4"/>
  <c r="U16" i="4" s="1"/>
  <c r="M15" i="4"/>
  <c r="O16" i="4" s="1"/>
  <c r="H10" i="4"/>
  <c r="H8" i="4"/>
  <c r="D8" i="4"/>
  <c r="H7" i="4"/>
  <c r="D7" i="4"/>
  <c r="H6" i="4"/>
  <c r="D6" i="4"/>
  <c r="H5" i="4"/>
  <c r="D5" i="4"/>
  <c r="H4" i="4"/>
  <c r="D4" i="4"/>
  <c r="H16" i="1"/>
  <c r="I16" i="1" s="1"/>
  <c r="P16" i="17" l="1"/>
  <c r="U16" i="17"/>
  <c r="R23" i="17"/>
  <c r="R29" i="17"/>
  <c r="T29" i="17" s="1"/>
  <c r="R37" i="17"/>
  <c r="T37" i="17" s="1"/>
  <c r="U38" i="17"/>
  <c r="R39" i="17"/>
  <c r="T39" i="17" s="1"/>
  <c r="R47" i="17"/>
  <c r="T47" i="17" s="1"/>
  <c r="U52" i="17"/>
  <c r="U61" i="17"/>
  <c r="R62" i="17"/>
  <c r="T62" i="17" s="1"/>
  <c r="R64" i="17"/>
  <c r="T64" i="17" s="1"/>
  <c r="R66" i="17"/>
  <c r="T66" i="17" s="1"/>
  <c r="R68" i="17"/>
  <c r="T68" i="17" s="1"/>
  <c r="R82" i="17"/>
  <c r="T82" i="17" s="1"/>
  <c r="R84" i="17"/>
  <c r="T84" i="17" s="1"/>
  <c r="AB81" i="17" s="1"/>
  <c r="R86" i="17"/>
  <c r="T86" i="17" s="1"/>
  <c r="R88" i="17"/>
  <c r="T88" i="17" s="1"/>
  <c r="R94" i="17"/>
  <c r="T94" i="17" s="1"/>
  <c r="R101" i="17"/>
  <c r="T101" i="17" s="1"/>
  <c r="R103" i="17"/>
  <c r="T103" i="17" s="1"/>
  <c r="R105" i="17"/>
  <c r="T105" i="17" s="1"/>
  <c r="R108" i="17"/>
  <c r="T108" i="17" s="1"/>
  <c r="R115" i="17"/>
  <c r="T115" i="17" s="1"/>
  <c r="AB113" i="17" s="1"/>
  <c r="K62" i="17"/>
  <c r="V62" i="17" s="1"/>
  <c r="U89" i="17"/>
  <c r="U95" i="17"/>
  <c r="U23" i="4"/>
  <c r="U44" i="4"/>
  <c r="K24" i="16"/>
  <c r="K28" i="16"/>
  <c r="K29" i="16"/>
  <c r="V29" i="16" s="1"/>
  <c r="R19" i="4"/>
  <c r="T19" i="4" s="1"/>
  <c r="Z30" i="4"/>
  <c r="Z32" i="4" s="1"/>
  <c r="R37" i="4"/>
  <c r="T37" i="4" s="1"/>
  <c r="U41" i="4"/>
  <c r="K24" i="17"/>
  <c r="V24" i="17" s="1"/>
  <c r="R25" i="17"/>
  <c r="T25" i="17" s="1"/>
  <c r="K31" i="17"/>
  <c r="V31" i="17" s="1"/>
  <c r="K32" i="17"/>
  <c r="V32" i="17" s="1"/>
  <c r="R33" i="17"/>
  <c r="T33" i="17" s="1"/>
  <c r="K55" i="17"/>
  <c r="V55" i="17" s="1"/>
  <c r="K57" i="17"/>
  <c r="V57" i="17" s="1"/>
  <c r="R93" i="17"/>
  <c r="T93" i="17" s="1"/>
  <c r="K108" i="17"/>
  <c r="V108" i="17" s="1"/>
  <c r="Z16" i="17"/>
  <c r="Z21" i="17" s="1"/>
  <c r="Z36" i="17"/>
  <c r="K64" i="17"/>
  <c r="V64" i="17" s="1"/>
  <c r="K48" i="17"/>
  <c r="V48" i="17" s="1"/>
  <c r="K56" i="17"/>
  <c r="V56" i="17" s="1"/>
  <c r="K49" i="17"/>
  <c r="V49" i="17" s="1"/>
  <c r="K47" i="17"/>
  <c r="V47" i="17" s="1"/>
  <c r="K68" i="17"/>
  <c r="V68" i="17" s="1"/>
  <c r="K44" i="17"/>
  <c r="V44" i="17" s="1"/>
  <c r="K43" i="17"/>
  <c r="V43" i="17" s="1"/>
  <c r="K42" i="17"/>
  <c r="V42" i="17" s="1"/>
  <c r="K39" i="17"/>
  <c r="V39" i="17" s="1"/>
  <c r="K36" i="17"/>
  <c r="V36" i="17" s="1"/>
  <c r="Z39" i="17"/>
  <c r="K26" i="17"/>
  <c r="V26" i="17" s="1"/>
  <c r="K25" i="17"/>
  <c r="V25" i="17" s="1"/>
  <c r="K95" i="17"/>
  <c r="V95" i="17" s="1"/>
  <c r="K21" i="17"/>
  <c r="V21" i="17" s="1"/>
  <c r="K19" i="17"/>
  <c r="V19" i="17" s="1"/>
  <c r="K17" i="17"/>
  <c r="V17" i="17" s="1"/>
  <c r="K91" i="17"/>
  <c r="V91" i="17" s="1"/>
  <c r="Z60" i="17"/>
  <c r="Z68" i="17" s="1"/>
  <c r="K66" i="17"/>
  <c r="V66" i="17" s="1"/>
  <c r="K65" i="17"/>
  <c r="V65" i="17" s="1"/>
  <c r="K81" i="17"/>
  <c r="V81" i="17" s="1"/>
  <c r="K102" i="17"/>
  <c r="V102" i="17" s="1"/>
  <c r="K94" i="17"/>
  <c r="V94" i="17" s="1"/>
  <c r="K101" i="17"/>
  <c r="V101" i="17" s="1"/>
  <c r="K100" i="17"/>
  <c r="V100" i="17" s="1"/>
  <c r="K107" i="17"/>
  <c r="V107" i="17" s="1"/>
  <c r="K111" i="17"/>
  <c r="V111" i="17" s="1"/>
  <c r="K46" i="17"/>
  <c r="V46" i="17" s="1"/>
  <c r="K18" i="17"/>
  <c r="V18" i="17" s="1"/>
  <c r="K20" i="17"/>
  <c r="V20" i="17" s="1"/>
  <c r="K27" i="17"/>
  <c r="V27" i="17" s="1"/>
  <c r="K28" i="17"/>
  <c r="V28" i="17" s="1"/>
  <c r="K29" i="17"/>
  <c r="V29" i="17" s="1"/>
  <c r="K30" i="17"/>
  <c r="V30" i="17" s="1"/>
  <c r="K33" i="17"/>
  <c r="V33" i="17" s="1"/>
  <c r="K34" i="17"/>
  <c r="V34" i="17" s="1"/>
  <c r="K25" i="16"/>
  <c r="K18" i="16"/>
  <c r="V18" i="16" s="1"/>
  <c r="K26" i="16"/>
  <c r="V26" i="16" s="1"/>
  <c r="K28" i="4"/>
  <c r="V28" i="4" s="1"/>
  <c r="K114" i="17"/>
  <c r="V114" i="17" s="1"/>
  <c r="K113" i="17"/>
  <c r="V113" i="17" s="1"/>
  <c r="K110" i="17"/>
  <c r="V110" i="17" s="1"/>
  <c r="K105" i="17"/>
  <c r="V105" i="17" s="1"/>
  <c r="K103" i="17"/>
  <c r="V103" i="17" s="1"/>
  <c r="Z100" i="17"/>
  <c r="Z105" i="17" s="1"/>
  <c r="K98" i="17"/>
  <c r="V98" i="17" s="1"/>
  <c r="K96" i="17"/>
  <c r="V96" i="17" s="1"/>
  <c r="K87" i="17"/>
  <c r="V87" i="17" s="1"/>
  <c r="K85" i="17"/>
  <c r="V85" i="17" s="1"/>
  <c r="K84" i="17"/>
  <c r="V84" i="17" s="1"/>
  <c r="K82" i="17"/>
  <c r="V82" i="17" s="1"/>
  <c r="K50" i="17"/>
  <c r="V50" i="17" s="1"/>
  <c r="K53" i="17"/>
  <c r="V53" i="17" s="1"/>
  <c r="Z52" i="17"/>
  <c r="Z58" i="17" s="1"/>
  <c r="K54" i="17"/>
  <c r="V54" i="17" s="1"/>
  <c r="K52" i="17"/>
  <c r="V52" i="17" s="1"/>
  <c r="Z81" i="17"/>
  <c r="Z91" i="17" s="1"/>
  <c r="K88" i="17"/>
  <c r="V88" i="17" s="1"/>
  <c r="K97" i="17"/>
  <c r="V97" i="17" s="1"/>
  <c r="K109" i="17"/>
  <c r="V109" i="17" s="1"/>
  <c r="Z113" i="17"/>
  <c r="Z115" i="17" s="1"/>
  <c r="Y113" i="17"/>
  <c r="AC36" i="17"/>
  <c r="AD36" i="17" s="1"/>
  <c r="K37" i="17"/>
  <c r="V37" i="17" s="1"/>
  <c r="K38" i="17"/>
  <c r="V38" i="17" s="1"/>
  <c r="Y36" i="17"/>
  <c r="AC41" i="17"/>
  <c r="AD41" i="17" s="1"/>
  <c r="K61" i="17"/>
  <c r="V61" i="17" s="1"/>
  <c r="K63" i="17"/>
  <c r="V63" i="17" s="1"/>
  <c r="K67" i="17"/>
  <c r="V67" i="17" s="1"/>
  <c r="K83" i="17"/>
  <c r="V83" i="17" s="1"/>
  <c r="K86" i="17"/>
  <c r="V86" i="17" s="1"/>
  <c r="K90" i="17"/>
  <c r="V90" i="17" s="1"/>
  <c r="AC100" i="17"/>
  <c r="AD100" i="17" s="1"/>
  <c r="K115" i="17"/>
  <c r="V115" i="17" s="1"/>
  <c r="AC113" i="17"/>
  <c r="AC107" i="17"/>
  <c r="AD107" i="17" s="1"/>
  <c r="Y107" i="17"/>
  <c r="Y100" i="17"/>
  <c r="K104" i="17"/>
  <c r="V104" i="17" s="1"/>
  <c r="AB100" i="17"/>
  <c r="Y93" i="17"/>
  <c r="AC93" i="17"/>
  <c r="K93" i="17"/>
  <c r="V93" i="17" s="1"/>
  <c r="AC81" i="17"/>
  <c r="AD81" i="17" s="1"/>
  <c r="Y81" i="17"/>
  <c r="Y60" i="17"/>
  <c r="AB60" i="17"/>
  <c r="AC60" i="17"/>
  <c r="K60" i="17"/>
  <c r="V60" i="17" s="1"/>
  <c r="AC52" i="17"/>
  <c r="AD52" i="17" s="1"/>
  <c r="Y52" i="17"/>
  <c r="AB52" i="17"/>
  <c r="AC46" i="17"/>
  <c r="Y46" i="17"/>
  <c r="Y41" i="17"/>
  <c r="K41" i="17"/>
  <c r="V41" i="17" s="1"/>
  <c r="AB36" i="17"/>
  <c r="Y23" i="17"/>
  <c r="AC23" i="17"/>
  <c r="AD23" i="17" s="1"/>
  <c r="K23" i="17"/>
  <c r="V23" i="17" s="1"/>
  <c r="Y16" i="17"/>
  <c r="AB16" i="17"/>
  <c r="AC16" i="17"/>
  <c r="AD16" i="17" s="1"/>
  <c r="W117" i="17"/>
  <c r="L121" i="17"/>
  <c r="Y71" i="16"/>
  <c r="K27" i="16"/>
  <c r="V27" i="16" s="1"/>
  <c r="K30" i="16"/>
  <c r="V30" i="16" s="1"/>
  <c r="K90" i="16"/>
  <c r="V90" i="16" s="1"/>
  <c r="Y88" i="16"/>
  <c r="V24" i="16"/>
  <c r="V28" i="16"/>
  <c r="V25" i="16"/>
  <c r="K32" i="4"/>
  <c r="V32" i="4" s="1"/>
  <c r="R30" i="4"/>
  <c r="T30" i="4" s="1"/>
  <c r="R16" i="4"/>
  <c r="T16" i="4" s="1"/>
  <c r="R21" i="4"/>
  <c r="T21" i="4" s="1"/>
  <c r="R34" i="4"/>
  <c r="T34" i="4" s="1"/>
  <c r="K39" i="4"/>
  <c r="V39" i="4" s="1"/>
  <c r="R25" i="4"/>
  <c r="T25" i="4" s="1"/>
  <c r="O15" i="4"/>
  <c r="R17" i="4"/>
  <c r="T17" i="4" s="1"/>
  <c r="R27" i="4"/>
  <c r="T27" i="4" s="1"/>
  <c r="R31" i="4"/>
  <c r="T31" i="4" s="1"/>
  <c r="R35" i="4"/>
  <c r="T35" i="4" s="1"/>
  <c r="U39" i="4"/>
  <c r="Z39" i="4" s="1"/>
  <c r="Z41" i="4" s="1"/>
  <c r="Y43" i="4"/>
  <c r="R18" i="4"/>
  <c r="T18" i="4" s="1"/>
  <c r="R20" i="4"/>
  <c r="T20" i="4" s="1"/>
  <c r="Y23" i="4"/>
  <c r="R24" i="4"/>
  <c r="T24" i="4" s="1"/>
  <c r="R26" i="4"/>
  <c r="T26" i="4" s="1"/>
  <c r="R28" i="4"/>
  <c r="T28" i="4" s="1"/>
  <c r="R32" i="4"/>
  <c r="T32" i="4" s="1"/>
  <c r="R36" i="4"/>
  <c r="T36" i="4" s="1"/>
  <c r="Y39" i="4"/>
  <c r="R40" i="4"/>
  <c r="T40" i="4" s="1"/>
  <c r="U43" i="4"/>
  <c r="Z43" i="4" s="1"/>
  <c r="Z44" i="4" s="1"/>
  <c r="P16" i="4"/>
  <c r="Y16" i="4"/>
  <c r="Y30" i="4"/>
  <c r="Y34" i="4"/>
  <c r="Y16" i="2"/>
  <c r="U60" i="2"/>
  <c r="U70" i="2"/>
  <c r="K23" i="2"/>
  <c r="V23" i="2" s="1"/>
  <c r="U49" i="2"/>
  <c r="Z46" i="2" s="1"/>
  <c r="Z50" i="2" s="1"/>
  <c r="Y70" i="2"/>
  <c r="U37" i="2"/>
  <c r="R38" i="2"/>
  <c r="T38" i="2" s="1"/>
  <c r="K17" i="2"/>
  <c r="V17" i="2" s="1"/>
  <c r="K20" i="2"/>
  <c r="V20" i="2" s="1"/>
  <c r="K21" i="2"/>
  <c r="V21" i="2" s="1"/>
  <c r="U39" i="2"/>
  <c r="U44" i="2"/>
  <c r="U54" i="2"/>
  <c r="K56" i="2"/>
  <c r="V56" i="2" s="1"/>
  <c r="U79" i="2"/>
  <c r="R50" i="2"/>
  <c r="T50" i="2" s="1"/>
  <c r="R53" i="2"/>
  <c r="T53" i="2" s="1"/>
  <c r="Y79" i="2"/>
  <c r="Y84" i="2"/>
  <c r="U34" i="2"/>
  <c r="U42" i="2"/>
  <c r="U47" i="2"/>
  <c r="R48" i="2"/>
  <c r="T48" i="2" s="1"/>
  <c r="U84" i="2"/>
  <c r="T107" i="17"/>
  <c r="AB107" i="17" s="1"/>
  <c r="U107" i="17"/>
  <c r="U110" i="17"/>
  <c r="U111" i="17"/>
  <c r="T98" i="17"/>
  <c r="AB93" i="17" s="1"/>
  <c r="U98" i="17"/>
  <c r="Z93" i="17" s="1"/>
  <c r="Z98" i="17" s="1"/>
  <c r="T46" i="17"/>
  <c r="AB46" i="17" s="1"/>
  <c r="U46" i="17"/>
  <c r="U48" i="17"/>
  <c r="U49" i="17"/>
  <c r="U50" i="17"/>
  <c r="T41" i="17"/>
  <c r="AB41" i="17" s="1"/>
  <c r="U43" i="17"/>
  <c r="U44" i="17"/>
  <c r="T23" i="17"/>
  <c r="AB23" i="17" s="1"/>
  <c r="U24" i="17"/>
  <c r="U28" i="17"/>
  <c r="U32" i="17"/>
  <c r="U26" i="17"/>
  <c r="U30" i="17"/>
  <c r="U95" i="2"/>
  <c r="R43" i="2"/>
  <c r="T43" i="2" s="1"/>
  <c r="AB41" i="2" s="1"/>
  <c r="R55" i="2"/>
  <c r="T55" i="2" s="1"/>
  <c r="K19" i="16"/>
  <c r="V19" i="16" s="1"/>
  <c r="Y82" i="16"/>
  <c r="K16" i="2"/>
  <c r="V16" i="2" s="1"/>
  <c r="U91" i="2"/>
  <c r="K53" i="16"/>
  <c r="V53" i="16" s="1"/>
  <c r="K54" i="16"/>
  <c r="V54" i="16" s="1"/>
  <c r="K56" i="16"/>
  <c r="V56" i="16" s="1"/>
  <c r="R73" i="16"/>
  <c r="T73" i="16" s="1"/>
  <c r="K99" i="16"/>
  <c r="V99" i="16" s="1"/>
  <c r="K73" i="16"/>
  <c r="V73" i="16" s="1"/>
  <c r="K78" i="16"/>
  <c r="V78" i="16" s="1"/>
  <c r="K80" i="16"/>
  <c r="V80" i="16" s="1"/>
  <c r="R89" i="16"/>
  <c r="T89" i="16" s="1"/>
  <c r="K31" i="16"/>
  <c r="V31" i="16" s="1"/>
  <c r="R33" i="16"/>
  <c r="T33" i="16" s="1"/>
  <c r="R49" i="16"/>
  <c r="T49" i="16" s="1"/>
  <c r="R58" i="16"/>
  <c r="T58" i="16" s="1"/>
  <c r="K17" i="16"/>
  <c r="V17" i="16" s="1"/>
  <c r="U24" i="16"/>
  <c r="K33" i="16"/>
  <c r="V33" i="16" s="1"/>
  <c r="K84" i="16"/>
  <c r="V84" i="16" s="1"/>
  <c r="K85" i="16"/>
  <c r="V85" i="16" s="1"/>
  <c r="K103" i="16"/>
  <c r="V103" i="16" s="1"/>
  <c r="O16" i="16"/>
  <c r="K42" i="16"/>
  <c r="V42" i="16" s="1"/>
  <c r="K43" i="16"/>
  <c r="V43" i="16" s="1"/>
  <c r="K47" i="16"/>
  <c r="V47" i="16" s="1"/>
  <c r="U26" i="16"/>
  <c r="R80" i="16"/>
  <c r="T80" i="16" s="1"/>
  <c r="U99" i="16"/>
  <c r="Y41" i="16"/>
  <c r="R23" i="16"/>
  <c r="T23" i="16" s="1"/>
  <c r="R38" i="16"/>
  <c r="T38" i="16" s="1"/>
  <c r="Y95" i="16"/>
  <c r="U30" i="16"/>
  <c r="R36" i="16"/>
  <c r="T36" i="16" s="1"/>
  <c r="K38" i="16"/>
  <c r="V38" i="16" s="1"/>
  <c r="R52" i="16"/>
  <c r="T52" i="16" s="1"/>
  <c r="R55" i="16"/>
  <c r="T55" i="16" s="1"/>
  <c r="K72" i="16"/>
  <c r="V72" i="16" s="1"/>
  <c r="U75" i="16"/>
  <c r="R76" i="16"/>
  <c r="T76" i="16" s="1"/>
  <c r="K82" i="16"/>
  <c r="V82" i="16" s="1"/>
  <c r="K86" i="16"/>
  <c r="V86" i="16" s="1"/>
  <c r="K91" i="16"/>
  <c r="V91" i="16" s="1"/>
  <c r="K92" i="16"/>
  <c r="V92" i="16" s="1"/>
  <c r="K93" i="16"/>
  <c r="V93" i="16" s="1"/>
  <c r="K96" i="16"/>
  <c r="V96" i="16" s="1"/>
  <c r="R17" i="16"/>
  <c r="T17" i="16" s="1"/>
  <c r="K20" i="16"/>
  <c r="V20" i="16" s="1"/>
  <c r="U28" i="16"/>
  <c r="AC36" i="16"/>
  <c r="R41" i="16"/>
  <c r="T41" i="16" s="1"/>
  <c r="U42" i="16"/>
  <c r="K48" i="16"/>
  <c r="V48" i="16" s="1"/>
  <c r="K49" i="16"/>
  <c r="V49" i="16" s="1"/>
  <c r="K52" i="16"/>
  <c r="V52" i="16" s="1"/>
  <c r="K71" i="16"/>
  <c r="V71" i="16" s="1"/>
  <c r="K74" i="16"/>
  <c r="V74" i="16" s="1"/>
  <c r="R78" i="16"/>
  <c r="T78" i="16" s="1"/>
  <c r="R103" i="16"/>
  <c r="T103" i="16" s="1"/>
  <c r="R18" i="16"/>
  <c r="T18" i="16" s="1"/>
  <c r="AC41" i="16"/>
  <c r="R47" i="16"/>
  <c r="T47" i="16" s="1"/>
  <c r="K50" i="16"/>
  <c r="V50" i="16" s="1"/>
  <c r="K55" i="16"/>
  <c r="V55" i="16" s="1"/>
  <c r="R72" i="16"/>
  <c r="T72" i="16" s="1"/>
  <c r="R74" i="16"/>
  <c r="T74" i="16" s="1"/>
  <c r="R77" i="16"/>
  <c r="T77" i="16" s="1"/>
  <c r="K89" i="16"/>
  <c r="V89" i="16" s="1"/>
  <c r="K95" i="16"/>
  <c r="V95" i="16" s="1"/>
  <c r="R96" i="16"/>
  <c r="T96" i="16" s="1"/>
  <c r="R101" i="16"/>
  <c r="T101" i="16" s="1"/>
  <c r="K16" i="16"/>
  <c r="V16" i="16" s="1"/>
  <c r="R20" i="16"/>
  <c r="T20" i="16" s="1"/>
  <c r="AC23" i="16"/>
  <c r="Y16" i="16"/>
  <c r="K21" i="16"/>
  <c r="V21" i="16" s="1"/>
  <c r="K23" i="16"/>
  <c r="V23" i="16" s="1"/>
  <c r="Y23" i="16"/>
  <c r="R31" i="16"/>
  <c r="T31" i="16" s="1"/>
  <c r="K34" i="16"/>
  <c r="V34" i="16" s="1"/>
  <c r="Y36" i="16"/>
  <c r="K37" i="16"/>
  <c r="V37" i="16" s="1"/>
  <c r="K39" i="16"/>
  <c r="V39" i="16" s="1"/>
  <c r="R43" i="16"/>
  <c r="T43" i="16" s="1"/>
  <c r="R46" i="16"/>
  <c r="T46" i="16" s="1"/>
  <c r="R54" i="16"/>
  <c r="T54" i="16" s="1"/>
  <c r="R56" i="16"/>
  <c r="T56" i="16" s="1"/>
  <c r="R71" i="16"/>
  <c r="T71" i="16" s="1"/>
  <c r="K77" i="16"/>
  <c r="V77" i="16" s="1"/>
  <c r="K79" i="16"/>
  <c r="V79" i="16" s="1"/>
  <c r="R83" i="16"/>
  <c r="T83" i="16" s="1"/>
  <c r="K83" i="16"/>
  <c r="V83" i="16" s="1"/>
  <c r="R85" i="16"/>
  <c r="T85" i="16" s="1"/>
  <c r="R88" i="16"/>
  <c r="T88" i="16" s="1"/>
  <c r="R90" i="16"/>
  <c r="T90" i="16" s="1"/>
  <c r="K97" i="16"/>
  <c r="V97" i="16" s="1"/>
  <c r="R98" i="16"/>
  <c r="T98" i="16" s="1"/>
  <c r="K32" i="16"/>
  <c r="V32" i="16" s="1"/>
  <c r="K98" i="16"/>
  <c r="V98" i="16" s="1"/>
  <c r="Y101" i="16"/>
  <c r="K102" i="16"/>
  <c r="V102" i="16" s="1"/>
  <c r="P16" i="16"/>
  <c r="R21" i="16"/>
  <c r="T21" i="16" s="1"/>
  <c r="R25" i="16"/>
  <c r="T25" i="16" s="1"/>
  <c r="U27" i="16"/>
  <c r="R29" i="16"/>
  <c r="T29" i="16" s="1"/>
  <c r="U34" i="16"/>
  <c r="U39" i="16"/>
  <c r="AC71" i="16"/>
  <c r="U19" i="16"/>
  <c r="AC46" i="16"/>
  <c r="K46" i="16"/>
  <c r="V46" i="16" s="1"/>
  <c r="R57" i="16"/>
  <c r="T57" i="16" s="1"/>
  <c r="U57" i="16"/>
  <c r="K75" i="16"/>
  <c r="V75" i="16" s="1"/>
  <c r="U16" i="16"/>
  <c r="AC16" i="16"/>
  <c r="U32" i="16"/>
  <c r="K36" i="16"/>
  <c r="V36" i="16" s="1"/>
  <c r="U37" i="16"/>
  <c r="K41" i="16"/>
  <c r="V41" i="16" s="1"/>
  <c r="Y46" i="16"/>
  <c r="R48" i="16"/>
  <c r="T48" i="16" s="1"/>
  <c r="K57" i="16"/>
  <c r="V57" i="16" s="1"/>
  <c r="R86" i="16"/>
  <c r="T86" i="16" s="1"/>
  <c r="U86" i="16"/>
  <c r="AC88" i="16"/>
  <c r="K88" i="16"/>
  <c r="V88" i="16" s="1"/>
  <c r="L109" i="16"/>
  <c r="W105" i="16"/>
  <c r="K44" i="16"/>
  <c r="V44" i="16" s="1"/>
  <c r="U53" i="16"/>
  <c r="K58" i="16"/>
  <c r="V58" i="16" s="1"/>
  <c r="K76" i="16"/>
  <c r="V76" i="16" s="1"/>
  <c r="AC82" i="16"/>
  <c r="R91" i="16"/>
  <c r="T91" i="16" s="1"/>
  <c r="AC95" i="16"/>
  <c r="AC101" i="16"/>
  <c r="Y52" i="16"/>
  <c r="U79" i="16"/>
  <c r="U82" i="16"/>
  <c r="U84" i="16"/>
  <c r="U95" i="16"/>
  <c r="U97" i="16"/>
  <c r="K101" i="16"/>
  <c r="V101" i="16" s="1"/>
  <c r="U102" i="16"/>
  <c r="Z101" i="16" s="1"/>
  <c r="Z103" i="16" s="1"/>
  <c r="AC52" i="16"/>
  <c r="R18" i="2"/>
  <c r="T18" i="2" s="1"/>
  <c r="R36" i="2"/>
  <c r="T36" i="2" s="1"/>
  <c r="U41" i="2"/>
  <c r="R46" i="2"/>
  <c r="T46" i="2" s="1"/>
  <c r="R52" i="2"/>
  <c r="T52" i="2" s="1"/>
  <c r="K55" i="2"/>
  <c r="V55" i="2" s="1"/>
  <c r="U57" i="2"/>
  <c r="R58" i="2"/>
  <c r="T58" i="2" s="1"/>
  <c r="U61" i="2"/>
  <c r="R62" i="2"/>
  <c r="T62" i="2" s="1"/>
  <c r="U63" i="2"/>
  <c r="R64" i="2"/>
  <c r="T64" i="2" s="1"/>
  <c r="U65" i="2"/>
  <c r="R66" i="2"/>
  <c r="T66" i="2" s="1"/>
  <c r="U67" i="2"/>
  <c r="R68" i="2"/>
  <c r="T68" i="2" s="1"/>
  <c r="U71" i="2"/>
  <c r="R72" i="2"/>
  <c r="T72" i="2" s="1"/>
  <c r="U73" i="2"/>
  <c r="R74" i="2"/>
  <c r="T74" i="2" s="1"/>
  <c r="U75" i="2"/>
  <c r="R76" i="2"/>
  <c r="T76" i="2" s="1"/>
  <c r="U77" i="2"/>
  <c r="R80" i="2"/>
  <c r="T80" i="2" s="1"/>
  <c r="U81" i="2"/>
  <c r="R82" i="2"/>
  <c r="T82" i="2" s="1"/>
  <c r="U85" i="2"/>
  <c r="R86" i="2"/>
  <c r="T86" i="2" s="1"/>
  <c r="U87" i="2"/>
  <c r="R88" i="2"/>
  <c r="T88" i="2" s="1"/>
  <c r="U89" i="2"/>
  <c r="R92" i="2"/>
  <c r="T92" i="2" s="1"/>
  <c r="U93" i="2"/>
  <c r="R94" i="2"/>
  <c r="T94" i="2" s="1"/>
  <c r="O16" i="2"/>
  <c r="K25" i="2"/>
  <c r="V25" i="2" s="1"/>
  <c r="K26" i="2"/>
  <c r="V26" i="2" s="1"/>
  <c r="K27" i="2"/>
  <c r="V27" i="2" s="1"/>
  <c r="K28" i="2"/>
  <c r="V28" i="2" s="1"/>
  <c r="K29" i="2"/>
  <c r="V29" i="2" s="1"/>
  <c r="K30" i="2"/>
  <c r="V30" i="2" s="1"/>
  <c r="K31" i="2"/>
  <c r="V31" i="2" s="1"/>
  <c r="K32" i="2"/>
  <c r="V32" i="2" s="1"/>
  <c r="K33" i="2"/>
  <c r="V33" i="2" s="1"/>
  <c r="K24" i="2"/>
  <c r="V24" i="2" s="1"/>
  <c r="K19" i="2"/>
  <c r="V19" i="2" s="1"/>
  <c r="R20" i="2"/>
  <c r="T20" i="2" s="1"/>
  <c r="U56" i="2"/>
  <c r="U19" i="2"/>
  <c r="P16" i="2"/>
  <c r="U16" i="2"/>
  <c r="U21" i="2"/>
  <c r="U23" i="2"/>
  <c r="U24" i="2"/>
  <c r="R25" i="2"/>
  <c r="T25" i="2" s="1"/>
  <c r="U26" i="2"/>
  <c r="R27" i="2"/>
  <c r="T27" i="2" s="1"/>
  <c r="U28" i="2"/>
  <c r="R29" i="2"/>
  <c r="T29" i="2" s="1"/>
  <c r="U30" i="2"/>
  <c r="R31" i="2"/>
  <c r="T31" i="2" s="1"/>
  <c r="U32" i="2"/>
  <c r="R33" i="2"/>
  <c r="T33" i="2" s="1"/>
  <c r="K34" i="2"/>
  <c r="V34" i="2" s="1"/>
  <c r="K41" i="2"/>
  <c r="V41" i="2" s="1"/>
  <c r="K42" i="2"/>
  <c r="V42" i="2" s="1"/>
  <c r="K44" i="2"/>
  <c r="V44" i="2" s="1"/>
  <c r="K46" i="2"/>
  <c r="V46" i="2" s="1"/>
  <c r="K47" i="2"/>
  <c r="V47" i="2" s="1"/>
  <c r="K49" i="2"/>
  <c r="V49" i="2" s="1"/>
  <c r="K54" i="2"/>
  <c r="V54" i="2" s="1"/>
  <c r="K57" i="2"/>
  <c r="V57" i="2" s="1"/>
  <c r="K62" i="2"/>
  <c r="V62" i="2" s="1"/>
  <c r="K64" i="2"/>
  <c r="V64" i="2" s="1"/>
  <c r="K66" i="2"/>
  <c r="V66" i="2" s="1"/>
  <c r="K68" i="2"/>
  <c r="V68" i="2" s="1"/>
  <c r="K70" i="2"/>
  <c r="V70" i="2" s="1"/>
  <c r="K71" i="2"/>
  <c r="V71" i="2" s="1"/>
  <c r="K73" i="2"/>
  <c r="V73" i="2" s="1"/>
  <c r="K75" i="2"/>
  <c r="V75" i="2" s="1"/>
  <c r="K79" i="2"/>
  <c r="V79" i="2" s="1"/>
  <c r="K80" i="2"/>
  <c r="V80" i="2" s="1"/>
  <c r="K82" i="2"/>
  <c r="V82" i="2" s="1"/>
  <c r="K84" i="2"/>
  <c r="V84" i="2" s="1"/>
  <c r="K85" i="2"/>
  <c r="V85" i="2" s="1"/>
  <c r="K87" i="2"/>
  <c r="V87" i="2" s="1"/>
  <c r="K91" i="2"/>
  <c r="V91" i="2" s="1"/>
  <c r="K92" i="2"/>
  <c r="V92" i="2" s="1"/>
  <c r="K94" i="2"/>
  <c r="V94" i="2" s="1"/>
  <c r="U17" i="2"/>
  <c r="K43" i="2"/>
  <c r="V43" i="2" s="1"/>
  <c r="K48" i="2"/>
  <c r="V48" i="2" s="1"/>
  <c r="K50" i="2"/>
  <c r="V50" i="2" s="1"/>
  <c r="K52" i="2"/>
  <c r="V52" i="2" s="1"/>
  <c r="K53" i="2"/>
  <c r="V53" i="2" s="1"/>
  <c r="K60" i="2"/>
  <c r="V60" i="2" s="1"/>
  <c r="K61" i="2"/>
  <c r="V61" i="2" s="1"/>
  <c r="K63" i="2"/>
  <c r="V63" i="2" s="1"/>
  <c r="K65" i="2"/>
  <c r="V65" i="2" s="1"/>
  <c r="K67" i="2"/>
  <c r="V67" i="2" s="1"/>
  <c r="K72" i="2"/>
  <c r="V72" i="2" s="1"/>
  <c r="K81" i="2"/>
  <c r="V81" i="2" s="1"/>
  <c r="AC84" i="2"/>
  <c r="K88" i="2"/>
  <c r="V88" i="2" s="1"/>
  <c r="K93" i="2"/>
  <c r="V93" i="2" s="1"/>
  <c r="K39" i="2"/>
  <c r="V39" i="2" s="1"/>
  <c r="K37" i="2"/>
  <c r="V37" i="2" s="1"/>
  <c r="K36" i="2"/>
  <c r="V36" i="2" s="1"/>
  <c r="K86" i="2"/>
  <c r="V86" i="2" s="1"/>
  <c r="K89" i="2"/>
  <c r="V89" i="2" s="1"/>
  <c r="K74" i="2"/>
  <c r="V74" i="2" s="1"/>
  <c r="AC70" i="2"/>
  <c r="K76" i="2"/>
  <c r="V76" i="2" s="1"/>
  <c r="K77" i="2"/>
  <c r="V77" i="2" s="1"/>
  <c r="K38" i="2"/>
  <c r="V38" i="2" s="1"/>
  <c r="L101" i="2"/>
  <c r="AC16" i="2"/>
  <c r="K18" i="2"/>
  <c r="V18" i="2" s="1"/>
  <c r="Y23" i="2"/>
  <c r="AC23" i="2"/>
  <c r="Y36" i="2"/>
  <c r="AC36" i="2"/>
  <c r="Y41" i="2"/>
  <c r="AC41" i="2"/>
  <c r="Y46" i="2"/>
  <c r="AC46" i="2"/>
  <c r="Y52" i="2"/>
  <c r="AC52" i="2"/>
  <c r="K58" i="2"/>
  <c r="V58" i="2" s="1"/>
  <c r="Y60" i="2"/>
  <c r="AC60" i="2"/>
  <c r="AC79" i="2"/>
  <c r="Y91" i="2"/>
  <c r="K18" i="4"/>
  <c r="V18" i="4" s="1"/>
  <c r="K44" i="4"/>
  <c r="V44" i="4" s="1"/>
  <c r="K24" i="4"/>
  <c r="V24" i="4" s="1"/>
  <c r="K23" i="4"/>
  <c r="V23" i="4" s="1"/>
  <c r="K36" i="4"/>
  <c r="V36" i="4" s="1"/>
  <c r="K43" i="4"/>
  <c r="V43" i="4" s="1"/>
  <c r="K16" i="4"/>
  <c r="V16" i="4" s="1"/>
  <c r="K17" i="4"/>
  <c r="V17" i="4" s="1"/>
  <c r="K19" i="4"/>
  <c r="V19" i="4" s="1"/>
  <c r="K20" i="4"/>
  <c r="V20" i="4" s="1"/>
  <c r="K21" i="4"/>
  <c r="V21" i="4" s="1"/>
  <c r="K26" i="4"/>
  <c r="V26" i="4" s="1"/>
  <c r="K27" i="4"/>
  <c r="V27" i="4" s="1"/>
  <c r="K37" i="4"/>
  <c r="V37" i="4" s="1"/>
  <c r="K40" i="4"/>
  <c r="V40" i="4" s="1"/>
  <c r="K31" i="4"/>
  <c r="V31" i="4" s="1"/>
  <c r="K30" i="4"/>
  <c r="V30" i="4" s="1"/>
  <c r="K95" i="2"/>
  <c r="V95" i="2" s="1"/>
  <c r="W97" i="2"/>
  <c r="AC91" i="2"/>
  <c r="K25" i="4"/>
  <c r="V25" i="4" s="1"/>
  <c r="K34" i="4"/>
  <c r="V34" i="4" s="1"/>
  <c r="K35" i="4"/>
  <c r="V35" i="4" s="1"/>
  <c r="AC39" i="4"/>
  <c r="AD39" i="4" s="1"/>
  <c r="K41" i="4"/>
  <c r="V41" i="4" s="1"/>
  <c r="AC43" i="4"/>
  <c r="AD43" i="4" s="1"/>
  <c r="AB43" i="4"/>
  <c r="AB39" i="4"/>
  <c r="Z34" i="4"/>
  <c r="Z37" i="4" s="1"/>
  <c r="AC34" i="4"/>
  <c r="AC30" i="4"/>
  <c r="AC23" i="4"/>
  <c r="Z23" i="4"/>
  <c r="Z28" i="4" s="1"/>
  <c r="L50" i="4"/>
  <c r="W46" i="4"/>
  <c r="Z16" i="4"/>
  <c r="Z21" i="4" s="1"/>
  <c r="AC16" i="4"/>
  <c r="T44" i="16"/>
  <c r="U44" i="16"/>
  <c r="T50" i="16"/>
  <c r="U50" i="16"/>
  <c r="Z46" i="16" s="1"/>
  <c r="Z50" i="16" s="1"/>
  <c r="U92" i="16"/>
  <c r="T93" i="16"/>
  <c r="U93" i="16"/>
  <c r="AD36" i="16" l="1"/>
  <c r="AD46" i="17"/>
  <c r="AD93" i="17"/>
  <c r="AD113" i="17"/>
  <c r="AD60" i="17"/>
  <c r="Z41" i="17"/>
  <c r="Z44" i="17" s="1"/>
  <c r="Z23" i="17"/>
  <c r="Z34" i="17" s="1"/>
  <c r="AB36" i="16"/>
  <c r="AB36" i="2"/>
  <c r="AD36" i="2"/>
  <c r="V117" i="17"/>
  <c r="S117" i="17"/>
  <c r="X117" i="17"/>
  <c r="T117" i="17"/>
  <c r="AB30" i="4"/>
  <c r="AB16" i="4"/>
  <c r="AB34" i="4"/>
  <c r="AD30" i="4"/>
  <c r="AB23" i="4"/>
  <c r="AD34" i="4"/>
  <c r="AD23" i="4"/>
  <c r="AB60" i="2"/>
  <c r="Z41" i="2"/>
  <c r="Z44" i="2" s="1"/>
  <c r="Z36" i="2"/>
  <c r="Z39" i="2" s="1"/>
  <c r="AD23" i="2"/>
  <c r="AD70" i="2"/>
  <c r="AB70" i="2"/>
  <c r="Z91" i="2"/>
  <c r="Z95" i="2" s="1"/>
  <c r="AB91" i="2"/>
  <c r="AB84" i="2"/>
  <c r="AB79" i="2"/>
  <c r="AD41" i="2"/>
  <c r="Z52" i="2"/>
  <c r="Z58" i="2" s="1"/>
  <c r="Z70" i="2"/>
  <c r="Z77" i="2" s="1"/>
  <c r="Z60" i="2"/>
  <c r="Z68" i="2" s="1"/>
  <c r="AB16" i="2"/>
  <c r="Z79" i="2"/>
  <c r="Z82" i="2" s="1"/>
  <c r="Z84" i="2"/>
  <c r="Z89" i="2" s="1"/>
  <c r="AB52" i="2"/>
  <c r="AB46" i="2"/>
  <c r="X97" i="2"/>
  <c r="AD52" i="2"/>
  <c r="AD16" i="2"/>
  <c r="Z107" i="17"/>
  <c r="Z111" i="17" s="1"/>
  <c r="Z46" i="17"/>
  <c r="Z50" i="17" s="1"/>
  <c r="AD79" i="2"/>
  <c r="AB23" i="2"/>
  <c r="AD46" i="2"/>
  <c r="AD84" i="2"/>
  <c r="AD60" i="2"/>
  <c r="S97" i="2"/>
  <c r="AB101" i="16"/>
  <c r="Z52" i="16"/>
  <c r="Z58" i="16" s="1"/>
  <c r="Z16" i="16"/>
  <c r="Z21" i="16" s="1"/>
  <c r="Z41" i="16"/>
  <c r="Z44" i="16" s="1"/>
  <c r="AB52" i="16"/>
  <c r="AD46" i="16"/>
  <c r="AB71" i="16"/>
  <c r="AB88" i="16"/>
  <c r="AD41" i="16"/>
  <c r="Z71" i="16"/>
  <c r="Z80" i="16" s="1"/>
  <c r="Z36" i="16"/>
  <c r="Z39" i="16" s="1"/>
  <c r="AD101" i="16"/>
  <c r="AB16" i="16"/>
  <c r="AB95" i="16"/>
  <c r="AB46" i="16"/>
  <c r="AD52" i="16"/>
  <c r="AB82" i="16"/>
  <c r="V105" i="16"/>
  <c r="Z88" i="16"/>
  <c r="Z93" i="16" s="1"/>
  <c r="AB41" i="16"/>
  <c r="X105" i="16"/>
  <c r="AD71" i="16"/>
  <c r="Z23" i="16"/>
  <c r="Z34" i="16" s="1"/>
  <c r="AD88" i="16"/>
  <c r="AD95" i="16"/>
  <c r="AB23" i="16"/>
  <c r="Z82" i="16"/>
  <c r="Z86" i="16" s="1"/>
  <c r="AD82" i="16"/>
  <c r="AD23" i="16"/>
  <c r="T105" i="16"/>
  <c r="Z95" i="16"/>
  <c r="Z99" i="16" s="1"/>
  <c r="S105" i="16"/>
  <c r="AD16" i="16"/>
  <c r="Z16" i="2"/>
  <c r="Z21" i="2" s="1"/>
  <c r="Z23" i="2"/>
  <c r="Z34" i="2" s="1"/>
  <c r="T97" i="2"/>
  <c r="V97" i="2"/>
  <c r="V46" i="4"/>
  <c r="X46" i="4"/>
  <c r="AD91" i="2"/>
  <c r="T46" i="4"/>
  <c r="Z46" i="4"/>
  <c r="AD16" i="4"/>
  <c r="S46" i="4"/>
  <c r="Z117" i="17" l="1"/>
  <c r="G119" i="17" s="1"/>
  <c r="G48" i="4"/>
  <c r="Z97" i="2"/>
  <c r="G97" i="2" s="1"/>
  <c r="Z105" i="16"/>
  <c r="G105" i="16" s="1"/>
  <c r="G46" i="4"/>
  <c r="G99" i="2" l="1"/>
  <c r="G112" i="16" s="1"/>
  <c r="G107" i="16"/>
  <c r="G114" i="16" s="1"/>
  <c r="G117" i="17"/>
  <c r="I19" i="1"/>
  <c r="I18" i="1"/>
  <c r="G116"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raczka</author>
  </authors>
  <commentList>
    <comment ref="Q15" authorId="0" shapeId="0" xr:uid="{00000000-0006-0000-0100-000001000000}">
      <text>
        <r>
          <rPr>
            <b/>
            <sz val="14"/>
            <color indexed="81"/>
            <rFont val="Tahoma"/>
            <family val="2"/>
          </rPr>
          <t>Z0 :</t>
        </r>
        <r>
          <rPr>
            <sz val="12"/>
            <color indexed="81"/>
            <rFont val="Tahoma"/>
            <family val="2"/>
          </rPr>
          <t xml:space="preserve">
</t>
        </r>
        <r>
          <rPr>
            <sz val="11"/>
            <color indexed="81"/>
            <rFont val="Tahoma"/>
            <family val="2"/>
          </rPr>
          <t>On affecte le poids pour la compétence intermédiaire et cela ligne par ligne.</t>
        </r>
      </text>
    </comment>
    <comment ref="R15" authorId="0" shapeId="0" xr:uid="{00000000-0006-0000-0100-000002000000}">
      <text>
        <r>
          <rPr>
            <b/>
            <sz val="14"/>
            <color indexed="81"/>
            <rFont val="Tahoma"/>
            <family val="2"/>
          </rPr>
          <t xml:space="preserve">Z2 </t>
        </r>
        <r>
          <rPr>
            <sz val="9"/>
            <color indexed="81"/>
            <rFont val="Tahoma"/>
            <family val="2"/>
          </rPr>
          <t xml:space="preserve">
</t>
        </r>
        <r>
          <rPr>
            <sz val="11"/>
            <color indexed="81"/>
            <rFont val="Tahoma"/>
            <family val="2"/>
          </rPr>
          <t>Valeur en points de l'évaluation proposée en fonction du poids de ce même critère et ramené sur 20.</t>
        </r>
        <r>
          <rPr>
            <sz val="12"/>
            <color indexed="81"/>
            <rFont val="Tahoma"/>
            <family val="2"/>
          </rPr>
          <t xml:space="preserve">
</t>
        </r>
        <r>
          <rPr>
            <b/>
            <u/>
            <sz val="11"/>
            <color indexed="81"/>
            <rFont val="Tahoma"/>
            <family val="2"/>
          </rPr>
          <t>Exemple :</t>
        </r>
        <r>
          <rPr>
            <sz val="12"/>
            <color indexed="81"/>
            <rFont val="Tahoma"/>
            <family val="2"/>
          </rPr>
          <t xml:space="preserve">
</t>
        </r>
        <r>
          <rPr>
            <sz val="11"/>
            <color indexed="81"/>
            <rFont val="Tahoma"/>
            <family val="2"/>
          </rPr>
          <t>Si le critère est validé à 2
(0,66 x 25%) x 20 = 3.33 
Ce résultat sera ensuite reconsidéré en fonction du poids de</t>
        </r>
        <r>
          <rPr>
            <b/>
            <u/>
            <sz val="11"/>
            <color indexed="81"/>
            <rFont val="Tahoma"/>
            <family val="2"/>
          </rPr>
          <t xml:space="preserve"> la compétence terminale</t>
        </r>
        <r>
          <rPr>
            <sz val="11"/>
            <color indexed="81"/>
            <rFont val="Tahoma"/>
            <family val="2"/>
          </rPr>
          <t>, ici dans le cas présent 30%.</t>
        </r>
      </text>
    </comment>
    <comment ref="S15" authorId="0" shapeId="0" xr:uid="{00000000-0006-0000-0100-000003000000}">
      <text>
        <r>
          <rPr>
            <b/>
            <sz val="14"/>
            <color indexed="81"/>
            <rFont val="Tahoma"/>
            <family val="2"/>
          </rPr>
          <t>Z3 :</t>
        </r>
        <r>
          <rPr>
            <b/>
            <sz val="9"/>
            <color indexed="81"/>
            <rFont val="Tahoma"/>
            <family val="2"/>
          </rPr>
          <t xml:space="preserve">
</t>
        </r>
        <r>
          <rPr>
            <sz val="11"/>
            <color indexed="81"/>
            <rFont val="Tahoma"/>
            <family val="2"/>
          </rPr>
          <t xml:space="preserve">Ligne qui contrôle l'éventualitée d'une double saisie, une ligne en lien avec la colonne afin d'indiquer le message d'erreur qui apparait en Z1 (Colonne L)
</t>
        </r>
        <r>
          <rPr>
            <u/>
            <sz val="11"/>
            <color indexed="81"/>
            <rFont val="Tahoma"/>
            <family val="2"/>
          </rPr>
          <t xml:space="preserve">Donc, si en Z3 apparait </t>
        </r>
        <r>
          <rPr>
            <sz val="11"/>
            <color indexed="81"/>
            <rFont val="Tahoma"/>
            <family val="2"/>
          </rPr>
          <t xml:space="preserve">:
0 = Le critère non pris en compte, indiquer NON dans la colonne G.
1 = Conforme, alors le résultat en Z2 sera pris en compte.
2 ou plus = Erreur, la  valeur en Z2 pas prise en compte. </t>
        </r>
      </text>
    </comment>
    <comment ref="T15" authorId="0" shapeId="0" xr:uid="{00000000-0006-0000-0100-000004000000}">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U15" authorId="0" shapeId="0" xr:uid="{00000000-0006-0000-0100-000005000000}">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V15" authorId="0" shapeId="0" xr:uid="{00000000-0006-0000-0100-000006000000}">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W15" authorId="0" shapeId="0" xr:uid="{00000000-0006-0000-0100-000007000000}">
      <text>
        <r>
          <rPr>
            <b/>
            <sz val="14"/>
            <color indexed="81"/>
            <rFont val="Tahoma"/>
            <family val="2"/>
          </rPr>
          <t>Z7 :</t>
        </r>
        <r>
          <rPr>
            <b/>
            <sz val="9"/>
            <color indexed="81"/>
            <rFont val="Tahoma"/>
            <family val="2"/>
          </rPr>
          <t xml:space="preserve">
</t>
        </r>
        <r>
          <rPr>
            <sz val="11"/>
            <color indexed="81"/>
            <rFont val="Tahoma"/>
            <family val="2"/>
          </rPr>
          <t>Ligne qui permet de contrôler la prise en compte ou pas du critère, selon que l'on indique dans la colonne NON. 
Si critère retenu et saisie conforme = Message VRAI
Si criètre non retenu = Message 0</t>
        </r>
      </text>
    </comment>
    <comment ref="X15" authorId="0" shapeId="0" xr:uid="{00000000-0006-0000-0100-000008000000}">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Y15" authorId="0" shapeId="0" xr:uid="{00000000-0006-0000-0100-000009000000}">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Z15" authorId="0" shapeId="0" xr:uid="{00000000-0006-0000-0100-00000A000000}">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AA15" authorId="0" shapeId="0" xr:uid="{00000000-0006-0000-0100-00000B000000}">
      <text>
        <r>
          <rPr>
            <b/>
            <sz val="14"/>
            <color indexed="81"/>
            <rFont val="Tahoma"/>
            <family val="2"/>
          </rPr>
          <t>Z11</t>
        </r>
        <r>
          <rPr>
            <b/>
            <sz val="9"/>
            <color indexed="81"/>
            <rFont val="Tahoma"/>
            <family val="2"/>
          </rPr>
          <t xml:space="preserve">
</t>
        </r>
        <r>
          <rPr>
            <sz val="11"/>
            <color indexed="81"/>
            <rFont val="Tahoma"/>
            <family val="2"/>
          </rPr>
          <t xml:space="preserve">Rappel du poids de la compétence terminale.
</t>
        </r>
        <r>
          <rPr>
            <sz val="9"/>
            <color indexed="81"/>
            <rFont val="Tahoma"/>
            <family val="2"/>
          </rPr>
          <t xml:space="preserve">
</t>
        </r>
      </text>
    </comment>
    <comment ref="AB15" authorId="0" shapeId="0" xr:uid="{00000000-0006-0000-0100-00000C000000}">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C15" authorId="0" shapeId="0" xr:uid="{00000000-0006-0000-0100-00000D000000}">
      <text>
        <r>
          <rPr>
            <b/>
            <sz val="14"/>
            <color indexed="81"/>
            <rFont val="Tahoma"/>
            <family val="2"/>
          </rPr>
          <t>Z13</t>
        </r>
        <r>
          <rPr>
            <b/>
            <sz val="9"/>
            <color indexed="81"/>
            <rFont val="Tahoma"/>
            <family val="2"/>
          </rPr>
          <t xml:space="preserve">
</t>
        </r>
        <r>
          <rPr>
            <sz val="11"/>
            <color indexed="81"/>
            <rFont val="Tahoma"/>
            <family val="2"/>
          </rPr>
          <t xml:space="preserve">Cellule de contrôle qui permet de vérifier si la compétence terminale est prise en compte ou pas. 
</t>
        </r>
        <r>
          <rPr>
            <sz val="9"/>
            <color indexed="81"/>
            <rFont val="Tahoma"/>
            <family val="2"/>
          </rPr>
          <t xml:space="preserve">
</t>
        </r>
      </text>
    </comment>
    <comment ref="AD15" authorId="0" shapeId="0" xr:uid="{00000000-0006-0000-0100-00000E000000}">
      <text>
        <r>
          <rPr>
            <b/>
            <sz val="14"/>
            <color indexed="81"/>
            <rFont val="Tahoma"/>
            <family val="2"/>
          </rPr>
          <t>Z14</t>
        </r>
        <r>
          <rPr>
            <b/>
            <sz val="9"/>
            <color indexed="81"/>
            <rFont val="Tahoma"/>
            <family val="2"/>
          </rPr>
          <t xml:space="preserve">
</t>
        </r>
        <r>
          <rPr>
            <sz val="11"/>
            <color indexed="81"/>
            <rFont val="Tahoma"/>
            <family val="2"/>
          </rPr>
          <t xml:space="preserve">Cellule complète de calcul, qui permet de donner la note sur 20 pour la compétence terminale en fonction du poids de celle-ci.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raczka</author>
  </authors>
  <commentList>
    <comment ref="Q15" authorId="0" shapeId="0" xr:uid="{00000000-0006-0000-0300-000001000000}">
      <text>
        <r>
          <rPr>
            <b/>
            <sz val="14"/>
            <color indexed="81"/>
            <rFont val="Tahoma"/>
            <family val="2"/>
          </rPr>
          <t>Z0 :</t>
        </r>
        <r>
          <rPr>
            <sz val="12"/>
            <color indexed="81"/>
            <rFont val="Tahoma"/>
            <family val="2"/>
          </rPr>
          <t xml:space="preserve">
</t>
        </r>
        <r>
          <rPr>
            <sz val="11"/>
            <color indexed="81"/>
            <rFont val="Tahoma"/>
            <family val="2"/>
          </rPr>
          <t>On affecte le poids pour la compétence intermédiaire et cela ligne par ligne.</t>
        </r>
      </text>
    </comment>
    <comment ref="R15" authorId="0" shapeId="0" xr:uid="{00000000-0006-0000-0300-000002000000}">
      <text>
        <r>
          <rPr>
            <b/>
            <sz val="14"/>
            <color indexed="81"/>
            <rFont val="Tahoma"/>
            <family val="2"/>
          </rPr>
          <t xml:space="preserve">Z2 </t>
        </r>
        <r>
          <rPr>
            <sz val="9"/>
            <color indexed="81"/>
            <rFont val="Tahoma"/>
            <family val="2"/>
          </rPr>
          <t xml:space="preserve">
</t>
        </r>
        <r>
          <rPr>
            <sz val="11"/>
            <color indexed="81"/>
            <rFont val="Tahoma"/>
            <family val="2"/>
          </rPr>
          <t>Valeur en points de l'évaluation proposée en fonction du poids de ce même critère et ramené sur 20.</t>
        </r>
        <r>
          <rPr>
            <sz val="12"/>
            <color indexed="81"/>
            <rFont val="Tahoma"/>
            <family val="2"/>
          </rPr>
          <t xml:space="preserve">
</t>
        </r>
        <r>
          <rPr>
            <b/>
            <u/>
            <sz val="11"/>
            <color indexed="81"/>
            <rFont val="Tahoma"/>
            <family val="2"/>
          </rPr>
          <t>Exemple :</t>
        </r>
        <r>
          <rPr>
            <sz val="12"/>
            <color indexed="81"/>
            <rFont val="Tahoma"/>
            <family val="2"/>
          </rPr>
          <t xml:space="preserve">
</t>
        </r>
        <r>
          <rPr>
            <sz val="11"/>
            <color indexed="81"/>
            <rFont val="Tahoma"/>
            <family val="2"/>
          </rPr>
          <t>Si le critère est validé à 2
(0,66 x 25%) x 20 = 3.33 
Ce résultat sera ensuite reconsidéré en fonction du poids de</t>
        </r>
        <r>
          <rPr>
            <b/>
            <u/>
            <sz val="11"/>
            <color indexed="81"/>
            <rFont val="Tahoma"/>
            <family val="2"/>
          </rPr>
          <t xml:space="preserve"> la compétence terminale</t>
        </r>
        <r>
          <rPr>
            <sz val="11"/>
            <color indexed="81"/>
            <rFont val="Tahoma"/>
            <family val="2"/>
          </rPr>
          <t>, ici dans le cas présent 30%.</t>
        </r>
      </text>
    </comment>
    <comment ref="S15" authorId="0" shapeId="0" xr:uid="{00000000-0006-0000-0300-000003000000}">
      <text>
        <r>
          <rPr>
            <b/>
            <sz val="14"/>
            <color indexed="81"/>
            <rFont val="Tahoma"/>
            <family val="2"/>
          </rPr>
          <t>Z3 :</t>
        </r>
        <r>
          <rPr>
            <b/>
            <sz val="9"/>
            <color indexed="81"/>
            <rFont val="Tahoma"/>
            <family val="2"/>
          </rPr>
          <t xml:space="preserve">
</t>
        </r>
        <r>
          <rPr>
            <sz val="11"/>
            <color indexed="81"/>
            <rFont val="Tahoma"/>
            <family val="2"/>
          </rPr>
          <t xml:space="preserve">Ligne qui contrôle l'éventualitée d'une double saisie, une ligne en lien avec la colonne afin d'indiquer le message d'erreur qui apparait en Z1 (Colonne L)
</t>
        </r>
        <r>
          <rPr>
            <u/>
            <sz val="11"/>
            <color indexed="81"/>
            <rFont val="Tahoma"/>
            <family val="2"/>
          </rPr>
          <t xml:space="preserve">Donc, si en Z3 apparait </t>
        </r>
        <r>
          <rPr>
            <sz val="11"/>
            <color indexed="81"/>
            <rFont val="Tahoma"/>
            <family val="2"/>
          </rPr>
          <t xml:space="preserve">:
0 = Le critère non pris en compte, indiquer NON dans la colonne G.
1 = Conforme, alors le résultat en Z2 sera pris en compte.
2 ou plus = Erreur, la  valeur en Z2 pas prise en compte. </t>
        </r>
      </text>
    </comment>
    <comment ref="T15" authorId="0" shapeId="0" xr:uid="{00000000-0006-0000-0300-000004000000}">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U15" authorId="0" shapeId="0" xr:uid="{00000000-0006-0000-0300-000005000000}">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V15" authorId="0" shapeId="0" xr:uid="{00000000-0006-0000-0300-000006000000}">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W15" authorId="0" shapeId="0" xr:uid="{00000000-0006-0000-0300-000007000000}">
      <text>
        <r>
          <rPr>
            <b/>
            <sz val="14"/>
            <color indexed="81"/>
            <rFont val="Tahoma"/>
            <family val="2"/>
          </rPr>
          <t>Z7 :</t>
        </r>
        <r>
          <rPr>
            <b/>
            <sz val="9"/>
            <color indexed="81"/>
            <rFont val="Tahoma"/>
            <family val="2"/>
          </rPr>
          <t xml:space="preserve">
</t>
        </r>
        <r>
          <rPr>
            <sz val="11"/>
            <color indexed="81"/>
            <rFont val="Tahoma"/>
            <family val="2"/>
          </rPr>
          <t>Ligne qui permet de contrôler la prise en compte ou pas du critère, selon que l'on indique dans la colonne NON. 
Si critère retenu et saisie conforme = Message VRAI
Si criètre non retenu = Message 0</t>
        </r>
      </text>
    </comment>
    <comment ref="X15" authorId="0" shapeId="0" xr:uid="{00000000-0006-0000-0300-000008000000}">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Y15" authorId="0" shapeId="0" xr:uid="{00000000-0006-0000-0300-000009000000}">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Z15" authorId="0" shapeId="0" xr:uid="{00000000-0006-0000-0300-00000A000000}">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AA15" authorId="0" shapeId="0" xr:uid="{00000000-0006-0000-0300-00000B000000}">
      <text>
        <r>
          <rPr>
            <b/>
            <sz val="14"/>
            <color indexed="81"/>
            <rFont val="Tahoma"/>
            <family val="2"/>
          </rPr>
          <t>Z11</t>
        </r>
        <r>
          <rPr>
            <b/>
            <sz val="9"/>
            <color indexed="81"/>
            <rFont val="Tahoma"/>
            <family val="2"/>
          </rPr>
          <t xml:space="preserve">
</t>
        </r>
        <r>
          <rPr>
            <sz val="11"/>
            <color indexed="81"/>
            <rFont val="Tahoma"/>
            <family val="2"/>
          </rPr>
          <t xml:space="preserve">Rappel du poids de la compétence terminale.
</t>
        </r>
        <r>
          <rPr>
            <sz val="9"/>
            <color indexed="81"/>
            <rFont val="Tahoma"/>
            <family val="2"/>
          </rPr>
          <t xml:space="preserve">
</t>
        </r>
      </text>
    </comment>
    <comment ref="AB15" authorId="0" shapeId="0" xr:uid="{00000000-0006-0000-0300-00000C000000}">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C15" authorId="0" shapeId="0" xr:uid="{00000000-0006-0000-0300-00000D000000}">
      <text>
        <r>
          <rPr>
            <b/>
            <sz val="14"/>
            <color indexed="81"/>
            <rFont val="Tahoma"/>
            <family val="2"/>
          </rPr>
          <t>Z13</t>
        </r>
        <r>
          <rPr>
            <b/>
            <sz val="9"/>
            <color indexed="81"/>
            <rFont val="Tahoma"/>
            <family val="2"/>
          </rPr>
          <t xml:space="preserve">
</t>
        </r>
        <r>
          <rPr>
            <sz val="11"/>
            <color indexed="81"/>
            <rFont val="Tahoma"/>
            <family val="2"/>
          </rPr>
          <t xml:space="preserve">Cellule de contrôle qui permet de vérifier si la compétence terminale est prise en compte ou pas. 
</t>
        </r>
        <r>
          <rPr>
            <sz val="9"/>
            <color indexed="81"/>
            <rFont val="Tahoma"/>
            <family val="2"/>
          </rPr>
          <t xml:space="preserve">
</t>
        </r>
      </text>
    </comment>
    <comment ref="AD15" authorId="0" shapeId="0" xr:uid="{00000000-0006-0000-0300-00000E000000}">
      <text>
        <r>
          <rPr>
            <b/>
            <sz val="14"/>
            <color indexed="81"/>
            <rFont val="Tahoma"/>
            <family val="2"/>
          </rPr>
          <t>Z14</t>
        </r>
        <r>
          <rPr>
            <b/>
            <sz val="9"/>
            <color indexed="81"/>
            <rFont val="Tahoma"/>
            <family val="2"/>
          </rPr>
          <t xml:space="preserve">
</t>
        </r>
        <r>
          <rPr>
            <sz val="11"/>
            <color indexed="81"/>
            <rFont val="Tahoma"/>
            <family val="2"/>
          </rPr>
          <t xml:space="preserve">Cellule complète de calcul, qui permet de donner la note sur 20 pour la compétence terminale en fonction du poids de celle-ci.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raczka</author>
  </authors>
  <commentList>
    <comment ref="Q15" authorId="0" shapeId="0" xr:uid="{11E384A8-B1A1-4FAE-8785-BBA0B7803930}">
      <text>
        <r>
          <rPr>
            <b/>
            <sz val="14"/>
            <color indexed="81"/>
            <rFont val="Tahoma"/>
            <family val="2"/>
          </rPr>
          <t>Z0 :</t>
        </r>
        <r>
          <rPr>
            <sz val="12"/>
            <color indexed="81"/>
            <rFont val="Tahoma"/>
            <family val="2"/>
          </rPr>
          <t xml:space="preserve">
</t>
        </r>
        <r>
          <rPr>
            <sz val="11"/>
            <color indexed="81"/>
            <rFont val="Tahoma"/>
            <family val="2"/>
          </rPr>
          <t>On affecte le poids pour la compétence intermédiaire et cela ligne par ligne.</t>
        </r>
      </text>
    </comment>
    <comment ref="R15" authorId="0" shapeId="0" xr:uid="{BD0BBB12-8CBC-43A6-BCFB-FA0AB5E68063}">
      <text>
        <r>
          <rPr>
            <b/>
            <sz val="14"/>
            <color indexed="81"/>
            <rFont val="Tahoma"/>
            <family val="2"/>
          </rPr>
          <t xml:space="preserve">Z2 </t>
        </r>
        <r>
          <rPr>
            <sz val="9"/>
            <color indexed="81"/>
            <rFont val="Tahoma"/>
            <family val="2"/>
          </rPr>
          <t xml:space="preserve">
</t>
        </r>
        <r>
          <rPr>
            <sz val="11"/>
            <color indexed="81"/>
            <rFont val="Tahoma"/>
            <family val="2"/>
          </rPr>
          <t>Valeur en points de l'évaluation proposée en fonction du poids de ce même critère et ramené sur 20.</t>
        </r>
        <r>
          <rPr>
            <sz val="12"/>
            <color indexed="81"/>
            <rFont val="Tahoma"/>
            <family val="2"/>
          </rPr>
          <t xml:space="preserve">
</t>
        </r>
        <r>
          <rPr>
            <b/>
            <u/>
            <sz val="11"/>
            <color indexed="81"/>
            <rFont val="Tahoma"/>
            <family val="2"/>
          </rPr>
          <t>Exemple :</t>
        </r>
        <r>
          <rPr>
            <sz val="12"/>
            <color indexed="81"/>
            <rFont val="Tahoma"/>
            <family val="2"/>
          </rPr>
          <t xml:space="preserve">
</t>
        </r>
        <r>
          <rPr>
            <sz val="11"/>
            <color indexed="81"/>
            <rFont val="Tahoma"/>
            <family val="2"/>
          </rPr>
          <t>Si le critère est validé à 2
(0,66 x 25%) x 20 = 3.33 
Ce résultat sera ensuite reconsidéré en fonction du poids de</t>
        </r>
        <r>
          <rPr>
            <b/>
            <u/>
            <sz val="11"/>
            <color indexed="81"/>
            <rFont val="Tahoma"/>
            <family val="2"/>
          </rPr>
          <t xml:space="preserve"> la compétence terminale</t>
        </r>
        <r>
          <rPr>
            <sz val="11"/>
            <color indexed="81"/>
            <rFont val="Tahoma"/>
            <family val="2"/>
          </rPr>
          <t>, ici dans le cas présent 30%.</t>
        </r>
      </text>
    </comment>
    <comment ref="S15" authorId="0" shapeId="0" xr:uid="{22295D54-6825-4EFF-9943-297C15F1944A}">
      <text>
        <r>
          <rPr>
            <b/>
            <sz val="14"/>
            <color indexed="81"/>
            <rFont val="Tahoma"/>
            <family val="2"/>
          </rPr>
          <t>Z3 :</t>
        </r>
        <r>
          <rPr>
            <b/>
            <sz val="9"/>
            <color indexed="81"/>
            <rFont val="Tahoma"/>
            <family val="2"/>
          </rPr>
          <t xml:space="preserve">
</t>
        </r>
        <r>
          <rPr>
            <sz val="11"/>
            <color indexed="81"/>
            <rFont val="Tahoma"/>
            <family val="2"/>
          </rPr>
          <t xml:space="preserve">Ligne qui contrôle l'éventualitée d'une double saisie, une ligne en lien avec la colonne afin d'indiquer le message d'erreur qui apparait en Z1 (Colonne L)
</t>
        </r>
        <r>
          <rPr>
            <u/>
            <sz val="11"/>
            <color indexed="81"/>
            <rFont val="Tahoma"/>
            <family val="2"/>
          </rPr>
          <t xml:space="preserve">Donc, si en Z3 apparait </t>
        </r>
        <r>
          <rPr>
            <sz val="11"/>
            <color indexed="81"/>
            <rFont val="Tahoma"/>
            <family val="2"/>
          </rPr>
          <t xml:space="preserve">:
0 = Le critère non pris en compte, indiquer NON dans la colonne G.
1 = Conforme, alors le résultat en Z2 sera pris en compte.
2 ou plus = Erreur, la  valeur en Z2 pas prise en compte. </t>
        </r>
      </text>
    </comment>
    <comment ref="T15" authorId="0" shapeId="0" xr:uid="{96062E06-D9F8-4648-9871-A4BDA8A9CA59}">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U15" authorId="0" shapeId="0" xr:uid="{57969D1F-A485-447F-9E69-898211BFE52F}">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V15" authorId="0" shapeId="0" xr:uid="{3EBD8D53-D3CE-4293-A5C7-FE9F67D4DE9D}">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W15" authorId="0" shapeId="0" xr:uid="{4CB5E677-962F-4F9C-A83C-C7BEDD2284E3}">
      <text>
        <r>
          <rPr>
            <b/>
            <sz val="14"/>
            <color indexed="81"/>
            <rFont val="Tahoma"/>
            <family val="2"/>
          </rPr>
          <t>Z7 :</t>
        </r>
        <r>
          <rPr>
            <b/>
            <sz val="9"/>
            <color indexed="81"/>
            <rFont val="Tahoma"/>
            <family val="2"/>
          </rPr>
          <t xml:space="preserve">
</t>
        </r>
        <r>
          <rPr>
            <sz val="11"/>
            <color indexed="81"/>
            <rFont val="Tahoma"/>
            <family val="2"/>
          </rPr>
          <t>Ligne qui permet de contrôler la prise en compte ou pas du critère, selon que l'on indique dans la colonne NON. 
Si critère retenu et saisie conforme = Message VRAI
Si criètre non retenu = Message 0</t>
        </r>
      </text>
    </comment>
    <comment ref="X15" authorId="0" shapeId="0" xr:uid="{12CE628D-4E19-406D-B385-D7D1F84035EC}">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Y15" authorId="0" shapeId="0" xr:uid="{68F46E2D-A180-43F0-BFE8-21AB96613EFB}">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Z15" authorId="0" shapeId="0" xr:uid="{A0469B41-5647-417D-9376-AA24E75C2D19}">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AA15" authorId="0" shapeId="0" xr:uid="{C468D039-EBCF-4CCA-A3D7-F63AB945BC5C}">
      <text>
        <r>
          <rPr>
            <b/>
            <sz val="14"/>
            <color indexed="81"/>
            <rFont val="Tahoma"/>
            <family val="2"/>
          </rPr>
          <t>Z11</t>
        </r>
        <r>
          <rPr>
            <b/>
            <sz val="9"/>
            <color indexed="81"/>
            <rFont val="Tahoma"/>
            <family val="2"/>
          </rPr>
          <t xml:space="preserve">
</t>
        </r>
        <r>
          <rPr>
            <sz val="11"/>
            <color indexed="81"/>
            <rFont val="Tahoma"/>
            <family val="2"/>
          </rPr>
          <t xml:space="preserve">Rappel du poids de la compétence terminale.
</t>
        </r>
        <r>
          <rPr>
            <sz val="9"/>
            <color indexed="81"/>
            <rFont val="Tahoma"/>
            <family val="2"/>
          </rPr>
          <t xml:space="preserve">
</t>
        </r>
      </text>
    </comment>
    <comment ref="AB15" authorId="0" shapeId="0" xr:uid="{830BE1F4-E108-44C0-92DB-E1AD909ABDBF}">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C15" authorId="0" shapeId="0" xr:uid="{9AD4FDEF-3477-4105-884C-1E0DA877BE31}">
      <text>
        <r>
          <rPr>
            <b/>
            <sz val="14"/>
            <color indexed="81"/>
            <rFont val="Tahoma"/>
            <family val="2"/>
          </rPr>
          <t>Z13</t>
        </r>
        <r>
          <rPr>
            <b/>
            <sz val="9"/>
            <color indexed="81"/>
            <rFont val="Tahoma"/>
            <family val="2"/>
          </rPr>
          <t xml:space="preserve">
</t>
        </r>
        <r>
          <rPr>
            <sz val="11"/>
            <color indexed="81"/>
            <rFont val="Tahoma"/>
            <family val="2"/>
          </rPr>
          <t xml:space="preserve">Cellule de contrôle qui permet de vérifier si la compétence terminale est prise en compte ou pas. 
</t>
        </r>
        <r>
          <rPr>
            <sz val="9"/>
            <color indexed="81"/>
            <rFont val="Tahoma"/>
            <family val="2"/>
          </rPr>
          <t xml:space="preserve">
</t>
        </r>
      </text>
    </comment>
    <comment ref="AD15" authorId="0" shapeId="0" xr:uid="{55728119-D18E-47CD-AB2E-6D359B5A41F9}">
      <text>
        <r>
          <rPr>
            <b/>
            <sz val="14"/>
            <color indexed="81"/>
            <rFont val="Tahoma"/>
            <family val="2"/>
          </rPr>
          <t>Z14</t>
        </r>
        <r>
          <rPr>
            <b/>
            <sz val="9"/>
            <color indexed="81"/>
            <rFont val="Tahoma"/>
            <family val="2"/>
          </rPr>
          <t xml:space="preserve">
</t>
        </r>
        <r>
          <rPr>
            <sz val="11"/>
            <color indexed="81"/>
            <rFont val="Tahoma"/>
            <family val="2"/>
          </rPr>
          <t xml:space="preserve">Cellule complète de calcul, qui permet de donner la note sur 20 pour la compétence terminale en fonction du poids de celle-ci.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raczka</author>
  </authors>
  <commentList>
    <comment ref="Q15" authorId="0" shapeId="0" xr:uid="{D30EF669-6F44-405D-8C0A-6BFE2DC843E6}">
      <text>
        <r>
          <rPr>
            <b/>
            <sz val="14"/>
            <color indexed="81"/>
            <rFont val="Tahoma"/>
            <family val="2"/>
          </rPr>
          <t>Z0 :</t>
        </r>
        <r>
          <rPr>
            <sz val="12"/>
            <color indexed="81"/>
            <rFont val="Tahoma"/>
            <family val="2"/>
          </rPr>
          <t xml:space="preserve">
</t>
        </r>
        <r>
          <rPr>
            <sz val="11"/>
            <color indexed="81"/>
            <rFont val="Tahoma"/>
            <family val="2"/>
          </rPr>
          <t>On affecte le poids pour la compétence intermédiaire et cela ligne par ligne.</t>
        </r>
      </text>
    </comment>
    <comment ref="R15" authorId="0" shapeId="0" xr:uid="{B5CCAA4E-3766-4B11-A3CA-5299B178E500}">
      <text>
        <r>
          <rPr>
            <b/>
            <sz val="14"/>
            <color indexed="81"/>
            <rFont val="Tahoma"/>
            <family val="2"/>
          </rPr>
          <t xml:space="preserve">Z2 </t>
        </r>
        <r>
          <rPr>
            <sz val="9"/>
            <color indexed="81"/>
            <rFont val="Tahoma"/>
            <family val="2"/>
          </rPr>
          <t xml:space="preserve">
</t>
        </r>
        <r>
          <rPr>
            <sz val="11"/>
            <color indexed="81"/>
            <rFont val="Tahoma"/>
            <family val="2"/>
          </rPr>
          <t>Valeur en points de l'évaluation proposée en fonction du poids de ce même critère et ramené sur 20.</t>
        </r>
        <r>
          <rPr>
            <sz val="12"/>
            <color indexed="81"/>
            <rFont val="Tahoma"/>
            <family val="2"/>
          </rPr>
          <t xml:space="preserve">
</t>
        </r>
        <r>
          <rPr>
            <b/>
            <u/>
            <sz val="11"/>
            <color indexed="81"/>
            <rFont val="Tahoma"/>
            <family val="2"/>
          </rPr>
          <t>Exemple :</t>
        </r>
        <r>
          <rPr>
            <sz val="12"/>
            <color indexed="81"/>
            <rFont val="Tahoma"/>
            <family val="2"/>
          </rPr>
          <t xml:space="preserve">
</t>
        </r>
        <r>
          <rPr>
            <sz val="11"/>
            <color indexed="81"/>
            <rFont val="Tahoma"/>
            <family val="2"/>
          </rPr>
          <t>Si le critère est validé à 2
(0,66 x 25%) x 20 = 3.33 
Ce résultat sera ensuite reconsidéré en fonction du poids de</t>
        </r>
        <r>
          <rPr>
            <b/>
            <u/>
            <sz val="11"/>
            <color indexed="81"/>
            <rFont val="Tahoma"/>
            <family val="2"/>
          </rPr>
          <t xml:space="preserve"> la compétence terminale</t>
        </r>
        <r>
          <rPr>
            <sz val="11"/>
            <color indexed="81"/>
            <rFont val="Tahoma"/>
            <family val="2"/>
          </rPr>
          <t>, ici dans le cas présent 30%.</t>
        </r>
      </text>
    </comment>
    <comment ref="S15" authorId="0" shapeId="0" xr:uid="{BE71A9C1-C5B6-41DA-AD6F-41644BF35520}">
      <text>
        <r>
          <rPr>
            <b/>
            <sz val="14"/>
            <color indexed="81"/>
            <rFont val="Tahoma"/>
            <family val="2"/>
          </rPr>
          <t>Z3 :</t>
        </r>
        <r>
          <rPr>
            <b/>
            <sz val="9"/>
            <color indexed="81"/>
            <rFont val="Tahoma"/>
            <family val="2"/>
          </rPr>
          <t xml:space="preserve">
</t>
        </r>
        <r>
          <rPr>
            <sz val="11"/>
            <color indexed="81"/>
            <rFont val="Tahoma"/>
            <family val="2"/>
          </rPr>
          <t xml:space="preserve">Ligne qui contrôle l'éventualitée d'une double saisie, une ligne en lien avec la colonne afin d'indiquer le message d'erreur qui apparait en Z1 (Colonne L)
</t>
        </r>
        <r>
          <rPr>
            <u/>
            <sz val="11"/>
            <color indexed="81"/>
            <rFont val="Tahoma"/>
            <family val="2"/>
          </rPr>
          <t xml:space="preserve">Donc, si en Z3 apparait </t>
        </r>
        <r>
          <rPr>
            <sz val="11"/>
            <color indexed="81"/>
            <rFont val="Tahoma"/>
            <family val="2"/>
          </rPr>
          <t xml:space="preserve">:
0 = Le critère non pris en compte, indiquer NON dans la colonne G.
1 = Conforme, alors le résultat en Z2 sera pris en compte.
2 ou plus = Erreur, la  valeur en Z2 pas prise en compte. </t>
        </r>
      </text>
    </comment>
    <comment ref="T15" authorId="0" shapeId="0" xr:uid="{8F5A1946-E49A-45B2-BBC7-8641E16AE80E}">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U15" authorId="0" shapeId="0" xr:uid="{64DFB535-E1FE-4041-A383-DEC8CAFFBD95}">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V15" authorId="0" shapeId="0" xr:uid="{440219D4-1E11-47E7-92F7-AF03790B7EEB}">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W15" authorId="0" shapeId="0" xr:uid="{CF71F7C5-0724-4AE3-AFF7-CEAE9C7784A2}">
      <text>
        <r>
          <rPr>
            <b/>
            <sz val="14"/>
            <color indexed="81"/>
            <rFont val="Tahoma"/>
            <family val="2"/>
          </rPr>
          <t>Z7 :</t>
        </r>
        <r>
          <rPr>
            <b/>
            <sz val="9"/>
            <color indexed="81"/>
            <rFont val="Tahoma"/>
            <family val="2"/>
          </rPr>
          <t xml:space="preserve">
</t>
        </r>
        <r>
          <rPr>
            <sz val="11"/>
            <color indexed="81"/>
            <rFont val="Tahoma"/>
            <family val="2"/>
          </rPr>
          <t>Ligne qui permet de contrôler la prise en compte ou pas du critère, selon que l'on indique dans la colonne NON. 
Si critère retenu et saisie conforme = Message VRAI
Si criètre non retenu = Message 0</t>
        </r>
      </text>
    </comment>
    <comment ref="X15" authorId="0" shapeId="0" xr:uid="{24F263DD-FA5A-42DA-9DD1-740ED5BA5DEC}">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Y15" authorId="0" shapeId="0" xr:uid="{93459C46-CD0D-4EF8-B472-4C177DDE6444}">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Z15" authorId="0" shapeId="0" xr:uid="{1B97D39C-46A7-4ADE-8073-8EF19F30480E}">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AA15" authorId="0" shapeId="0" xr:uid="{DA1A57EF-67BA-4AE8-B615-FF3A59B921FE}">
      <text>
        <r>
          <rPr>
            <b/>
            <sz val="14"/>
            <color indexed="81"/>
            <rFont val="Tahoma"/>
            <family val="2"/>
          </rPr>
          <t>Z11</t>
        </r>
        <r>
          <rPr>
            <b/>
            <sz val="9"/>
            <color indexed="81"/>
            <rFont val="Tahoma"/>
            <family val="2"/>
          </rPr>
          <t xml:space="preserve">
</t>
        </r>
        <r>
          <rPr>
            <sz val="11"/>
            <color indexed="81"/>
            <rFont val="Tahoma"/>
            <family val="2"/>
          </rPr>
          <t xml:space="preserve">Rappel du poids de la compétence terminale.
</t>
        </r>
        <r>
          <rPr>
            <sz val="9"/>
            <color indexed="81"/>
            <rFont val="Tahoma"/>
            <family val="2"/>
          </rPr>
          <t xml:space="preserve">
</t>
        </r>
      </text>
    </comment>
    <comment ref="AB15" authorId="0" shapeId="0" xr:uid="{0BEA862A-1C4F-4481-BB99-A86F7FEE0BC1}">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C15" authorId="0" shapeId="0" xr:uid="{58F9859B-F019-4F39-9147-C2BC9B437BF5}">
      <text>
        <r>
          <rPr>
            <b/>
            <sz val="14"/>
            <color indexed="81"/>
            <rFont val="Tahoma"/>
            <family val="2"/>
          </rPr>
          <t>Z13</t>
        </r>
        <r>
          <rPr>
            <b/>
            <sz val="9"/>
            <color indexed="81"/>
            <rFont val="Tahoma"/>
            <family val="2"/>
          </rPr>
          <t xml:space="preserve">
</t>
        </r>
        <r>
          <rPr>
            <sz val="11"/>
            <color indexed="81"/>
            <rFont val="Tahoma"/>
            <family val="2"/>
          </rPr>
          <t xml:space="preserve">Cellule de contrôle qui permet de vérifier si la compétence terminale est prise en compte ou pas. 
</t>
        </r>
        <r>
          <rPr>
            <sz val="9"/>
            <color indexed="81"/>
            <rFont val="Tahoma"/>
            <family val="2"/>
          </rPr>
          <t xml:space="preserve">
</t>
        </r>
      </text>
    </comment>
    <comment ref="AD15" authorId="0" shapeId="0" xr:uid="{9CABDB40-744B-400A-8345-9AFF42B92345}">
      <text>
        <r>
          <rPr>
            <b/>
            <sz val="14"/>
            <color indexed="81"/>
            <rFont val="Tahoma"/>
            <family val="2"/>
          </rPr>
          <t>Z14</t>
        </r>
        <r>
          <rPr>
            <b/>
            <sz val="9"/>
            <color indexed="81"/>
            <rFont val="Tahoma"/>
            <family val="2"/>
          </rPr>
          <t xml:space="preserve">
</t>
        </r>
        <r>
          <rPr>
            <sz val="11"/>
            <color indexed="81"/>
            <rFont val="Tahoma"/>
            <family val="2"/>
          </rPr>
          <t xml:space="preserve">Cellule complète de calcul, qui permet de donner la note sur 20 pour la compétence terminale en fonction du poids de celle-ci.
</t>
        </r>
        <r>
          <rPr>
            <sz val="9"/>
            <color indexed="81"/>
            <rFont val="Tahoma"/>
            <family val="2"/>
          </rPr>
          <t xml:space="preserve">
</t>
        </r>
      </text>
    </comment>
  </commentList>
</comments>
</file>

<file path=xl/sharedStrings.xml><?xml version="1.0" encoding="utf-8"?>
<sst xmlns="http://schemas.openxmlformats.org/spreadsheetml/2006/main" count="1359" uniqueCount="446">
  <si>
    <t>Établissement :</t>
  </si>
  <si>
    <t xml:space="preserve">Session : </t>
  </si>
  <si>
    <t>Nom du candidat :</t>
  </si>
  <si>
    <t>Prénom du candidat :</t>
  </si>
  <si>
    <t>Date de l'évaluation :</t>
  </si>
  <si>
    <t>Lieu de l'évaluation :</t>
  </si>
  <si>
    <t>Poids de la compétence</t>
  </si>
  <si>
    <t>Compétences évaluées</t>
  </si>
  <si>
    <t>Taux pondéré de compétences et indicateurs évalués :</t>
  </si>
  <si>
    <t>Note brute obtenue par calcul automatique :</t>
  </si>
  <si>
    <t>Note sur 20 proposée au jury* :</t>
  </si>
  <si>
    <t>/20</t>
  </si>
  <si>
    <t>Appréciation globale</t>
  </si>
  <si>
    <t>Noms des Correcteurs</t>
  </si>
  <si>
    <t>Signatures</t>
  </si>
  <si>
    <t>Date</t>
  </si>
  <si>
    <t>CCF</t>
  </si>
  <si>
    <t>Note sur 20</t>
  </si>
  <si>
    <t>C 1.1.1</t>
  </si>
  <si>
    <t>C 1.1.2</t>
  </si>
  <si>
    <t>C 2.1.1</t>
  </si>
  <si>
    <t>C 2.1.2</t>
  </si>
  <si>
    <t>C 2.1.3</t>
  </si>
  <si>
    <t>C 2.3.1</t>
  </si>
  <si>
    <t xml:space="preserve">
</t>
  </si>
  <si>
    <t>Z0</t>
  </si>
  <si>
    <t>Z2</t>
  </si>
  <si>
    <t>Z3</t>
  </si>
  <si>
    <t>Z4</t>
  </si>
  <si>
    <t>Z5</t>
  </si>
  <si>
    <t>Z6</t>
  </si>
  <si>
    <t>Z7</t>
  </si>
  <si>
    <t>Z8</t>
  </si>
  <si>
    <t>Z9</t>
  </si>
  <si>
    <t>Z10</t>
  </si>
  <si>
    <t>Z11</t>
  </si>
  <si>
    <t>Z12</t>
  </si>
  <si>
    <t>Z13</t>
  </si>
  <si>
    <t>Z14</t>
  </si>
  <si>
    <t>Taux pondéré</t>
  </si>
  <si>
    <t>Non</t>
  </si>
  <si>
    <t>Note obtenue par calcul automatique</t>
  </si>
  <si>
    <t>Note sur 20 proposée au jury*</t>
  </si>
  <si>
    <t>* La note proposée, arrondie au demi point, est décidée par les évaluateurs à partir de la note brute qui peut être modulée de + 0 à + 1 point en fonction de la réactivité du candidat ou de tout autre attitude professionnelle positive observée.</t>
  </si>
  <si>
    <t>Compétence non acquise</t>
  </si>
  <si>
    <t>Compétence en cours d'acquisition  non stabilisée</t>
  </si>
  <si>
    <t>Compétence partiellement acquise</t>
  </si>
  <si>
    <t>Compétence totalement acquise et transférable</t>
  </si>
  <si>
    <t>UP1</t>
  </si>
  <si>
    <t>UP2</t>
  </si>
  <si>
    <t xml:space="preserve">Critères d'évaluation        </t>
  </si>
  <si>
    <t>C 2.2.1</t>
  </si>
  <si>
    <t>C 2.2.2</t>
  </si>
  <si>
    <t>EP1</t>
  </si>
  <si>
    <t>EP2</t>
  </si>
  <si>
    <t>C1.2 - Analyser les contraintes de réalisation et une situation de chantier</t>
  </si>
  <si>
    <t>Préparation de la fabrication et de la mise en œuvre sur chantier</t>
  </si>
  <si>
    <t>C 1.1.3</t>
  </si>
  <si>
    <t>C 1.1.4</t>
  </si>
  <si>
    <t>C 1.1.5</t>
  </si>
  <si>
    <t>C 1.1.6</t>
  </si>
  <si>
    <t>C 1.2.1</t>
  </si>
  <si>
    <t>C 1.2.2</t>
  </si>
  <si>
    <t>C 1.2.3</t>
  </si>
  <si>
    <t>C 1.2.4</t>
  </si>
  <si>
    <t>C 1.2.5</t>
  </si>
  <si>
    <t>C 1.2.6</t>
  </si>
  <si>
    <t>C 2.2.3</t>
  </si>
  <si>
    <t>C2.2 - Traduire graphiquement une solution technique</t>
  </si>
  <si>
    <t>C 2.3.2</t>
  </si>
  <si>
    <t>C 2.3.3</t>
  </si>
  <si>
    <t>C 2.4.1</t>
  </si>
  <si>
    <t>C 2.4.2</t>
  </si>
  <si>
    <t>L’identification des documents est réalisée sans erreur.</t>
  </si>
  <si>
    <t>Les manipulations simples de visualisation et le choix des vues permettent la compréhension de l’ouvrage.</t>
  </si>
  <si>
    <t>Les moyens matériels choisis sont adaptés à son intervention.</t>
  </si>
  <si>
    <t>La règle de mise en œuvre est applicable à la réalisation.</t>
  </si>
  <si>
    <t>L’inventaire des différentes caractéristiques est effectué sans erreur.
Les données recueillies sont fiables.</t>
  </si>
  <si>
    <t>Les caractéristiques et les performances sont repérées sans erreur.
Les comparaisons effectuées permettent d’effectuer un choix judicieux.</t>
  </si>
  <si>
    <t>Le résultat est compatible avec les données et les contraintes techniques.</t>
  </si>
  <si>
    <t>Les relevés effectués sont conformes à la réalité.
Le document établi est fiable et lisible.
Les représentations sont pertinentes et exploitables en fabrication ou en lancement de commande.</t>
  </si>
  <si>
    <t>Les éléments sont tous correctement listés et désignés.</t>
  </si>
  <si>
    <t>Les documents sont exploitables par l’entreprise.</t>
  </si>
  <si>
    <t>C4.3.2</t>
  </si>
  <si>
    <t>C4.3.3</t>
  </si>
  <si>
    <t>C4.4.2</t>
  </si>
  <si>
    <t>C4.1.1</t>
  </si>
  <si>
    <t>C4.1.2</t>
  </si>
  <si>
    <t>C4.1.3</t>
  </si>
  <si>
    <t>Les moyens d’accès sont conformes et adaptés à la situation du chantier.</t>
  </si>
  <si>
    <r>
      <rPr>
        <b/>
        <sz val="12"/>
        <color rgb="FF000000"/>
        <rFont val="Arial"/>
        <family val="2"/>
      </rPr>
      <t>Alerter</t>
    </r>
    <r>
      <rPr>
        <sz val="12"/>
        <color rgb="FF000000"/>
        <rFont val="Arial"/>
        <family val="2"/>
      </rPr>
      <t xml:space="preserve"> en cas de situation dangereuse.</t>
    </r>
  </si>
  <si>
    <r>
      <rPr>
        <b/>
        <sz val="12"/>
        <color rgb="FF000000"/>
        <rFont val="Arial"/>
        <family val="2"/>
      </rPr>
      <t>Respecter</t>
    </r>
    <r>
      <rPr>
        <sz val="12"/>
        <color rgb="FF000000"/>
        <rFont val="Arial"/>
        <family val="2"/>
      </rPr>
      <t xml:space="preserve"> le temps alloué.</t>
    </r>
  </si>
  <si>
    <r>
      <rPr>
        <b/>
        <sz val="12"/>
        <color rgb="FF000000"/>
        <rFont val="Arial"/>
        <family val="2"/>
      </rPr>
      <t>Poser</t>
    </r>
    <r>
      <rPr>
        <sz val="12"/>
        <color rgb="FF000000"/>
        <rFont val="Arial"/>
        <family val="2"/>
      </rPr>
      <t xml:space="preserve"> les revêtements de plancher en bois et dérivés (dalles, panneaux, massif…).</t>
    </r>
  </si>
  <si>
    <r>
      <rPr>
        <b/>
        <sz val="12"/>
        <color rgb="FF000000"/>
        <rFont val="Arial"/>
        <family val="2"/>
      </rPr>
      <t xml:space="preserve">Identifier </t>
    </r>
    <r>
      <rPr>
        <sz val="12"/>
        <color rgb="FF000000"/>
        <rFont val="Arial"/>
        <family val="2"/>
      </rPr>
      <t>les différents documents, plans d’architecte et/ou d’exécution.</t>
    </r>
  </si>
  <si>
    <r>
      <rPr>
        <b/>
        <sz val="12"/>
        <color rgb="FF000000"/>
        <rFont val="Arial"/>
        <family val="2"/>
      </rPr>
      <t xml:space="preserve">S’approprier </t>
    </r>
    <r>
      <rPr>
        <sz val="12"/>
        <color rgb="FF000000"/>
        <rFont val="Arial"/>
        <family val="2"/>
      </rPr>
      <t>le planning prévisionnel de l’entreprise.</t>
    </r>
  </si>
  <si>
    <r>
      <rPr>
        <b/>
        <sz val="12"/>
        <color rgb="FF000000"/>
        <rFont val="Arial"/>
        <family val="2"/>
      </rPr>
      <t>Lire e</t>
    </r>
    <r>
      <rPr>
        <sz val="12"/>
        <color rgb="FF000000"/>
        <rFont val="Arial"/>
        <family val="2"/>
      </rPr>
      <t xml:space="preserve">t </t>
    </r>
    <r>
      <rPr>
        <b/>
        <sz val="12"/>
        <color rgb="FF000000"/>
        <rFont val="Arial"/>
        <family val="2"/>
      </rPr>
      <t>situer</t>
    </r>
    <r>
      <rPr>
        <sz val="12"/>
        <color rgb="FF000000"/>
        <rFont val="Arial"/>
        <family val="2"/>
      </rPr>
      <t xml:space="preserve"> une opération sur un planning.</t>
    </r>
  </si>
  <si>
    <r>
      <rPr>
        <b/>
        <sz val="12"/>
        <color rgb="FF000000"/>
        <rFont val="Arial"/>
        <family val="2"/>
      </rPr>
      <t>Déterminer</t>
    </r>
    <r>
      <rPr>
        <sz val="12"/>
        <color rgb="FF000000"/>
        <rFont val="Arial"/>
        <family val="2"/>
      </rPr>
      <t xml:space="preserve"> les moyens matériels disponibles et prendre en compte leurs capacités en vue de son intervention.</t>
    </r>
  </si>
  <si>
    <r>
      <rPr>
        <b/>
        <sz val="12"/>
        <color rgb="FF000000"/>
        <rFont val="Arial"/>
        <family val="2"/>
      </rPr>
      <t xml:space="preserve">Extraire </t>
    </r>
    <r>
      <rPr>
        <sz val="12"/>
        <color rgb="FF000000"/>
        <rFont val="Arial"/>
        <family val="2"/>
      </rPr>
      <t>de la norme une règle de mise en œuvre pour une réalisation donnée.</t>
    </r>
  </si>
  <si>
    <r>
      <rPr>
        <b/>
        <sz val="12"/>
        <color rgb="FF000000"/>
        <rFont val="Arial"/>
        <family val="2"/>
      </rPr>
      <t xml:space="preserve">Identifier </t>
    </r>
    <r>
      <rPr>
        <sz val="12"/>
        <color rgb="FF000000"/>
        <rFont val="Arial"/>
        <family val="2"/>
      </rPr>
      <t>les caractéristiques relatives :
- 	aux ouvrages et produits,
- 	aux matériaux et supports,
- 	aux types de matériels,
- 	à la qualité requise.</t>
    </r>
  </si>
  <si>
    <r>
      <rPr>
        <b/>
        <sz val="12"/>
        <color rgb="FF000000"/>
        <rFont val="Arial"/>
        <family val="2"/>
      </rPr>
      <t>Interpréter</t>
    </r>
    <r>
      <rPr>
        <sz val="12"/>
        <color rgb="FF000000"/>
        <rFont val="Arial"/>
        <family val="2"/>
      </rPr>
      <t xml:space="preserve"> et </t>
    </r>
    <r>
      <rPr>
        <b/>
        <sz val="12"/>
        <color rgb="FF000000"/>
        <rFont val="Arial"/>
        <family val="2"/>
      </rPr>
      <t xml:space="preserve">traduire </t>
    </r>
    <r>
      <rPr>
        <sz val="12"/>
        <color rgb="FF000000"/>
        <rFont val="Arial"/>
        <family val="2"/>
      </rPr>
      <t>une notice de mise en œuvre établie par un fabricant de :
- composants du bâtiment, 
- produits et matériaux,
- quincailleries et accessoires,
- matériels et outillages.</t>
    </r>
  </si>
  <si>
    <t>UNITÉS PROFESSIONNELLES</t>
  </si>
  <si>
    <t>ÉPREUVES</t>
  </si>
  <si>
    <t>UNITÉS</t>
  </si>
  <si>
    <t>Académie :</t>
  </si>
  <si>
    <t>Nombre de double saisies</t>
  </si>
  <si>
    <t>Nombre de compétences terminales visées</t>
  </si>
  <si>
    <t>X</t>
  </si>
  <si>
    <t>Note coefficientée de l'épreuve</t>
  </si>
  <si>
    <t>MODES</t>
  </si>
  <si>
    <t>Nombre de compétences détaillées non visées :</t>
  </si>
  <si>
    <t>Nombre de compétences détaillées non évaluées</t>
  </si>
  <si>
    <t>Le temps alloué est pris en compte.</t>
  </si>
  <si>
    <t>Épreuve ponctuelle 
3 heures</t>
  </si>
  <si>
    <t>Session :</t>
  </si>
  <si>
    <t xml:space="preserve">Sessions : </t>
  </si>
  <si>
    <t>MARTIN</t>
  </si>
  <si>
    <t>Quentin</t>
  </si>
  <si>
    <t>Numéro candidat :</t>
  </si>
  <si>
    <t>Date de l'épeuve :</t>
  </si>
  <si>
    <t>Centre de formation</t>
  </si>
  <si>
    <t>_</t>
  </si>
  <si>
    <t>Centre d'examen :</t>
  </si>
  <si>
    <t>xxxxx</t>
  </si>
  <si>
    <t>COEF.</t>
  </si>
  <si>
    <t>Identification candidat - Contrôle en cours de formation</t>
  </si>
  <si>
    <r>
      <t xml:space="preserve">Identification candidat - </t>
    </r>
    <r>
      <rPr>
        <b/>
        <sz val="14"/>
        <rFont val="Calibri"/>
        <family val="2"/>
      </rPr>
      <t>É</t>
    </r>
    <r>
      <rPr>
        <b/>
        <sz val="14"/>
        <rFont val="Arial"/>
        <family val="2"/>
      </rPr>
      <t>preuves ponctuelles</t>
    </r>
  </si>
  <si>
    <t>Identification candidat - Épreuves ponctuelles</t>
  </si>
  <si>
    <t>CAP Menuisier Installateur</t>
  </si>
  <si>
    <r>
      <t xml:space="preserve">Exploiter </t>
    </r>
    <r>
      <rPr>
        <sz val="12"/>
        <color rgb="FF000000"/>
        <rFont val="Arial"/>
        <family val="2"/>
      </rPr>
      <t>le modèle numérique de définition d’un ouvrage dans son environnement.</t>
    </r>
  </si>
  <si>
    <r>
      <t xml:space="preserve">Décrire </t>
    </r>
    <r>
      <rPr>
        <sz val="12"/>
        <color rgb="FF000000"/>
        <rFont val="Arial"/>
        <family val="2"/>
      </rPr>
      <t>une solution constructive à partir d’une représentation ou d’un objet.</t>
    </r>
  </si>
  <si>
    <r>
      <rPr>
        <b/>
        <sz val="12"/>
        <color rgb="FF000000"/>
        <rFont val="Arial"/>
        <family val="2"/>
      </rPr>
      <t xml:space="preserve">Mettre </t>
    </r>
    <r>
      <rPr>
        <sz val="12"/>
        <color rgb="FF000000"/>
        <rFont val="Arial"/>
        <family val="2"/>
      </rPr>
      <t>en relation les données caractéristiques d’un élément avec les données numériques et les documents graphiques d’un dossier.</t>
    </r>
  </si>
  <si>
    <t xml:space="preserve">L’identification et la localisation de l’élément sont réalisées sans erreur.
L’élément est correctement repéré, caractérisé et désigné.
Les dimensions et les angles sont correctement identifiés.
</t>
  </si>
  <si>
    <r>
      <t xml:space="preserve">Identifier, localiser, caractériser </t>
    </r>
    <r>
      <rPr>
        <sz val="12"/>
        <color rgb="FF000000"/>
        <rFont val="Arial"/>
        <family val="2"/>
      </rPr>
      <t>et</t>
    </r>
    <r>
      <rPr>
        <b/>
        <sz val="12"/>
        <color rgb="FF000000"/>
        <rFont val="Arial"/>
        <family val="2"/>
      </rPr>
      <t xml:space="preserve"> </t>
    </r>
    <r>
      <rPr>
        <sz val="12"/>
        <color rgb="FF000000"/>
        <rFont val="Arial"/>
        <family val="2"/>
      </rPr>
      <t>décrire un élément, un ouvrage ou une partie d’ouvrage constitutif :
- forme géométrique des surfaces et des volumes, 
- dimensions,
- nature, qualité,
- spécificités.</t>
    </r>
  </si>
  <si>
    <t>La représentation de l’ouvrage ou d’une partie de l’ouvrage est correctement traduite.</t>
  </si>
  <si>
    <t>La solution constructive est correctement définie.</t>
  </si>
  <si>
    <r>
      <rPr>
        <b/>
        <sz val="12"/>
        <color rgb="FF000000"/>
        <rFont val="Arial"/>
        <family val="2"/>
      </rPr>
      <t xml:space="preserve">Interpréter </t>
    </r>
    <r>
      <rPr>
        <sz val="12"/>
        <color rgb="FF000000"/>
        <rFont val="Arial"/>
        <family val="2"/>
      </rPr>
      <t>les symbolisations de la représentation d’un ouvrage ou d’une partie d’ouvrage (traits, écriture…) et de sa cotation.</t>
    </r>
  </si>
  <si>
    <t>Les informations et les données relevées sont concordantes et exploitables.</t>
  </si>
  <si>
    <r>
      <t>Prendre connaissance</t>
    </r>
    <r>
      <rPr>
        <sz val="12"/>
        <color rgb="FF000000"/>
        <rFont val="Arial"/>
        <family val="2"/>
      </rPr>
      <t xml:space="preserve"> de l’environnement et de l’installation du chantier.</t>
    </r>
  </si>
  <si>
    <t xml:space="preserve">Les périodes, les durées d'intervention et leurs interactions avec les autres corps d'état sont correctement identifiées sur le planning général du chantier et de l’entreprise. </t>
  </si>
  <si>
    <t>L’opération est située sans erreur sur le planning prévisionnel de l’entreprise.</t>
  </si>
  <si>
    <t>C2.1 - Proposer et justifier des solutions techniques de mise en œuvre</t>
  </si>
  <si>
    <r>
      <rPr>
        <b/>
        <sz val="12"/>
        <color rgb="FF000000"/>
        <rFont val="Arial"/>
        <family val="2"/>
      </rPr>
      <t xml:space="preserve">Choisir </t>
    </r>
    <r>
      <rPr>
        <sz val="12"/>
        <color rgb="FF000000"/>
        <rFont val="Arial"/>
        <family val="2"/>
      </rPr>
      <t>en fonction de sa destination un produit, un matériau, un composant, une quincaillerie, une liaison.</t>
    </r>
  </si>
  <si>
    <r>
      <rPr>
        <b/>
        <sz val="12"/>
        <color rgb="FF000000"/>
        <rFont val="Arial"/>
        <family val="2"/>
      </rPr>
      <t>Comparer</t>
    </r>
    <r>
      <rPr>
        <sz val="12"/>
        <color rgb="FF000000"/>
        <rFont val="Arial"/>
        <family val="2"/>
      </rPr>
      <t xml:space="preserve"> les caractéristiques et les performances :
- des ouvrages et des produits,
- des quincailleries et des composants,
- des matériaux et des supports,
- des matériels portatifs.</t>
    </r>
  </si>
  <si>
    <r>
      <rPr>
        <b/>
        <sz val="12"/>
        <color theme="1"/>
        <rFont val="Arial"/>
        <family val="2"/>
      </rPr>
      <t xml:space="preserve">Exécuter </t>
    </r>
    <r>
      <rPr>
        <sz val="12"/>
        <color theme="1"/>
        <rFont val="Arial"/>
        <family val="2"/>
      </rPr>
      <t>un croquis ou un schéma à main levée d’un élément ou d’une partie d’ouvrage, d’une liaison.</t>
    </r>
  </si>
  <si>
    <t>Le croquis traduit correctement les besoins exprimés.</t>
  </si>
  <si>
    <r>
      <rPr>
        <b/>
        <sz val="12"/>
        <color rgb="FF000000"/>
        <rFont val="Arial"/>
        <family val="2"/>
      </rPr>
      <t>Établir et tracer</t>
    </r>
    <r>
      <rPr>
        <sz val="12"/>
        <color rgb="FF000000"/>
        <rFont val="Arial"/>
        <family val="2"/>
      </rPr>
      <t xml:space="preserve"> le relevé d’une situation de chantier, supports, partie d’ouvrage ou élément à remplacer/installer :
 - typologie, dimensions, 
 - forme et géométrie,
 - nature des supports,
 - référentiels existants,
 - …</t>
    </r>
  </si>
  <si>
    <t>C 2.2.4</t>
  </si>
  <si>
    <r>
      <rPr>
        <b/>
        <sz val="12"/>
        <color rgb="FF000000"/>
        <rFont val="Arial"/>
        <family val="2"/>
      </rPr>
      <t>Représenter</t>
    </r>
    <r>
      <rPr>
        <sz val="12"/>
        <color rgb="FF000000"/>
        <rFont val="Arial"/>
        <family val="2"/>
      </rPr>
      <t xml:space="preserve"> à l’aide des moyens graphiques :
- des dessins d’exécution simples (détail d’une liaison, d’un assemblage, d’une fixation...),
- des représentations orthogonales d’éléments et/ou de sous-ensembles simples.</t>
    </r>
  </si>
  <si>
    <t>Les résultats respectent les données et les règles de représentation et de cotation.
Les représentations sont pertinentes et exploitables.
Les différents documents exécutés ne comportent pas d’erreur pour l’ouvrage.</t>
  </si>
  <si>
    <r>
      <rPr>
        <b/>
        <sz val="12"/>
        <color rgb="FF000000"/>
        <rFont val="Arial"/>
        <family val="2"/>
      </rPr>
      <t>Indiquer</t>
    </r>
    <r>
      <rPr>
        <sz val="12"/>
        <color rgb="FF000000"/>
        <rFont val="Arial"/>
        <family val="2"/>
      </rPr>
      <t xml:space="preserve"> sur un croquis, un schéma ou un dessin d’exécution une cote fonctionnelle d’un élément extérieur à intégrer (composant, intervention, accessoire, mobilité...).</t>
    </r>
  </si>
  <si>
    <r>
      <rPr>
        <b/>
        <sz val="12"/>
        <color rgb="FF000000"/>
        <rFont val="Arial"/>
        <family val="2"/>
      </rPr>
      <t xml:space="preserve">Identifier </t>
    </r>
    <r>
      <rPr>
        <sz val="12"/>
        <color rgb="FF000000"/>
        <rFont val="Arial"/>
        <family val="2"/>
      </rPr>
      <t>l’ensemble des ouvrages et produits, matériaux, quincailleries et accessoires…</t>
    </r>
  </si>
  <si>
    <r>
      <t xml:space="preserve">Lister </t>
    </r>
    <r>
      <rPr>
        <sz val="12"/>
        <color rgb="FF000000"/>
        <rFont val="Arial"/>
        <family val="2"/>
      </rPr>
      <t>et</t>
    </r>
    <r>
      <rPr>
        <b/>
        <sz val="12"/>
        <color rgb="FF000000"/>
        <rFont val="Arial"/>
        <family val="2"/>
      </rPr>
      <t xml:space="preserve"> quantifier </t>
    </r>
    <r>
      <rPr>
        <sz val="12"/>
        <color rgb="FF000000"/>
        <rFont val="Arial"/>
        <family val="2"/>
      </rPr>
      <t>les produits, composants, accessoires et les matériaux nécessaires à l’installation d’un ouvrage sur chantier.</t>
    </r>
  </si>
  <si>
    <t xml:space="preserve">Les quantitatifs sont exacts et permettent la mise en œuvre du chantier.
L’inventaire des besoins est complet.
</t>
  </si>
  <si>
    <r>
      <rPr>
        <b/>
        <sz val="12"/>
        <color rgb="FF000000"/>
        <rFont val="Arial"/>
        <family val="2"/>
      </rPr>
      <t>Renseigner</t>
    </r>
    <r>
      <rPr>
        <sz val="12"/>
        <color rgb="FF000000"/>
        <rFont val="Arial"/>
        <family val="2"/>
      </rPr>
      <t xml:space="preserve"> un bordereau de chantier
- les quantités matières,
- les consommables…</t>
    </r>
  </si>
  <si>
    <t>C3.1 - Conditionner, stocker, charger, décharger les matériaux, produits et ouvrages</t>
  </si>
  <si>
    <t>C3.2 - Organiser et sécuriser son espace de travail</t>
  </si>
  <si>
    <t>C3.4 - Réaliser la dépose des ouvrages</t>
  </si>
  <si>
    <t>C3.5 - Implanter et répartir les ouvrages sur le chantier</t>
  </si>
  <si>
    <t>C3.7 - Poser les menuiseries extérieures et les fermetures</t>
  </si>
  <si>
    <t>C3.8 - Poser les aménagements intérieurs et les agencements</t>
  </si>
  <si>
    <t>C3.9 - Poser les revêtements muraux et plafonds, les parquets, les terrasses</t>
  </si>
  <si>
    <t>C3.1.1</t>
  </si>
  <si>
    <t>C3.1.2</t>
  </si>
  <si>
    <t>C3.1.3</t>
  </si>
  <si>
    <t>C3.1.4</t>
  </si>
  <si>
    <t>C3.1.5</t>
  </si>
  <si>
    <t>C3.1.6</t>
  </si>
  <si>
    <r>
      <rPr>
        <b/>
        <sz val="12"/>
        <color rgb="FF000000"/>
        <rFont val="Arial"/>
        <family val="2"/>
      </rPr>
      <t>Regrouper</t>
    </r>
    <r>
      <rPr>
        <sz val="12"/>
        <color rgb="FF000000"/>
        <rFont val="Arial"/>
        <family val="2"/>
      </rPr>
      <t xml:space="preserve"> et </t>
    </r>
    <r>
      <rPr>
        <b/>
        <sz val="12"/>
        <color rgb="FF000000"/>
        <rFont val="Arial"/>
        <family val="2"/>
      </rPr>
      <t>contrôler</t>
    </r>
    <r>
      <rPr>
        <sz val="12"/>
        <color rgb="FF000000"/>
        <rFont val="Arial"/>
        <family val="2"/>
      </rPr>
      <t xml:space="preserve"> les matériels, matériaux, produits et ouvrages.</t>
    </r>
  </si>
  <si>
    <t>Les matériels, matériaux et ouvrages sont regroupés selon les besoins.</t>
  </si>
  <si>
    <r>
      <rPr>
        <b/>
        <sz val="12"/>
        <color rgb="FF000000"/>
        <rFont val="Arial"/>
        <family val="2"/>
      </rPr>
      <t>Stocker</t>
    </r>
    <r>
      <rPr>
        <sz val="12"/>
        <color rgb="FF000000"/>
        <rFont val="Arial"/>
        <family val="2"/>
      </rPr>
      <t xml:space="preserve"> et </t>
    </r>
    <r>
      <rPr>
        <b/>
        <sz val="12"/>
        <color rgb="FF000000"/>
        <rFont val="Arial"/>
        <family val="2"/>
      </rPr>
      <t>ranger</t>
    </r>
    <r>
      <rPr>
        <sz val="12"/>
        <color rgb="FF000000"/>
        <rFont val="Arial"/>
        <family val="2"/>
      </rPr>
      <t xml:space="preserve"> rationnellement les matériels, matériaux et produits.</t>
    </r>
  </si>
  <si>
    <t>Les matériels et matériaux sont manipulés et stockés suivant les consignes et les recommandations des fournisseurs.</t>
  </si>
  <si>
    <r>
      <rPr>
        <b/>
        <sz val="12"/>
        <color rgb="FF000000"/>
        <rFont val="Arial"/>
        <family val="2"/>
      </rPr>
      <t>Conditionner</t>
    </r>
    <r>
      <rPr>
        <sz val="12"/>
        <color rgb="FF000000"/>
        <rFont val="Arial"/>
        <family val="2"/>
      </rPr>
      <t xml:space="preserve"> et </t>
    </r>
    <r>
      <rPr>
        <b/>
        <sz val="12"/>
        <color rgb="FF000000"/>
        <rFont val="Arial"/>
        <family val="2"/>
      </rPr>
      <t>protéger</t>
    </r>
    <r>
      <rPr>
        <sz val="12"/>
        <color rgb="FF000000"/>
        <rFont val="Arial"/>
        <family val="2"/>
      </rPr>
      <t xml:space="preserve"> les produits et ouvrages fabriqués.</t>
    </r>
  </si>
  <si>
    <t>Les produits et ouvrages fabriqués sont conditionnés et protégés selon les consignes.</t>
  </si>
  <si>
    <r>
      <rPr>
        <b/>
        <sz val="12"/>
        <color rgb="FF000000"/>
        <rFont val="Arial"/>
        <family val="2"/>
      </rPr>
      <t>Charger</t>
    </r>
    <r>
      <rPr>
        <sz val="12"/>
        <color rgb="FF000000"/>
        <rFont val="Arial"/>
        <family val="2"/>
      </rPr>
      <t xml:space="preserve"> et/ou </t>
    </r>
    <r>
      <rPr>
        <b/>
        <sz val="12"/>
        <color rgb="FF000000"/>
        <rFont val="Arial"/>
        <family val="2"/>
      </rPr>
      <t>décharger</t>
    </r>
    <r>
      <rPr>
        <sz val="12"/>
        <color rgb="FF000000"/>
        <rFont val="Arial"/>
        <family val="2"/>
      </rPr>
      <t xml:space="preserve"> les matériaux, matériels, produits et ouvrages.</t>
    </r>
  </si>
  <si>
    <t>La manutention et le chargement respectent :
- l’ordre de livraison et de mise en œuvre, 
- les principes de la prévention des risques liés à l’activité physique (P.R.A.P.).
Les produits sont chargés en respectant les préconisations des fiches de données de sécurité.
Le port des équipements de protection individuelle est effectif.</t>
  </si>
  <si>
    <r>
      <rPr>
        <b/>
        <sz val="12"/>
        <color rgb="FF000000"/>
        <rFont val="Arial"/>
        <family val="2"/>
      </rPr>
      <t>Attacher</t>
    </r>
    <r>
      <rPr>
        <sz val="12"/>
        <color rgb="FF000000"/>
        <rFont val="Arial"/>
        <family val="2"/>
      </rPr>
      <t xml:space="preserve"> et </t>
    </r>
    <r>
      <rPr>
        <b/>
        <sz val="12"/>
        <color rgb="FF000000"/>
        <rFont val="Arial"/>
        <family val="2"/>
      </rPr>
      <t>sangler</t>
    </r>
    <r>
      <rPr>
        <sz val="12"/>
        <color rgb="FF000000"/>
        <rFont val="Arial"/>
        <family val="2"/>
      </rPr>
      <t xml:space="preserve"> le chargement.</t>
    </r>
  </si>
  <si>
    <t>Le chargement est correctement arrimé et respecte le poids total autorisé en charge (P.T.A.C.).</t>
  </si>
  <si>
    <t>C3.2.1</t>
  </si>
  <si>
    <t>C3.2.2</t>
  </si>
  <si>
    <t>C3.2.3</t>
  </si>
  <si>
    <t>C3.2.4</t>
  </si>
  <si>
    <t>C3.2.5</t>
  </si>
  <si>
    <t>C3.2.6</t>
  </si>
  <si>
    <t>C3.2.7</t>
  </si>
  <si>
    <t>C3.2.8</t>
  </si>
  <si>
    <t>C3.2.9</t>
  </si>
  <si>
    <t>C3.2.10</t>
  </si>
  <si>
    <t>C3.2.11</t>
  </si>
  <si>
    <t>C3.2.12</t>
  </si>
  <si>
    <r>
      <rPr>
        <b/>
        <sz val="12"/>
        <color rgb="FF000000"/>
        <rFont val="Arial"/>
        <family val="2"/>
      </rPr>
      <t>Identifier</t>
    </r>
    <r>
      <rPr>
        <sz val="12"/>
        <color rgb="FF000000"/>
        <rFont val="Arial"/>
        <family val="2"/>
      </rPr>
      <t xml:space="preserve"> les dangers propres au poste de travail :
- environnement du chantier,
- conditions climatiques,
- co-activité,
- circulations.</t>
    </r>
  </si>
  <si>
    <t>Les réseaux électriques sont identifiés. Les lignes nues sont consignées/isolées.
Les situations dangereuses du poste de travail sont identifiées.
Les voies de circulation sont définies.
Les zones de déchargement sont identifiées.
Le P.I.C. est respecté.</t>
  </si>
  <si>
    <r>
      <rPr>
        <b/>
        <sz val="12"/>
        <color rgb="FF000000"/>
        <rFont val="Arial"/>
        <family val="2"/>
      </rPr>
      <t>Identifier</t>
    </r>
    <r>
      <rPr>
        <sz val="12"/>
        <color rgb="FF000000"/>
        <rFont val="Arial"/>
        <family val="2"/>
      </rPr>
      <t xml:space="preserve"> les dangers propres aux structures existantes.</t>
    </r>
  </si>
  <si>
    <t>Les baies et trémies sont protégées.
Les surfaces de travail (dalles, planchers) en hauteur sont protégées.
Les contraintes de l’existant (amiante, plomb…) sont identifiées.</t>
  </si>
  <si>
    <r>
      <rPr>
        <b/>
        <sz val="12"/>
        <color rgb="FF000000"/>
        <rFont val="Arial"/>
        <family val="2"/>
      </rPr>
      <t>Organiser</t>
    </r>
    <r>
      <rPr>
        <sz val="12"/>
        <color rgb="FF000000"/>
        <rFont val="Arial"/>
        <family val="2"/>
      </rPr>
      <t xml:space="preserve"> les zones d’intervention sur le chantier : 
- zones de travail, 
- zones de stockage, 
- zones de circulation.</t>
    </r>
  </si>
  <si>
    <t xml:space="preserve">Les matériels, outillages sont disposés rationnellement en tenant compte : 
- de l’environnement de travail,
- du plan d'intervention,
- du travail à réaliser. </t>
  </si>
  <si>
    <t>Les principes de la prévention des Risques liés à l'activité Physique (PRAP) sont appliqués.
Les points de levage sont définis et respectés.
L’adéquation des moyens de manutention est vérifiée.
Les moyens de manutention sont vérifiés.
Les accessoires de levage sont conformes et vérifiés.</t>
  </si>
  <si>
    <r>
      <rPr>
        <b/>
        <sz val="12"/>
        <color rgb="FF000000"/>
        <rFont val="Arial"/>
        <family val="2"/>
      </rPr>
      <t>Protéger</t>
    </r>
    <r>
      <rPr>
        <sz val="12"/>
        <color rgb="FF000000"/>
        <rFont val="Arial"/>
        <family val="2"/>
      </rPr>
      <t xml:space="preserve"> l’environnement immédiat du chantier : 
- l'existant : locaux habités ou non, installations et matériels…
- les personnes et les biens. </t>
    </r>
  </si>
  <si>
    <r>
      <rPr>
        <b/>
        <sz val="12"/>
        <color rgb="FF000000"/>
        <rFont val="Arial"/>
        <family val="2"/>
      </rPr>
      <t xml:space="preserve">Mettre en œuvre </t>
    </r>
    <r>
      <rPr>
        <sz val="12"/>
        <color rgb="FF000000"/>
        <rFont val="Arial"/>
        <family val="2"/>
      </rPr>
      <t>les méthodes de manutention.</t>
    </r>
  </si>
  <si>
    <t>Les locaux et les biens sont correctement protégés de tout dommage.</t>
  </si>
  <si>
    <r>
      <rPr>
        <b/>
        <sz val="12"/>
        <color rgb="FF000000"/>
        <rFont val="Arial"/>
        <family val="2"/>
      </rPr>
      <t>Vérifier</t>
    </r>
    <r>
      <rPr>
        <sz val="12"/>
        <color rgb="FF000000"/>
        <rFont val="Arial"/>
        <family val="2"/>
      </rPr>
      <t xml:space="preserve"> la présence des dispositifs de protection collective du chantier et alerter si nécessaire sa hiérarchie. </t>
    </r>
  </si>
  <si>
    <t>Le contrôle est effectué selon le PPSPS ou le mode opératoire.
Les protections collectives sont en place.
Les anomalies sont détectées et signalées.</t>
  </si>
  <si>
    <r>
      <rPr>
        <b/>
        <sz val="12"/>
        <color rgb="FF000000"/>
        <rFont val="Arial"/>
        <family val="2"/>
      </rPr>
      <t>Installer</t>
    </r>
    <r>
      <rPr>
        <sz val="12"/>
        <color rgb="FF000000"/>
        <rFont val="Arial"/>
        <family val="2"/>
      </rPr>
      <t xml:space="preserve"> et/ou </t>
    </r>
    <r>
      <rPr>
        <b/>
        <sz val="12"/>
        <color rgb="FF000000"/>
        <rFont val="Arial"/>
        <family val="2"/>
      </rPr>
      <t>compléter</t>
    </r>
    <r>
      <rPr>
        <sz val="12"/>
        <color rgb="FF000000"/>
        <rFont val="Arial"/>
        <family val="2"/>
      </rPr>
      <t xml:space="preserve"> les dispositifs de sécurité sur sa zone d’intervention.</t>
    </r>
  </si>
  <si>
    <t>Les équipements de protections collectives sont utilisés et les équipements de protection individuelle adaptés (EPI) sont portés.</t>
  </si>
  <si>
    <r>
      <rPr>
        <b/>
        <sz val="12"/>
        <color rgb="FF000000"/>
        <rFont val="Arial"/>
        <family val="2"/>
      </rPr>
      <t xml:space="preserve">Installer </t>
    </r>
    <r>
      <rPr>
        <sz val="12"/>
        <color rgb="FF000000"/>
        <rFont val="Arial"/>
        <family val="2"/>
      </rPr>
      <t>les moyens d’accès et plates-formes de travail adaptés à la situation de chantier.</t>
    </r>
  </si>
  <si>
    <r>
      <rPr>
        <b/>
        <sz val="12"/>
        <color rgb="FF000000"/>
        <rFont val="Arial"/>
        <family val="2"/>
      </rPr>
      <t>Préparer</t>
    </r>
    <r>
      <rPr>
        <sz val="12"/>
        <color rgb="FF000000"/>
        <rFont val="Arial"/>
        <family val="2"/>
      </rPr>
      <t xml:space="preserve"> les matériels, machines électroportatives et outillages adaptés au chantier.</t>
    </r>
  </si>
  <si>
    <t xml:space="preserve">Les matériels et machines préparés correspondent aux besoins. </t>
  </si>
  <si>
    <r>
      <rPr>
        <b/>
        <sz val="12"/>
        <color rgb="FF000000"/>
        <rFont val="Arial"/>
        <family val="2"/>
      </rPr>
      <t>Désinstaller</t>
    </r>
    <r>
      <rPr>
        <sz val="12"/>
        <color rgb="FF000000"/>
        <rFont val="Arial"/>
        <family val="2"/>
      </rPr>
      <t xml:space="preserve"> et </t>
    </r>
    <r>
      <rPr>
        <b/>
        <sz val="12"/>
        <color rgb="FF000000"/>
        <rFont val="Arial"/>
        <family val="2"/>
      </rPr>
      <t>ranger</t>
    </r>
    <r>
      <rPr>
        <sz val="12"/>
        <color rgb="FF000000"/>
        <rFont val="Arial"/>
        <family val="2"/>
      </rPr>
      <t xml:space="preserve"> les postes de travail et les zones d'activités en fin de chantier. </t>
    </r>
  </si>
  <si>
    <t>Les matériels sont déposés, contrôlés, stockés conformément au mode opératoire. 
L’identification et le tri des déchets sont réalisés.
L’évacuation est effectuée.</t>
  </si>
  <si>
    <t>Une situation dangereuse persistante est signalée à sa hiérarchie.
Le droit de retrait est appliqué en cas de danger grave et imminent.</t>
  </si>
  <si>
    <t>Respecter le temps alloué.</t>
  </si>
  <si>
    <t xml:space="preserve">C3.3 -Vérifier la conformité des supports et des ouvrages </t>
  </si>
  <si>
    <t>C3.3.1</t>
  </si>
  <si>
    <t>C3.3.3</t>
  </si>
  <si>
    <r>
      <rPr>
        <b/>
        <sz val="12"/>
        <color rgb="FF000000"/>
        <rFont val="Arial"/>
        <family val="2"/>
      </rPr>
      <t>Contrôler et réceptionner</t>
    </r>
    <r>
      <rPr>
        <sz val="12"/>
        <color rgb="FF000000"/>
        <rFont val="Arial"/>
        <family val="2"/>
      </rPr>
      <t xml:space="preserve"> les supports et référentiels :
- le trait de niveau, 
- les caractéristiques géométriques,
- les caractéristiques dimensionnelles,
- la nature et les caractéristiques physiques des matériaux.</t>
    </r>
  </si>
  <si>
    <t>La présence du trait de niveau est vérifiée.
La nature, les dimensions et la géométrie des supports sont correctement évaluées.
La procédure de réception des supports est correcte.
Les défauts et les anomalies sont communiqués.</t>
  </si>
  <si>
    <r>
      <rPr>
        <b/>
        <sz val="12"/>
        <color rgb="FF000000"/>
        <rFont val="Arial"/>
        <family val="2"/>
      </rPr>
      <t>Contrôler et réceptionne</t>
    </r>
    <r>
      <rPr>
        <sz val="12"/>
        <color rgb="FF000000"/>
        <rFont val="Arial"/>
        <family val="2"/>
      </rPr>
      <t>r les produits et ouvrages :
- les caractéristiques géométriques,
- les caractéristiques dimensionnelles,
- l’aspect, la finition, l’absence de dégradations, la qualité,
- la conformité technique des produits au regard de leur destination.</t>
    </r>
  </si>
  <si>
    <t xml:space="preserve">Les caractéristiques des produits et des ouvrages sont conformes aux exigences du chantier.
La procédure de réception des produits est correcte.
Les défauts et les anomalies sont communiqués.
</t>
  </si>
  <si>
    <r>
      <rPr>
        <b/>
        <sz val="12"/>
        <color rgb="FF000000"/>
        <rFont val="Arial"/>
        <family val="2"/>
      </rPr>
      <t>Contrôler</t>
    </r>
    <r>
      <rPr>
        <sz val="12"/>
        <color rgb="FF000000"/>
        <rFont val="Arial"/>
        <family val="2"/>
      </rPr>
      <t xml:space="preserve"> quantitativement les produits et ouvrages à installer.</t>
    </r>
  </si>
  <si>
    <t>Les quantités contrôlées correspondent aux besoins.
Les défauts et les anomalies sont communiqués.</t>
  </si>
  <si>
    <t>C3.4.1</t>
  </si>
  <si>
    <t>C3.4.3</t>
  </si>
  <si>
    <r>
      <rPr>
        <b/>
        <sz val="12"/>
        <color rgb="FF000000"/>
        <rFont val="Arial"/>
        <family val="2"/>
      </rPr>
      <t xml:space="preserve">Identifier </t>
    </r>
    <r>
      <rPr>
        <sz val="12"/>
        <color rgb="FF000000"/>
        <rFont val="Arial"/>
        <family val="2"/>
      </rPr>
      <t>les matériaux des ouvrages à déposer et les éléments à conserver.</t>
    </r>
  </si>
  <si>
    <t>L’identification des matériaux permet le choix des moyens et matériels à utiliser.
Les éléments à conserver sont intacts.</t>
  </si>
  <si>
    <r>
      <rPr>
        <b/>
        <sz val="12"/>
        <color rgb="FF000000"/>
        <rFont val="Arial"/>
        <family val="2"/>
      </rPr>
      <t>Déposer</t>
    </r>
    <r>
      <rPr>
        <sz val="12"/>
        <color rgb="FF000000"/>
        <rFont val="Arial"/>
        <family val="2"/>
      </rPr>
      <t xml:space="preserve"> et </t>
    </r>
    <r>
      <rPr>
        <b/>
        <sz val="12"/>
        <color rgb="FF000000"/>
        <rFont val="Arial"/>
        <family val="2"/>
      </rPr>
      <t>évacuer</t>
    </r>
    <r>
      <rPr>
        <sz val="12"/>
        <color rgb="FF000000"/>
        <rFont val="Arial"/>
        <family val="2"/>
      </rPr>
      <t xml:space="preserve"> les ouvrages existants en respectant les locaux, les biens et l’environnement.</t>
    </r>
  </si>
  <si>
    <t>Le démontage permet la réutilisation du support.
La protection des locaux, des biens et des personnes est assurée.
L’évacuation est effectuée.</t>
  </si>
  <si>
    <r>
      <rPr>
        <b/>
        <sz val="12"/>
        <color rgb="FF000000"/>
        <rFont val="Arial"/>
        <family val="2"/>
      </rPr>
      <t>Identifier</t>
    </r>
    <r>
      <rPr>
        <sz val="12"/>
        <color rgb="FF000000"/>
        <rFont val="Arial"/>
        <family val="2"/>
      </rPr>
      <t xml:space="preserve"> les matériaux et </t>
    </r>
    <r>
      <rPr>
        <b/>
        <sz val="12"/>
        <color rgb="FF000000"/>
        <rFont val="Arial"/>
        <family val="2"/>
      </rPr>
      <t>effectuer</t>
    </r>
    <r>
      <rPr>
        <sz val="12"/>
        <color rgb="FF000000"/>
        <rFont val="Arial"/>
        <family val="2"/>
      </rPr>
      <t xml:space="preserve"> le tri sélectif des différents types de déchets suivant les conditions du chantier et les normes en vigueur :
- produits revalorisés,
- produits détruits,
- produits récupérés et stockés.</t>
    </r>
  </si>
  <si>
    <t>L’identification et le tri sont réalisés selon les recommandations.</t>
  </si>
  <si>
    <t>C3.4.4</t>
  </si>
  <si>
    <t>C3.5.1</t>
  </si>
  <si>
    <t>C3.5.2</t>
  </si>
  <si>
    <t>C3.5.3</t>
  </si>
  <si>
    <t>C3.5.4</t>
  </si>
  <si>
    <t>C3.5.5</t>
  </si>
  <si>
    <r>
      <rPr>
        <b/>
        <sz val="12"/>
        <color rgb="FF000000"/>
        <rFont val="Arial"/>
        <family val="2"/>
      </rPr>
      <t>Identifier</t>
    </r>
    <r>
      <rPr>
        <sz val="12"/>
        <color rgb="FF000000"/>
        <rFont val="Arial"/>
        <family val="2"/>
      </rPr>
      <t xml:space="preserve"> les contraintes de mise en œuvre, les obstacles, les réseaux, l’avancement imprévu ou le retard des travaux, la co-activité...</t>
    </r>
  </si>
  <si>
    <t>Les différentes contraintes organisationnelles sont identifiées et prises en compte.</t>
  </si>
  <si>
    <r>
      <rPr>
        <b/>
        <sz val="12"/>
        <color rgb="FF000000"/>
        <rFont val="Arial"/>
        <family val="2"/>
      </rPr>
      <t>Tracer</t>
    </r>
    <r>
      <rPr>
        <sz val="12"/>
        <color rgb="FF000000"/>
        <rFont val="Arial"/>
        <family val="2"/>
      </rPr>
      <t xml:space="preserve"> l’implantation des ouvrages :
- les axes, les alignements, les épaisseurs, les angles…,
- le niveau, l’aplomb, les surfaces de référence (dessus, façade apparente, seuil, plan de travail…).</t>
    </r>
  </si>
  <si>
    <t xml:space="preserve">Les axes, alignements et repères sont implantés sans erreur.
Les surfaces fonctionnelles de référence sont correctement positionnées.
</t>
  </si>
  <si>
    <r>
      <rPr>
        <b/>
        <sz val="12"/>
        <color rgb="FF000000"/>
        <rFont val="Arial"/>
        <family val="2"/>
      </rPr>
      <t>Tracer</t>
    </r>
    <r>
      <rPr>
        <sz val="12"/>
        <color rgb="FF000000"/>
        <rFont val="Arial"/>
        <family val="2"/>
      </rPr>
      <t xml:space="preserve"> les répartitions :
- division arithmétique, symétrie par rapport à un axe...,
- calepinage de panneaux, répartition rectiligne ou circulaire…</t>
    </r>
  </si>
  <si>
    <t xml:space="preserve">Les répartitions respectent les caractéristiques des produits et des supports.
Le calepinage est régulier et conforme aux exigences et aux normes.
</t>
  </si>
  <si>
    <r>
      <rPr>
        <b/>
        <sz val="12"/>
        <color rgb="FF000000"/>
        <rFont val="Arial"/>
        <family val="2"/>
      </rPr>
      <t>Distribuer</t>
    </r>
    <r>
      <rPr>
        <sz val="12"/>
        <color rgb="FF000000"/>
        <rFont val="Arial"/>
        <family val="2"/>
      </rPr>
      <t xml:space="preserve"> les ouvrages, produits et matériaux sur les différentes zones d’installation du chantier.</t>
    </r>
  </si>
  <si>
    <t>La distribution est complète et rationnelle.</t>
  </si>
  <si>
    <t>C3.6 -Réaliser des adaptations avec les machines portatives et l’outillage manuel</t>
  </si>
  <si>
    <t>C3.6.1</t>
  </si>
  <si>
    <t>C3.6.2</t>
  </si>
  <si>
    <t>C3.6.3</t>
  </si>
  <si>
    <t>C3.6.4</t>
  </si>
  <si>
    <t>C3.6.5</t>
  </si>
  <si>
    <t>C3.6.6</t>
  </si>
  <si>
    <t>C3.6.7</t>
  </si>
  <si>
    <r>
      <t xml:space="preserve">Relever </t>
    </r>
    <r>
      <rPr>
        <sz val="12"/>
        <color rgb="FF000000"/>
        <rFont val="Arial"/>
        <family val="2"/>
      </rPr>
      <t>les éléments :
- dimensions,
- angles,
- formes.</t>
    </r>
  </si>
  <si>
    <t>Les valeurs relevées permettent de réaliser le tracé.
Les outils utilisés sont adaptés.</t>
  </si>
  <si>
    <r>
      <rPr>
        <b/>
        <sz val="12"/>
        <color rgb="FF000000"/>
        <rFont val="Arial"/>
        <family val="2"/>
      </rPr>
      <t>Reporter</t>
    </r>
    <r>
      <rPr>
        <sz val="12"/>
        <color rgb="FF000000"/>
        <rFont val="Arial"/>
        <family val="2"/>
      </rPr>
      <t xml:space="preserve">, </t>
    </r>
    <r>
      <rPr>
        <b/>
        <sz val="12"/>
        <color rgb="FF000000"/>
        <rFont val="Arial"/>
        <family val="2"/>
      </rPr>
      <t>tracer</t>
    </r>
    <r>
      <rPr>
        <sz val="12"/>
        <color rgb="FF000000"/>
        <rFont val="Arial"/>
        <family val="2"/>
      </rPr>
      <t xml:space="preserve"> et </t>
    </r>
    <r>
      <rPr>
        <b/>
        <sz val="12"/>
        <color rgb="FF000000"/>
        <rFont val="Arial"/>
        <family val="2"/>
      </rPr>
      <t xml:space="preserve">traîner </t>
    </r>
    <r>
      <rPr>
        <sz val="12"/>
        <color rgb="FF000000"/>
        <rFont val="Arial"/>
        <family val="2"/>
      </rPr>
      <t>les éléments à adapter ou les gabarits.</t>
    </r>
  </si>
  <si>
    <r>
      <rPr>
        <b/>
        <sz val="12"/>
        <color rgb="FF000000"/>
        <rFont val="Arial"/>
        <family val="2"/>
      </rPr>
      <t xml:space="preserve">Choisir </t>
    </r>
    <r>
      <rPr>
        <sz val="12"/>
        <color rgb="FF000000"/>
        <rFont val="Arial"/>
        <family val="2"/>
      </rPr>
      <t xml:space="preserve">et </t>
    </r>
    <r>
      <rPr>
        <b/>
        <sz val="12"/>
        <color rgb="FF000000"/>
        <rFont val="Arial"/>
        <family val="2"/>
      </rPr>
      <t>monter</t>
    </r>
    <r>
      <rPr>
        <sz val="12"/>
        <color rgb="FF000000"/>
        <rFont val="Arial"/>
        <family val="2"/>
      </rPr>
      <t xml:space="preserve"> l’outil adapté à l’opération à réaliser.</t>
    </r>
  </si>
  <si>
    <r>
      <rPr>
        <b/>
        <sz val="12"/>
        <color rgb="FF000000"/>
        <rFont val="Arial"/>
        <family val="2"/>
      </rPr>
      <t>Régler</t>
    </r>
    <r>
      <rPr>
        <sz val="12"/>
        <color rgb="FF000000"/>
        <rFont val="Arial"/>
        <family val="2"/>
      </rPr>
      <t xml:space="preserve"> la machine et </t>
    </r>
    <r>
      <rPr>
        <b/>
        <sz val="12"/>
        <color rgb="FF000000"/>
        <rFont val="Arial"/>
        <family val="2"/>
      </rPr>
      <t>mettre en place</t>
    </r>
    <r>
      <rPr>
        <sz val="12"/>
        <color rgb="FF000000"/>
        <rFont val="Arial"/>
        <family val="2"/>
      </rPr>
      <t xml:space="preserve"> les organes de sécurité.</t>
    </r>
  </si>
  <si>
    <t>Le réglage effectué permet d’obtenir l’usinage désiré. 
Les organes de sécurité sont efficients (carters, aspiration…).</t>
  </si>
  <si>
    <t xml:space="preserve">  Les tracés correspondent à la forme à obtenir.
  Les gabarits sont exploitables.</t>
  </si>
  <si>
    <t xml:space="preserve">  Le temps alloué est pris en compte.</t>
  </si>
  <si>
    <t xml:space="preserve">  L’outil choisi est adapté à l’usinage à réaliser et au niveau de finition défini.
  Le montage de l’outil respecte les règles de sécurité.</t>
  </si>
  <si>
    <r>
      <rPr>
        <b/>
        <sz val="12"/>
        <color rgb="FF000000"/>
        <rFont val="Arial"/>
        <family val="2"/>
      </rPr>
      <t>Couper</t>
    </r>
    <r>
      <rPr>
        <sz val="12"/>
        <color rgb="FF000000"/>
        <rFont val="Arial"/>
        <family val="2"/>
      </rPr>
      <t xml:space="preserve"> et </t>
    </r>
    <r>
      <rPr>
        <b/>
        <sz val="12"/>
        <color rgb="FF000000"/>
        <rFont val="Arial"/>
        <family val="2"/>
      </rPr>
      <t>ajuster</t>
    </r>
    <r>
      <rPr>
        <sz val="12"/>
        <color rgb="FF000000"/>
        <rFont val="Arial"/>
        <family val="2"/>
      </rPr>
      <t xml:space="preserve"> les éléments d’adaptation (tapées, pré-batis, pré-cadres, tasseaux).</t>
    </r>
  </si>
  <si>
    <t>L’élément est correctement immobilisé et permet l’usinage en toute sécurité.
Les E.P.I. adaptés sont portés.
L’état de surface obtenu répond aux exigences.
La pièce est parfaitement adaptée.</t>
  </si>
  <si>
    <r>
      <rPr>
        <b/>
        <sz val="12"/>
        <color rgb="FF000000"/>
        <rFont val="Arial"/>
        <family val="2"/>
      </rPr>
      <t>Remettre</t>
    </r>
    <r>
      <rPr>
        <sz val="12"/>
        <color rgb="FF000000"/>
        <rFont val="Arial"/>
        <family val="2"/>
      </rPr>
      <t xml:space="preserve"> le poste de travail dans son état initial.</t>
    </r>
  </si>
  <si>
    <t>Les déchets sont identifiés, triés et évacués.
L’outillage est nettoyé et rangé.</t>
  </si>
  <si>
    <t>C3.7.1</t>
  </si>
  <si>
    <t>C3.7.2</t>
  </si>
  <si>
    <t>C3.7.3</t>
  </si>
  <si>
    <t>C3.7.4</t>
  </si>
  <si>
    <t>C3.7.5</t>
  </si>
  <si>
    <t>C3.7.6</t>
  </si>
  <si>
    <t>C3.7.7</t>
  </si>
  <si>
    <t>C3.7.8</t>
  </si>
  <si>
    <t>C3.7.9</t>
  </si>
  <si>
    <t>La mise en position est correcte.
Le mode opératoire est respecté.</t>
  </si>
  <si>
    <r>
      <rPr>
        <b/>
        <sz val="12"/>
        <color rgb="FF000000"/>
        <rFont val="Arial"/>
        <family val="2"/>
      </rPr>
      <t>Ajuster</t>
    </r>
    <r>
      <rPr>
        <sz val="12"/>
        <color rgb="FF000000"/>
        <rFont val="Arial"/>
        <family val="2"/>
      </rPr>
      <t xml:space="preserve"> et </t>
    </r>
    <r>
      <rPr>
        <b/>
        <sz val="12"/>
        <color rgb="FF000000"/>
        <rFont val="Arial"/>
        <family val="2"/>
      </rPr>
      <t>maintenir</t>
    </r>
    <r>
      <rPr>
        <sz val="12"/>
        <color rgb="FF000000"/>
        <rFont val="Arial"/>
        <family val="2"/>
      </rPr>
      <t xml:space="preserve"> en position temporaire les ouvrages.</t>
    </r>
  </si>
  <si>
    <t>Le maintien en position est conforme aux contraintes et aux spécifications.</t>
  </si>
  <si>
    <r>
      <rPr>
        <b/>
        <sz val="12"/>
        <color rgb="FF000000"/>
        <rFont val="Arial"/>
        <family val="2"/>
      </rPr>
      <t>Régler</t>
    </r>
    <r>
      <rPr>
        <sz val="12"/>
        <color rgb="FF000000"/>
        <rFont val="Arial"/>
        <family val="2"/>
      </rPr>
      <t xml:space="preserve"> les ouvrages 
 - niveau et aplomb,
 - alignement, jeux, épaisseurs…</t>
    </r>
  </si>
  <si>
    <t xml:space="preserve">   Le maintien en position est conforme aux contraintes et aux spécifications.</t>
  </si>
  <si>
    <t>Le positionnement de l’ouvrage est conforme aux plans et aux instructions.</t>
  </si>
  <si>
    <r>
      <rPr>
        <b/>
        <sz val="12"/>
        <color rgb="FF000000"/>
        <rFont val="Arial"/>
        <family val="2"/>
      </rPr>
      <t>Reconnaître</t>
    </r>
    <r>
      <rPr>
        <sz val="12"/>
        <color rgb="FF000000"/>
        <rFont val="Arial"/>
        <family val="2"/>
      </rPr>
      <t xml:space="preserve"> et </t>
    </r>
    <r>
      <rPr>
        <b/>
        <sz val="12"/>
        <color rgb="FF000000"/>
        <rFont val="Arial"/>
        <family val="2"/>
      </rPr>
      <t>mettre en œuvre</t>
    </r>
    <r>
      <rPr>
        <sz val="12"/>
        <color rgb="FF000000"/>
        <rFont val="Arial"/>
        <family val="2"/>
      </rPr>
      <t xml:space="preserve"> les fixations adaptées :
 - scellement hydraulique,
 - scellement chimique,
 - fixation mécanique.</t>
    </r>
  </si>
  <si>
    <t>Les consignes de mise œuvre sont respectées (niveaux, aplombs…).
Les fixations respectent les contraintes imposées.</t>
  </si>
  <si>
    <t xml:space="preserve">   Le positionnement de l’ouvrage est conforme aux plans et aux instructions.</t>
  </si>
  <si>
    <t xml:space="preserve">   Les consignes de mise œuvre sont respectées (niveaux, aplombs…).
   Les fixations respectent les contraintes imposées.</t>
  </si>
  <si>
    <r>
      <rPr>
        <b/>
        <sz val="12"/>
        <color rgb="FF000000"/>
        <rFont val="Arial"/>
        <family val="2"/>
      </rPr>
      <t>Régler</t>
    </r>
    <r>
      <rPr>
        <sz val="12"/>
        <color rgb="FF000000"/>
        <rFont val="Arial"/>
        <family val="2"/>
      </rPr>
      <t xml:space="preserve"> les mobilités et les organes de fonctionnement de l’ouvrage (translation, rotation…).</t>
    </r>
  </si>
  <si>
    <t>Les réglages respectent les conditions fonctionnelles de l’ouvrage.</t>
  </si>
  <si>
    <r>
      <rPr>
        <b/>
        <sz val="12"/>
        <color rgb="FF000000"/>
        <rFont val="Arial"/>
        <family val="2"/>
      </rPr>
      <t>Installer</t>
    </r>
    <r>
      <rPr>
        <sz val="12"/>
        <color rgb="FF000000"/>
        <rFont val="Arial"/>
        <family val="2"/>
      </rPr>
      <t xml:space="preserve"> les garnitures et les accessoires, les éléments de décoration et de sécurité.</t>
    </r>
  </si>
  <si>
    <t>Les opérations de finition sont bien exécutées.
L’esthétique est respectée.</t>
  </si>
  <si>
    <r>
      <rPr>
        <b/>
        <sz val="12"/>
        <color rgb="FF000000"/>
        <rFont val="Arial"/>
        <family val="2"/>
      </rPr>
      <t>Réaliser</t>
    </r>
    <r>
      <rPr>
        <sz val="12"/>
        <color rgb="FF000000"/>
        <rFont val="Arial"/>
        <family val="2"/>
      </rPr>
      <t xml:space="preserve"> les opérations de finition et de retouche sur le chantier.</t>
    </r>
  </si>
  <si>
    <r>
      <rPr>
        <b/>
        <sz val="12"/>
        <color rgb="FF000000"/>
        <rFont val="Arial"/>
        <family val="2"/>
      </rPr>
      <t>Protéger</t>
    </r>
    <r>
      <rPr>
        <sz val="12"/>
        <color rgb="FF000000"/>
        <rFont val="Arial"/>
        <family val="2"/>
      </rPr>
      <t xml:space="preserve"> les ouvrages posés.</t>
    </r>
  </si>
  <si>
    <t>La protection est adaptée à l’ouvrage et à son environnement.
La protection est correctement installée.</t>
  </si>
  <si>
    <t>C3.8.1</t>
  </si>
  <si>
    <t>C3.8.2</t>
  </si>
  <si>
    <t>C3.8.3</t>
  </si>
  <si>
    <t>C3.8.4</t>
  </si>
  <si>
    <t>C3.8.5</t>
  </si>
  <si>
    <t>C3.8.6</t>
  </si>
  <si>
    <t>C3.8.7</t>
  </si>
  <si>
    <t>C3.8.8</t>
  </si>
  <si>
    <t>C3.8.9</t>
  </si>
  <si>
    <t>C3.8.10</t>
  </si>
  <si>
    <r>
      <rPr>
        <b/>
        <sz val="12"/>
        <color rgb="FF000000"/>
        <rFont val="Arial"/>
        <family val="2"/>
      </rPr>
      <t>Ajuster</t>
    </r>
    <r>
      <rPr>
        <sz val="12"/>
        <color rgb="FF000000"/>
        <rFont val="Arial"/>
        <family val="2"/>
      </rPr>
      <t xml:space="preserve"> et </t>
    </r>
    <r>
      <rPr>
        <b/>
        <sz val="12"/>
        <color rgb="FF000000"/>
        <rFont val="Arial"/>
        <family val="2"/>
      </rPr>
      <t>maintenir</t>
    </r>
    <r>
      <rPr>
        <sz val="12"/>
        <color rgb="FF000000"/>
        <rFont val="Arial"/>
        <family val="2"/>
      </rPr>
      <t xml:space="preserve"> en position temporaire les différents éléments ou composants.</t>
    </r>
  </si>
  <si>
    <r>
      <rPr>
        <b/>
        <sz val="12"/>
        <color rgb="FF000000"/>
        <rFont val="Arial"/>
        <family val="2"/>
      </rPr>
      <t>Assembler</t>
    </r>
    <r>
      <rPr>
        <sz val="12"/>
        <color rgb="FF000000"/>
        <rFont val="Arial"/>
        <family val="2"/>
      </rPr>
      <t xml:space="preserve"> et solidariser entre eux les différents éléments ou composants.</t>
    </r>
  </si>
  <si>
    <t>L’utilisation des matériels est rationnelle.</t>
  </si>
  <si>
    <r>
      <rPr>
        <b/>
        <sz val="12"/>
        <color rgb="FF000000"/>
        <rFont val="Arial"/>
        <family val="2"/>
      </rPr>
      <t>Régler</t>
    </r>
    <r>
      <rPr>
        <sz val="12"/>
        <color rgb="FF000000"/>
        <rFont val="Arial"/>
        <family val="2"/>
      </rPr>
      <t xml:space="preserve"> les positions :
 - niveau et aplomb,
 - alignement, jeux, épaisseurs…</t>
    </r>
  </si>
  <si>
    <r>
      <rPr>
        <b/>
        <sz val="12"/>
        <color rgb="FF000000"/>
        <rFont val="Arial"/>
        <family val="2"/>
      </rPr>
      <t>Mettre</t>
    </r>
    <r>
      <rPr>
        <sz val="12"/>
        <color rgb="FF000000"/>
        <rFont val="Arial"/>
        <family val="2"/>
      </rPr>
      <t xml:space="preserve"> en œuvre les fixations adaptées au support :
 - scellement hydraulique,
 - scellement chimique,
 - fixation mécanique.</t>
    </r>
  </si>
  <si>
    <r>
      <rPr>
        <b/>
        <sz val="12"/>
        <color rgb="FF000000"/>
        <rFont val="Arial"/>
        <family val="2"/>
      </rPr>
      <t>Régler</t>
    </r>
    <r>
      <rPr>
        <sz val="12"/>
        <color rgb="FF000000"/>
        <rFont val="Arial"/>
        <family val="2"/>
      </rPr>
      <t xml:space="preserve"> les mobilités et les organes de fonctionnement : (translation, rotation…).</t>
    </r>
  </si>
  <si>
    <r>
      <rPr>
        <b/>
        <sz val="12"/>
        <color rgb="FF000000"/>
        <rFont val="Arial"/>
        <family val="2"/>
      </rPr>
      <t>Installer</t>
    </r>
    <r>
      <rPr>
        <sz val="12"/>
        <color rgb="FF000000"/>
        <rFont val="Arial"/>
        <family val="2"/>
      </rPr>
      <t xml:space="preserve"> les habillages et les accessoires, les éléments de décoration ou de finition.</t>
    </r>
  </si>
  <si>
    <t>La mise en œuvre respecte les critères esthétiques et fonctionnels.</t>
  </si>
  <si>
    <t>C3.9.1</t>
  </si>
  <si>
    <t>C3.9.2</t>
  </si>
  <si>
    <t>C3.9.3</t>
  </si>
  <si>
    <t>C3.9.4</t>
  </si>
  <si>
    <t>C3.9.5</t>
  </si>
  <si>
    <t>C3.9.6</t>
  </si>
  <si>
    <t>C3.9.7</t>
  </si>
  <si>
    <t>C3.9.8</t>
  </si>
  <si>
    <t>C3.9.9</t>
  </si>
  <si>
    <t>C3.9.10</t>
  </si>
  <si>
    <t>C3.9.11</t>
  </si>
  <si>
    <r>
      <rPr>
        <b/>
        <sz val="12"/>
        <color rgb="FF000000"/>
        <rFont val="Arial"/>
        <family val="2"/>
      </rPr>
      <t>Installer</t>
    </r>
    <r>
      <rPr>
        <sz val="12"/>
        <color rgb="FF000000"/>
        <rFont val="Arial"/>
        <family val="2"/>
      </rPr>
      <t xml:space="preserve"> les éléments supports de répartition : 
 - solives, lambourdes, plaques, plots…,
 - tasseaux, cadres…,
 - lisses et profils…</t>
    </r>
  </si>
  <si>
    <t>Les prescriptions des normes de positionnement sont respectées.</t>
  </si>
  <si>
    <r>
      <rPr>
        <b/>
        <sz val="12"/>
        <color rgb="FF000000"/>
        <rFont val="Arial"/>
        <family val="2"/>
      </rPr>
      <t>Régler</t>
    </r>
    <r>
      <rPr>
        <sz val="12"/>
        <color rgb="FF000000"/>
        <rFont val="Arial"/>
        <family val="2"/>
      </rPr>
      <t xml:space="preserve"> les ouvrages et supports :
 - niveau, aplomb,
 - alignement, planéité.</t>
    </r>
  </si>
  <si>
    <t>Les références de niveau, d’aplomb, d’alignement et de planéité sont respectées.</t>
  </si>
  <si>
    <r>
      <rPr>
        <b/>
        <sz val="12"/>
        <color rgb="FF000000"/>
        <rFont val="Arial"/>
        <family val="2"/>
      </rPr>
      <t>Reconnaître</t>
    </r>
    <r>
      <rPr>
        <sz val="12"/>
        <color rgb="FF000000"/>
        <rFont val="Arial"/>
        <family val="2"/>
      </rPr>
      <t xml:space="preserve"> les supports, les produits de liaison et les fixations. </t>
    </r>
  </si>
  <si>
    <t>Les produits sont adaptés.
Les consignes sont respectées.</t>
  </si>
  <si>
    <t>Les consignes de mise œuvre sont respectées (jeux périphériques, joints de dilatation…).
Les opérations d’ajustage sont bien exécutées (qualité des coupes, finition…).
Les fixations respectent les contraintes imposées par les matériaux et supports.
L’esthétique est respectée.</t>
  </si>
  <si>
    <r>
      <rPr>
        <b/>
        <sz val="12"/>
        <color rgb="FF000000"/>
        <rFont val="Arial"/>
        <family val="2"/>
      </rPr>
      <t xml:space="preserve">Mettre </t>
    </r>
    <r>
      <rPr>
        <sz val="12"/>
        <color rgb="FF000000"/>
        <rFont val="Arial"/>
        <family val="2"/>
      </rPr>
      <t>en œuvre les fixations adaptées :
- collage, clouage, vissage, clipsage,
- scellement hydraulique, chimique, mécanique…</t>
    </r>
  </si>
  <si>
    <t>Les consignes de mise œuvre sont respectées.
La résistance des fixations est conforme aux prescriptions (stabilité solidité, sécurité…).</t>
  </si>
  <si>
    <r>
      <rPr>
        <b/>
        <sz val="12"/>
        <color rgb="FF000000"/>
        <rFont val="Arial"/>
        <family val="2"/>
      </rPr>
      <t>Mettre en œuvre</t>
    </r>
    <r>
      <rPr>
        <sz val="12"/>
        <color rgb="FF000000"/>
        <rFont val="Arial"/>
        <family val="2"/>
      </rPr>
      <t xml:space="preserve"> les produits :
- lambris assemblés ou lambris panneaux,
- habillages muraux, moulures, chambranles, cimaises…,
- plafonds bois décoratifs et faux plafonds, corniches...</t>
    </r>
  </si>
  <si>
    <t>Le revêtement de plancher en bois et dérivés est posé conformément aux règles et aux procédures de mise en œuvre.</t>
  </si>
  <si>
    <r>
      <rPr>
        <b/>
        <sz val="12"/>
        <color rgb="FF000000"/>
        <rFont val="Arial"/>
        <family val="2"/>
      </rPr>
      <t>Poser</t>
    </r>
    <r>
      <rPr>
        <sz val="12"/>
        <color rgb="FF000000"/>
        <rFont val="Arial"/>
        <family val="2"/>
      </rPr>
      <t xml:space="preserve"> des parquets traditionnels, collés et flottants, plinthes...</t>
    </r>
  </si>
  <si>
    <t>Les consignes de mise œuvre sont respectées (jeux périphériques, joints de dilatation…).
Les produits installés respectent la qualité décorative de l’ouvrage.</t>
  </si>
  <si>
    <r>
      <rPr>
        <b/>
        <sz val="12"/>
        <color rgb="FF000000"/>
        <rFont val="Arial"/>
        <family val="2"/>
      </rPr>
      <t>Poser</t>
    </r>
    <r>
      <rPr>
        <sz val="12"/>
        <color rgb="FF000000"/>
        <rFont val="Arial"/>
        <family val="2"/>
      </rPr>
      <t xml:space="preserve"> le platelage extérieur en bois et composite. </t>
    </r>
  </si>
  <si>
    <t>Le platelage extérieur est posé conformément aux règles de mise en œuvre. 
Les produits installés respectent la qualité décorative de l’ouvrage.</t>
  </si>
  <si>
    <t>Les consignes de mise en œuvre sont respectées
L’aspect esthétique est respecté.</t>
  </si>
  <si>
    <r>
      <rPr>
        <b/>
        <sz val="12"/>
        <color rgb="FF000000"/>
        <rFont val="Arial"/>
        <family val="2"/>
      </rPr>
      <t xml:space="preserve">Protéger </t>
    </r>
    <r>
      <rPr>
        <sz val="12"/>
        <color rgb="FF000000"/>
        <rFont val="Arial"/>
        <family val="2"/>
      </rPr>
      <t>les ouvrages posés.</t>
    </r>
  </si>
  <si>
    <t>C3.10 - Mettre en œuvre les produits d’étanchéité et d’isolation</t>
  </si>
  <si>
    <t>C3.10.1</t>
  </si>
  <si>
    <t>C3.10.2</t>
  </si>
  <si>
    <t>C3.10.3</t>
  </si>
  <si>
    <t>C3.10.4</t>
  </si>
  <si>
    <t>C3.10.5</t>
  </si>
  <si>
    <t>C3.10.6</t>
  </si>
  <si>
    <t>Les anomalies constatées sont signalées.</t>
  </si>
  <si>
    <t>C3.11.1</t>
  </si>
  <si>
    <t>C3.11.2</t>
  </si>
  <si>
    <t>C3.11.3</t>
  </si>
  <si>
    <t>C3.11.4</t>
  </si>
  <si>
    <t>C3.11.5</t>
  </si>
  <si>
    <t>C3.11.6</t>
  </si>
  <si>
    <t>C3.12 - Assurer la maintenance des ouvrages</t>
  </si>
  <si>
    <t>C3.12.1</t>
  </si>
  <si>
    <t>C3.12.2</t>
  </si>
  <si>
    <t>C3.12.3</t>
  </si>
  <si>
    <t>C3.12.4</t>
  </si>
  <si>
    <t>C3.12.5</t>
  </si>
  <si>
    <t>C4.1 - Communiquer avec les différents partenaires</t>
  </si>
  <si>
    <r>
      <rPr>
        <b/>
        <sz val="12"/>
        <color rgb="FF000000"/>
        <rFont val="Arial"/>
        <family val="2"/>
      </rPr>
      <t>Reconnaître</t>
    </r>
    <r>
      <rPr>
        <sz val="12"/>
        <color rgb="FF000000"/>
        <rFont val="Arial"/>
        <family val="2"/>
      </rPr>
      <t xml:space="preserve"> les produits :
 - d’étanchéité,
 - de jointoiement,
 - de calfeutrement,
   - d’isolation.</t>
    </r>
  </si>
  <si>
    <t>Les produits sont identifiés.
Les caractéristiques et les contraintes sont établies.</t>
  </si>
  <si>
    <r>
      <rPr>
        <b/>
        <sz val="12"/>
        <color rgb="FF000000"/>
        <rFont val="Arial"/>
        <family val="2"/>
      </rPr>
      <t>Mettre en œuvre</t>
    </r>
    <r>
      <rPr>
        <sz val="12"/>
        <color rgb="FF000000"/>
        <rFont val="Arial"/>
        <family val="2"/>
      </rPr>
      <t xml:space="preserve"> les produits :
 - d’étanchéité à l’air,
 - d’étanchéité à l’eau sur menuiseries extérieures.</t>
    </r>
  </si>
  <si>
    <t>Mettre en œuvre les produits :
 - d’étanchéité à l’air,
 - d’étanchéité à l’eau sur menuiseries extérieures.</t>
  </si>
  <si>
    <r>
      <rPr>
        <b/>
        <sz val="12"/>
        <color rgb="FF000000"/>
        <rFont val="Arial"/>
        <family val="2"/>
      </rPr>
      <t>Mettre en œuvre</t>
    </r>
    <r>
      <rPr>
        <sz val="12"/>
        <color rgb="FF000000"/>
        <rFont val="Arial"/>
        <family val="2"/>
      </rPr>
      <t xml:space="preserve"> les produits de jointoiement et de calfeutrement :
 - sur les menuiseries intérieures,
  - sur les agencements,
  - sur les habillages et les revêtements.</t>
    </r>
  </si>
  <si>
    <t>Les consignes de mise œuvre sont respectées.
Les joints sont conformes.</t>
  </si>
  <si>
    <r>
      <rPr>
        <b/>
        <sz val="12"/>
        <color rgb="FF000000"/>
        <rFont val="Arial"/>
        <family val="2"/>
      </rPr>
      <t xml:space="preserve">Mettre en œuvre </t>
    </r>
    <r>
      <rPr>
        <sz val="12"/>
        <color rgb="FF000000"/>
        <rFont val="Arial"/>
        <family val="2"/>
      </rPr>
      <t>les isolants thermiques et acoustiques sur :
 - cloisons, habillages…
 - planchers, parquets, lambris, plafonds.</t>
    </r>
  </si>
  <si>
    <t>Les consignes de mise œuvre et les réglementations sont respectées.
Les produits sont correctement installés.</t>
  </si>
  <si>
    <r>
      <rPr>
        <b/>
        <sz val="12"/>
        <color rgb="FF000000"/>
        <rFont val="Arial"/>
        <family val="2"/>
      </rPr>
      <t>Installer ou remplacer</t>
    </r>
    <r>
      <rPr>
        <sz val="12"/>
        <color rgb="FF000000"/>
        <rFont val="Arial"/>
        <family val="2"/>
      </rPr>
      <t xml:space="preserve"> des vitrages et miroiteries sur des travaux neufs ou en rénovation :
 - sur les menuiseries extérieures et intérieures…
 - sur les agencements et mobiliers…
 - …</t>
    </r>
  </si>
  <si>
    <t>Les principes de la prévention des Risques liés à l'activité Physique (P.R.A.P.) sont appliqués.
Les consignes de mise œuvre sont respectées.
Les produits sont correctement installés. 
Le calage est conforme.
L’étanchéité est assurée.
Le produit est nettoyé et protégé.</t>
  </si>
  <si>
    <r>
      <rPr>
        <b/>
        <sz val="12"/>
        <color rgb="FF000000"/>
        <rFont val="Arial"/>
        <family val="2"/>
      </rPr>
      <t xml:space="preserve">Contrôler </t>
    </r>
    <r>
      <rPr>
        <sz val="12"/>
        <color rgb="FF000000"/>
        <rFont val="Arial"/>
        <family val="2"/>
      </rPr>
      <t>l’état général du matériel et des éléments de sécurité.</t>
    </r>
  </si>
  <si>
    <t>L’état de coupe des outils est vérifié et est conforme aux données.</t>
  </si>
  <si>
    <r>
      <rPr>
        <b/>
        <sz val="12"/>
        <color rgb="FF000000"/>
        <rFont val="Arial"/>
        <family val="2"/>
      </rPr>
      <t>Contrôler</t>
    </r>
    <r>
      <rPr>
        <sz val="12"/>
        <color rgb="FF000000"/>
        <rFont val="Arial"/>
        <family val="2"/>
      </rPr>
      <t xml:space="preserve"> l’état de coupe de l’outillage.</t>
    </r>
  </si>
  <si>
    <r>
      <rPr>
        <b/>
        <sz val="12"/>
        <color rgb="FF000000"/>
        <rFont val="Arial"/>
        <family val="2"/>
      </rPr>
      <t>Affûter</t>
    </r>
    <r>
      <rPr>
        <sz val="12"/>
        <color rgb="FF000000"/>
        <rFont val="Arial"/>
        <family val="2"/>
      </rPr>
      <t xml:space="preserve"> les outillages manuels.</t>
    </r>
  </si>
  <si>
    <t>L’affûtage est réalisé correctement et en toute sécurité.</t>
  </si>
  <si>
    <r>
      <rPr>
        <b/>
        <sz val="12"/>
        <color rgb="FF000000"/>
        <rFont val="Arial"/>
        <family val="2"/>
      </rPr>
      <t>Remplacer</t>
    </r>
    <r>
      <rPr>
        <sz val="12"/>
        <color rgb="FF000000"/>
        <rFont val="Arial"/>
        <family val="2"/>
      </rPr>
      <t xml:space="preserve"> les outils de coupe sur les machines portatives</t>
    </r>
  </si>
  <si>
    <t>Le remplacement des outils de coupe est conduit sans risque ni erreur.</t>
  </si>
  <si>
    <r>
      <rPr>
        <b/>
        <sz val="12"/>
        <color rgb="FF000000"/>
        <rFont val="Arial"/>
        <family val="2"/>
      </rPr>
      <t>Nettoyer</t>
    </r>
    <r>
      <rPr>
        <sz val="12"/>
        <color rgb="FF000000"/>
        <rFont val="Arial"/>
        <family val="2"/>
      </rPr>
      <t xml:space="preserve"> et </t>
    </r>
    <r>
      <rPr>
        <b/>
        <sz val="12"/>
        <color rgb="FF000000"/>
        <rFont val="Arial"/>
        <family val="2"/>
      </rPr>
      <t>assurer</t>
    </r>
    <r>
      <rPr>
        <sz val="12"/>
        <color rgb="FF000000"/>
        <rFont val="Arial"/>
        <family val="2"/>
      </rPr>
      <t xml:space="preserve"> la maintenance des matériels de chantier.</t>
    </r>
  </si>
  <si>
    <t>La maintenance est effectuée suivant la méthode prescrite.</t>
  </si>
  <si>
    <r>
      <rPr>
        <b/>
        <sz val="12"/>
        <color rgb="FF000000"/>
        <rFont val="Arial"/>
        <family val="2"/>
      </rPr>
      <t xml:space="preserve"> Analyser </t>
    </r>
    <r>
      <rPr>
        <sz val="12"/>
        <color rgb="FF000000"/>
        <rFont val="Arial"/>
        <family val="2"/>
      </rPr>
      <t xml:space="preserve">les opérations de maintenance préconisées dans le diagnostic. </t>
    </r>
  </si>
  <si>
    <t xml:space="preserve"> L’analyse est pertinente. 
 Les opérations de maintenance sont correctement identifiées.</t>
  </si>
  <si>
    <r>
      <rPr>
        <b/>
        <sz val="12"/>
        <color rgb="FF000000"/>
        <rFont val="Arial"/>
        <family val="2"/>
      </rPr>
      <t xml:space="preserve">Localiser </t>
    </r>
    <r>
      <rPr>
        <sz val="12"/>
        <color rgb="FF000000"/>
        <rFont val="Arial"/>
        <family val="2"/>
      </rPr>
      <t xml:space="preserve">les organes des ouvrages à entretenir et/ou à réparer. </t>
    </r>
  </si>
  <si>
    <t xml:space="preserve">Les organes à entretenir sont repérés et correspondent au contrat de maintenance.
La localisation des organes est effectuée en toute sécurité. </t>
  </si>
  <si>
    <r>
      <rPr>
        <b/>
        <sz val="12"/>
        <color rgb="FF000000"/>
        <rFont val="Arial"/>
        <family val="2"/>
      </rPr>
      <t>Protége</t>
    </r>
    <r>
      <rPr>
        <sz val="12"/>
        <color rgb="FF000000"/>
        <rFont val="Arial"/>
        <family val="2"/>
      </rPr>
      <t xml:space="preserve">r les existants. </t>
    </r>
  </si>
  <si>
    <t xml:space="preserve"> La protection des ouvrages et de la zone d'intervention est efficace et adaptée.</t>
  </si>
  <si>
    <r>
      <rPr>
        <b/>
        <sz val="12"/>
        <color rgb="FF000000"/>
        <rFont val="Arial"/>
        <family val="2"/>
      </rPr>
      <t xml:space="preserve"> Effectuer</t>
    </r>
    <r>
      <rPr>
        <sz val="12"/>
        <color rgb="FF000000"/>
        <rFont val="Arial"/>
        <family val="2"/>
      </rPr>
      <t xml:space="preserve"> les opérations de maintenance et/ou de réparation : 
- démontage et montage,
- remplacement d’organes simples (ferme-porte, poignée, barillet...),
- remplacement d’éléments défectueux (bois, verre…),
- graissage,
- réglage des jeux fonctionnels.</t>
    </r>
  </si>
  <si>
    <t xml:space="preserve"> Les habillages et accessoires sont démontés sans détérioration et leurs emplacements sont repérés.
 Le remplacement des éléments défectueux est adapté. 
 Les points de graissage sont identifiés et la lubrification est correctement effectuée.
 Après remontage et essais, l’ouvrage retrouve sa fonctionnalité et sa configuration d’origine.</t>
  </si>
  <si>
    <r>
      <rPr>
        <b/>
        <sz val="12"/>
        <color rgb="FF000000"/>
        <rFont val="Arial"/>
        <family val="2"/>
      </rPr>
      <t xml:space="preserve"> Respecter</t>
    </r>
    <r>
      <rPr>
        <sz val="12"/>
        <color rgb="FF000000"/>
        <rFont val="Arial"/>
        <family val="2"/>
      </rPr>
      <t xml:space="preserve"> le temps alloué.</t>
    </r>
  </si>
  <si>
    <t xml:space="preserve"> Le temps alloué est pris en compte.</t>
  </si>
  <si>
    <r>
      <rPr>
        <b/>
        <sz val="12"/>
        <color rgb="FF000000"/>
        <rFont val="Arial"/>
        <family val="2"/>
      </rPr>
      <t>S’exprimer</t>
    </r>
    <r>
      <rPr>
        <sz val="12"/>
        <color rgb="FF000000"/>
        <rFont val="Arial"/>
        <family val="2"/>
      </rPr>
      <t xml:space="preserve"> oralement et par écrit sur la mise en œuvre de son ouvrage. </t>
    </r>
  </si>
  <si>
    <t>La formulation et le vocabulaire employé sont adaptés à l’interlocuteur.</t>
  </si>
  <si>
    <r>
      <rPr>
        <b/>
        <sz val="12"/>
        <color rgb="FF000000"/>
        <rFont val="Arial"/>
        <family val="2"/>
      </rPr>
      <t>Rendre compte</t>
    </r>
    <r>
      <rPr>
        <sz val="12"/>
        <color rgb="FF000000"/>
        <rFont val="Arial"/>
        <family val="2"/>
      </rPr>
      <t xml:space="preserve"> d’une activité :
- les étapes de réalisation,
- les temps passés,
- les problèmes rencontrés,
- les contraintes,
- les solutions apportées,
- les contrôles effectués,
- les matières et produits consommés. </t>
    </r>
  </si>
  <si>
    <t>Les aléas sont identifiés et exprimés.
Les fiches faisant état des temps passés, des matières consommées, des contrôles effectués… sont exploitables.</t>
  </si>
  <si>
    <r>
      <rPr>
        <b/>
        <sz val="12"/>
        <color rgb="FF000000"/>
        <rFont val="Arial"/>
        <family val="2"/>
      </rPr>
      <t xml:space="preserve">Compléter </t>
    </r>
    <r>
      <rPr>
        <sz val="12"/>
        <color rgb="FF000000"/>
        <rFont val="Arial"/>
        <family val="2"/>
      </rPr>
      <t>des documents de suivi de chantier.</t>
    </r>
  </si>
  <si>
    <t>Les documents de suivi du chantier sont correctement renseignés.</t>
  </si>
  <si>
    <t>C3.11 - Maintenir les matériels et les outillages en état</t>
  </si>
  <si>
    <r>
      <rPr>
        <b/>
        <sz val="12"/>
        <color rgb="FF000000"/>
        <rFont val="Arial"/>
        <family val="2"/>
      </rPr>
      <t xml:space="preserve">Présenter </t>
    </r>
    <r>
      <rPr>
        <sz val="12"/>
        <color rgb="FF000000"/>
        <rFont val="Arial"/>
        <family val="2"/>
      </rPr>
      <t>les menuiseries et les fermetures pour la mise en position provisoire.</t>
    </r>
  </si>
  <si>
    <r>
      <rPr>
        <b/>
        <sz val="12"/>
        <color theme="1"/>
        <rFont val="Arial"/>
        <family val="2"/>
      </rPr>
      <t>Présenter</t>
    </r>
    <r>
      <rPr>
        <sz val="12"/>
        <color theme="1"/>
        <rFont val="Arial"/>
        <family val="2"/>
      </rPr>
      <t xml:space="preserve"> de façon provisoire les éléments d’agencement et/ou de mobilier selon l’implantation.</t>
    </r>
  </si>
  <si>
    <t>/12</t>
  </si>
  <si>
    <t>C1.1 - Identifier, décoder et interpréter les données de définition d’un ouvrage ou d’une partie d’ouvrage</t>
  </si>
  <si>
    <t>Les conditions de fonctionnement sont définies.
Les renseignements fournis prennent en compte les différentes fonctions de l’ouvrage.</t>
  </si>
  <si>
    <t>C2.3 - Établir les quantitatifs de matière, de produits et de composants</t>
  </si>
  <si>
    <t xml:space="preserve">C2.4 - Compléter les modes opératoires d’installation et/ou pose </t>
  </si>
  <si>
    <r>
      <rPr>
        <b/>
        <sz val="12"/>
        <color rgb="FF000000"/>
        <rFont val="Arial"/>
        <family val="2"/>
      </rPr>
      <t>Compléter</t>
    </r>
    <r>
      <rPr>
        <sz val="12"/>
        <color rgb="FF000000"/>
        <rFont val="Arial"/>
        <family val="2"/>
      </rPr>
      <t xml:space="preserve"> un mode opératoire d’installation ou de pose d’une partie d’ouvrage ou d’un élément :
- </t>
    </r>
    <r>
      <rPr>
        <b/>
        <sz val="12"/>
        <color rgb="FF000000"/>
        <rFont val="Arial"/>
        <family val="2"/>
      </rPr>
      <t>décliner</t>
    </r>
    <r>
      <rPr>
        <sz val="12"/>
        <color rgb="FF000000"/>
        <rFont val="Arial"/>
        <family val="2"/>
      </rPr>
      <t xml:space="preserve"> les opérations à effectuer,
- </t>
    </r>
    <r>
      <rPr>
        <b/>
        <sz val="12"/>
        <color rgb="FF000000"/>
        <rFont val="Arial"/>
        <family val="2"/>
      </rPr>
      <t>associer</t>
    </r>
    <r>
      <rPr>
        <sz val="12"/>
        <color rgb="FF000000"/>
        <rFont val="Arial"/>
        <family val="2"/>
      </rPr>
      <t xml:space="preserve"> les moyens matériels et les outillages aux tâches à exécuter,
- </t>
    </r>
    <r>
      <rPr>
        <b/>
        <sz val="12"/>
        <color rgb="FF000000"/>
        <rFont val="Arial"/>
        <family val="2"/>
      </rPr>
      <t>prévoir l</t>
    </r>
    <r>
      <rPr>
        <sz val="12"/>
        <color rgb="FF000000"/>
        <rFont val="Arial"/>
        <family val="2"/>
      </rPr>
      <t xml:space="preserve">es contrôles à effectuer,
- </t>
    </r>
    <r>
      <rPr>
        <b/>
        <sz val="12"/>
        <color rgb="FF000000"/>
        <rFont val="Arial"/>
        <family val="2"/>
      </rPr>
      <t xml:space="preserve">identifier </t>
    </r>
    <r>
      <rPr>
        <sz val="12"/>
        <color rgb="FF000000"/>
        <rFont val="Arial"/>
        <family val="2"/>
      </rPr>
      <t>les risques, les situations dangereuses et les moyens d’accès.</t>
    </r>
  </si>
  <si>
    <t xml:space="preserve">Les différentes opérations sont correctement exploitables au niveau :
- de la chronologie,
- des moyens de mise en œuvre (matériels, outillages, contrôles...),
- de l’association des tâches aux moyens disponibles,
- du respect des normes et des consignes de sécurité.
</t>
  </si>
  <si>
    <t>Le mode opératoire établi traduit correctement :
- les données du fabricant,
- les normes en vigueur,
- les consignes de sécurité.
Le document est exploitable en situation.</t>
  </si>
  <si>
    <t>L'environnement du chantier est correctement identifié :
- les possibilités d’accès, de circulation et de stockage,
- les réseaux disponibles,
- les contraintes à respecter (horaires, bruits, nuisances, réseaux…),
- la présence de matériaux dangereux.</t>
  </si>
  <si>
    <t>YYYYYYYYYYYY</t>
  </si>
  <si>
    <t>VVVVVVV</t>
  </si>
  <si>
    <t>ZZZZZ</t>
  </si>
  <si>
    <r>
      <rPr>
        <b/>
        <sz val="12"/>
        <color rgb="FF000000"/>
        <rFont val="Arial"/>
        <family val="2"/>
      </rPr>
      <t>Vérifier</t>
    </r>
    <r>
      <rPr>
        <sz val="12"/>
        <color rgb="FF000000"/>
        <rFont val="Arial"/>
        <family val="2"/>
      </rPr>
      <t xml:space="preserve"> la présence des dispositifs de protection collective du chantier et </t>
    </r>
    <r>
      <rPr>
        <b/>
        <sz val="12"/>
        <color rgb="FF000000"/>
        <rFont val="Arial"/>
        <family val="2"/>
      </rPr>
      <t>alerter</t>
    </r>
    <r>
      <rPr>
        <sz val="12"/>
        <color rgb="FF000000"/>
        <rFont val="Arial"/>
        <family val="2"/>
      </rPr>
      <t xml:space="preserve"> si nécessaire sa hiérarchie. </t>
    </r>
  </si>
  <si>
    <t xml:space="preserve">C3.3 - Vérifier la conformité des supports et des ouvrages </t>
  </si>
  <si>
    <r>
      <rPr>
        <b/>
        <sz val="12"/>
        <color rgb="FF000000"/>
        <rFont val="Arial"/>
        <family val="2"/>
      </rPr>
      <t xml:space="preserve">Contrôler </t>
    </r>
    <r>
      <rPr>
        <sz val="12"/>
        <color rgb="FF000000"/>
        <rFont val="Arial"/>
        <family val="2"/>
      </rPr>
      <t xml:space="preserve">et </t>
    </r>
    <r>
      <rPr>
        <b/>
        <sz val="12"/>
        <color rgb="FF000000"/>
        <rFont val="Arial"/>
        <family val="2"/>
      </rPr>
      <t>réceptionner</t>
    </r>
    <r>
      <rPr>
        <sz val="12"/>
        <color rgb="FF000000"/>
        <rFont val="Arial"/>
        <family val="2"/>
      </rPr>
      <t xml:space="preserve"> les supports et référentiels :
- le trait de niveau, 
- les caractéristiques géométriques,
- les caractéristiques dimensionnelles,
- la nature et les caractéristiques physiques des matériaux.</t>
    </r>
  </si>
  <si>
    <r>
      <rPr>
        <b/>
        <sz val="12"/>
        <color rgb="FF000000"/>
        <rFont val="Arial"/>
        <family val="2"/>
      </rPr>
      <t xml:space="preserve">Contrôler </t>
    </r>
    <r>
      <rPr>
        <sz val="12"/>
        <color rgb="FF000000"/>
        <rFont val="Arial"/>
        <family val="2"/>
      </rPr>
      <t xml:space="preserve">et </t>
    </r>
    <r>
      <rPr>
        <b/>
        <sz val="12"/>
        <color rgb="FF000000"/>
        <rFont val="Arial"/>
        <family val="2"/>
      </rPr>
      <t>réceptionne</t>
    </r>
    <r>
      <rPr>
        <sz val="12"/>
        <color rgb="FF000000"/>
        <rFont val="Arial"/>
        <family val="2"/>
      </rPr>
      <t>r les produits et ouvrages :
- les caractéristiques géométriques,
- les caractéristiques dimensionnelles,
- l’aspect, la finition, l’absence de dégradations, la qualité,
- la conformité technique des produits au regard de leur destination.</t>
    </r>
  </si>
  <si>
    <t>Les répartitions respectent les caractéristiques des produits et des supports.
Le calepinage est régulier et conforme aux exigences et aux normes.</t>
  </si>
  <si>
    <t>Les axes, alignements et repères sont implantés sans erreur.
Les surfaces fonctionnelles de référence sont correctement positionnées.</t>
  </si>
  <si>
    <t>C3.6 - Réaliser des adaptations avec les machines portatives et l’outillage manuel</t>
  </si>
  <si>
    <t>Les consignes de mise œuvre sont respectées.
Les étanchéités (à l’air et à l’eau) sont assurées.</t>
  </si>
  <si>
    <r>
      <rPr>
        <b/>
        <sz val="12"/>
        <color rgb="FF000000"/>
        <rFont val="Arial"/>
        <family val="2"/>
      </rPr>
      <t xml:space="preserve"> Effectuer</t>
    </r>
    <r>
      <rPr>
        <sz val="12"/>
        <color rgb="FF000000"/>
        <rFont val="Arial"/>
        <family val="2"/>
      </rPr>
      <t xml:space="preserve"> les opérations de maintenance et/ou de    réparation : 
- démontage et montage,
- remplacement d’organes simples (ferme-porte, poignée, barillet...),
- remplacement d’éléments défectueux (bois, verre…),
- graissage,
- réglage des jeux fonctionnels.</t>
    </r>
  </si>
  <si>
    <t>Note Partie A :</t>
  </si>
  <si>
    <t>ATTENTION, Ne pas évaluer les mêmes compétences plusieurs fois dans des épreuves différentes. Un choix judicieux de la répartition des compétences à évaluer sur l’ensemble des situations d’évaluation est donc à faire globalement et pour toutes les épreuves.</t>
  </si>
  <si>
    <r>
      <rPr>
        <b/>
        <sz val="12"/>
        <color rgb="FF000000"/>
        <rFont val="Arial"/>
        <family val="2"/>
      </rPr>
      <t>Reconnaître</t>
    </r>
    <r>
      <rPr>
        <sz val="12"/>
        <color rgb="FF000000"/>
        <rFont val="Arial"/>
        <family val="2"/>
      </rPr>
      <t xml:space="preserve"> et </t>
    </r>
    <r>
      <rPr>
        <b/>
        <sz val="12"/>
        <color rgb="FF000000"/>
        <rFont val="Arial"/>
        <family val="2"/>
      </rPr>
      <t>mettre en œuvre</t>
    </r>
    <r>
      <rPr>
        <sz val="12"/>
        <color rgb="FF000000"/>
        <rFont val="Arial"/>
        <family val="2"/>
      </rPr>
      <t xml:space="preserve"> les fixations   adaptées :
 - scellement hydraulique,
 - scellement chimique,
 - fixation mécanique.</t>
    </r>
  </si>
  <si>
    <r>
      <rPr>
        <b/>
        <sz val="12"/>
        <color rgb="FF000000"/>
        <rFont val="Arial"/>
        <family val="2"/>
      </rPr>
      <t>Reconnaître</t>
    </r>
    <r>
      <rPr>
        <sz val="12"/>
        <color rgb="FF000000"/>
        <rFont val="Arial"/>
        <family val="2"/>
      </rPr>
      <t xml:space="preserve"> les produits :
 - d’étanchéité,
 - de jointoiement,
 - de calfeutrement,
 - d’isolation.</t>
    </r>
  </si>
  <si>
    <t>Partie A</t>
  </si>
  <si>
    <r>
      <t xml:space="preserve">C3.9 - Poser </t>
    </r>
    <r>
      <rPr>
        <b/>
        <sz val="14"/>
        <color theme="2" tint="-0.249977111117893"/>
        <rFont val="Arial"/>
        <family val="2"/>
      </rPr>
      <t>(les revêtements muraux et plafonds, les parquets,)</t>
    </r>
    <r>
      <rPr>
        <b/>
        <sz val="14"/>
        <color theme="0"/>
        <rFont val="Arial"/>
        <family val="2"/>
      </rPr>
      <t xml:space="preserve"> les terrasses</t>
    </r>
  </si>
  <si>
    <t>Note Partie B :</t>
  </si>
  <si>
    <t>/  8</t>
  </si>
  <si>
    <t>Partie B</t>
  </si>
  <si>
    <r>
      <t xml:space="preserve">Synthèse note EP2                                                                    en centre de formation
</t>
    </r>
    <r>
      <rPr>
        <sz val="18"/>
        <rFont val="Arial"/>
        <family val="2"/>
      </rPr>
      <t>Partie A (8 points) + Partie B (12 points)</t>
    </r>
  </si>
  <si>
    <r>
      <rPr>
        <b/>
        <sz val="14"/>
        <color theme="0"/>
        <rFont val="Arial"/>
        <family val="2"/>
      </rPr>
      <t>C3.9 - Poser les revêtements muraux et plafonds, les parquets,</t>
    </r>
    <r>
      <rPr>
        <b/>
        <sz val="14"/>
        <color theme="1"/>
        <rFont val="Arial"/>
        <family val="2"/>
      </rPr>
      <t xml:space="preserve"> </t>
    </r>
    <r>
      <rPr>
        <b/>
        <sz val="14"/>
        <color theme="0" tint="-0.499984740745262"/>
        <rFont val="Arial"/>
        <family val="2"/>
      </rPr>
      <t>les terrasses</t>
    </r>
  </si>
  <si>
    <t>C4.1 - Communiquer avec les différents partenaires (à évaluer dans le cadre du compte-rendu oral de 10 min)</t>
  </si>
  <si>
    <r>
      <t xml:space="preserve">Épreuve ponctuelle 
18 heures </t>
    </r>
    <r>
      <rPr>
        <vertAlign val="superscript"/>
        <sz val="12"/>
        <rFont val="Arial"/>
        <family val="2"/>
      </rPr>
      <t>(2)</t>
    </r>
  </si>
  <si>
    <t xml:space="preserve">(1) EP2 - Coefficient 12 dont 1 (11 + 1) pour l’évaluation du chef d’œuvre, uniquement pour les candidats scolaires et apprentis.
</t>
  </si>
  <si>
    <t xml:space="preserve">Épreuve ponctuelle
Partie A + Partie B    </t>
  </si>
  <si>
    <r>
      <t>(2) Pour les candidats qui se présentent à l'</t>
    </r>
    <r>
      <rPr>
        <b/>
        <sz val="11"/>
        <color theme="1"/>
        <rFont val="Arial"/>
        <family val="2"/>
      </rPr>
      <t>épreuve EP2 en mode ponctuel</t>
    </r>
    <r>
      <rPr>
        <sz val="11"/>
        <color theme="1"/>
        <rFont val="Arial"/>
        <family val="2"/>
      </rPr>
      <t>, la note correspond aux données des cellules H18 (note sur 20) et I18 (note coefficientée).</t>
    </r>
  </si>
  <si>
    <r>
      <t>(3) Pour les candidats qui se présentent à l'</t>
    </r>
    <r>
      <rPr>
        <b/>
        <sz val="11"/>
        <color theme="1"/>
        <rFont val="Arial"/>
        <family val="2"/>
      </rPr>
      <t>épreuve EP2 sous la forme du CCF</t>
    </r>
    <r>
      <rPr>
        <sz val="11"/>
        <color theme="1"/>
        <rFont val="Arial"/>
        <family val="2"/>
      </rPr>
      <t>, les notes correspondent aux données des cellules H19, H20 (notes sur 20) et I19 (note coefficientée).</t>
    </r>
  </si>
  <si>
    <r>
      <t xml:space="preserve">CCF </t>
    </r>
    <r>
      <rPr>
        <vertAlign val="superscript"/>
        <sz val="14"/>
        <rFont val="Arial"/>
        <family val="2"/>
      </rPr>
      <t>(3)</t>
    </r>
  </si>
  <si>
    <t>CCF - Évaluation en entreprise - Situation 3</t>
  </si>
  <si>
    <r>
      <t xml:space="preserve">Mise en œuvre d’un ouvrage sur chantier </t>
    </r>
    <r>
      <rPr>
        <b/>
        <vertAlign val="superscript"/>
        <sz val="18"/>
        <rFont val="Arial"/>
        <family val="2"/>
      </rPr>
      <t>(1)</t>
    </r>
  </si>
  <si>
    <r>
      <t xml:space="preserve">CCF - Évaluation en centre de formation
Partie A + Partie B - Situations 1 et 2             </t>
    </r>
    <r>
      <rPr>
        <sz val="16"/>
        <rFont val="Arial"/>
        <family val="2"/>
      </rPr>
      <t xml:space="preserve"> </t>
    </r>
  </si>
  <si>
    <t>Compétence         en cours d'acquisition non stabilisée</t>
  </si>
  <si>
    <t>Compétence        non acquise</t>
  </si>
  <si>
    <r>
      <rPr>
        <b/>
        <sz val="12"/>
        <color rgb="FF000000"/>
        <rFont val="Arial"/>
        <family val="2"/>
      </rPr>
      <t>Identifier</t>
    </r>
    <r>
      <rPr>
        <sz val="12"/>
        <color rgb="FF000000"/>
        <rFont val="Arial"/>
        <family val="2"/>
      </rPr>
      <t xml:space="preserve"> les interfaces du lot « menuiserie/ agencement » avec les autres lots et corps d’état.</t>
    </r>
  </si>
  <si>
    <t>Non                                évaluée</t>
  </si>
  <si>
    <t>Non 
évaluée</t>
  </si>
  <si>
    <r>
      <rPr>
        <b/>
        <sz val="20"/>
        <rFont val="Calibri"/>
        <family val="2"/>
      </rPr>
      <t>É</t>
    </r>
    <r>
      <rPr>
        <b/>
        <sz val="20"/>
        <rFont val="Arial"/>
        <family val="2"/>
      </rPr>
      <t>valuation</t>
    </r>
  </si>
  <si>
    <r>
      <rPr>
        <b/>
        <sz val="16"/>
        <color theme="0"/>
        <rFont val="Calibri"/>
        <family val="2"/>
      </rPr>
      <t>É</t>
    </r>
    <r>
      <rPr>
        <b/>
        <sz val="16"/>
        <color theme="0"/>
        <rFont val="Arial"/>
        <family val="2"/>
      </rPr>
      <t xml:space="preserve">preuve EP2 (Unité UP2) :                                                   </t>
    </r>
    <r>
      <rPr>
        <b/>
        <i/>
        <sz val="20"/>
        <color theme="0"/>
        <rFont val="Arial"/>
        <family val="2"/>
      </rPr>
      <t xml:space="preserve">Mise en œuvre d’un ouvrage sur chantier
Partie B - Installation et pose d’un agencement et de menuiseries intérieures                                                   </t>
    </r>
  </si>
  <si>
    <r>
      <rPr>
        <b/>
        <sz val="16"/>
        <color theme="0"/>
        <rFont val="Calibri"/>
        <family val="2"/>
      </rPr>
      <t>É</t>
    </r>
    <r>
      <rPr>
        <b/>
        <sz val="16"/>
        <color theme="0"/>
        <rFont val="Arial"/>
        <family val="2"/>
      </rPr>
      <t xml:space="preserve">preuve EP2 (Unité UP2) :                                                   </t>
    </r>
    <r>
      <rPr>
        <b/>
        <i/>
        <sz val="20"/>
        <color theme="0"/>
        <rFont val="Arial"/>
        <family val="2"/>
      </rPr>
      <t xml:space="preserve">Mise en œuvre d’ouvrages sur chantier     Partie A - Pose d’une menuiserie extérieure et/ou d’un ouvrage extérieur                                              </t>
    </r>
  </si>
  <si>
    <r>
      <rPr>
        <b/>
        <sz val="16"/>
        <color theme="0"/>
        <rFont val="Calibri"/>
        <family val="2"/>
      </rPr>
      <t>É</t>
    </r>
    <r>
      <rPr>
        <b/>
        <sz val="16"/>
        <color theme="0"/>
        <rFont val="Arial"/>
        <family val="2"/>
      </rPr>
      <t xml:space="preserve">preuve EP2 (Unité UP2) :                                                    </t>
    </r>
    <r>
      <rPr>
        <b/>
        <i/>
        <sz val="20"/>
        <color theme="0"/>
        <rFont val="Arial"/>
        <family val="2"/>
      </rPr>
      <t xml:space="preserve">Mise en œuvre d’un ouvrage 
sur chantier                                                   </t>
    </r>
  </si>
  <si>
    <r>
      <rPr>
        <b/>
        <sz val="16"/>
        <color theme="1"/>
        <rFont val="Calibri"/>
        <family val="2"/>
      </rPr>
      <t>É</t>
    </r>
    <r>
      <rPr>
        <b/>
        <sz val="16"/>
        <color theme="1"/>
        <rFont val="Arial"/>
        <family val="2"/>
      </rPr>
      <t xml:space="preserve">preuve EP1 - (Unité UP1) :                             
</t>
    </r>
    <r>
      <rPr>
        <b/>
        <i/>
        <sz val="20"/>
        <color theme="1"/>
        <rFont val="Arial"/>
        <family val="2"/>
      </rPr>
      <t>Préparation de la mise en œuvre 
sur chantier</t>
    </r>
  </si>
  <si>
    <r>
      <rPr>
        <b/>
        <sz val="12"/>
        <color rgb="FF000000"/>
        <rFont val="Arial"/>
        <family val="2"/>
      </rPr>
      <t xml:space="preserve"> Analyser </t>
    </r>
    <r>
      <rPr>
        <sz val="12"/>
        <color rgb="FF000000"/>
        <rFont val="Arial"/>
        <family val="2"/>
      </rPr>
      <t xml:space="preserve">les opérations de maintenance préconisées dans  le diagnostic.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</si>
</sst>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1">
    <font>
      <sz val="11"/>
      <color theme="1"/>
      <name val="Arial"/>
      <family val="2"/>
    </font>
    <font>
      <b/>
      <sz val="11"/>
      <color theme="1"/>
      <name val="Arial"/>
      <family val="2"/>
    </font>
    <font>
      <sz val="10"/>
      <name val="Arial"/>
      <family val="2"/>
    </font>
    <font>
      <b/>
      <sz val="10"/>
      <name val="Arial"/>
      <family val="2"/>
    </font>
    <font>
      <sz val="8"/>
      <name val="Arial"/>
      <family val="2"/>
    </font>
    <font>
      <sz val="10"/>
      <color indexed="10"/>
      <name val="Arial"/>
      <family val="2"/>
    </font>
    <font>
      <b/>
      <sz val="10"/>
      <color indexed="10"/>
      <name val="Arial"/>
      <family val="2"/>
    </font>
    <font>
      <sz val="9"/>
      <color indexed="10"/>
      <name val="Arial Narrow"/>
      <family val="2"/>
    </font>
    <font>
      <i/>
      <sz val="10"/>
      <name val="Arial"/>
      <family val="2"/>
    </font>
    <font>
      <sz val="10"/>
      <color rgb="FFFF0000"/>
      <name val="Arial"/>
      <family val="2"/>
    </font>
    <font>
      <sz val="12"/>
      <name val="Arial"/>
      <family val="2"/>
    </font>
    <font>
      <b/>
      <sz val="14"/>
      <name val="Arial"/>
      <family val="2"/>
    </font>
    <font>
      <b/>
      <sz val="12"/>
      <name val="Arial"/>
      <family val="2"/>
    </font>
    <font>
      <sz val="11"/>
      <color theme="1"/>
      <name val="Calibri"/>
      <family val="2"/>
      <scheme val="minor"/>
    </font>
    <font>
      <sz val="11"/>
      <color theme="0"/>
      <name val="Calibri"/>
      <family val="2"/>
      <scheme val="minor"/>
    </font>
    <font>
      <sz val="12"/>
      <color rgb="FF000000"/>
      <name val="Arial"/>
      <family val="2"/>
    </font>
    <font>
      <b/>
      <sz val="12"/>
      <color rgb="FF000000"/>
      <name val="Arial"/>
      <family val="2"/>
    </font>
    <font>
      <b/>
      <sz val="12"/>
      <color theme="1"/>
      <name val="Arial"/>
      <family val="2"/>
    </font>
    <font>
      <sz val="11"/>
      <color theme="1"/>
      <name val="Arial"/>
      <family val="2"/>
    </font>
    <font>
      <sz val="9"/>
      <name val="Arial"/>
      <family val="2"/>
    </font>
    <font>
      <b/>
      <sz val="14"/>
      <color theme="1"/>
      <name val="Arial"/>
      <family val="2"/>
    </font>
    <font>
      <b/>
      <sz val="16"/>
      <color theme="1"/>
      <name val="Arial"/>
      <family val="2"/>
    </font>
    <font>
      <sz val="12"/>
      <color theme="1"/>
      <name val="Arial"/>
      <family val="2"/>
    </font>
    <font>
      <sz val="9"/>
      <color indexed="81"/>
      <name val="Tahoma"/>
      <family val="2"/>
    </font>
    <font>
      <b/>
      <sz val="9"/>
      <color indexed="81"/>
      <name val="Tahoma"/>
      <family val="2"/>
    </font>
    <font>
      <sz val="18"/>
      <color theme="1"/>
      <name val="Arial"/>
      <family val="2"/>
    </font>
    <font>
      <sz val="11"/>
      <color indexed="81"/>
      <name val="Tahoma"/>
      <family val="2"/>
    </font>
    <font>
      <sz val="12"/>
      <color indexed="81"/>
      <name val="Tahoma"/>
      <family val="2"/>
    </font>
    <font>
      <u/>
      <sz val="11"/>
      <color indexed="81"/>
      <name val="Tahoma"/>
      <family val="2"/>
    </font>
    <font>
      <b/>
      <sz val="14"/>
      <color indexed="81"/>
      <name val="Tahoma"/>
      <family val="2"/>
    </font>
    <font>
      <b/>
      <u/>
      <sz val="11"/>
      <color indexed="81"/>
      <name val="Tahoma"/>
      <family val="2"/>
    </font>
    <font>
      <b/>
      <sz val="14"/>
      <color rgb="FFFF0000"/>
      <name val="Arial"/>
      <family val="2"/>
    </font>
    <font>
      <b/>
      <sz val="18"/>
      <color rgb="FFFF0000"/>
      <name val="Arial"/>
      <family val="2"/>
    </font>
    <font>
      <b/>
      <sz val="16"/>
      <name val="Arial"/>
      <family val="2"/>
    </font>
    <font>
      <b/>
      <sz val="12"/>
      <color rgb="FFFF0000"/>
      <name val="Arial"/>
      <family val="2"/>
    </font>
    <font>
      <sz val="14"/>
      <color theme="1"/>
      <name val="Arial"/>
      <family val="2"/>
    </font>
    <font>
      <b/>
      <sz val="18"/>
      <color theme="1"/>
      <name val="Arial"/>
      <family val="2"/>
    </font>
    <font>
      <b/>
      <sz val="22"/>
      <color theme="1"/>
      <name val="Arial"/>
      <family val="2"/>
    </font>
    <font>
      <b/>
      <sz val="24"/>
      <color rgb="FFFF0000"/>
      <name val="Arial"/>
      <family val="2"/>
    </font>
    <font>
      <sz val="14"/>
      <name val="Arial"/>
      <family val="2"/>
    </font>
    <font>
      <sz val="11"/>
      <color rgb="FF002060"/>
      <name val="Arial"/>
      <family val="2"/>
    </font>
    <font>
      <sz val="16"/>
      <name val="Arial"/>
      <family val="2"/>
    </font>
    <font>
      <b/>
      <sz val="18"/>
      <name val="Arial"/>
      <family val="2"/>
    </font>
    <font>
      <b/>
      <sz val="22"/>
      <color rgb="FFFF0000"/>
      <name val="Arial"/>
      <family val="2"/>
    </font>
    <font>
      <sz val="11"/>
      <color rgb="FFFF0000"/>
      <name val="Arial"/>
      <family val="2"/>
    </font>
    <font>
      <b/>
      <sz val="28"/>
      <color rgb="FF002060"/>
      <name val="Arial"/>
      <family val="2"/>
    </font>
    <font>
      <b/>
      <sz val="28"/>
      <name val="Arial"/>
      <family val="2"/>
    </font>
    <font>
      <b/>
      <sz val="28"/>
      <color rgb="FF00B050"/>
      <name val="Arial"/>
      <family val="2"/>
    </font>
    <font>
      <i/>
      <sz val="11"/>
      <color theme="1"/>
      <name val="Arial"/>
      <family val="2"/>
    </font>
    <font>
      <b/>
      <sz val="11"/>
      <name val="Arial"/>
      <family val="2"/>
    </font>
    <font>
      <b/>
      <sz val="20"/>
      <name val="Arial"/>
      <family val="2"/>
    </font>
    <font>
      <b/>
      <sz val="16"/>
      <color rgb="FFFF0000"/>
      <name val="Arial"/>
      <family val="2"/>
    </font>
    <font>
      <b/>
      <sz val="16"/>
      <color rgb="FF0066FF"/>
      <name val="Arial"/>
      <family val="2"/>
    </font>
    <font>
      <b/>
      <sz val="20"/>
      <color theme="1"/>
      <name val="Arial"/>
      <family val="2"/>
    </font>
    <font>
      <b/>
      <i/>
      <sz val="20"/>
      <color theme="1"/>
      <name val="Arial"/>
      <family val="2"/>
    </font>
    <font>
      <sz val="16"/>
      <color theme="1"/>
      <name val="Arial"/>
      <family val="2"/>
    </font>
    <font>
      <b/>
      <sz val="14"/>
      <name val="Calibri"/>
      <family val="2"/>
    </font>
    <font>
      <b/>
      <i/>
      <sz val="14"/>
      <name val="Arial"/>
      <family val="2"/>
    </font>
    <font>
      <b/>
      <i/>
      <sz val="12"/>
      <name val="Arial"/>
      <family val="2"/>
    </font>
    <font>
      <b/>
      <sz val="14"/>
      <color theme="0"/>
      <name val="Arial"/>
      <family val="2"/>
    </font>
    <font>
      <b/>
      <sz val="14"/>
      <color theme="0" tint="-0.499984740745262"/>
      <name val="Arial"/>
      <family val="2"/>
    </font>
    <font>
      <b/>
      <sz val="28"/>
      <color theme="1"/>
      <name val="Arial"/>
      <family val="2"/>
    </font>
    <font>
      <b/>
      <sz val="16"/>
      <color theme="0"/>
      <name val="Arial"/>
      <family val="2"/>
    </font>
    <font>
      <sz val="11"/>
      <name val="Arial"/>
      <family val="2"/>
    </font>
    <font>
      <b/>
      <i/>
      <sz val="12"/>
      <color rgb="FFFF0000"/>
      <name val="Arial"/>
      <family val="2"/>
    </font>
    <font>
      <i/>
      <sz val="12"/>
      <color rgb="FFFF0000"/>
      <name val="Arial"/>
      <family val="2"/>
    </font>
    <font>
      <b/>
      <sz val="20"/>
      <color theme="0"/>
      <name val="Arial"/>
      <family val="2"/>
    </font>
    <font>
      <b/>
      <i/>
      <sz val="20"/>
      <color theme="0"/>
      <name val="Arial"/>
      <family val="2"/>
    </font>
    <font>
      <b/>
      <sz val="11"/>
      <color theme="0"/>
      <name val="Arial"/>
      <family val="2"/>
    </font>
    <font>
      <b/>
      <sz val="12"/>
      <color theme="0"/>
      <name val="Arial"/>
      <family val="2"/>
    </font>
    <font>
      <b/>
      <sz val="14"/>
      <color theme="2" tint="-0.249977111117893"/>
      <name val="Arial"/>
      <family val="2"/>
    </font>
    <font>
      <b/>
      <sz val="24"/>
      <name val="Arial"/>
      <family val="2"/>
    </font>
    <font>
      <sz val="18"/>
      <name val="Arial"/>
      <family val="2"/>
    </font>
    <font>
      <b/>
      <sz val="22"/>
      <name val="Arial"/>
      <family val="2"/>
    </font>
    <font>
      <vertAlign val="superscript"/>
      <sz val="12"/>
      <name val="Arial"/>
      <family val="2"/>
    </font>
    <font>
      <b/>
      <u/>
      <sz val="18"/>
      <name val="Arial"/>
      <family val="2"/>
    </font>
    <font>
      <vertAlign val="superscript"/>
      <sz val="14"/>
      <name val="Arial"/>
      <family val="2"/>
    </font>
    <font>
      <b/>
      <vertAlign val="superscript"/>
      <sz val="18"/>
      <name val="Arial"/>
      <family val="2"/>
    </font>
    <font>
      <b/>
      <sz val="16"/>
      <color theme="0"/>
      <name val="Calibri"/>
      <family val="2"/>
    </font>
    <font>
      <b/>
      <sz val="20"/>
      <name val="Calibri"/>
      <family val="2"/>
    </font>
    <font>
      <b/>
      <sz val="16"/>
      <color theme="1"/>
      <name val="Calibri"/>
      <family val="2"/>
    </font>
  </fonts>
  <fills count="37">
    <fill>
      <patternFill patternType="none"/>
    </fill>
    <fill>
      <patternFill patternType="gray125"/>
    </fill>
    <fill>
      <patternFill patternType="solid">
        <fgColor theme="4" tint="0.39997558519241921"/>
        <bgColor indexed="65"/>
      </patternFill>
    </fill>
    <fill>
      <patternFill patternType="solid">
        <fgColor theme="5" tint="0.39997558519241921"/>
        <bgColor indexed="65"/>
      </patternFill>
    </fill>
    <fill>
      <patternFill patternType="solid">
        <fgColor theme="6" tint="0.59999389629810485"/>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0"/>
        <bgColor rgb="FFCCFFFF"/>
      </patternFill>
    </fill>
    <fill>
      <patternFill patternType="solid">
        <fgColor rgb="FF00B0F0"/>
        <bgColor rgb="FF99CCFF"/>
      </patternFill>
    </fill>
    <fill>
      <patternFill patternType="solid">
        <fgColor theme="2" tint="0.79998168889431442"/>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9B69"/>
        <bgColor indexed="64"/>
      </patternFill>
    </fill>
    <fill>
      <patternFill patternType="solid">
        <fgColor rgb="FFFF0000"/>
        <bgColor indexed="64"/>
      </patternFill>
    </fill>
    <fill>
      <patternFill patternType="solid">
        <fgColor theme="6" tint="0.79998168889431442"/>
        <bgColor indexed="64"/>
      </patternFill>
    </fill>
    <fill>
      <patternFill patternType="solid">
        <fgColor rgb="FFFFFF66"/>
        <bgColor indexed="64"/>
      </patternFill>
    </fill>
    <fill>
      <patternFill patternType="solid">
        <fgColor theme="6" tint="0.39997558519241921"/>
        <bgColor indexed="64"/>
      </patternFill>
    </fill>
    <fill>
      <patternFill patternType="solid">
        <fgColor rgb="FFF2F5F7"/>
        <bgColor indexed="64"/>
      </patternFill>
    </fill>
    <fill>
      <patternFill patternType="solid">
        <fgColor rgb="FFFFFFFF"/>
        <bgColor indexed="64"/>
      </patternFill>
    </fill>
    <fill>
      <patternFill patternType="solid">
        <fgColor rgb="FFFFFFFF"/>
        <bgColor rgb="FFCCFFFF"/>
      </patternFill>
    </fill>
    <fill>
      <patternFill patternType="solid">
        <fgColor theme="5" tint="0.79998168889431442"/>
        <bgColor indexed="64"/>
      </patternFill>
    </fill>
    <fill>
      <patternFill patternType="solid">
        <fgColor rgb="FFCCFF66"/>
        <bgColor indexed="64"/>
      </patternFill>
    </fill>
    <fill>
      <patternFill patternType="solid">
        <fgColor rgb="FFCCFF99"/>
        <bgColor indexed="64"/>
      </patternFill>
    </fill>
    <fill>
      <patternFill patternType="solid">
        <fgColor rgb="FFE8EEEE"/>
        <bgColor indexed="64"/>
      </patternFill>
    </fill>
    <fill>
      <patternFill patternType="solid">
        <fgColor rgb="FFDAEBFE"/>
        <bgColor auto="1"/>
      </patternFill>
    </fill>
    <fill>
      <patternFill patternType="solid">
        <fgColor rgb="FFDAEBFE"/>
        <bgColor indexed="64"/>
      </patternFill>
    </fill>
    <fill>
      <patternFill patternType="solid">
        <fgColor rgb="FFCFE8FD"/>
        <bgColor indexed="64"/>
      </patternFill>
    </fill>
    <fill>
      <patternFill patternType="gray0625">
        <bgColor theme="6" tint="0.79995117038483843"/>
      </patternFill>
    </fill>
    <fill>
      <patternFill patternType="solid">
        <fgColor theme="0" tint="-0.249977111117893"/>
        <bgColor indexed="64"/>
      </patternFill>
    </fill>
    <fill>
      <patternFill patternType="solid">
        <fgColor theme="8" tint="0.79998168889431442"/>
        <bgColor indexed="64"/>
      </patternFill>
    </fill>
    <fill>
      <patternFill patternType="solid">
        <fgColor rgb="FF0066FF"/>
        <bgColor indexed="64"/>
      </patternFill>
    </fill>
    <fill>
      <patternFill patternType="solid">
        <fgColor rgb="FF65A3FF"/>
        <bgColor indexed="64"/>
      </patternFill>
    </fill>
    <fill>
      <patternFill patternType="solid">
        <fgColor rgb="FF97C1FF"/>
        <bgColor indexed="64"/>
      </patternFill>
    </fill>
    <fill>
      <patternFill patternType="solid">
        <fgColor rgb="FF7DB2FF"/>
        <bgColor indexed="64"/>
      </patternFill>
    </fill>
    <fill>
      <patternFill patternType="solid">
        <fgColor rgb="FF0070C0"/>
        <bgColor indexed="64"/>
      </patternFill>
    </fill>
  </fills>
  <borders count="89">
    <border>
      <left/>
      <right/>
      <top/>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indexed="64"/>
      </left>
      <right style="thin">
        <color indexed="64"/>
      </right>
      <top/>
      <bottom style="thin">
        <color indexed="64"/>
      </bottom>
      <diagonal/>
    </border>
    <border>
      <left/>
      <right style="thin">
        <color auto="1"/>
      </right>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diagonal/>
    </border>
    <border>
      <left/>
      <right style="medium">
        <color indexed="64"/>
      </right>
      <top/>
      <bottom/>
      <diagonal/>
    </border>
    <border>
      <left style="thin">
        <color auto="1"/>
      </left>
      <right/>
      <top style="medium">
        <color auto="1"/>
      </top>
      <bottom style="medium">
        <color auto="1"/>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right/>
      <top/>
      <bottom style="thin">
        <color rgb="FF000000"/>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ck">
        <color auto="1"/>
      </left>
      <right/>
      <top style="medium">
        <color auto="1"/>
      </top>
      <bottom style="medium">
        <color auto="1"/>
      </bottom>
      <diagonal/>
    </border>
    <border>
      <left style="thick">
        <color auto="1"/>
      </left>
      <right/>
      <top style="medium">
        <color auto="1"/>
      </top>
      <bottom style="thin">
        <color auto="1"/>
      </bottom>
      <diagonal/>
    </border>
    <border>
      <left style="thick">
        <color auto="1"/>
      </left>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indexed="64"/>
      </right>
      <top style="medium">
        <color auto="1"/>
      </top>
      <bottom/>
      <diagonal/>
    </border>
    <border>
      <left style="medium">
        <color auto="1"/>
      </left>
      <right style="medium">
        <color indexed="64"/>
      </right>
      <top/>
      <bottom/>
      <diagonal/>
    </border>
    <border>
      <left style="medium">
        <color auto="1"/>
      </left>
      <right style="medium">
        <color indexed="64"/>
      </right>
      <top/>
      <bottom style="medium">
        <color auto="1"/>
      </bottom>
      <diagonal/>
    </border>
    <border diagonalUp="1" diagonalDown="1">
      <left style="thin">
        <color auto="1"/>
      </left>
      <right style="thin">
        <color auto="1"/>
      </right>
      <top style="thin">
        <color auto="1"/>
      </top>
      <bottom style="thin">
        <color auto="1"/>
      </bottom>
      <diagonal style="thin">
        <color auto="1"/>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auto="1"/>
      </left>
      <right style="thin">
        <color rgb="FF000000"/>
      </right>
      <top style="thin">
        <color rgb="FF000000"/>
      </top>
      <bottom style="thin">
        <color auto="1"/>
      </bottom>
      <diagonal/>
    </border>
    <border>
      <left style="thick">
        <color auto="1"/>
      </left>
      <right/>
      <top style="thin">
        <color auto="1"/>
      </top>
      <bottom/>
      <diagonal/>
    </border>
    <border>
      <left/>
      <right style="medium">
        <color auto="1"/>
      </right>
      <top style="thin">
        <color auto="1"/>
      </top>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medium">
        <color auto="1"/>
      </left>
      <right style="medium">
        <color auto="1"/>
      </right>
      <top style="medium">
        <color auto="1"/>
      </top>
      <bottom style="medium">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medium">
        <color auto="1"/>
      </right>
      <top style="medium">
        <color auto="1"/>
      </top>
      <bottom style="medium">
        <color auto="1"/>
      </bottom>
      <diagonal/>
    </border>
  </borders>
  <cellStyleXfs count="11">
    <xf numFmtId="0" fontId="0" fillId="0" borderId="0"/>
    <xf numFmtId="0" fontId="2" fillId="0" borderId="0"/>
    <xf numFmtId="0" fontId="2" fillId="0" borderId="0"/>
    <xf numFmtId="9" fontId="2" fillId="0" borderId="0" applyFon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6" borderId="0" applyNumberFormat="0" applyBorder="0" applyAlignment="0" applyProtection="0"/>
    <xf numFmtId="9" fontId="18" fillId="0" borderId="0" applyFont="0" applyFill="0" applyBorder="0" applyAlignment="0" applyProtection="0"/>
    <xf numFmtId="0" fontId="18" fillId="29" borderId="0"/>
  </cellStyleXfs>
  <cellXfs count="465">
    <xf numFmtId="0" fontId="0" fillId="0" borderId="0" xfId="0"/>
    <xf numFmtId="0" fontId="2" fillId="8" borderId="1" xfId="2" applyFill="1" applyBorder="1" applyAlignment="1" applyProtection="1">
      <alignment horizontal="center" vertical="center"/>
      <protection locked="0"/>
    </xf>
    <xf numFmtId="0" fontId="2" fillId="8" borderId="9" xfId="2" applyFill="1" applyBorder="1" applyAlignment="1" applyProtection="1">
      <alignment horizontal="center" vertical="center"/>
      <protection locked="0"/>
    </xf>
    <xf numFmtId="0" fontId="0" fillId="16" borderId="0" xfId="0" applyFill="1"/>
    <xf numFmtId="0" fontId="1" fillId="16" borderId="0" xfId="0" applyFont="1" applyFill="1"/>
    <xf numFmtId="0" fontId="0" fillId="16" borderId="0" xfId="0" applyFill="1" applyAlignment="1">
      <alignment vertical="top" wrapText="1"/>
    </xf>
    <xf numFmtId="0" fontId="1" fillId="16" borderId="0" xfId="0" applyFont="1" applyFill="1" applyAlignment="1">
      <alignment horizontal="center" vertical="center" wrapText="1"/>
    </xf>
    <xf numFmtId="0" fontId="1" fillId="16" borderId="0" xfId="0" applyFont="1" applyFill="1" applyAlignment="1">
      <alignment horizontal="center" vertical="center"/>
    </xf>
    <xf numFmtId="164" fontId="0" fillId="16" borderId="0" xfId="0" applyNumberFormat="1" applyFill="1"/>
    <xf numFmtId="0" fontId="0" fillId="25" borderId="0" xfId="0" applyFill="1"/>
    <xf numFmtId="0" fontId="17" fillId="8" borderId="4" xfId="0" applyFont="1" applyFill="1" applyBorder="1" applyAlignment="1">
      <alignment horizontal="center" vertical="center"/>
    </xf>
    <xf numFmtId="0" fontId="17" fillId="8" borderId="4" xfId="0" applyFont="1" applyFill="1" applyBorder="1" applyAlignment="1">
      <alignment horizontal="center" vertical="center" wrapText="1"/>
    </xf>
    <xf numFmtId="0" fontId="52" fillId="20" borderId="29" xfId="2" applyFont="1" applyFill="1" applyBorder="1" applyAlignment="1" applyProtection="1">
      <alignment horizontal="center" vertical="center"/>
      <protection locked="0"/>
    </xf>
    <xf numFmtId="0" fontId="52" fillId="20" borderId="27" xfId="2" applyFont="1" applyFill="1" applyBorder="1" applyAlignment="1" applyProtection="1">
      <alignment horizontal="center" vertical="center"/>
      <protection locked="0"/>
    </xf>
    <xf numFmtId="0" fontId="51" fillId="22" borderId="29" xfId="2" applyFont="1" applyFill="1" applyBorder="1" applyAlignment="1" applyProtection="1">
      <alignment horizontal="center" vertical="center"/>
      <protection locked="0"/>
    </xf>
    <xf numFmtId="0" fontId="51" fillId="22" borderId="43" xfId="2" applyFont="1" applyFill="1" applyBorder="1" applyAlignment="1" applyProtection="1">
      <alignment horizontal="center" vertical="center"/>
      <protection locked="0"/>
    </xf>
    <xf numFmtId="0" fontId="52" fillId="20" borderId="43" xfId="2" applyFont="1" applyFill="1" applyBorder="1" applyAlignment="1" applyProtection="1">
      <alignment horizontal="center" vertical="center"/>
      <protection locked="0"/>
    </xf>
    <xf numFmtId="0" fontId="52" fillId="20" borderId="37" xfId="2" applyFont="1" applyFill="1" applyBorder="1" applyAlignment="1" applyProtection="1">
      <alignment horizontal="center" vertical="center"/>
      <protection locked="0"/>
    </xf>
    <xf numFmtId="0" fontId="52" fillId="20" borderId="31" xfId="5" applyFont="1" applyFill="1" applyBorder="1" applyAlignment="1" applyProtection="1">
      <alignment horizontal="center" vertical="center"/>
      <protection locked="0"/>
    </xf>
    <xf numFmtId="0" fontId="52" fillId="20" borderId="32" xfId="5" applyFont="1" applyFill="1" applyBorder="1" applyAlignment="1" applyProtection="1">
      <alignment horizontal="center" vertical="center"/>
      <protection locked="0"/>
    </xf>
    <xf numFmtId="0" fontId="52" fillId="20" borderId="33" xfId="5" applyFont="1" applyFill="1" applyBorder="1" applyAlignment="1" applyProtection="1">
      <alignment horizontal="center" vertical="center"/>
      <protection locked="0"/>
    </xf>
    <xf numFmtId="0" fontId="51" fillId="22" borderId="4" xfId="2" applyFont="1" applyFill="1" applyBorder="1" applyAlignment="1" applyProtection="1">
      <alignment horizontal="center" vertical="center"/>
      <protection locked="0"/>
    </xf>
    <xf numFmtId="0" fontId="52" fillId="20" borderId="4" xfId="5" applyFont="1" applyFill="1" applyBorder="1" applyAlignment="1" applyProtection="1">
      <alignment horizontal="center" vertical="center"/>
      <protection locked="0"/>
    </xf>
    <xf numFmtId="0" fontId="52" fillId="20" borderId="20" xfId="5" applyFont="1" applyFill="1" applyBorder="1" applyAlignment="1" applyProtection="1">
      <alignment horizontal="center" vertical="center"/>
      <protection locked="0"/>
    </xf>
    <xf numFmtId="0" fontId="52" fillId="21" borderId="4" xfId="2" applyFont="1" applyFill="1" applyBorder="1" applyAlignment="1" applyProtection="1">
      <alignment horizontal="center" vertical="center"/>
      <protection locked="0"/>
    </xf>
    <xf numFmtId="0" fontId="20" fillId="24" borderId="4" xfId="0" applyFont="1" applyFill="1" applyBorder="1" applyAlignment="1">
      <alignment horizontal="center" vertical="center"/>
    </xf>
    <xf numFmtId="0" fontId="35" fillId="24" borderId="4" xfId="0" applyFont="1" applyFill="1" applyBorder="1" applyAlignment="1">
      <alignment horizontal="center" vertical="center" wrapText="1"/>
    </xf>
    <xf numFmtId="0" fontId="22" fillId="24" borderId="4" xfId="0" applyFont="1" applyFill="1" applyBorder="1" applyAlignment="1">
      <alignment horizontal="center" vertical="center" wrapText="1"/>
    </xf>
    <xf numFmtId="0" fontId="57" fillId="8" borderId="0" xfId="2" applyFont="1" applyFill="1" applyAlignment="1" applyProtection="1">
      <alignment horizontal="left" vertical="center" wrapText="1"/>
      <protection locked="0"/>
    </xf>
    <xf numFmtId="0" fontId="57" fillId="8" borderId="21" xfId="2" applyFont="1" applyFill="1" applyBorder="1" applyAlignment="1" applyProtection="1">
      <alignment horizontal="left" vertical="center" wrapText="1"/>
      <protection locked="0"/>
    </xf>
    <xf numFmtId="0" fontId="57" fillId="8" borderId="61" xfId="2" applyFont="1" applyFill="1" applyBorder="1" applyAlignment="1" applyProtection="1">
      <alignment horizontal="left" vertical="center" wrapText="1"/>
      <protection locked="0"/>
    </xf>
    <xf numFmtId="14" fontId="58" fillId="0" borderId="19" xfId="2" applyNumberFormat="1" applyFont="1" applyBorder="1" applyAlignment="1" applyProtection="1">
      <alignment horizontal="left" vertical="center" wrapText="1"/>
      <protection locked="0"/>
    </xf>
    <xf numFmtId="0" fontId="37" fillId="24" borderId="4" xfId="0" applyFont="1" applyFill="1" applyBorder="1" applyAlignment="1">
      <alignment horizontal="center" vertical="center"/>
    </xf>
    <xf numFmtId="0" fontId="10" fillId="8" borderId="18" xfId="2" applyFont="1" applyFill="1" applyBorder="1" applyAlignment="1">
      <alignment horizontal="right" vertical="center" wrapText="1"/>
    </xf>
    <xf numFmtId="0" fontId="10" fillId="8" borderId="58" xfId="2" applyFont="1" applyFill="1" applyBorder="1" applyAlignment="1">
      <alignment horizontal="right" vertical="center" wrapText="1"/>
    </xf>
    <xf numFmtId="0" fontId="51" fillId="22" borderId="76" xfId="2" applyFont="1" applyFill="1" applyBorder="1" applyAlignment="1" applyProtection="1">
      <alignment horizontal="center" vertical="center"/>
      <protection locked="0"/>
    </xf>
    <xf numFmtId="0" fontId="52" fillId="20" borderId="76" xfId="2" applyFont="1" applyFill="1" applyBorder="1" applyAlignment="1" applyProtection="1">
      <alignment horizontal="center" vertical="center"/>
      <protection locked="0"/>
    </xf>
    <xf numFmtId="0" fontId="52" fillId="20" borderId="77" xfId="2" applyFont="1" applyFill="1" applyBorder="1" applyAlignment="1" applyProtection="1">
      <alignment horizontal="center" vertical="center"/>
      <protection locked="0"/>
    </xf>
    <xf numFmtId="0" fontId="63" fillId="8" borderId="1" xfId="2" applyFont="1" applyFill="1" applyBorder="1" applyAlignment="1" applyProtection="1">
      <alignment horizontal="center" vertical="center"/>
      <protection locked="0"/>
    </xf>
    <xf numFmtId="0" fontId="63" fillId="8" borderId="9" xfId="2" applyFont="1" applyFill="1" applyBorder="1" applyAlignment="1" applyProtection="1">
      <alignment horizontal="center" vertical="center"/>
      <protection locked="0"/>
    </xf>
    <xf numFmtId="0" fontId="33" fillId="20" borderId="31" xfId="5" applyFont="1" applyFill="1" applyBorder="1" applyAlignment="1" applyProtection="1">
      <alignment horizontal="center" vertical="center"/>
      <protection locked="0"/>
    </xf>
    <xf numFmtId="0" fontId="33" fillId="20" borderId="32" xfId="5" applyFont="1" applyFill="1" applyBorder="1" applyAlignment="1" applyProtection="1">
      <alignment horizontal="center" vertical="center"/>
      <protection locked="0"/>
    </xf>
    <xf numFmtId="0" fontId="39" fillId="34" borderId="4" xfId="0" applyFont="1" applyFill="1" applyBorder="1" applyAlignment="1">
      <alignment horizontal="center" vertical="center"/>
    </xf>
    <xf numFmtId="0" fontId="10" fillId="34" borderId="74" xfId="0" applyFont="1" applyFill="1" applyBorder="1" applyAlignment="1">
      <alignment horizontal="center" vertical="center"/>
    </xf>
    <xf numFmtId="0" fontId="10" fillId="35" borderId="4" xfId="0" applyFont="1" applyFill="1" applyBorder="1" applyAlignment="1">
      <alignment horizontal="center" vertical="center" wrapText="1"/>
    </xf>
    <xf numFmtId="0" fontId="39" fillId="35" borderId="74" xfId="0" applyFont="1" applyFill="1" applyBorder="1" applyAlignment="1">
      <alignment horizontal="center" vertical="center" wrapText="1"/>
    </xf>
    <xf numFmtId="0" fontId="36" fillId="24" borderId="4" xfId="0" applyFont="1" applyFill="1" applyBorder="1" applyAlignment="1">
      <alignment horizontal="left" vertical="center" wrapText="1" indent="1"/>
    </xf>
    <xf numFmtId="0" fontId="21" fillId="35" borderId="4" xfId="0" applyFont="1" applyFill="1" applyBorder="1" applyAlignment="1">
      <alignment horizontal="center" vertical="center" wrapText="1"/>
    </xf>
    <xf numFmtId="0" fontId="33" fillId="34" borderId="4" xfId="0" applyFont="1" applyFill="1" applyBorder="1" applyAlignment="1">
      <alignment horizontal="center" vertical="center" wrapText="1"/>
    </xf>
    <xf numFmtId="0" fontId="58" fillId="25" borderId="62" xfId="2" applyFont="1" applyFill="1" applyBorder="1" applyAlignment="1" applyProtection="1">
      <alignment horizontal="left" vertical="center" wrapText="1"/>
      <protection hidden="1"/>
    </xf>
    <xf numFmtId="0" fontId="58" fillId="25" borderId="1" xfId="2" applyFont="1" applyFill="1" applyBorder="1" applyAlignment="1" applyProtection="1">
      <alignment horizontal="left" vertical="center" wrapText="1"/>
      <protection hidden="1"/>
    </xf>
    <xf numFmtId="0" fontId="35" fillId="16" borderId="0" xfId="0" applyFont="1" applyFill="1" applyProtection="1">
      <protection hidden="1"/>
    </xf>
    <xf numFmtId="0" fontId="0" fillId="16" borderId="0" xfId="0" applyFill="1" applyProtection="1">
      <protection hidden="1"/>
    </xf>
    <xf numFmtId="0" fontId="33" fillId="16" borderId="0" xfId="0" applyFont="1" applyFill="1" applyProtection="1">
      <protection hidden="1"/>
    </xf>
    <xf numFmtId="0" fontId="0" fillId="16" borderId="0" xfId="0" applyFill="1" applyAlignment="1" applyProtection="1">
      <alignment horizontal="center"/>
      <protection hidden="1"/>
    </xf>
    <xf numFmtId="0" fontId="0" fillId="16" borderId="39" xfId="0" applyFill="1" applyBorder="1" applyProtection="1">
      <protection hidden="1"/>
    </xf>
    <xf numFmtId="0" fontId="0" fillId="30" borderId="71" xfId="0" applyFill="1" applyBorder="1" applyAlignment="1" applyProtection="1">
      <alignment vertical="center"/>
      <protection hidden="1"/>
    </xf>
    <xf numFmtId="0" fontId="0" fillId="30" borderId="72" xfId="0" applyFill="1" applyBorder="1" applyAlignment="1" applyProtection="1">
      <alignment vertical="center"/>
      <protection hidden="1"/>
    </xf>
    <xf numFmtId="0" fontId="0" fillId="30" borderId="73" xfId="0" applyFill="1" applyBorder="1" applyAlignment="1" applyProtection="1">
      <alignment vertical="center"/>
      <protection hidden="1"/>
    </xf>
    <xf numFmtId="0" fontId="21" fillId="24" borderId="4" xfId="4" applyFont="1" applyFill="1" applyBorder="1" applyAlignment="1" applyProtection="1">
      <alignment horizontal="center" vertical="center" wrapText="1"/>
      <protection hidden="1"/>
    </xf>
    <xf numFmtId="0" fontId="2" fillId="16" borderId="0" xfId="2" applyFill="1" applyProtection="1">
      <protection hidden="1"/>
    </xf>
    <xf numFmtId="0" fontId="33" fillId="15" borderId="3" xfId="2" applyFont="1" applyFill="1" applyBorder="1" applyAlignment="1" applyProtection="1">
      <alignment horizontal="center" vertical="center"/>
      <protection hidden="1"/>
    </xf>
    <xf numFmtId="0" fontId="33" fillId="14" borderId="3" xfId="2" applyFont="1" applyFill="1" applyBorder="1" applyAlignment="1" applyProtection="1">
      <alignment horizontal="center" vertical="center"/>
      <protection hidden="1"/>
    </xf>
    <xf numFmtId="0" fontId="33" fillId="7" borderId="3" xfId="2" applyFont="1" applyFill="1" applyBorder="1" applyAlignment="1" applyProtection="1">
      <alignment horizontal="center" vertical="center"/>
      <protection hidden="1"/>
    </xf>
    <xf numFmtId="0" fontId="33" fillId="13" borderId="3" xfId="2" applyFont="1" applyFill="1" applyBorder="1" applyAlignment="1" applyProtection="1">
      <alignment horizontal="center" vertical="center"/>
      <protection hidden="1"/>
    </xf>
    <xf numFmtId="0" fontId="3" fillId="16" borderId="0" xfId="2" applyFont="1" applyFill="1" applyAlignment="1" applyProtection="1">
      <alignment horizontal="left" vertical="center"/>
      <protection hidden="1"/>
    </xf>
    <xf numFmtId="0" fontId="2" fillId="16" borderId="0" xfId="2" applyFill="1" applyAlignment="1" applyProtection="1">
      <alignment vertical="center"/>
      <protection hidden="1"/>
    </xf>
    <xf numFmtId="2" fontId="2" fillId="16" borderId="0" xfId="2" applyNumberFormat="1" applyFill="1" applyAlignment="1" applyProtection="1">
      <alignment horizontal="center" vertical="center"/>
      <protection hidden="1"/>
    </xf>
    <xf numFmtId="0" fontId="3" fillId="26" borderId="4" xfId="2" applyFont="1" applyFill="1" applyBorder="1" applyAlignment="1" applyProtection="1">
      <alignment horizontal="center" vertical="center" wrapText="1"/>
      <protection hidden="1"/>
    </xf>
    <xf numFmtId="0" fontId="3" fillId="27" borderId="4" xfId="1" applyFont="1" applyFill="1" applyBorder="1" applyAlignment="1" applyProtection="1">
      <alignment horizontal="center" vertical="center" wrapText="1"/>
      <protection hidden="1"/>
    </xf>
    <xf numFmtId="0" fontId="3" fillId="28" borderId="4" xfId="1" applyFont="1" applyFill="1" applyBorder="1" applyAlignment="1" applyProtection="1">
      <alignment horizontal="center" vertical="center" wrapText="1"/>
      <protection hidden="1"/>
    </xf>
    <xf numFmtId="0" fontId="3" fillId="16" borderId="0" xfId="2" applyFont="1" applyFill="1" applyAlignment="1" applyProtection="1">
      <alignment horizontal="center" vertical="center"/>
      <protection hidden="1"/>
    </xf>
    <xf numFmtId="0" fontId="2" fillId="16" borderId="44" xfId="2" applyFill="1" applyBorder="1" applyAlignment="1" applyProtection="1">
      <alignment vertical="center"/>
      <protection hidden="1"/>
    </xf>
    <xf numFmtId="9" fontId="40" fillId="24" borderId="4" xfId="0" applyNumberFormat="1" applyFont="1" applyFill="1" applyBorder="1" applyAlignment="1" applyProtection="1">
      <alignment horizontal="center" vertical="center"/>
      <protection hidden="1"/>
    </xf>
    <xf numFmtId="0" fontId="34" fillId="23" borderId="4" xfId="0" applyFont="1" applyFill="1" applyBorder="1" applyAlignment="1" applyProtection="1">
      <alignment horizontal="center" vertical="center"/>
      <protection hidden="1"/>
    </xf>
    <xf numFmtId="0" fontId="0" fillId="16" borderId="4" xfId="0" applyFill="1" applyBorder="1" applyAlignment="1" applyProtection="1">
      <alignment horizontal="center"/>
      <protection hidden="1"/>
    </xf>
    <xf numFmtId="0" fontId="1" fillId="16" borderId="4" xfId="0" applyFont="1" applyFill="1" applyBorder="1" applyAlignment="1" applyProtection="1">
      <alignment horizontal="center" vertical="center"/>
      <protection hidden="1"/>
    </xf>
    <xf numFmtId="0" fontId="1" fillId="16" borderId="0" xfId="0" applyFont="1" applyFill="1" applyAlignment="1" applyProtection="1">
      <alignment horizontal="center" vertical="center"/>
      <protection hidden="1"/>
    </xf>
    <xf numFmtId="0" fontId="44" fillId="16" borderId="0" xfId="0" applyFont="1" applyFill="1" applyProtection="1">
      <protection hidden="1"/>
    </xf>
    <xf numFmtId="0" fontId="38" fillId="22" borderId="4" xfId="0" applyFont="1" applyFill="1" applyBorder="1" applyAlignment="1" applyProtection="1">
      <alignment horizontal="center" vertical="center"/>
      <protection hidden="1"/>
    </xf>
    <xf numFmtId="9" fontId="2" fillId="16" borderId="4" xfId="2" applyNumberFormat="1" applyFill="1" applyBorder="1" applyAlignment="1" applyProtection="1">
      <alignment horizontal="center" vertical="center"/>
      <protection hidden="1"/>
    </xf>
    <xf numFmtId="9" fontId="8" fillId="16" borderId="42" xfId="2" applyNumberFormat="1" applyFont="1" applyFill="1" applyBorder="1" applyAlignment="1" applyProtection="1">
      <alignment horizontal="right"/>
      <protection hidden="1"/>
    </xf>
    <xf numFmtId="2" fontId="8" fillId="16" borderId="4" xfId="2" applyNumberFormat="1" applyFont="1" applyFill="1" applyBorder="1" applyAlignment="1" applyProtection="1">
      <alignment horizontal="center" vertical="center"/>
      <protection hidden="1"/>
    </xf>
    <xf numFmtId="10" fontId="48" fillId="16" borderId="4" xfId="0" applyNumberFormat="1" applyFont="1" applyFill="1" applyBorder="1" applyAlignment="1" applyProtection="1">
      <alignment horizontal="center" vertical="center"/>
      <protection hidden="1"/>
    </xf>
    <xf numFmtId="10" fontId="0" fillId="16" borderId="4" xfId="0" applyNumberFormat="1" applyFill="1" applyBorder="1" applyAlignment="1" applyProtection="1">
      <alignment horizontal="center" vertical="center"/>
      <protection hidden="1"/>
    </xf>
    <xf numFmtId="0" fontId="0" fillId="16" borderId="4" xfId="0" applyFill="1" applyBorder="1" applyAlignment="1" applyProtection="1">
      <alignment horizontal="center" vertical="center"/>
      <protection hidden="1"/>
    </xf>
    <xf numFmtId="9" fontId="0" fillId="16" borderId="4" xfId="0" applyNumberFormat="1" applyFill="1" applyBorder="1" applyAlignment="1" applyProtection="1">
      <alignment horizontal="center" vertical="center"/>
      <protection hidden="1"/>
    </xf>
    <xf numFmtId="9" fontId="0" fillId="7" borderId="4" xfId="0" applyNumberFormat="1" applyFill="1" applyBorder="1" applyAlignment="1" applyProtection="1">
      <alignment horizontal="center" vertical="center"/>
      <protection hidden="1"/>
    </xf>
    <xf numFmtId="164" fontId="31" fillId="16" borderId="4" xfId="0" applyNumberFormat="1" applyFont="1" applyFill="1" applyBorder="1" applyAlignment="1" applyProtection="1">
      <alignment horizontal="center" vertical="center"/>
      <protection hidden="1"/>
    </xf>
    <xf numFmtId="164" fontId="31" fillId="16" borderId="0" xfId="0" applyNumberFormat="1" applyFont="1" applyFill="1" applyAlignment="1" applyProtection="1">
      <alignment horizontal="center" vertical="center"/>
      <protection hidden="1"/>
    </xf>
    <xf numFmtId="0" fontId="2" fillId="16" borderId="42" xfId="2" applyFill="1" applyBorder="1" applyAlignment="1" applyProtection="1">
      <alignment vertical="center"/>
      <protection hidden="1"/>
    </xf>
    <xf numFmtId="2" fontId="2" fillId="16" borderId="0" xfId="2" applyNumberFormat="1" applyFill="1" applyAlignment="1" applyProtection="1">
      <alignment vertical="center"/>
      <protection hidden="1"/>
    </xf>
    <xf numFmtId="0" fontId="0" fillId="16" borderId="0" xfId="0" applyFill="1" applyAlignment="1" applyProtection="1">
      <alignment horizontal="center" vertical="center"/>
      <protection hidden="1"/>
    </xf>
    <xf numFmtId="0" fontId="0" fillId="16" borderId="3" xfId="0" applyFill="1" applyBorder="1" applyProtection="1">
      <protection hidden="1"/>
    </xf>
    <xf numFmtId="0" fontId="0" fillId="16" borderId="42" xfId="0" applyFill="1" applyBorder="1" applyProtection="1">
      <protection hidden="1"/>
    </xf>
    <xf numFmtId="9" fontId="0" fillId="16" borderId="42" xfId="0" applyNumberFormat="1" applyFill="1" applyBorder="1" applyAlignment="1" applyProtection="1">
      <alignment horizontal="center" vertical="center"/>
      <protection hidden="1"/>
    </xf>
    <xf numFmtId="9" fontId="0" fillId="16" borderId="38" xfId="0" applyNumberFormat="1" applyFill="1" applyBorder="1" applyAlignment="1" applyProtection="1">
      <alignment horizontal="center" vertical="center"/>
      <protection hidden="1"/>
    </xf>
    <xf numFmtId="10" fontId="0" fillId="18" borderId="4" xfId="0" applyNumberFormat="1" applyFill="1" applyBorder="1" applyAlignment="1" applyProtection="1">
      <alignment horizontal="center" vertical="center"/>
      <protection hidden="1"/>
    </xf>
    <xf numFmtId="0" fontId="0" fillId="16" borderId="39" xfId="0" applyFill="1" applyBorder="1" applyAlignment="1" applyProtection="1">
      <alignment horizontal="center" vertical="center"/>
      <protection hidden="1"/>
    </xf>
    <xf numFmtId="9" fontId="2" fillId="16" borderId="0" xfId="2" applyNumberFormat="1" applyFill="1" applyAlignment="1" applyProtection="1">
      <alignment vertical="center"/>
      <protection hidden="1"/>
    </xf>
    <xf numFmtId="0" fontId="0" fillId="16" borderId="3" xfId="0" applyFill="1" applyBorder="1" applyAlignment="1" applyProtection="1">
      <alignment horizontal="center" vertical="center"/>
      <protection hidden="1"/>
    </xf>
    <xf numFmtId="0" fontId="0" fillId="16" borderId="4" xfId="0" applyFill="1" applyBorder="1" applyProtection="1">
      <protection hidden="1"/>
    </xf>
    <xf numFmtId="0" fontId="0" fillId="16" borderId="42" xfId="0" applyFill="1" applyBorder="1" applyAlignment="1" applyProtection="1">
      <alignment horizontal="center" vertical="center"/>
      <protection hidden="1"/>
    </xf>
    <xf numFmtId="10" fontId="0" fillId="16" borderId="0" xfId="0" applyNumberFormat="1" applyFill="1" applyAlignment="1" applyProtection="1">
      <alignment horizontal="center" vertical="center"/>
      <protection hidden="1"/>
    </xf>
    <xf numFmtId="9" fontId="0" fillId="16" borderId="0" xfId="0" applyNumberFormat="1" applyFill="1" applyAlignment="1" applyProtection="1">
      <alignment horizontal="center" vertical="center"/>
      <protection hidden="1"/>
    </xf>
    <xf numFmtId="0" fontId="38" fillId="22" borderId="38" xfId="0" applyFont="1" applyFill="1" applyBorder="1" applyAlignment="1" applyProtection="1">
      <alignment horizontal="center" vertical="center"/>
      <protection hidden="1"/>
    </xf>
    <xf numFmtId="9" fontId="2" fillId="16" borderId="38" xfId="2" applyNumberFormat="1" applyFill="1" applyBorder="1" applyAlignment="1" applyProtection="1">
      <alignment horizontal="center" vertical="center"/>
      <protection hidden="1"/>
    </xf>
    <xf numFmtId="0" fontId="38" fillId="22" borderId="3" xfId="0" applyFont="1" applyFill="1" applyBorder="1" applyAlignment="1" applyProtection="1">
      <alignment horizontal="center" vertical="center"/>
      <protection hidden="1"/>
    </xf>
    <xf numFmtId="0" fontId="0" fillId="16" borderId="38" xfId="0" applyFill="1" applyBorder="1" applyProtection="1">
      <protection hidden="1"/>
    </xf>
    <xf numFmtId="0" fontId="0" fillId="16" borderId="45" xfId="0" applyFill="1" applyBorder="1" applyProtection="1">
      <protection hidden="1"/>
    </xf>
    <xf numFmtId="0" fontId="39" fillId="16" borderId="38" xfId="2" applyFont="1" applyFill="1" applyBorder="1" applyAlignment="1" applyProtection="1">
      <alignment horizontal="right" vertical="center"/>
      <protection hidden="1"/>
    </xf>
    <xf numFmtId="9" fontId="1" fillId="7" borderId="84" xfId="0" applyNumberFormat="1" applyFont="1" applyFill="1" applyBorder="1" applyAlignment="1" applyProtection="1">
      <alignment horizontal="center" vertical="center"/>
      <protection hidden="1"/>
    </xf>
    <xf numFmtId="0" fontId="25" fillId="7" borderId="52" xfId="0" applyFont="1" applyFill="1" applyBorder="1" applyAlignment="1" applyProtection="1">
      <alignment horizontal="right" vertical="center"/>
      <protection hidden="1"/>
    </xf>
    <xf numFmtId="0" fontId="25" fillId="7" borderId="7" xfId="0" applyFont="1" applyFill="1" applyBorder="1" applyAlignment="1" applyProtection="1">
      <alignment horizontal="center" vertical="center"/>
      <protection hidden="1"/>
    </xf>
    <xf numFmtId="0" fontId="25" fillId="16" borderId="0" xfId="0" applyFont="1" applyFill="1" applyAlignment="1" applyProtection="1">
      <alignment horizontal="center" vertical="center"/>
      <protection hidden="1"/>
    </xf>
    <xf numFmtId="0" fontId="25" fillId="7" borderId="4" xfId="0" applyFont="1" applyFill="1" applyBorder="1" applyAlignment="1" applyProtection="1">
      <alignment horizontal="center" vertical="center"/>
      <protection hidden="1"/>
    </xf>
    <xf numFmtId="10" fontId="15" fillId="18" borderId="4" xfId="0" applyNumberFormat="1" applyFont="1" applyFill="1" applyBorder="1" applyAlignment="1" applyProtection="1">
      <alignment horizontal="center" vertical="center"/>
      <protection hidden="1"/>
    </xf>
    <xf numFmtId="0" fontId="1" fillId="16" borderId="0" xfId="0" applyFont="1" applyFill="1" applyAlignment="1" applyProtection="1">
      <alignment vertical="center"/>
      <protection hidden="1"/>
    </xf>
    <xf numFmtId="0" fontId="0" fillId="16" borderId="10" xfId="0" applyFill="1" applyBorder="1" applyProtection="1">
      <protection hidden="1"/>
    </xf>
    <xf numFmtId="0" fontId="21" fillId="16" borderId="0" xfId="0" applyFont="1" applyFill="1" applyAlignment="1" applyProtection="1">
      <alignment vertical="center" wrapText="1"/>
      <protection hidden="1"/>
    </xf>
    <xf numFmtId="0" fontId="11" fillId="16" borderId="4" xfId="2" applyFont="1" applyFill="1" applyBorder="1" applyAlignment="1" applyProtection="1">
      <alignment horizontal="right" vertical="center"/>
      <protection hidden="1"/>
    </xf>
    <xf numFmtId="0" fontId="11" fillId="16" borderId="0" xfId="2" applyFont="1" applyFill="1" applyAlignment="1" applyProtection="1">
      <alignment horizontal="right" vertical="center"/>
      <protection hidden="1"/>
    </xf>
    <xf numFmtId="164" fontId="41" fillId="16" borderId="0" xfId="2" applyNumberFormat="1" applyFont="1" applyFill="1" applyAlignment="1" applyProtection="1">
      <alignment horizontal="center" vertical="center"/>
      <protection hidden="1"/>
    </xf>
    <xf numFmtId="164" fontId="2" fillId="16" borderId="0" xfId="2" applyNumberFormat="1" applyFill="1" applyAlignment="1" applyProtection="1">
      <alignment horizontal="center" vertical="center"/>
      <protection hidden="1"/>
    </xf>
    <xf numFmtId="0" fontId="39" fillId="16" borderId="0" xfId="2" applyFont="1" applyFill="1" applyAlignment="1" applyProtection="1">
      <alignment horizontal="right" vertical="center"/>
      <protection hidden="1"/>
    </xf>
    <xf numFmtId="164" fontId="2" fillId="16" borderId="10" xfId="2" applyNumberFormat="1" applyFill="1" applyBorder="1" applyAlignment="1" applyProtection="1">
      <alignment horizontal="right" vertical="center"/>
      <protection hidden="1"/>
    </xf>
    <xf numFmtId="0" fontId="2" fillId="16" borderId="10" xfId="2" applyFill="1" applyBorder="1" applyAlignment="1" applyProtection="1">
      <alignment horizontal="left" vertical="center"/>
      <protection hidden="1"/>
    </xf>
    <xf numFmtId="10" fontId="0" fillId="16" borderId="0" xfId="0" applyNumberFormat="1" applyFill="1" applyProtection="1">
      <protection hidden="1"/>
    </xf>
    <xf numFmtId="0" fontId="19" fillId="16" borderId="0" xfId="2" applyFont="1" applyFill="1" applyAlignment="1" applyProtection="1">
      <alignment vertical="top" wrapText="1"/>
      <protection hidden="1"/>
    </xf>
    <xf numFmtId="0" fontId="19" fillId="16" borderId="0" xfId="2" applyFont="1" applyFill="1" applyAlignment="1" applyProtection="1">
      <alignment horizontal="center" vertical="top" wrapText="1"/>
      <protection hidden="1"/>
    </xf>
    <xf numFmtId="0" fontId="12" fillId="17" borderId="2" xfId="2" applyFont="1" applyFill="1" applyBorder="1" applyAlignment="1" applyProtection="1">
      <alignment horizontal="center" vertical="center"/>
      <protection hidden="1"/>
    </xf>
    <xf numFmtId="0" fontId="2" fillId="16" borderId="0" xfId="2" applyFill="1" applyAlignment="1" applyProtection="1">
      <alignment horizontal="center" vertical="center"/>
      <protection hidden="1"/>
    </xf>
    <xf numFmtId="0" fontId="18" fillId="16" borderId="0" xfId="0" applyFont="1" applyFill="1" applyProtection="1">
      <protection hidden="1"/>
    </xf>
    <xf numFmtId="0" fontId="16" fillId="10" borderId="20" xfId="2" applyFont="1" applyFill="1" applyBorder="1" applyAlignment="1">
      <alignment horizontal="center" vertical="center"/>
    </xf>
    <xf numFmtId="0" fontId="15" fillId="8" borderId="4" xfId="2" applyFont="1" applyFill="1" applyBorder="1" applyAlignment="1">
      <alignment horizontal="left" vertical="center" wrapText="1" indent="1"/>
    </xf>
    <xf numFmtId="0" fontId="15" fillId="8" borderId="28" xfId="2" applyFont="1" applyFill="1" applyBorder="1" applyAlignment="1">
      <alignment horizontal="left" vertical="center" wrapText="1" indent="1"/>
    </xf>
    <xf numFmtId="0" fontId="16" fillId="8" borderId="4" xfId="2" applyFont="1" applyFill="1" applyBorder="1" applyAlignment="1">
      <alignment horizontal="left" vertical="center" wrapText="1" indent="1"/>
    </xf>
    <xf numFmtId="0" fontId="16" fillId="10" borderId="40" xfId="2" applyFont="1" applyFill="1" applyBorder="1" applyAlignment="1">
      <alignment horizontal="center" vertical="center"/>
    </xf>
    <xf numFmtId="0" fontId="15" fillId="8" borderId="3" xfId="2" applyFont="1" applyFill="1" applyBorder="1" applyAlignment="1">
      <alignment horizontal="left" vertical="center" wrapText="1" indent="1"/>
    </xf>
    <xf numFmtId="0" fontId="15" fillId="8" borderId="36" xfId="2" applyFont="1" applyFill="1" applyBorder="1" applyAlignment="1">
      <alignment horizontal="left" vertical="center" wrapText="1" indent="1"/>
    </xf>
    <xf numFmtId="0" fontId="16" fillId="10" borderId="53" xfId="2" applyFont="1" applyFill="1" applyBorder="1" applyAlignment="1">
      <alignment horizontal="center" vertical="center"/>
    </xf>
    <xf numFmtId="0" fontId="16" fillId="8" borderId="28" xfId="2" applyFont="1" applyFill="1" applyBorder="1" applyAlignment="1">
      <alignment horizontal="left" vertical="center" wrapText="1" indent="1"/>
    </xf>
    <xf numFmtId="0" fontId="15" fillId="8" borderId="29" xfId="2" applyFont="1" applyFill="1" applyBorder="1" applyAlignment="1">
      <alignment horizontal="left" vertical="center" wrapText="1" indent="1"/>
    </xf>
    <xf numFmtId="0" fontId="16" fillId="10" borderId="54" xfId="2" applyFont="1" applyFill="1" applyBorder="1" applyAlignment="1">
      <alignment horizontal="center" vertical="center"/>
    </xf>
    <xf numFmtId="0" fontId="15" fillId="8" borderId="32" xfId="2" applyFont="1" applyFill="1" applyBorder="1" applyAlignment="1">
      <alignment horizontal="left" vertical="center" wrapText="1" indent="1"/>
    </xf>
    <xf numFmtId="0" fontId="16" fillId="10" borderId="38" xfId="2" applyFont="1" applyFill="1" applyBorder="1" applyAlignment="1">
      <alignment horizontal="center" vertical="center"/>
    </xf>
    <xf numFmtId="0" fontId="16" fillId="10" borderId="37" xfId="2" applyFont="1" applyFill="1" applyBorder="1" applyAlignment="1">
      <alignment horizontal="center" vertical="center"/>
    </xf>
    <xf numFmtId="0" fontId="15" fillId="8" borderId="27" xfId="2" applyFont="1" applyFill="1" applyBorder="1" applyAlignment="1">
      <alignment horizontal="left" vertical="center" wrapText="1" indent="1"/>
    </xf>
    <xf numFmtId="0" fontId="16" fillId="10" borderId="55" xfId="2" applyFont="1" applyFill="1" applyBorder="1" applyAlignment="1">
      <alignment horizontal="center" vertical="center"/>
    </xf>
    <xf numFmtId="0" fontId="15" fillId="8" borderId="6" xfId="2" applyFont="1" applyFill="1" applyBorder="1" applyAlignment="1">
      <alignment horizontal="left" vertical="center" wrapText="1" indent="1"/>
    </xf>
    <xf numFmtId="0" fontId="16" fillId="10" borderId="56" xfId="2" applyFont="1" applyFill="1" applyBorder="1" applyAlignment="1">
      <alignment horizontal="center" vertical="center"/>
    </xf>
    <xf numFmtId="0" fontId="15" fillId="8" borderId="22" xfId="2" applyFont="1" applyFill="1" applyBorder="1" applyAlignment="1">
      <alignment horizontal="left" vertical="center" wrapText="1" indent="1"/>
    </xf>
    <xf numFmtId="0" fontId="22" fillId="0" borderId="0" xfId="0" applyFont="1" applyAlignment="1">
      <alignment horizontal="left" vertical="center" wrapText="1" indent="1"/>
    </xf>
    <xf numFmtId="0" fontId="15" fillId="8" borderId="75" xfId="2" applyFont="1" applyFill="1" applyBorder="1" applyAlignment="1">
      <alignment horizontal="left" vertical="center" wrapText="1" indent="1"/>
    </xf>
    <xf numFmtId="0" fontId="15" fillId="8" borderId="39" xfId="2" applyFont="1" applyFill="1" applyBorder="1" applyAlignment="1">
      <alignment horizontal="left" vertical="center" wrapText="1" indent="1"/>
    </xf>
    <xf numFmtId="0" fontId="16" fillId="10" borderId="27" xfId="2" applyFont="1" applyFill="1" applyBorder="1" applyAlignment="1">
      <alignment horizontal="center" vertical="center"/>
    </xf>
    <xf numFmtId="0" fontId="15" fillId="8" borderId="38" xfId="2" applyFont="1" applyFill="1" applyBorder="1" applyAlignment="1">
      <alignment horizontal="left" vertical="center" wrapText="1" indent="1"/>
    </xf>
    <xf numFmtId="0" fontId="15" fillId="8" borderId="57" xfId="2" applyFont="1" applyFill="1" applyBorder="1" applyAlignment="1">
      <alignment horizontal="left" vertical="center" wrapText="1" indent="1"/>
    </xf>
    <xf numFmtId="0" fontId="16" fillId="10" borderId="30" xfId="2" applyFont="1" applyFill="1" applyBorder="1" applyAlignment="1">
      <alignment horizontal="center" vertical="center"/>
    </xf>
    <xf numFmtId="0" fontId="22" fillId="0" borderId="78" xfId="0" applyFont="1" applyBorder="1" applyAlignment="1">
      <alignment horizontal="left" vertical="center" indent="1"/>
    </xf>
    <xf numFmtId="0" fontId="12" fillId="10" borderId="27" xfId="2" applyFont="1" applyFill="1" applyBorder="1" applyAlignment="1">
      <alignment horizontal="center" vertical="center"/>
    </xf>
    <xf numFmtId="0" fontId="16" fillId="10" borderId="35" xfId="2" applyFont="1" applyFill="1" applyBorder="1" applyAlignment="1">
      <alignment horizontal="center" vertical="center"/>
    </xf>
    <xf numFmtId="0" fontId="18" fillId="8" borderId="1" xfId="0" applyFont="1" applyFill="1" applyBorder="1" applyProtection="1">
      <protection locked="0"/>
    </xf>
    <xf numFmtId="0" fontId="18" fillId="8" borderId="62" xfId="0" applyFont="1" applyFill="1" applyBorder="1" applyProtection="1">
      <protection locked="0"/>
    </xf>
    <xf numFmtId="0" fontId="0" fillId="11" borderId="0" xfId="0" applyFill="1" applyProtection="1">
      <protection hidden="1"/>
    </xf>
    <xf numFmtId="0" fontId="62" fillId="32" borderId="4" xfId="4" applyFont="1" applyFill="1" applyBorder="1" applyAlignment="1" applyProtection="1">
      <alignment horizontal="center" vertical="center" wrapText="1"/>
      <protection hidden="1"/>
    </xf>
    <xf numFmtId="0" fontId="2" fillId="11" borderId="0" xfId="2" applyFill="1" applyProtection="1">
      <protection hidden="1"/>
    </xf>
    <xf numFmtId="0" fontId="3" fillId="11" borderId="0" xfId="2" applyFont="1" applyFill="1" applyAlignment="1" applyProtection="1">
      <alignment horizontal="left" vertical="center"/>
      <protection hidden="1"/>
    </xf>
    <xf numFmtId="0" fontId="2" fillId="11" borderId="0" xfId="2" applyFill="1" applyAlignment="1" applyProtection="1">
      <alignment vertical="center"/>
      <protection hidden="1"/>
    </xf>
    <xf numFmtId="0" fontId="3" fillId="11" borderId="0" xfId="2" applyFont="1" applyFill="1" applyAlignment="1" applyProtection="1">
      <alignment horizontal="center" vertical="center"/>
      <protection hidden="1"/>
    </xf>
    <xf numFmtId="9" fontId="69" fillId="32" borderId="6" xfId="2" applyNumberFormat="1" applyFont="1" applyFill="1" applyBorder="1" applyAlignment="1" applyProtection="1">
      <alignment horizontal="center" vertical="center"/>
      <protection hidden="1"/>
    </xf>
    <xf numFmtId="0" fontId="12" fillId="23" borderId="4" xfId="0" applyFont="1" applyFill="1" applyBorder="1" applyAlignment="1" applyProtection="1">
      <alignment horizontal="center" vertical="center"/>
      <protection hidden="1"/>
    </xf>
    <xf numFmtId="2" fontId="2" fillId="11" borderId="4" xfId="2" applyNumberFormat="1" applyFill="1" applyBorder="1" applyAlignment="1" applyProtection="1">
      <alignment horizontal="center" vertical="center"/>
      <protection hidden="1"/>
    </xf>
    <xf numFmtId="9" fontId="2" fillId="11" borderId="4" xfId="2" applyNumberFormat="1" applyFill="1" applyBorder="1" applyAlignment="1" applyProtection="1">
      <alignment horizontal="center" vertical="center"/>
      <protection hidden="1"/>
    </xf>
    <xf numFmtId="0" fontId="2" fillId="11" borderId="42" xfId="2" applyFill="1" applyBorder="1" applyAlignment="1" applyProtection="1">
      <alignment vertical="center"/>
      <protection hidden="1"/>
    </xf>
    <xf numFmtId="0" fontId="8" fillId="11" borderId="4" xfId="2" applyFont="1" applyFill="1" applyBorder="1" applyAlignment="1" applyProtection="1">
      <alignment horizontal="center" vertical="center"/>
      <protection hidden="1"/>
    </xf>
    <xf numFmtId="9" fontId="8" fillId="11" borderId="4" xfId="9" applyFont="1" applyFill="1" applyBorder="1" applyAlignment="1" applyProtection="1">
      <alignment horizontal="center" vertical="center"/>
      <protection hidden="1"/>
    </xf>
    <xf numFmtId="1" fontId="0" fillId="16" borderId="4" xfId="0" applyNumberFormat="1" applyFill="1" applyBorder="1" applyAlignment="1" applyProtection="1">
      <alignment horizontal="center" vertical="center"/>
      <protection hidden="1"/>
    </xf>
    <xf numFmtId="0" fontId="0" fillId="16" borderId="46" xfId="0" applyFill="1" applyBorder="1" applyAlignment="1" applyProtection="1">
      <alignment horizontal="center" vertical="center"/>
      <protection hidden="1"/>
    </xf>
    <xf numFmtId="0" fontId="0" fillId="16" borderId="44" xfId="0" applyFill="1" applyBorder="1" applyAlignment="1" applyProtection="1">
      <alignment horizontal="center" vertical="center"/>
      <protection hidden="1"/>
    </xf>
    <xf numFmtId="0" fontId="0" fillId="16" borderId="41" xfId="0" applyFill="1" applyBorder="1" applyAlignment="1" applyProtection="1">
      <alignment horizontal="center" vertical="center"/>
      <protection hidden="1"/>
    </xf>
    <xf numFmtId="9" fontId="2" fillId="19" borderId="4" xfId="2" applyNumberFormat="1" applyFill="1" applyBorder="1" applyAlignment="1" applyProtection="1">
      <alignment horizontal="center" vertical="center"/>
      <protection hidden="1"/>
    </xf>
    <xf numFmtId="9" fontId="0" fillId="16" borderId="3" xfId="0" applyNumberFormat="1" applyFill="1" applyBorder="1" applyAlignment="1" applyProtection="1">
      <alignment horizontal="center" vertical="center"/>
      <protection hidden="1"/>
    </xf>
    <xf numFmtId="164" fontId="31" fillId="16" borderId="39" xfId="0" applyNumberFormat="1" applyFont="1" applyFill="1" applyBorder="1" applyAlignment="1" applyProtection="1">
      <alignment horizontal="center" vertical="center"/>
      <protection hidden="1"/>
    </xf>
    <xf numFmtId="164" fontId="31" fillId="16" borderId="41" xfId="0" applyNumberFormat="1" applyFont="1" applyFill="1" applyBorder="1" applyAlignment="1" applyProtection="1">
      <alignment horizontal="center" vertical="center"/>
      <protection hidden="1"/>
    </xf>
    <xf numFmtId="165" fontId="0" fillId="7" borderId="4" xfId="0" applyNumberFormat="1" applyFill="1" applyBorder="1" applyAlignment="1" applyProtection="1">
      <alignment horizontal="center" vertical="center"/>
      <protection hidden="1"/>
    </xf>
    <xf numFmtId="9" fontId="69" fillId="32" borderId="41" xfId="2" applyNumberFormat="1" applyFont="1" applyFill="1" applyBorder="1" applyAlignment="1" applyProtection="1">
      <alignment horizontal="center" vertical="center"/>
      <protection hidden="1"/>
    </xf>
    <xf numFmtId="0" fontId="2" fillId="11" borderId="38" xfId="2" applyFill="1" applyBorder="1" applyAlignment="1" applyProtection="1">
      <alignment vertical="center"/>
      <protection hidden="1"/>
    </xf>
    <xf numFmtId="9" fontId="2" fillId="11" borderId="0" xfId="2" applyNumberFormat="1" applyFill="1" applyAlignment="1" applyProtection="1">
      <alignment vertical="center"/>
      <protection hidden="1"/>
    </xf>
    <xf numFmtId="0" fontId="39" fillId="11" borderId="4" xfId="2" applyFont="1" applyFill="1" applyBorder="1" applyAlignment="1" applyProtection="1">
      <alignment horizontal="right" vertical="center"/>
      <protection hidden="1"/>
    </xf>
    <xf numFmtId="0" fontId="7" fillId="11" borderId="0" xfId="2" applyFont="1" applyFill="1" applyProtection="1">
      <protection hidden="1"/>
    </xf>
    <xf numFmtId="9" fontId="49" fillId="7" borderId="84" xfId="2" applyNumberFormat="1" applyFont="1" applyFill="1" applyBorder="1" applyAlignment="1" applyProtection="1">
      <alignment horizontal="center" vertical="center"/>
      <protection hidden="1"/>
    </xf>
    <xf numFmtId="0" fontId="1" fillId="11" borderId="0" xfId="0" applyFont="1" applyFill="1" applyAlignment="1" applyProtection="1">
      <alignment vertical="center"/>
      <protection hidden="1"/>
    </xf>
    <xf numFmtId="0" fontId="5" fillId="11" borderId="0" xfId="2" applyFont="1" applyFill="1" applyAlignment="1" applyProtection="1">
      <alignment horizontal="left" vertical="center"/>
      <protection hidden="1"/>
    </xf>
    <xf numFmtId="9" fontId="9" fillId="11" borderId="0" xfId="2" applyNumberFormat="1" applyFont="1" applyFill="1" applyAlignment="1" applyProtection="1">
      <alignment vertical="center"/>
      <protection hidden="1"/>
    </xf>
    <xf numFmtId="0" fontId="9" fillId="11" borderId="0" xfId="2" applyFont="1" applyFill="1" applyAlignment="1" applyProtection="1">
      <alignment vertical="center"/>
      <protection hidden="1"/>
    </xf>
    <xf numFmtId="0" fontId="46" fillId="11" borderId="0" xfId="2" applyFont="1" applyFill="1" applyAlignment="1" applyProtection="1">
      <alignment horizontal="right" vertical="center"/>
      <protection hidden="1"/>
    </xf>
    <xf numFmtId="0" fontId="11" fillId="11" borderId="4" xfId="2" applyFont="1" applyFill="1" applyBorder="1" applyAlignment="1" applyProtection="1">
      <alignment horizontal="right" vertical="center"/>
      <protection hidden="1"/>
    </xf>
    <xf numFmtId="0" fontId="11" fillId="11" borderId="0" xfId="2" applyFont="1" applyFill="1" applyAlignment="1" applyProtection="1">
      <alignment horizontal="right" vertical="center"/>
      <protection hidden="1"/>
    </xf>
    <xf numFmtId="164" fontId="2" fillId="11" borderId="0" xfId="2" applyNumberFormat="1" applyFill="1" applyAlignment="1" applyProtection="1">
      <alignment horizontal="right" vertical="center"/>
      <protection hidden="1"/>
    </xf>
    <xf numFmtId="0" fontId="2" fillId="11" borderId="0" xfId="2" applyFill="1" applyAlignment="1" applyProtection="1">
      <alignment horizontal="left" vertical="center"/>
      <protection hidden="1"/>
    </xf>
    <xf numFmtId="0" fontId="11" fillId="19" borderId="12" xfId="2" applyFont="1" applyFill="1" applyBorder="1" applyAlignment="1" applyProtection="1">
      <alignment horizontal="left" vertical="center"/>
      <protection hidden="1"/>
    </xf>
    <xf numFmtId="0" fontId="33" fillId="19" borderId="0" xfId="2" applyFont="1" applyFill="1" applyAlignment="1" applyProtection="1">
      <alignment horizontal="right" vertical="center"/>
      <protection hidden="1"/>
    </xf>
    <xf numFmtId="164" fontId="32" fillId="19" borderId="0" xfId="2" applyNumberFormat="1" applyFont="1" applyFill="1" applyAlignment="1" applyProtection="1">
      <alignment horizontal="center" vertical="center"/>
      <protection hidden="1"/>
    </xf>
    <xf numFmtId="0" fontId="11" fillId="19" borderId="0" xfId="2" applyFont="1" applyFill="1" applyAlignment="1" applyProtection="1">
      <alignment horizontal="left" vertical="center"/>
      <protection hidden="1"/>
    </xf>
    <xf numFmtId="0" fontId="6" fillId="11" borderId="0" xfId="2" applyFont="1" applyFill="1" applyAlignment="1" applyProtection="1">
      <alignment horizontal="left" vertical="center"/>
      <protection hidden="1"/>
    </xf>
    <xf numFmtId="0" fontId="50" fillId="19" borderId="88" xfId="2" applyFont="1" applyFill="1" applyBorder="1" applyAlignment="1" applyProtection="1">
      <alignment horizontal="right" vertical="center"/>
      <protection hidden="1"/>
    </xf>
    <xf numFmtId="0" fontId="6" fillId="19" borderId="0" xfId="2" applyFont="1" applyFill="1" applyAlignment="1" applyProtection="1">
      <alignment horizontal="left" vertical="center"/>
      <protection hidden="1"/>
    </xf>
    <xf numFmtId="0" fontId="53" fillId="11" borderId="88" xfId="0" applyFont="1" applyFill="1" applyBorder="1" applyAlignment="1" applyProtection="1">
      <alignment horizontal="right" vertical="center"/>
      <protection hidden="1"/>
    </xf>
    <xf numFmtId="0" fontId="5" fillId="11" borderId="0" xfId="2" applyFont="1" applyFill="1" applyAlignment="1" applyProtection="1">
      <alignment horizontal="center" vertical="center"/>
      <protection hidden="1"/>
    </xf>
    <xf numFmtId="0" fontId="7" fillId="11" borderId="0" xfId="2" applyFont="1" applyFill="1" applyAlignment="1" applyProtection="1">
      <alignment vertical="top" wrapText="1"/>
      <protection hidden="1"/>
    </xf>
    <xf numFmtId="0" fontId="53" fillId="11" borderId="0" xfId="0" applyFont="1" applyFill="1" applyAlignment="1" applyProtection="1">
      <alignment horizontal="right" vertical="center"/>
      <protection hidden="1"/>
    </xf>
    <xf numFmtId="164" fontId="61" fillId="11" borderId="0" xfId="0" applyNumberFormat="1" applyFont="1" applyFill="1" applyAlignment="1" applyProtection="1">
      <alignment horizontal="right" vertical="center"/>
      <protection hidden="1"/>
    </xf>
    <xf numFmtId="0" fontId="61" fillId="11" borderId="0" xfId="0" applyFont="1" applyFill="1" applyAlignment="1" applyProtection="1">
      <alignment vertical="center"/>
      <protection hidden="1"/>
    </xf>
    <xf numFmtId="0" fontId="19" fillId="11" borderId="0" xfId="2" applyFont="1" applyFill="1" applyAlignment="1" applyProtection="1">
      <alignment vertical="top" wrapText="1"/>
      <protection hidden="1"/>
    </xf>
    <xf numFmtId="0" fontId="19" fillId="11" borderId="0" xfId="2" applyFont="1" applyFill="1" applyAlignment="1" applyProtection="1">
      <alignment horizontal="center" vertical="top" wrapText="1"/>
      <protection hidden="1"/>
    </xf>
    <xf numFmtId="0" fontId="2" fillId="11" borderId="0" xfId="2" applyFill="1" applyAlignment="1" applyProtection="1">
      <alignment horizontal="center" vertical="center"/>
      <protection hidden="1"/>
    </xf>
    <xf numFmtId="0" fontId="18" fillId="11" borderId="0" xfId="0" applyFont="1" applyFill="1" applyProtection="1">
      <protection hidden="1"/>
    </xf>
    <xf numFmtId="0" fontId="16" fillId="10" borderId="4" xfId="2" applyFont="1" applyFill="1" applyBorder="1" applyAlignment="1">
      <alignment horizontal="center" vertical="center"/>
    </xf>
    <xf numFmtId="0" fontId="22" fillId="8" borderId="6" xfId="5" applyFont="1" applyFill="1" applyBorder="1" applyAlignment="1" applyProtection="1">
      <alignment horizontal="left" vertical="center" wrapText="1" indent="1"/>
    </xf>
    <xf numFmtId="0" fontId="22" fillId="8" borderId="4" xfId="5" applyFont="1" applyFill="1" applyBorder="1" applyAlignment="1" applyProtection="1">
      <alignment horizontal="left" vertical="center" wrapText="1" indent="1"/>
    </xf>
    <xf numFmtId="0" fontId="15" fillId="9" borderId="4" xfId="2" applyFont="1" applyFill="1" applyBorder="1" applyAlignment="1">
      <alignment horizontal="left" vertical="center" wrapText="1" indent="1"/>
    </xf>
    <xf numFmtId="0" fontId="22" fillId="8" borderId="4" xfId="5" applyFont="1" applyFill="1" applyBorder="1" applyAlignment="1" applyProtection="1">
      <alignment vertical="center" wrapText="1"/>
    </xf>
    <xf numFmtId="0" fontId="22" fillId="8" borderId="33" xfId="5" applyFont="1" applyFill="1" applyBorder="1" applyAlignment="1" applyProtection="1">
      <alignment horizontal="left" vertical="center" wrapText="1" indent="1"/>
    </xf>
    <xf numFmtId="0" fontId="22" fillId="0" borderId="0" xfId="0" applyFont="1" applyAlignment="1">
      <alignment horizontal="left" vertical="center"/>
    </xf>
    <xf numFmtId="0" fontId="0" fillId="11" borderId="0" xfId="0" applyFill="1" applyProtection="1">
      <protection locked="0"/>
    </xf>
    <xf numFmtId="9" fontId="0" fillId="31" borderId="0" xfId="0" applyNumberFormat="1" applyFill="1" applyAlignment="1" applyProtection="1">
      <alignment horizontal="center" vertical="center"/>
      <protection hidden="1"/>
    </xf>
    <xf numFmtId="0" fontId="63" fillId="11" borderId="0" xfId="0" applyFont="1" applyFill="1" applyProtection="1">
      <protection hidden="1"/>
    </xf>
    <xf numFmtId="10" fontId="63" fillId="16" borderId="4" xfId="0" applyNumberFormat="1" applyFont="1" applyFill="1" applyBorder="1" applyAlignment="1" applyProtection="1">
      <alignment horizontal="center" vertical="center"/>
      <protection hidden="1"/>
    </xf>
    <xf numFmtId="0" fontId="63" fillId="16" borderId="4" xfId="0" applyFont="1" applyFill="1" applyBorder="1" applyAlignment="1" applyProtection="1">
      <alignment horizontal="center" vertical="center"/>
      <protection hidden="1"/>
    </xf>
    <xf numFmtId="0" fontId="63" fillId="16" borderId="46" xfId="0" applyFont="1" applyFill="1" applyBorder="1" applyAlignment="1" applyProtection="1">
      <alignment horizontal="center" vertical="center"/>
      <protection hidden="1"/>
    </xf>
    <xf numFmtId="10" fontId="63" fillId="18" borderId="4" xfId="0" applyNumberFormat="1" applyFont="1" applyFill="1" applyBorder="1" applyAlignment="1" applyProtection="1">
      <alignment horizontal="center" vertical="center"/>
      <protection hidden="1"/>
    </xf>
    <xf numFmtId="9" fontId="63" fillId="31" borderId="44" xfId="0" applyNumberFormat="1" applyFont="1" applyFill="1" applyBorder="1" applyAlignment="1" applyProtection="1">
      <alignment horizontal="center" vertical="center"/>
      <protection hidden="1"/>
    </xf>
    <xf numFmtId="0" fontId="63" fillId="16" borderId="44" xfId="0" applyFont="1" applyFill="1" applyBorder="1" applyAlignment="1" applyProtection="1">
      <alignment horizontal="center" vertical="center"/>
      <protection hidden="1"/>
    </xf>
    <xf numFmtId="164" fontId="11" fillId="16" borderId="41" xfId="0" applyNumberFormat="1" applyFont="1" applyFill="1" applyBorder="1" applyAlignment="1" applyProtection="1">
      <alignment horizontal="center" vertical="center"/>
      <protection hidden="1"/>
    </xf>
    <xf numFmtId="0" fontId="2" fillId="19" borderId="0" xfId="2" applyFill="1" applyProtection="1">
      <protection hidden="1"/>
    </xf>
    <xf numFmtId="0" fontId="68" fillId="32" borderId="21" xfId="0" applyFont="1" applyFill="1" applyBorder="1" applyAlignment="1">
      <alignment horizontal="center" vertical="center"/>
    </xf>
    <xf numFmtId="0" fontId="12" fillId="10" borderId="4" xfId="2" applyFont="1" applyFill="1" applyBorder="1" applyAlignment="1">
      <alignment horizontal="center" vertical="center"/>
    </xf>
    <xf numFmtId="0" fontId="10" fillId="8" borderId="4" xfId="2" applyFont="1" applyFill="1" applyBorder="1" applyAlignment="1">
      <alignment horizontal="left" vertical="center" wrapText="1" indent="1"/>
    </xf>
    <xf numFmtId="0" fontId="10" fillId="0" borderId="0" xfId="0" applyFont="1" applyAlignment="1">
      <alignment horizontal="left" vertical="center"/>
    </xf>
    <xf numFmtId="9" fontId="0" fillId="31" borderId="44" xfId="0" applyNumberFormat="1" applyFill="1" applyBorder="1" applyAlignment="1" applyProtection="1">
      <alignment horizontal="center" vertical="center"/>
      <protection hidden="1"/>
    </xf>
    <xf numFmtId="0" fontId="52" fillId="11" borderId="0" xfId="0" applyFont="1" applyFill="1" applyProtection="1">
      <protection hidden="1"/>
    </xf>
    <xf numFmtId="0" fontId="11" fillId="19" borderId="4" xfId="2" applyFont="1" applyFill="1" applyBorder="1" applyAlignment="1" applyProtection="1">
      <alignment horizontal="right" vertical="center"/>
      <protection hidden="1"/>
    </xf>
    <xf numFmtId="9" fontId="12" fillId="24" borderId="4" xfId="2" applyNumberFormat="1" applyFont="1" applyFill="1" applyBorder="1" applyAlignment="1" applyProtection="1">
      <alignment horizontal="center" vertical="center"/>
      <protection hidden="1"/>
    </xf>
    <xf numFmtId="0" fontId="44" fillId="16" borderId="3" xfId="0" applyFont="1" applyFill="1" applyBorder="1" applyProtection="1">
      <protection hidden="1"/>
    </xf>
    <xf numFmtId="9" fontId="69" fillId="32" borderId="4" xfId="2" applyNumberFormat="1" applyFont="1" applyFill="1" applyBorder="1" applyAlignment="1" applyProtection="1">
      <alignment horizontal="center" vertical="center"/>
      <protection hidden="1"/>
    </xf>
    <xf numFmtId="0" fontId="71" fillId="22" borderId="4" xfId="0" applyFont="1" applyFill="1" applyBorder="1" applyAlignment="1" applyProtection="1">
      <alignment horizontal="center" vertical="center"/>
      <protection hidden="1"/>
    </xf>
    <xf numFmtId="0" fontId="22" fillId="0" borderId="4" xfId="0" applyFont="1" applyBorder="1" applyAlignment="1">
      <alignment horizontal="left" vertical="center" wrapText="1" indent="1"/>
    </xf>
    <xf numFmtId="164" fontId="42" fillId="24" borderId="4" xfId="0" applyNumberFormat="1" applyFont="1" applyFill="1" applyBorder="1" applyAlignment="1" applyProtection="1">
      <alignment horizontal="center" vertical="center"/>
      <protection hidden="1"/>
    </xf>
    <xf numFmtId="164" fontId="43" fillId="24" borderId="4" xfId="0" applyNumberFormat="1" applyFont="1" applyFill="1" applyBorder="1" applyAlignment="1" applyProtection="1">
      <alignment horizontal="center" vertical="center"/>
      <protection hidden="1"/>
    </xf>
    <xf numFmtId="164" fontId="42" fillId="35" borderId="4" xfId="0" applyNumberFormat="1" applyFont="1" applyFill="1" applyBorder="1" applyAlignment="1" applyProtection="1">
      <alignment horizontal="center" vertical="center"/>
      <protection hidden="1"/>
    </xf>
    <xf numFmtId="164" fontId="43" fillId="35" borderId="4" xfId="0" applyNumberFormat="1" applyFont="1" applyFill="1" applyBorder="1" applyAlignment="1" applyProtection="1">
      <alignment horizontal="center" vertical="center"/>
      <protection hidden="1"/>
    </xf>
    <xf numFmtId="164" fontId="75" fillId="34" borderId="4" xfId="0" applyNumberFormat="1" applyFont="1" applyFill="1" applyBorder="1" applyAlignment="1" applyProtection="1">
      <alignment horizontal="center" vertical="center"/>
      <protection hidden="1"/>
    </xf>
    <xf numFmtId="0" fontId="3" fillId="26" borderId="6" xfId="2" applyFont="1" applyFill="1" applyBorder="1" applyAlignment="1" applyProtection="1">
      <alignment horizontal="center" vertical="center" wrapText="1"/>
      <protection hidden="1"/>
    </xf>
    <xf numFmtId="0" fontId="0" fillId="11" borderId="0" xfId="0" applyFill="1" applyProtection="1">
      <protection locked="0" hidden="1"/>
    </xf>
    <xf numFmtId="0" fontId="33" fillId="36" borderId="36" xfId="2" applyFont="1" applyFill="1" applyBorder="1" applyAlignment="1" applyProtection="1">
      <alignment horizontal="center" vertical="center"/>
      <protection hidden="1"/>
    </xf>
    <xf numFmtId="0" fontId="33" fillId="36" borderId="29" xfId="2" applyFont="1" applyFill="1" applyBorder="1" applyAlignment="1" applyProtection="1">
      <alignment horizontal="center" vertical="center"/>
      <protection hidden="1"/>
    </xf>
    <xf numFmtId="0" fontId="0" fillId="16" borderId="0" xfId="0" applyFill="1" applyProtection="1">
      <protection locked="0" hidden="1"/>
    </xf>
    <xf numFmtId="0" fontId="0" fillId="16" borderId="45" xfId="0" applyFill="1" applyBorder="1" applyAlignment="1">
      <alignment horizontal="left" vertical="top" wrapText="1"/>
    </xf>
    <xf numFmtId="0" fontId="0" fillId="16" borderId="0" xfId="0" applyFill="1" applyAlignment="1">
      <alignment horizontal="left"/>
    </xf>
    <xf numFmtId="0" fontId="17" fillId="8" borderId="20" xfId="0" applyFont="1" applyFill="1" applyBorder="1" applyAlignment="1">
      <alignment horizontal="center" vertical="center"/>
    </xf>
    <xf numFmtId="0" fontId="17" fillId="8" borderId="6" xfId="0" applyFont="1" applyFill="1" applyBorder="1" applyAlignment="1">
      <alignment horizontal="center" vertical="center"/>
    </xf>
    <xf numFmtId="0" fontId="20" fillId="8" borderId="20" xfId="0" applyFont="1" applyFill="1" applyBorder="1" applyAlignment="1">
      <alignment horizontal="center" vertical="center"/>
    </xf>
    <xf numFmtId="0" fontId="20" fillId="8" borderId="6" xfId="0" applyFont="1" applyFill="1" applyBorder="1" applyAlignment="1">
      <alignment horizontal="center" vertical="center"/>
    </xf>
    <xf numFmtId="164" fontId="43" fillId="34" borderId="3" xfId="0" applyNumberFormat="1" applyFont="1" applyFill="1" applyBorder="1" applyAlignment="1" applyProtection="1">
      <alignment horizontal="center" vertical="center"/>
      <protection hidden="1"/>
    </xf>
    <xf numFmtId="164" fontId="43" fillId="34" borderId="38" xfId="0" applyNumberFormat="1" applyFont="1" applyFill="1" applyBorder="1" applyAlignment="1" applyProtection="1">
      <alignment horizontal="center" vertical="center"/>
      <protection hidden="1"/>
    </xf>
    <xf numFmtId="0" fontId="1" fillId="16" borderId="0" xfId="0" applyFont="1" applyFill="1" applyAlignment="1">
      <alignment horizontal="center" vertical="center" wrapText="1"/>
    </xf>
    <xf numFmtId="0" fontId="1" fillId="16" borderId="0" xfId="0" applyFont="1" applyFill="1" applyAlignment="1">
      <alignment horizontal="center" vertical="center"/>
    </xf>
    <xf numFmtId="0" fontId="11" fillId="33" borderId="3" xfId="0" applyFont="1" applyFill="1" applyBorder="1" applyAlignment="1">
      <alignment horizontal="center" vertical="center"/>
    </xf>
    <xf numFmtId="0" fontId="11" fillId="33" borderId="42" xfId="0" applyFont="1" applyFill="1" applyBorder="1" applyAlignment="1">
      <alignment horizontal="center" vertical="center"/>
    </xf>
    <xf numFmtId="0" fontId="11" fillId="33" borderId="38" xfId="0" applyFont="1" applyFill="1" applyBorder="1" applyAlignment="1">
      <alignment horizontal="center" vertical="center"/>
    </xf>
    <xf numFmtId="0" fontId="42" fillId="33" borderId="20" xfId="0" applyFont="1" applyFill="1" applyBorder="1" applyAlignment="1">
      <alignment horizontal="left" vertical="center" indent="1"/>
    </xf>
    <xf numFmtId="0" fontId="42" fillId="33" borderId="21" xfId="0" applyFont="1" applyFill="1" applyBorder="1" applyAlignment="1">
      <alignment horizontal="left" vertical="center" indent="1"/>
    </xf>
    <xf numFmtId="0" fontId="42" fillId="33" borderId="6" xfId="0" applyFont="1" applyFill="1" applyBorder="1" applyAlignment="1">
      <alignment horizontal="left" vertical="center" indent="1"/>
    </xf>
    <xf numFmtId="0" fontId="73" fillId="33" borderId="3" xfId="0" applyFont="1" applyFill="1" applyBorder="1" applyAlignment="1">
      <alignment horizontal="center" vertical="center"/>
    </xf>
    <xf numFmtId="0" fontId="73" fillId="33" borderId="42" xfId="0" applyFont="1" applyFill="1" applyBorder="1" applyAlignment="1">
      <alignment horizontal="center" vertical="center"/>
    </xf>
    <xf numFmtId="0" fontId="73" fillId="33" borderId="38" xfId="0" applyFont="1" applyFill="1" applyBorder="1" applyAlignment="1">
      <alignment horizontal="center" vertical="center"/>
    </xf>
    <xf numFmtId="0" fontId="57" fillId="8" borderId="82" xfId="2" applyFont="1" applyFill="1" applyBorder="1" applyAlignment="1" applyProtection="1">
      <alignment horizontal="left" vertical="center" wrapText="1"/>
      <protection locked="0"/>
    </xf>
    <xf numFmtId="0" fontId="57" fillId="8" borderId="83" xfId="2" applyFont="1" applyFill="1" applyBorder="1" applyAlignment="1" applyProtection="1">
      <alignment horizontal="left" vertical="center" wrapText="1"/>
      <protection locked="0"/>
    </xf>
    <xf numFmtId="0" fontId="21" fillId="16" borderId="0" xfId="0" applyFont="1" applyFill="1" applyAlignment="1">
      <alignment horizontal="center" vertical="center" wrapText="1"/>
    </xf>
    <xf numFmtId="0" fontId="36" fillId="12" borderId="4" xfId="0" applyFont="1" applyFill="1" applyBorder="1" applyAlignment="1">
      <alignment horizontal="center" vertical="center"/>
    </xf>
    <xf numFmtId="0" fontId="21" fillId="16" borderId="4" xfId="0" applyFont="1" applyFill="1" applyBorder="1" applyAlignment="1">
      <alignment horizontal="center" vertical="center"/>
    </xf>
    <xf numFmtId="0" fontId="11" fillId="12" borderId="67" xfId="2" applyFont="1" applyFill="1" applyBorder="1" applyAlignment="1">
      <alignment horizontal="center" vertical="center" wrapText="1"/>
    </xf>
    <xf numFmtId="0" fontId="11" fillId="12" borderId="5" xfId="2" applyFont="1" applyFill="1" applyBorder="1" applyAlignment="1">
      <alignment horizontal="center" vertical="center" wrapText="1"/>
    </xf>
    <xf numFmtId="0" fontId="11" fillId="12" borderId="7" xfId="2" applyFont="1" applyFill="1" applyBorder="1" applyAlignment="1">
      <alignment horizontal="center" vertical="center" wrapText="1"/>
    </xf>
    <xf numFmtId="0" fontId="10" fillId="8" borderId="68" xfId="2" applyFont="1" applyFill="1" applyBorder="1" applyAlignment="1">
      <alignment horizontal="right" vertical="center" wrapText="1"/>
    </xf>
    <xf numFmtId="0" fontId="10" fillId="8" borderId="49" xfId="2" applyFont="1" applyFill="1" applyBorder="1" applyAlignment="1">
      <alignment horizontal="right" vertical="center" wrapText="1"/>
    </xf>
    <xf numFmtId="0" fontId="10" fillId="8" borderId="69" xfId="2" applyFont="1" applyFill="1" applyBorder="1" applyAlignment="1">
      <alignment horizontal="right" vertical="center" wrapText="1"/>
    </xf>
    <xf numFmtId="0" fontId="10" fillId="8" borderId="21" xfId="2" applyFont="1" applyFill="1" applyBorder="1" applyAlignment="1">
      <alignment horizontal="right" vertical="center" wrapText="1"/>
    </xf>
    <xf numFmtId="0" fontId="10" fillId="8" borderId="79" xfId="2" applyFont="1" applyFill="1" applyBorder="1" applyAlignment="1">
      <alignment horizontal="right" vertical="center" wrapText="1"/>
    </xf>
    <xf numFmtId="0" fontId="10" fillId="8" borderId="45" xfId="2" applyFont="1" applyFill="1" applyBorder="1" applyAlignment="1">
      <alignment horizontal="right" vertical="center" wrapText="1"/>
    </xf>
    <xf numFmtId="0" fontId="57" fillId="8" borderId="70" xfId="2" applyFont="1" applyFill="1" applyBorder="1" applyAlignment="1" applyProtection="1">
      <alignment horizontal="left" vertical="center" wrapText="1"/>
      <protection locked="0"/>
    </xf>
    <xf numFmtId="0" fontId="57" fillId="8" borderId="49" xfId="2" applyFont="1" applyFill="1" applyBorder="1" applyAlignment="1" applyProtection="1">
      <alignment horizontal="left" vertical="center" wrapText="1"/>
      <protection locked="0"/>
    </xf>
    <xf numFmtId="0" fontId="57" fillId="8" borderId="64" xfId="2" applyFont="1" applyFill="1" applyBorder="1" applyAlignment="1" applyProtection="1">
      <alignment horizontal="left" vertical="center" wrapText="1"/>
      <protection locked="0"/>
    </xf>
    <xf numFmtId="0" fontId="57" fillId="8" borderId="20" xfId="2" applyFont="1" applyFill="1" applyBorder="1" applyAlignment="1" applyProtection="1">
      <alignment horizontal="left" vertical="center" wrapText="1"/>
      <protection locked="0"/>
    </xf>
    <xf numFmtId="0" fontId="57" fillId="8" borderId="21" xfId="2" applyFont="1" applyFill="1" applyBorder="1" applyAlignment="1" applyProtection="1">
      <alignment horizontal="left" vertical="center" wrapText="1"/>
      <protection locked="0"/>
    </xf>
    <xf numFmtId="0" fontId="57" fillId="8" borderId="19" xfId="2" applyFont="1" applyFill="1" applyBorder="1" applyAlignment="1" applyProtection="1">
      <alignment horizontal="left" vertical="center" wrapText="1"/>
      <protection locked="0"/>
    </xf>
    <xf numFmtId="0" fontId="57" fillId="8" borderId="40" xfId="2" applyFont="1" applyFill="1" applyBorder="1" applyAlignment="1" applyProtection="1">
      <alignment horizontal="left" vertical="center" wrapText="1"/>
      <protection locked="0"/>
    </xf>
    <xf numFmtId="0" fontId="57" fillId="8" borderId="45" xfId="2" applyFont="1" applyFill="1" applyBorder="1" applyAlignment="1" applyProtection="1">
      <alignment horizontal="left" vertical="center" wrapText="1"/>
      <protection locked="0"/>
    </xf>
    <xf numFmtId="0" fontId="57" fillId="8" borderId="80" xfId="2" applyFont="1" applyFill="1" applyBorder="1" applyAlignment="1" applyProtection="1">
      <alignment horizontal="left" vertical="center" wrapText="1"/>
      <protection locked="0"/>
    </xf>
    <xf numFmtId="0" fontId="10" fillId="8" borderId="81" xfId="2" applyFont="1" applyFill="1" applyBorder="1" applyAlignment="1">
      <alignment horizontal="right" vertical="center" wrapText="1"/>
    </xf>
    <xf numFmtId="0" fontId="10" fillId="8" borderId="82" xfId="2" applyFont="1" applyFill="1" applyBorder="1" applyAlignment="1">
      <alignment horizontal="right" vertical="center" wrapText="1"/>
    </xf>
    <xf numFmtId="0" fontId="11" fillId="12" borderId="11" xfId="2" applyFont="1" applyFill="1" applyBorder="1" applyAlignment="1">
      <alignment horizontal="center" vertical="center" wrapText="1"/>
    </xf>
    <xf numFmtId="0" fontId="20" fillId="16" borderId="4" xfId="0" applyFont="1" applyFill="1" applyBorder="1" applyAlignment="1" applyProtection="1">
      <alignment horizontal="center" vertical="top" textRotation="90" wrapText="1"/>
      <protection hidden="1"/>
    </xf>
    <xf numFmtId="0" fontId="18" fillId="8" borderId="60" xfId="0" applyFont="1" applyFill="1" applyBorder="1" applyAlignment="1" applyProtection="1">
      <alignment horizontal="center"/>
      <protection locked="0"/>
    </xf>
    <xf numFmtId="0" fontId="18" fillId="8" borderId="61" xfId="0" applyFont="1" applyFill="1" applyBorder="1" applyAlignment="1" applyProtection="1">
      <alignment horizontal="center"/>
      <protection locked="0"/>
    </xf>
    <xf numFmtId="0" fontId="63" fillId="8" borderId="47" xfId="2" applyFont="1" applyFill="1" applyBorder="1" applyAlignment="1" applyProtection="1">
      <alignment horizontal="center" vertical="center" wrapText="1"/>
      <protection locked="0"/>
    </xf>
    <xf numFmtId="0" fontId="63" fillId="8" borderId="21" xfId="2" applyFont="1" applyFill="1" applyBorder="1" applyAlignment="1" applyProtection="1">
      <alignment horizontal="center" vertical="center" wrapText="1"/>
      <protection locked="0"/>
    </xf>
    <xf numFmtId="0" fontId="18" fillId="8" borderId="47" xfId="0" applyFont="1" applyFill="1" applyBorder="1" applyAlignment="1" applyProtection="1">
      <alignment horizontal="center"/>
      <protection locked="0"/>
    </xf>
    <xf numFmtId="0" fontId="18" fillId="8" borderId="21" xfId="0" applyFont="1" applyFill="1" applyBorder="1" applyAlignment="1" applyProtection="1">
      <alignment horizontal="center"/>
      <protection locked="0"/>
    </xf>
    <xf numFmtId="0" fontId="25" fillId="7" borderId="14" xfId="0" applyFont="1" applyFill="1" applyBorder="1" applyAlignment="1" applyProtection="1">
      <alignment horizontal="center" vertical="center"/>
      <protection hidden="1"/>
    </xf>
    <xf numFmtId="0" fontId="25" fillId="7" borderId="15" xfId="0" applyFont="1" applyFill="1" applyBorder="1" applyAlignment="1" applyProtection="1">
      <alignment horizontal="center" vertical="center"/>
      <protection hidden="1"/>
    </xf>
    <xf numFmtId="0" fontId="20" fillId="7" borderId="16" xfId="0" applyFont="1" applyFill="1" applyBorder="1" applyAlignment="1" applyProtection="1">
      <alignment horizontal="center" vertical="center" wrapText="1"/>
      <protection hidden="1"/>
    </xf>
    <xf numFmtId="0" fontId="20" fillId="7" borderId="13" xfId="0" applyFont="1" applyFill="1" applyBorder="1" applyAlignment="1" applyProtection="1">
      <alignment horizontal="center" vertical="center" wrapText="1"/>
      <protection hidden="1"/>
    </xf>
    <xf numFmtId="0" fontId="20" fillId="7" borderId="50" xfId="0" applyFont="1" applyFill="1" applyBorder="1" applyAlignment="1" applyProtection="1">
      <alignment horizontal="center" vertical="center" wrapText="1"/>
      <protection hidden="1"/>
    </xf>
    <xf numFmtId="0" fontId="20" fillId="7" borderId="51" xfId="0" applyFont="1" applyFill="1" applyBorder="1" applyAlignment="1" applyProtection="1">
      <alignment horizontal="center" vertical="center" wrapText="1"/>
      <protection hidden="1"/>
    </xf>
    <xf numFmtId="14" fontId="4" fillId="16" borderId="0" xfId="2" applyNumberFormat="1" applyFont="1" applyFill="1" applyAlignment="1" applyProtection="1">
      <alignment horizontal="center" vertical="center"/>
      <protection hidden="1"/>
    </xf>
    <xf numFmtId="0" fontId="4" fillId="16" borderId="0" xfId="2" applyFont="1" applyFill="1" applyAlignment="1" applyProtection="1">
      <alignment horizontal="center" vertical="center"/>
      <protection hidden="1"/>
    </xf>
    <xf numFmtId="14" fontId="63" fillId="8" borderId="11" xfId="2" applyNumberFormat="1" applyFont="1" applyFill="1" applyBorder="1" applyAlignment="1" applyProtection="1">
      <alignment horizontal="center" vertical="center"/>
      <protection locked="0"/>
    </xf>
    <xf numFmtId="0" fontId="63" fillId="8" borderId="5" xfId="2" applyFont="1" applyFill="1" applyBorder="1" applyAlignment="1" applyProtection="1">
      <alignment horizontal="center" vertical="center"/>
      <protection locked="0"/>
    </xf>
    <xf numFmtId="0" fontId="63" fillId="8" borderId="7" xfId="2" applyFont="1" applyFill="1" applyBorder="1" applyAlignment="1" applyProtection="1">
      <alignment horizontal="center" vertical="center"/>
      <protection locked="0"/>
    </xf>
    <xf numFmtId="164" fontId="2" fillId="16" borderId="0" xfId="2" applyNumberFormat="1" applyFill="1" applyAlignment="1" applyProtection="1">
      <alignment horizontal="right" vertical="center"/>
      <protection hidden="1"/>
    </xf>
    <xf numFmtId="0" fontId="63" fillId="8" borderId="14" xfId="2" applyFont="1" applyFill="1" applyBorder="1" applyAlignment="1" applyProtection="1">
      <alignment vertical="top" wrapText="1"/>
      <protection locked="0"/>
    </xf>
    <xf numFmtId="0" fontId="63" fillId="8" borderId="10" xfId="2" applyFont="1" applyFill="1" applyBorder="1" applyAlignment="1" applyProtection="1">
      <alignment vertical="top" wrapText="1"/>
      <protection locked="0"/>
    </xf>
    <xf numFmtId="0" fontId="63" fillId="8" borderId="15" xfId="2" applyFont="1" applyFill="1" applyBorder="1" applyAlignment="1" applyProtection="1">
      <alignment vertical="top" wrapText="1"/>
      <protection locked="0"/>
    </xf>
    <xf numFmtId="0" fontId="12" fillId="17" borderId="48" xfId="2" applyFont="1" applyFill="1" applyBorder="1" applyAlignment="1" applyProtection="1">
      <alignment horizontal="center" vertical="center" wrapText="1"/>
      <protection hidden="1"/>
    </xf>
    <xf numFmtId="0" fontId="12" fillId="17" borderId="49" xfId="2" applyFont="1" applyFill="1" applyBorder="1" applyAlignment="1" applyProtection="1">
      <alignment horizontal="center" vertical="center" wrapText="1"/>
      <protection hidden="1"/>
    </xf>
    <xf numFmtId="0" fontId="12" fillId="16" borderId="23" xfId="2" applyFont="1" applyFill="1" applyBorder="1" applyAlignment="1" applyProtection="1">
      <alignment horizontal="center" vertical="center"/>
      <protection hidden="1"/>
    </xf>
    <xf numFmtId="0" fontId="12" fillId="16" borderId="24" xfId="2" applyFont="1" applyFill="1" applyBorder="1" applyAlignment="1" applyProtection="1">
      <alignment horizontal="center" vertical="center"/>
      <protection hidden="1"/>
    </xf>
    <xf numFmtId="0" fontId="12" fillId="16" borderId="25" xfId="2" applyFont="1" applyFill="1" applyBorder="1" applyAlignment="1" applyProtection="1">
      <alignment horizontal="center" vertical="center"/>
      <protection hidden="1"/>
    </xf>
    <xf numFmtId="0" fontId="64" fillId="7" borderId="20" xfId="2" applyFont="1" applyFill="1" applyBorder="1" applyAlignment="1" applyProtection="1">
      <alignment horizontal="justify" vertical="center" wrapText="1"/>
      <protection hidden="1"/>
    </xf>
    <xf numFmtId="0" fontId="65" fillId="7" borderId="21" xfId="2" applyFont="1" applyFill="1" applyBorder="1" applyAlignment="1" applyProtection="1">
      <alignment horizontal="justify" vertical="center" wrapText="1"/>
      <protection hidden="1"/>
    </xf>
    <xf numFmtId="0" fontId="65" fillId="7" borderId="6" xfId="2" applyFont="1" applyFill="1" applyBorder="1" applyAlignment="1" applyProtection="1">
      <alignment horizontal="justify" vertical="center" wrapText="1"/>
      <protection hidden="1"/>
    </xf>
    <xf numFmtId="0" fontId="12" fillId="16" borderId="48" xfId="2" applyFont="1" applyFill="1" applyBorder="1" applyAlignment="1" applyProtection="1">
      <alignment horizontal="center" vertical="center"/>
      <protection hidden="1"/>
    </xf>
    <xf numFmtId="0" fontId="12" fillId="16" borderId="49" xfId="2" applyFont="1" applyFill="1" applyBorder="1" applyAlignment="1" applyProtection="1">
      <alignment horizontal="center" vertical="center"/>
      <protection hidden="1"/>
    </xf>
    <xf numFmtId="0" fontId="12" fillId="16" borderId="64" xfId="2" applyFont="1" applyFill="1" applyBorder="1" applyAlignment="1" applyProtection="1">
      <alignment horizontal="center" vertical="center"/>
      <protection hidden="1"/>
    </xf>
    <xf numFmtId="0" fontId="11" fillId="17" borderId="17" xfId="2" applyFont="1" applyFill="1" applyBorder="1" applyAlignment="1" applyProtection="1">
      <alignment horizontal="center" vertical="center" wrapText="1"/>
      <protection hidden="1"/>
    </xf>
    <xf numFmtId="0" fontId="11" fillId="17" borderId="8" xfId="2" applyFont="1" applyFill="1" applyBorder="1" applyAlignment="1" applyProtection="1">
      <alignment horizontal="center" vertical="center" wrapText="1"/>
      <protection hidden="1"/>
    </xf>
    <xf numFmtId="0" fontId="11" fillId="17" borderId="2" xfId="2" applyFont="1" applyFill="1" applyBorder="1" applyAlignment="1" applyProtection="1">
      <alignment horizontal="center" vertical="center" wrapText="1"/>
      <protection hidden="1"/>
    </xf>
    <xf numFmtId="0" fontId="17" fillId="16" borderId="63" xfId="0" applyFont="1" applyFill="1" applyBorder="1" applyAlignment="1" applyProtection="1">
      <alignment horizontal="right" vertical="center" wrapText="1"/>
      <protection hidden="1"/>
    </xf>
    <xf numFmtId="0" fontId="17" fillId="16" borderId="66" xfId="0" applyFont="1" applyFill="1" applyBorder="1" applyAlignment="1" applyProtection="1">
      <alignment horizontal="right" vertical="center" wrapText="1"/>
      <protection hidden="1"/>
    </xf>
    <xf numFmtId="10" fontId="47" fillId="8" borderId="11" xfId="2" applyNumberFormat="1" applyFont="1" applyFill="1" applyBorder="1" applyAlignment="1" applyProtection="1">
      <alignment horizontal="center" vertical="center"/>
      <protection hidden="1"/>
    </xf>
    <xf numFmtId="0" fontId="47" fillId="8" borderId="5" xfId="2" applyFont="1" applyFill="1" applyBorder="1" applyAlignment="1" applyProtection="1">
      <alignment horizontal="center" vertical="center"/>
      <protection hidden="1"/>
    </xf>
    <xf numFmtId="0" fontId="47" fillId="8" borderId="7" xfId="2" applyFont="1" applyFill="1" applyBorder="1" applyAlignment="1" applyProtection="1">
      <alignment horizontal="center" vertical="center"/>
      <protection hidden="1"/>
    </xf>
    <xf numFmtId="0" fontId="10" fillId="16" borderId="18" xfId="2" applyFont="1" applyFill="1" applyBorder="1" applyAlignment="1" applyProtection="1">
      <alignment horizontal="right" vertical="center"/>
      <protection hidden="1"/>
    </xf>
    <xf numFmtId="0" fontId="10" fillId="16" borderId="4" xfId="2" applyFont="1" applyFill="1" applyBorder="1" applyAlignment="1" applyProtection="1">
      <alignment horizontal="right" vertical="center"/>
      <protection hidden="1"/>
    </xf>
    <xf numFmtId="0" fontId="10" fillId="16" borderId="18" xfId="2" applyFont="1" applyFill="1" applyBorder="1" applyAlignment="1" applyProtection="1">
      <alignment horizontal="right" vertical="center" wrapText="1"/>
      <protection hidden="1"/>
    </xf>
    <xf numFmtId="0" fontId="10" fillId="16" borderId="4" xfId="2" applyFont="1" applyFill="1" applyBorder="1" applyAlignment="1" applyProtection="1">
      <alignment horizontal="right" vertical="center" wrapText="1"/>
      <protection hidden="1"/>
    </xf>
    <xf numFmtId="0" fontId="10" fillId="16" borderId="58" xfId="2" applyFont="1" applyFill="1" applyBorder="1" applyAlignment="1" applyProtection="1">
      <alignment horizontal="right" vertical="center" wrapText="1"/>
      <protection hidden="1"/>
    </xf>
    <xf numFmtId="0" fontId="10" fillId="16" borderId="59" xfId="2" applyFont="1" applyFill="1" applyBorder="1" applyAlignment="1" applyProtection="1">
      <alignment horizontal="right" vertical="center" wrapText="1"/>
      <protection hidden="1"/>
    </xf>
    <xf numFmtId="0" fontId="53" fillId="24" borderId="20" xfId="4" applyFont="1" applyFill="1" applyBorder="1" applyAlignment="1" applyProtection="1">
      <alignment horizontal="center" vertical="center" wrapText="1"/>
      <protection hidden="1"/>
    </xf>
    <xf numFmtId="0" fontId="53" fillId="24" borderId="6" xfId="4" applyFont="1" applyFill="1" applyBorder="1" applyAlignment="1" applyProtection="1">
      <alignment horizontal="center" vertical="center" wrapText="1"/>
      <protection hidden="1"/>
    </xf>
    <xf numFmtId="0" fontId="50" fillId="16" borderId="4" xfId="2" applyFont="1" applyFill="1" applyBorder="1" applyAlignment="1" applyProtection="1">
      <alignment horizontal="center" vertical="center"/>
      <protection hidden="1"/>
    </xf>
    <xf numFmtId="0" fontId="10" fillId="25" borderId="47" xfId="2" applyFont="1" applyFill="1" applyBorder="1" applyAlignment="1" applyProtection="1">
      <alignment horizontal="right" vertical="center" wrapText="1"/>
      <protection hidden="1"/>
    </xf>
    <xf numFmtId="0" fontId="10" fillId="25" borderId="6" xfId="2" applyFont="1" applyFill="1" applyBorder="1" applyAlignment="1" applyProtection="1">
      <alignment horizontal="right" vertical="center" wrapText="1"/>
      <protection hidden="1"/>
    </xf>
    <xf numFmtId="0" fontId="64" fillId="7" borderId="21" xfId="2" applyFont="1" applyFill="1" applyBorder="1" applyAlignment="1" applyProtection="1">
      <alignment horizontal="justify" vertical="center" wrapText="1"/>
      <protection hidden="1"/>
    </xf>
    <xf numFmtId="0" fontId="64" fillId="7" borderId="45" xfId="2" applyFont="1" applyFill="1" applyBorder="1" applyAlignment="1" applyProtection="1">
      <alignment horizontal="justify" vertical="center" wrapText="1"/>
      <protection hidden="1"/>
    </xf>
    <xf numFmtId="0" fontId="64" fillId="7" borderId="6" xfId="2" applyFont="1" applyFill="1" applyBorder="1" applyAlignment="1" applyProtection="1">
      <alignment horizontal="justify" vertical="center" wrapText="1"/>
      <protection hidden="1"/>
    </xf>
    <xf numFmtId="0" fontId="15" fillId="8" borderId="34" xfId="2" applyFont="1" applyFill="1" applyBorder="1" applyAlignment="1">
      <alignment horizontal="left" vertical="center" wrapText="1" indent="1"/>
    </xf>
    <xf numFmtId="0" fontId="15" fillId="8" borderId="29" xfId="2" applyFont="1" applyFill="1" applyBorder="1" applyAlignment="1">
      <alignment horizontal="left" vertical="center" wrapText="1" indent="1"/>
    </xf>
    <xf numFmtId="0" fontId="20" fillId="24" borderId="46" xfId="5" applyFont="1" applyFill="1" applyBorder="1" applyAlignment="1" applyProtection="1">
      <alignment horizontal="left" vertical="center" indent="1"/>
    </xf>
    <xf numFmtId="0" fontId="20" fillId="24" borderId="44" xfId="5" applyFont="1" applyFill="1" applyBorder="1" applyAlignment="1" applyProtection="1">
      <alignment horizontal="left" vertical="center" indent="1"/>
    </xf>
    <xf numFmtId="0" fontId="33" fillId="20" borderId="40" xfId="2" applyFont="1" applyFill="1" applyBorder="1" applyAlignment="1" applyProtection="1">
      <alignment horizontal="center" vertical="center"/>
      <protection hidden="1"/>
    </xf>
    <xf numFmtId="0" fontId="33" fillId="20" borderId="46" xfId="2" applyFont="1" applyFill="1" applyBorder="1" applyAlignment="1" applyProtection="1">
      <alignment horizontal="center" vertical="center"/>
      <protection hidden="1"/>
    </xf>
    <xf numFmtId="0" fontId="33" fillId="20" borderId="4" xfId="2" applyFont="1" applyFill="1" applyBorder="1" applyAlignment="1" applyProtection="1">
      <alignment horizontal="center" vertical="center"/>
      <protection hidden="1"/>
    </xf>
    <xf numFmtId="164" fontId="45" fillId="7" borderId="5" xfId="2" applyNumberFormat="1" applyFont="1" applyFill="1" applyBorder="1" applyAlignment="1" applyProtection="1">
      <alignment horizontal="left" vertical="center"/>
      <protection hidden="1"/>
    </xf>
    <xf numFmtId="164" fontId="45" fillId="7" borderId="7" xfId="2" applyNumberFormat="1" applyFont="1" applyFill="1" applyBorder="1" applyAlignment="1" applyProtection="1">
      <alignment horizontal="left" vertical="center"/>
      <protection hidden="1"/>
    </xf>
    <xf numFmtId="0" fontId="2" fillId="16" borderId="0" xfId="2" applyFill="1" applyAlignment="1" applyProtection="1">
      <alignment horizontal="left" vertical="center"/>
      <protection hidden="1"/>
    </xf>
    <xf numFmtId="164" fontId="46" fillId="16" borderId="5" xfId="2" applyNumberFormat="1" applyFont="1" applyFill="1" applyBorder="1" applyAlignment="1" applyProtection="1">
      <alignment horizontal="left" vertical="center"/>
      <protection hidden="1"/>
    </xf>
    <xf numFmtId="164" fontId="46" fillId="16" borderId="7" xfId="2" applyNumberFormat="1" applyFont="1" applyFill="1" applyBorder="1" applyAlignment="1" applyProtection="1">
      <alignment horizontal="left" vertical="center"/>
      <protection hidden="1"/>
    </xf>
    <xf numFmtId="164" fontId="46" fillId="16" borderId="11" xfId="2" applyNumberFormat="1" applyFont="1" applyFill="1" applyBorder="1" applyAlignment="1" applyProtection="1">
      <alignment horizontal="right" vertical="center"/>
      <protection locked="0"/>
    </xf>
    <xf numFmtId="164" fontId="46" fillId="16" borderId="5" xfId="2" applyNumberFormat="1" applyFont="1" applyFill="1" applyBorder="1" applyAlignment="1" applyProtection="1">
      <alignment horizontal="right" vertical="center"/>
      <protection locked="0"/>
    </xf>
    <xf numFmtId="164" fontId="45" fillId="7" borderId="11" xfId="2" applyNumberFormat="1" applyFont="1" applyFill="1" applyBorder="1" applyAlignment="1" applyProtection="1">
      <alignment horizontal="right" vertical="center"/>
      <protection hidden="1"/>
    </xf>
    <xf numFmtId="164" fontId="45" fillId="7" borderId="5" xfId="2" applyNumberFormat="1" applyFont="1" applyFill="1" applyBorder="1" applyAlignment="1" applyProtection="1">
      <alignment horizontal="right" vertical="center"/>
      <protection hidden="1"/>
    </xf>
    <xf numFmtId="0" fontId="20" fillId="24" borderId="20" xfId="5" applyFont="1" applyFill="1" applyBorder="1" applyAlignment="1" applyProtection="1">
      <alignment horizontal="left" vertical="center" wrapText="1" indent="1"/>
    </xf>
    <xf numFmtId="0" fontId="20" fillId="24" borderId="21" xfId="5" applyFont="1" applyFill="1" applyBorder="1" applyAlignment="1" applyProtection="1">
      <alignment horizontal="left" vertical="center" wrapText="1" indent="1"/>
    </xf>
    <xf numFmtId="0" fontId="20" fillId="24" borderId="20" xfId="5" applyFont="1" applyFill="1" applyBorder="1" applyAlignment="1" applyProtection="1">
      <alignment horizontal="left" vertical="center" indent="1"/>
    </xf>
    <xf numFmtId="0" fontId="20" fillId="24" borderId="21" xfId="5" applyFont="1" applyFill="1" applyBorder="1" applyAlignment="1" applyProtection="1">
      <alignment horizontal="left" vertical="center" indent="1"/>
    </xf>
    <xf numFmtId="0" fontId="58" fillId="25" borderId="59" xfId="2" applyFont="1" applyFill="1" applyBorder="1" applyAlignment="1" applyProtection="1">
      <alignment horizontal="left" vertical="center" wrapText="1"/>
      <protection hidden="1"/>
    </xf>
    <xf numFmtId="0" fontId="58" fillId="25" borderId="62" xfId="2" applyFont="1" applyFill="1" applyBorder="1" applyAlignment="1" applyProtection="1">
      <alignment horizontal="left" vertical="center" wrapText="1"/>
      <protection hidden="1"/>
    </xf>
    <xf numFmtId="0" fontId="10" fillId="25" borderId="18" xfId="2" applyFont="1" applyFill="1" applyBorder="1" applyAlignment="1" applyProtection="1">
      <alignment horizontal="right" vertical="center" wrapText="1"/>
      <protection hidden="1"/>
    </xf>
    <xf numFmtId="0" fontId="10" fillId="25" borderId="4" xfId="2" applyFont="1" applyFill="1" applyBorder="1" applyAlignment="1" applyProtection="1">
      <alignment horizontal="right" vertical="center" wrapText="1"/>
      <protection hidden="1"/>
    </xf>
    <xf numFmtId="0" fontId="58" fillId="25" borderId="4" xfId="2" applyFont="1" applyFill="1" applyBorder="1" applyAlignment="1" applyProtection="1">
      <alignment horizontal="left" vertical="center" wrapText="1"/>
      <protection hidden="1"/>
    </xf>
    <xf numFmtId="0" fontId="58" fillId="25" borderId="1" xfId="2" applyFont="1" applyFill="1" applyBorder="1" applyAlignment="1" applyProtection="1">
      <alignment horizontal="left" vertical="center" wrapText="1"/>
      <protection hidden="1"/>
    </xf>
    <xf numFmtId="14" fontId="58" fillId="0" borderId="4" xfId="2" applyNumberFormat="1" applyFont="1" applyBorder="1" applyAlignment="1" applyProtection="1">
      <alignment horizontal="left" vertical="center" wrapText="1"/>
      <protection locked="0"/>
    </xf>
    <xf numFmtId="14" fontId="58" fillId="0" borderId="1" xfId="2" applyNumberFormat="1" applyFont="1" applyBorder="1" applyAlignment="1" applyProtection="1">
      <alignment horizontal="left" vertical="center" wrapText="1"/>
      <protection locked="0"/>
    </xf>
    <xf numFmtId="0" fontId="66" fillId="32" borderId="20" xfId="4" applyFont="1" applyFill="1" applyBorder="1" applyAlignment="1" applyProtection="1">
      <alignment horizontal="center" vertical="center" wrapText="1"/>
      <protection hidden="1"/>
    </xf>
    <xf numFmtId="0" fontId="66" fillId="32" borderId="6" xfId="4" applyFont="1" applyFill="1" applyBorder="1" applyAlignment="1" applyProtection="1">
      <alignment horizontal="center" vertical="center" wrapText="1"/>
      <protection hidden="1"/>
    </xf>
    <xf numFmtId="0" fontId="50" fillId="11" borderId="4" xfId="2" applyFont="1" applyFill="1" applyBorder="1" applyAlignment="1" applyProtection="1">
      <alignment horizontal="center" vertical="center"/>
      <protection hidden="1"/>
    </xf>
    <xf numFmtId="0" fontId="59" fillId="32" borderId="20" xfId="5" applyFont="1" applyFill="1" applyBorder="1" applyAlignment="1" applyProtection="1">
      <alignment horizontal="left" vertical="center" indent="1"/>
    </xf>
    <xf numFmtId="0" fontId="59" fillId="32" borderId="21" xfId="5" applyFont="1" applyFill="1" applyBorder="1" applyAlignment="1" applyProtection="1">
      <alignment horizontal="left" vertical="center" indent="1"/>
    </xf>
    <xf numFmtId="0" fontId="33" fillId="8" borderId="3" xfId="2" applyFont="1" applyFill="1" applyBorder="1" applyAlignment="1" applyProtection="1">
      <alignment horizontal="center" vertical="center"/>
      <protection hidden="1"/>
    </xf>
    <xf numFmtId="0" fontId="33" fillId="8" borderId="38" xfId="2" applyFont="1" applyFill="1" applyBorder="1" applyAlignment="1" applyProtection="1">
      <alignment horizontal="center" vertical="center"/>
      <protection hidden="1"/>
    </xf>
    <xf numFmtId="0" fontId="33" fillId="8" borderId="40" xfId="2" applyFont="1" applyFill="1" applyBorder="1" applyAlignment="1" applyProtection="1">
      <alignment horizontal="center" vertical="center"/>
      <protection hidden="1"/>
    </xf>
    <xf numFmtId="0" fontId="33" fillId="8" borderId="22" xfId="2" applyFont="1" applyFill="1" applyBorder="1" applyAlignment="1" applyProtection="1">
      <alignment horizontal="center" vertical="center"/>
      <protection hidden="1"/>
    </xf>
    <xf numFmtId="0" fontId="55" fillId="0" borderId="46" xfId="0" applyFont="1" applyBorder="1" applyAlignment="1" applyProtection="1">
      <alignment horizontal="center" vertical="center"/>
      <protection hidden="1"/>
    </xf>
    <xf numFmtId="0" fontId="55" fillId="0" borderId="41" xfId="0" applyFont="1" applyBorder="1" applyAlignment="1" applyProtection="1">
      <alignment horizontal="center" vertical="center"/>
      <protection hidden="1"/>
    </xf>
    <xf numFmtId="0" fontId="59" fillId="32" borderId="37" xfId="5" applyFont="1" applyFill="1" applyBorder="1" applyAlignment="1" applyProtection="1">
      <alignment horizontal="left" vertical="center" indent="1"/>
    </xf>
    <xf numFmtId="0" fontId="59" fillId="32" borderId="0" xfId="5" applyFont="1" applyFill="1" applyBorder="1" applyAlignment="1" applyProtection="1">
      <alignment horizontal="left" vertical="center" indent="1"/>
    </xf>
    <xf numFmtId="0" fontId="18" fillId="8" borderId="6" xfId="0" applyFont="1" applyFill="1" applyBorder="1" applyAlignment="1" applyProtection="1">
      <alignment horizontal="center"/>
      <protection locked="0"/>
    </xf>
    <xf numFmtId="10" fontId="47" fillId="8" borderId="5" xfId="2" applyNumberFormat="1" applyFont="1" applyFill="1" applyBorder="1" applyAlignment="1" applyProtection="1">
      <alignment horizontal="center" vertical="center"/>
      <protection hidden="1"/>
    </xf>
    <xf numFmtId="10" fontId="47" fillId="8" borderId="7" xfId="2" applyNumberFormat="1" applyFont="1" applyFill="1" applyBorder="1" applyAlignment="1" applyProtection="1">
      <alignment horizontal="center" vertical="center"/>
      <protection hidden="1"/>
    </xf>
    <xf numFmtId="0" fontId="45" fillId="7" borderId="5" xfId="2" applyFont="1" applyFill="1" applyBorder="1" applyAlignment="1" applyProtection="1">
      <alignment horizontal="left" vertical="center"/>
      <protection hidden="1"/>
    </xf>
    <xf numFmtId="0" fontId="45" fillId="7" borderId="7" xfId="2" applyFont="1" applyFill="1" applyBorder="1" applyAlignment="1" applyProtection="1">
      <alignment horizontal="left" vertical="center"/>
      <protection hidden="1"/>
    </xf>
    <xf numFmtId="0" fontId="59" fillId="32" borderId="4" xfId="5" applyFont="1" applyFill="1" applyBorder="1" applyAlignment="1" applyProtection="1">
      <alignment horizontal="left" vertical="center" wrapText="1" indent="1"/>
    </xf>
    <xf numFmtId="0" fontId="59" fillId="32" borderId="4" xfId="5" applyFont="1" applyFill="1" applyBorder="1" applyAlignment="1" applyProtection="1">
      <alignment horizontal="left" vertical="center" indent="1"/>
    </xf>
    <xf numFmtId="0" fontId="18" fillId="8" borderId="65" xfId="0" applyFont="1" applyFill="1" applyBorder="1" applyAlignment="1" applyProtection="1">
      <alignment horizontal="center"/>
      <protection locked="0"/>
    </xf>
    <xf numFmtId="0" fontId="12" fillId="19" borderId="48" xfId="2" applyFont="1" applyFill="1" applyBorder="1" applyAlignment="1" applyProtection="1">
      <alignment horizontal="center" vertical="center"/>
      <protection hidden="1"/>
    </xf>
    <xf numFmtId="0" fontId="12" fillId="19" borderId="49" xfId="2" applyFont="1" applyFill="1" applyBorder="1" applyAlignment="1" applyProtection="1">
      <alignment horizontal="center" vertical="center"/>
      <protection hidden="1"/>
    </xf>
    <xf numFmtId="0" fontId="12" fillId="19" borderId="64" xfId="2" applyFont="1" applyFill="1" applyBorder="1" applyAlignment="1" applyProtection="1">
      <alignment horizontal="center" vertical="center"/>
      <protection hidden="1"/>
    </xf>
    <xf numFmtId="0" fontId="2" fillId="8" borderId="26" xfId="2" applyFill="1" applyBorder="1" applyAlignment="1" applyProtection="1">
      <alignment horizontal="center" vertical="center" wrapText="1"/>
      <protection locked="0"/>
    </xf>
    <xf numFmtId="0" fontId="2" fillId="8" borderId="3" xfId="2" applyFill="1" applyBorder="1" applyAlignment="1" applyProtection="1">
      <alignment horizontal="center" vertical="center" wrapText="1"/>
      <protection locked="0"/>
    </xf>
    <xf numFmtId="0" fontId="2" fillId="8" borderId="18" xfId="2" applyFill="1" applyBorder="1" applyAlignment="1" applyProtection="1">
      <alignment horizontal="center" vertical="center" wrapText="1"/>
      <protection locked="0"/>
    </xf>
    <xf numFmtId="0" fontId="2" fillId="8" borderId="4" xfId="2" applyFill="1" applyBorder="1" applyAlignment="1" applyProtection="1">
      <alignment horizontal="center" vertical="center" wrapText="1"/>
      <protection locked="0"/>
    </xf>
    <xf numFmtId="14" fontId="4" fillId="0" borderId="11" xfId="2" applyNumberFormat="1" applyFont="1" applyBorder="1" applyAlignment="1" applyProtection="1">
      <alignment horizontal="center" vertical="center"/>
      <protection locked="0"/>
    </xf>
    <xf numFmtId="0" fontId="4" fillId="0" borderId="5" xfId="2" applyFont="1" applyBorder="1" applyAlignment="1" applyProtection="1">
      <alignment horizontal="center" vertical="center"/>
      <protection locked="0"/>
    </xf>
    <xf numFmtId="0" fontId="4" fillId="0" borderId="7" xfId="2" applyFont="1" applyBorder="1" applyAlignment="1" applyProtection="1">
      <alignment horizontal="center" vertical="center"/>
      <protection locked="0"/>
    </xf>
    <xf numFmtId="14" fontId="4" fillId="11" borderId="0" xfId="2" applyNumberFormat="1" applyFont="1" applyFill="1" applyAlignment="1" applyProtection="1">
      <alignment horizontal="center" vertical="center"/>
      <protection hidden="1"/>
    </xf>
    <xf numFmtId="0" fontId="4" fillId="11" borderId="0" xfId="2" applyFont="1" applyFill="1" applyAlignment="1" applyProtection="1">
      <alignment horizontal="center" vertical="center"/>
      <protection hidden="1"/>
    </xf>
    <xf numFmtId="0" fontId="19" fillId="8" borderId="14" xfId="2" applyFont="1" applyFill="1" applyBorder="1" applyAlignment="1" applyProtection="1">
      <alignment vertical="top" wrapText="1"/>
      <protection locked="0"/>
    </xf>
    <xf numFmtId="0" fontId="19" fillId="8" borderId="10" xfId="2" applyFont="1" applyFill="1" applyBorder="1" applyAlignment="1" applyProtection="1">
      <alignment vertical="top" wrapText="1"/>
      <protection locked="0"/>
    </xf>
    <xf numFmtId="0" fontId="19" fillId="8" borderId="15" xfId="2" applyFont="1" applyFill="1" applyBorder="1" applyAlignment="1" applyProtection="1">
      <alignment vertical="top" wrapText="1"/>
      <protection locked="0"/>
    </xf>
    <xf numFmtId="0" fontId="12" fillId="17" borderId="17" xfId="2" applyFont="1" applyFill="1" applyBorder="1" applyAlignment="1" applyProtection="1">
      <alignment horizontal="center" vertical="center" wrapText="1"/>
      <protection hidden="1"/>
    </xf>
    <xf numFmtId="0" fontId="3" fillId="17" borderId="8" xfId="2" applyFont="1" applyFill="1" applyBorder="1" applyAlignment="1" applyProtection="1">
      <alignment horizontal="center" vertical="center" wrapText="1"/>
      <protection hidden="1"/>
    </xf>
    <xf numFmtId="0" fontId="12" fillId="11" borderId="23" xfId="2" applyFont="1" applyFill="1" applyBorder="1" applyAlignment="1" applyProtection="1">
      <alignment horizontal="center" vertical="center"/>
      <protection hidden="1"/>
    </xf>
    <xf numFmtId="0" fontId="12" fillId="11" borderId="24" xfId="2" applyFont="1" applyFill="1" applyBorder="1" applyAlignment="1" applyProtection="1">
      <alignment horizontal="center" vertical="center"/>
      <protection hidden="1"/>
    </xf>
    <xf numFmtId="0" fontId="12" fillId="11" borderId="25" xfId="2" applyFont="1" applyFill="1" applyBorder="1" applyAlignment="1" applyProtection="1">
      <alignment horizontal="center" vertical="center"/>
      <protection hidden="1"/>
    </xf>
    <xf numFmtId="164" fontId="61" fillId="7" borderId="11" xfId="0" applyNumberFormat="1" applyFont="1" applyFill="1" applyBorder="1" applyAlignment="1" applyProtection="1">
      <alignment horizontal="right" vertical="center"/>
      <protection hidden="1"/>
    </xf>
    <xf numFmtId="164" fontId="61" fillId="7" borderId="5" xfId="0" applyNumberFormat="1" applyFont="1" applyFill="1" applyBorder="1" applyAlignment="1" applyProtection="1">
      <alignment horizontal="right" vertical="center"/>
      <protection hidden="1"/>
    </xf>
    <xf numFmtId="0" fontId="61" fillId="7" borderId="5" xfId="0" applyFont="1" applyFill="1" applyBorder="1" applyAlignment="1" applyProtection="1">
      <alignment horizontal="right" vertical="center"/>
      <protection hidden="1"/>
    </xf>
    <xf numFmtId="164" fontId="61" fillId="11" borderId="11" xfId="0" applyNumberFormat="1" applyFont="1" applyFill="1" applyBorder="1" applyAlignment="1" applyProtection="1">
      <alignment horizontal="right" vertical="center"/>
      <protection locked="0"/>
    </xf>
    <xf numFmtId="164" fontId="61" fillId="11" borderId="5" xfId="0" applyNumberFormat="1" applyFont="1" applyFill="1" applyBorder="1" applyAlignment="1" applyProtection="1">
      <alignment horizontal="right" vertical="center"/>
      <protection locked="0"/>
    </xf>
    <xf numFmtId="0" fontId="71" fillId="7" borderId="85" xfId="2" applyFont="1" applyFill="1" applyBorder="1" applyAlignment="1" applyProtection="1">
      <alignment horizontal="center" vertical="center" wrapText="1"/>
      <protection hidden="1"/>
    </xf>
    <xf numFmtId="0" fontId="71" fillId="7" borderId="86" xfId="2" applyFont="1" applyFill="1" applyBorder="1" applyAlignment="1" applyProtection="1">
      <alignment horizontal="center" vertical="center" wrapText="1"/>
      <protection hidden="1"/>
    </xf>
    <xf numFmtId="0" fontId="71" fillId="7" borderId="87" xfId="2" applyFont="1" applyFill="1" applyBorder="1" applyAlignment="1" applyProtection="1">
      <alignment horizontal="center" vertical="center" wrapText="1"/>
      <protection hidden="1"/>
    </xf>
    <xf numFmtId="0" fontId="61" fillId="7" borderId="5" xfId="0" applyFont="1" applyFill="1" applyBorder="1" applyAlignment="1" applyProtection="1">
      <alignment horizontal="left" vertical="center"/>
      <protection hidden="1"/>
    </xf>
    <xf numFmtId="0" fontId="61" fillId="7" borderId="7" xfId="0" applyFont="1" applyFill="1" applyBorder="1" applyAlignment="1" applyProtection="1">
      <alignment horizontal="left" vertical="center"/>
      <protection hidden="1"/>
    </xf>
    <xf numFmtId="0" fontId="61" fillId="11" borderId="5" xfId="0" applyFont="1" applyFill="1" applyBorder="1" applyAlignment="1" applyProtection="1">
      <alignment horizontal="left" vertical="center"/>
      <protection hidden="1"/>
    </xf>
    <xf numFmtId="0" fontId="61" fillId="11" borderId="7" xfId="0" applyFont="1" applyFill="1" applyBorder="1" applyAlignment="1" applyProtection="1">
      <alignment horizontal="left" vertical="center"/>
      <protection hidden="1"/>
    </xf>
    <xf numFmtId="0" fontId="64" fillId="7" borderId="11" xfId="2" applyFont="1" applyFill="1" applyBorder="1" applyAlignment="1" applyProtection="1">
      <alignment horizontal="justify" vertical="center" wrapText="1"/>
      <protection hidden="1"/>
    </xf>
    <xf numFmtId="0" fontId="64" fillId="7" borderId="5" xfId="2" applyFont="1" applyFill="1" applyBorder="1" applyAlignment="1" applyProtection="1">
      <alignment horizontal="justify" vertical="center" wrapText="1"/>
      <protection hidden="1"/>
    </xf>
    <xf numFmtId="0" fontId="64" fillId="7" borderId="7" xfId="2" applyFont="1" applyFill="1" applyBorder="1" applyAlignment="1" applyProtection="1">
      <alignment horizontal="justify" vertical="center" wrapText="1"/>
      <protection hidden="1"/>
    </xf>
    <xf numFmtId="10" fontId="47" fillId="8" borderId="20" xfId="2" applyNumberFormat="1" applyFont="1" applyFill="1" applyBorder="1" applyAlignment="1" applyProtection="1">
      <alignment horizontal="center" vertical="center"/>
      <protection hidden="1"/>
    </xf>
    <xf numFmtId="10" fontId="47" fillId="8" borderId="21" xfId="2" applyNumberFormat="1" applyFont="1" applyFill="1" applyBorder="1" applyAlignment="1" applyProtection="1">
      <alignment horizontal="center" vertical="center"/>
      <protection hidden="1"/>
    </xf>
    <xf numFmtId="10" fontId="47" fillId="8" borderId="6" xfId="2" applyNumberFormat="1" applyFont="1" applyFill="1" applyBorder="1" applyAlignment="1" applyProtection="1">
      <alignment horizontal="center" vertical="center"/>
      <protection hidden="1"/>
    </xf>
    <xf numFmtId="0" fontId="25" fillId="7" borderId="50" xfId="0" applyFont="1" applyFill="1" applyBorder="1" applyAlignment="1" applyProtection="1">
      <alignment horizontal="center" vertical="center"/>
      <protection hidden="1"/>
    </xf>
    <xf numFmtId="0" fontId="25" fillId="7" borderId="51" xfId="0" applyFont="1" applyFill="1" applyBorder="1" applyAlignment="1" applyProtection="1">
      <alignment horizontal="center" vertical="center"/>
      <protection hidden="1"/>
    </xf>
    <xf numFmtId="0" fontId="64" fillId="7" borderId="20" xfId="2" applyFont="1" applyFill="1" applyBorder="1" applyAlignment="1" applyProtection="1">
      <alignment horizontal="left" vertical="center" wrapText="1"/>
      <protection hidden="1"/>
    </xf>
    <xf numFmtId="0" fontId="64" fillId="7" borderId="21" xfId="2" applyFont="1" applyFill="1" applyBorder="1" applyAlignment="1" applyProtection="1">
      <alignment horizontal="left" vertical="center" wrapText="1"/>
      <protection hidden="1"/>
    </xf>
    <xf numFmtId="0" fontId="64" fillId="7" borderId="6" xfId="2" applyFont="1" applyFill="1" applyBorder="1" applyAlignment="1" applyProtection="1">
      <alignment horizontal="left" vertical="center" wrapText="1"/>
      <protection hidden="1"/>
    </xf>
    <xf numFmtId="14" fontId="58" fillId="0" borderId="20" xfId="2" applyNumberFormat="1" applyFont="1" applyBorder="1" applyAlignment="1" applyProtection="1">
      <alignment horizontal="left" vertical="center" wrapText="1"/>
      <protection locked="0"/>
    </xf>
    <xf numFmtId="14" fontId="58" fillId="0" borderId="21" xfId="2" applyNumberFormat="1" applyFont="1" applyBorder="1" applyAlignment="1" applyProtection="1">
      <alignment horizontal="left" vertical="center" wrapText="1"/>
      <protection locked="0"/>
    </xf>
    <xf numFmtId="14" fontId="58" fillId="0" borderId="19" xfId="2" applyNumberFormat="1" applyFont="1" applyBorder="1" applyAlignment="1" applyProtection="1">
      <alignment horizontal="left" vertical="center" wrapText="1"/>
      <protection locked="0"/>
    </xf>
    <xf numFmtId="0" fontId="59" fillId="32" borderId="6" xfId="5" applyFont="1" applyFill="1" applyBorder="1" applyAlignment="1" applyProtection="1">
      <alignment horizontal="left" vertical="center" indent="1"/>
    </xf>
    <xf numFmtId="0" fontId="59" fillId="32" borderId="77" xfId="5" applyFont="1" applyFill="1" applyBorder="1" applyAlignment="1" applyProtection="1">
      <alignment horizontal="left" vertical="center" indent="1"/>
    </xf>
    <xf numFmtId="0" fontId="59" fillId="32" borderId="44" xfId="5" applyFont="1" applyFill="1" applyBorder="1" applyAlignment="1" applyProtection="1">
      <alignment horizontal="left" vertical="center" indent="1"/>
    </xf>
    <xf numFmtId="0" fontId="20" fillId="32" borderId="37" xfId="5" applyFont="1" applyFill="1" applyBorder="1" applyAlignment="1" applyProtection="1">
      <alignment horizontal="left" vertical="center" indent="1"/>
    </xf>
    <xf numFmtId="0" fontId="20" fillId="32" borderId="0" xfId="5" applyFont="1" applyFill="1" applyBorder="1" applyAlignment="1" applyProtection="1">
      <alignment horizontal="left" vertical="center" indent="1"/>
    </xf>
    <xf numFmtId="164" fontId="46" fillId="11" borderId="11" xfId="2" applyNumberFormat="1" applyFont="1" applyFill="1" applyBorder="1" applyAlignment="1" applyProtection="1">
      <alignment horizontal="right" vertical="center"/>
      <protection locked="0"/>
    </xf>
    <xf numFmtId="164" fontId="46" fillId="11" borderId="5" xfId="2" applyNumberFormat="1" applyFont="1" applyFill="1" applyBorder="1" applyAlignment="1" applyProtection="1">
      <alignment horizontal="right" vertical="center"/>
      <protection locked="0"/>
    </xf>
    <xf numFmtId="0" fontId="46" fillId="11" borderId="5" xfId="2" applyFont="1" applyFill="1" applyBorder="1" applyAlignment="1" applyProtection="1">
      <alignment horizontal="left" vertical="center"/>
      <protection hidden="1"/>
    </xf>
    <xf numFmtId="0" fontId="46" fillId="11" borderId="7" xfId="2" applyFont="1" applyFill="1" applyBorder="1" applyAlignment="1" applyProtection="1">
      <alignment horizontal="left" vertical="center"/>
      <protection hidden="1"/>
    </xf>
    <xf numFmtId="0" fontId="34" fillId="7" borderId="20" xfId="2" applyFont="1" applyFill="1" applyBorder="1" applyAlignment="1" applyProtection="1">
      <alignment horizontal="left" vertical="center" wrapText="1"/>
      <protection hidden="1"/>
    </xf>
    <xf numFmtId="0" fontId="34" fillId="7" borderId="21" xfId="2" applyFont="1" applyFill="1" applyBorder="1" applyAlignment="1" applyProtection="1">
      <alignment horizontal="left" vertical="center" wrapText="1"/>
      <protection hidden="1"/>
    </xf>
    <xf numFmtId="0" fontId="34" fillId="7" borderId="6" xfId="2" applyFont="1" applyFill="1" applyBorder="1" applyAlignment="1" applyProtection="1">
      <alignment horizontal="left" vertical="center" wrapText="1"/>
      <protection hidden="1"/>
    </xf>
  </cellXfs>
  <cellStyles count="11">
    <cellStyle name="40 % - Accent3 2" xfId="4" xr:uid="{00000000-0005-0000-0000-000000000000}"/>
    <cellStyle name="40 % - Accent6 2" xfId="5" xr:uid="{00000000-0005-0000-0000-000001000000}"/>
    <cellStyle name="60 % - Accent1 2" xfId="6" xr:uid="{00000000-0005-0000-0000-000002000000}"/>
    <cellStyle name="60 % - Accent2 2" xfId="7" xr:uid="{00000000-0005-0000-0000-000003000000}"/>
    <cellStyle name="60 % - Accent6 2" xfId="8" xr:uid="{00000000-0005-0000-0000-000004000000}"/>
    <cellStyle name="Normal" xfId="0" builtinId="0"/>
    <cellStyle name="Normal 2" xfId="2" xr:uid="{00000000-0005-0000-0000-000006000000}"/>
    <cellStyle name="Normal 3" xfId="1" xr:uid="{00000000-0005-0000-0000-000007000000}"/>
    <cellStyle name="Pourcentage" xfId="9" builtinId="5"/>
    <cellStyle name="Pourcentage 2" xfId="3" xr:uid="{00000000-0005-0000-0000-000009000000}"/>
    <cellStyle name="Style 1" xfId="10" xr:uid="{00000000-0005-0000-0000-00000A000000}"/>
  </cellStyles>
  <dxfs count="170">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ill>
        <patternFill>
          <bgColor rgb="FFFFC7CE"/>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rgb="FF002060"/>
      </font>
      <fill>
        <gradientFill degree="90">
          <stop position="0">
            <color rgb="FFCCFF33"/>
          </stop>
          <stop position="1">
            <color rgb="FFFFFF66"/>
          </stop>
        </gradientFill>
      </fill>
    </dxf>
    <dxf>
      <font>
        <color rgb="FF002060"/>
      </font>
      <fill>
        <gradientFill degree="90">
          <stop position="0">
            <color theme="4" tint="0.40000610370189521"/>
          </stop>
          <stop position="1">
            <color theme="5" tint="0.59999389629810485"/>
          </stop>
        </gradient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ill>
        <patternFill>
          <bgColor rgb="FFFFC7CE"/>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rgb="FF002060"/>
      </font>
      <fill>
        <gradientFill degree="90">
          <stop position="0">
            <color rgb="FFCCFF33"/>
          </stop>
          <stop position="1">
            <color rgb="FFFFFF66"/>
          </stop>
        </gradientFill>
      </fill>
    </dxf>
    <dxf>
      <font>
        <color rgb="FF002060"/>
      </font>
      <fill>
        <gradientFill degree="90">
          <stop position="0">
            <color theme="4" tint="0.40000610370189521"/>
          </stop>
          <stop position="1">
            <color theme="5" tint="0.59999389629810485"/>
          </stop>
        </gradient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ont>
        <color theme="0"/>
      </font>
    </dxf>
    <dxf>
      <font>
        <color theme="0"/>
      </font>
      <fill>
        <patternFill>
          <bgColor rgb="FF00B050"/>
        </patternFill>
      </fill>
    </dxf>
    <dxf>
      <font>
        <color theme="0"/>
      </font>
      <fill>
        <patternFill>
          <bgColor rgb="FFFF0000"/>
        </patternFill>
      </fill>
    </dxf>
    <dxf>
      <fill>
        <patternFill>
          <bgColor rgb="FFFFC7CE"/>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rgb="FF002060"/>
      </font>
      <fill>
        <gradientFill degree="90">
          <stop position="0">
            <color rgb="FFCCFF33"/>
          </stop>
          <stop position="1">
            <color rgb="FFFFFF66"/>
          </stop>
        </gradientFill>
      </fill>
    </dxf>
    <dxf>
      <font>
        <color rgb="FF002060"/>
      </font>
      <fill>
        <gradientFill degree="90">
          <stop position="0">
            <color theme="4" tint="0.40000610370189521"/>
          </stop>
          <stop position="1">
            <color theme="5" tint="0.59999389629810485"/>
          </stop>
        </gradient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dxf>
    <dxf>
      <font>
        <color theme="0"/>
      </font>
      <fill>
        <patternFill>
          <bgColor rgb="FFFF0000"/>
        </patternFill>
      </fill>
    </dxf>
    <dxf>
      <font>
        <color theme="0"/>
      </font>
      <fill>
        <patternFill>
          <bgColor rgb="FF00B050"/>
        </patternFill>
      </fill>
    </dxf>
    <dxf>
      <font>
        <color theme="0"/>
      </font>
      <fill>
        <patternFill>
          <bgColor rgb="FFFF0000"/>
        </patternFill>
      </fill>
    </dxf>
    <dxf>
      <fill>
        <patternFill>
          <bgColor rgb="FFFFC7CE"/>
        </patternFill>
      </fill>
    </dxf>
    <dxf>
      <font>
        <color theme="0"/>
      </font>
      <fill>
        <patternFill>
          <bgColor rgb="FF3366FF"/>
        </patternFill>
      </fill>
    </dxf>
    <dxf>
      <font>
        <color theme="0"/>
      </font>
      <fill>
        <patternFill>
          <bgColor rgb="FF3366FF"/>
        </patternFill>
      </fill>
    </dxf>
    <dxf>
      <font>
        <color theme="0"/>
      </font>
      <fill>
        <patternFill>
          <bgColor rgb="FF00B050"/>
        </patternFill>
      </fill>
    </dxf>
    <dxf>
      <font>
        <color theme="0"/>
      </font>
      <fill>
        <patternFill>
          <bgColor rgb="FFFF0000"/>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ont>
        <color theme="0"/>
      </font>
    </dxf>
    <dxf>
      <font>
        <color rgb="FF002060"/>
      </font>
      <fill>
        <gradientFill degree="90">
          <stop position="0">
            <color rgb="FFCCFF33"/>
          </stop>
          <stop position="1">
            <color rgb="FFFFFF66"/>
          </stop>
        </gradientFill>
      </fill>
    </dxf>
    <dxf>
      <font>
        <color rgb="FF002060"/>
      </font>
      <fill>
        <gradientFill degree="90">
          <stop position="0">
            <color theme="4" tint="0.40000610370189521"/>
          </stop>
          <stop position="1">
            <color theme="5" tint="0.59999389629810485"/>
          </stop>
        </gradientFill>
      </fill>
    </dxf>
    <dxf>
      <font>
        <color rgb="FF002060"/>
      </font>
      <fill>
        <patternFill>
          <bgColor rgb="FFCCFF33"/>
        </patternFill>
      </fill>
    </dxf>
    <dxf>
      <fill>
        <patternFill>
          <bgColor theme="4" tint="0.39994506668294322"/>
        </patternFill>
      </fill>
    </dxf>
  </dxfs>
  <tableStyles count="0" defaultTableStyle="TableStyleMedium2" defaultPivotStyle="PivotStyleLight16"/>
  <colors>
    <mruColors>
      <color rgb="FF0066FF"/>
      <color rgb="FF7DB2FF"/>
      <color rgb="FF00B050"/>
      <color rgb="FFCCFF99"/>
      <color rgb="FF97C1FF"/>
      <color rgb="FF5399FF"/>
      <color rgb="FF0000FF"/>
      <color rgb="FFE8EEEE"/>
      <color rgb="FFFFDC6D"/>
      <color rgb="FF65A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481262</xdr:colOff>
      <xdr:row>0</xdr:row>
      <xdr:rowOff>1498424</xdr:rowOff>
    </xdr:from>
    <xdr:ext cx="12240000" cy="1080000"/>
    <xdr:sp macro="" textlink="">
      <xdr:nvSpPr>
        <xdr:cNvPr id="8" name="ZoneTexte 7">
          <a:extLst>
            <a:ext uri="{FF2B5EF4-FFF2-40B4-BE49-F238E27FC236}">
              <a16:creationId xmlns:a16="http://schemas.microsoft.com/office/drawing/2014/main" id="{00000000-0008-0000-0000-000008000000}"/>
            </a:ext>
          </a:extLst>
        </xdr:cNvPr>
        <xdr:cNvSpPr txBox="1"/>
      </xdr:nvSpPr>
      <xdr:spPr>
        <a:xfrm>
          <a:off x="481262" y="1498424"/>
          <a:ext cx="12240000" cy="1080000"/>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r>
            <a:rPr kumimoji="0" lang="fr-FR" sz="4000" b="1" i="0" u="none" strike="noStrike" kern="0" cap="none" spc="0" normalizeH="0" baseline="0" noProof="0">
              <a:ln w="18000">
                <a:solidFill>
                  <a:srgbClr val="CCB400">
                    <a:satMod val="140000"/>
                  </a:srgbClr>
                </a:solidFill>
                <a:prstDash val="solid"/>
                <a:miter lim="800000"/>
              </a:ln>
              <a:solidFill>
                <a:sysClr val="windowText" lastClr="000000"/>
              </a:solidFill>
              <a:effectLst>
                <a:outerShdw blurRad="25500" dist="23000" dir="7020000" algn="tl">
                  <a:srgbClr val="000000">
                    <a:alpha val="50000"/>
                  </a:srgbClr>
                </a:outerShdw>
              </a:effectLst>
              <a:uLnTx/>
              <a:uFillTx/>
              <a:latin typeface="Arial" panose="020B0604020202020204" pitchFamily="34" charset="0"/>
              <a:ea typeface="+mn-ea"/>
              <a:cs typeface="Arial" panose="020B0604020202020204" pitchFamily="34" charset="0"/>
            </a:rPr>
            <a:t>CAP Menuisier Installateur</a:t>
          </a:r>
          <a:endPar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endParaRPr>
        </a:p>
      </xdr:txBody>
    </xdr:sp>
    <xdr:clientData/>
  </xdr:oneCellAnchor>
  <xdr:twoCellAnchor>
    <xdr:from>
      <xdr:col>0</xdr:col>
      <xdr:colOff>487947</xdr:colOff>
      <xdr:row>0</xdr:row>
      <xdr:rowOff>275078</xdr:rowOff>
    </xdr:from>
    <xdr:to>
      <xdr:col>8</xdr:col>
      <xdr:colOff>1458368</xdr:colOff>
      <xdr:row>0</xdr:row>
      <xdr:rowOff>1355078</xdr:rowOff>
    </xdr:to>
    <xdr:sp macro="" textlink="">
      <xdr:nvSpPr>
        <xdr:cNvPr id="9" name="ZoneTexte 8">
          <a:extLst>
            <a:ext uri="{FF2B5EF4-FFF2-40B4-BE49-F238E27FC236}">
              <a16:creationId xmlns:a16="http://schemas.microsoft.com/office/drawing/2014/main" id="{00000000-0008-0000-0000-000009000000}"/>
            </a:ext>
          </a:extLst>
        </xdr:cNvPr>
        <xdr:cNvSpPr txBox="1"/>
      </xdr:nvSpPr>
      <xdr:spPr>
        <a:xfrm>
          <a:off x="487947" y="275078"/>
          <a:ext cx="12240000" cy="10800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MINISTÈRE DE L'ÉDUCATION NATIONALE                                                                                                                                                                 </a:t>
          </a:r>
        </a:p>
      </xdr:txBody>
    </xdr:sp>
    <xdr:clientData/>
  </xdr:twoCellAnchor>
  <xdr:twoCellAnchor>
    <xdr:from>
      <xdr:col>5</xdr:col>
      <xdr:colOff>770471</xdr:colOff>
      <xdr:row>18</xdr:row>
      <xdr:rowOff>414184</xdr:rowOff>
    </xdr:from>
    <xdr:to>
      <xdr:col>7</xdr:col>
      <xdr:colOff>158389</xdr:colOff>
      <xdr:row>18</xdr:row>
      <xdr:rowOff>414184</xdr:rowOff>
    </xdr:to>
    <xdr:cxnSp macro="">
      <xdr:nvCxnSpPr>
        <xdr:cNvPr id="4" name="Connecteur droit avec flèche 3">
          <a:extLst>
            <a:ext uri="{FF2B5EF4-FFF2-40B4-BE49-F238E27FC236}">
              <a16:creationId xmlns:a16="http://schemas.microsoft.com/office/drawing/2014/main" id="{276ABDE9-F240-49E6-80F4-996272CC5C6B}"/>
            </a:ext>
          </a:extLst>
        </xdr:cNvPr>
        <xdr:cNvCxnSpPr/>
      </xdr:nvCxnSpPr>
      <xdr:spPr>
        <a:xfrm>
          <a:off x="9345581" y="9991376"/>
          <a:ext cx="115200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777657</xdr:colOff>
      <xdr:row>19</xdr:row>
      <xdr:rowOff>403746</xdr:rowOff>
    </xdr:from>
    <xdr:to>
      <xdr:col>7</xdr:col>
      <xdr:colOff>165575</xdr:colOff>
      <xdr:row>19</xdr:row>
      <xdr:rowOff>403746</xdr:rowOff>
    </xdr:to>
    <xdr:cxnSp macro="">
      <xdr:nvCxnSpPr>
        <xdr:cNvPr id="12" name="Connecteur droit avec flèche 11">
          <a:extLst>
            <a:ext uri="{FF2B5EF4-FFF2-40B4-BE49-F238E27FC236}">
              <a16:creationId xmlns:a16="http://schemas.microsoft.com/office/drawing/2014/main" id="{B8D27637-403A-4D30-9CAE-97C6E889F819}"/>
            </a:ext>
          </a:extLst>
        </xdr:cNvPr>
        <xdr:cNvCxnSpPr/>
      </xdr:nvCxnSpPr>
      <xdr:spPr>
        <a:xfrm>
          <a:off x="9352767" y="10742938"/>
          <a:ext cx="115200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677332</xdr:colOff>
      <xdr:row>1</xdr:row>
      <xdr:rowOff>0</xdr:rowOff>
    </xdr:from>
    <xdr:to>
      <xdr:col>12</xdr:col>
      <xdr:colOff>18665</xdr:colOff>
      <xdr:row>1</xdr:row>
      <xdr:rowOff>1080000</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677332" y="254000"/>
          <a:ext cx="17460000" cy="10800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MINISTÈRE DE L'ÉDUCATION NATIONALE                                                                                                                                                                 </a:t>
          </a:r>
        </a:p>
      </xdr:txBody>
    </xdr:sp>
    <xdr:clientData/>
  </xdr:twoCellAnchor>
  <xdr:oneCellAnchor>
    <xdr:from>
      <xdr:col>0</xdr:col>
      <xdr:colOff>645582</xdr:colOff>
      <xdr:row>1</xdr:row>
      <xdr:rowOff>1199926</xdr:rowOff>
    </xdr:from>
    <xdr:ext cx="18719157" cy="1692000"/>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645582" y="1474246"/>
          <a:ext cx="18719157" cy="1692000"/>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chorCtr="0">
          <a:noAutofit/>
        </a:bodyPr>
        <a:lstStyle/>
        <a:p>
          <a:pPr algn="ctr"/>
          <a:endParaRPr lang="fr-FR"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Menuisier Installateur</a:t>
          </a:r>
        </a:p>
        <a:p>
          <a:pPr marL="0" marR="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EP1 - Évaluation en centre de formation</a:t>
          </a:r>
        </a:p>
      </xdr:txBody>
    </xdr:sp>
    <xdr:clientData/>
  </xdr:oneCellAnchor>
  <xdr:twoCellAnchor>
    <xdr:from>
      <xdr:col>11</xdr:col>
      <xdr:colOff>304799</xdr:colOff>
      <xdr:row>13</xdr:row>
      <xdr:rowOff>547254</xdr:rowOff>
    </xdr:from>
    <xdr:to>
      <xdr:col>11</xdr:col>
      <xdr:colOff>681566</xdr:colOff>
      <xdr:row>13</xdr:row>
      <xdr:rowOff>848879</xdr:rowOff>
    </xdr:to>
    <xdr:sp macro="" textlink="">
      <xdr:nvSpPr>
        <xdr:cNvPr id="6" name="Flèche vers le bas 6">
          <a:extLst>
            <a:ext uri="{FF2B5EF4-FFF2-40B4-BE49-F238E27FC236}">
              <a16:creationId xmlns:a16="http://schemas.microsoft.com/office/drawing/2014/main" id="{90F519D1-CB59-4375-9B95-E05A4756CA69}"/>
            </a:ext>
          </a:extLst>
        </xdr:cNvPr>
        <xdr:cNvSpPr/>
      </xdr:nvSpPr>
      <xdr:spPr>
        <a:xfrm>
          <a:off x="18689781" y="8631381"/>
          <a:ext cx="376767" cy="301625"/>
        </a:xfrm>
        <a:prstGeom prst="downArrow">
          <a:avLst/>
        </a:prstGeom>
        <a:solidFill>
          <a:srgbClr val="CCFF99"/>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683559</xdr:colOff>
      <xdr:row>1</xdr:row>
      <xdr:rowOff>1201292</xdr:rowOff>
    </xdr:from>
    <xdr:ext cx="18716961" cy="1692000"/>
    <xdr:sp macro="" textlink="">
      <xdr:nvSpPr>
        <xdr:cNvPr id="5" name="ZoneTexte 4">
          <a:extLst>
            <a:ext uri="{FF2B5EF4-FFF2-40B4-BE49-F238E27FC236}">
              <a16:creationId xmlns:a16="http://schemas.microsoft.com/office/drawing/2014/main" id="{00000000-0008-0000-0300-000005000000}"/>
            </a:ext>
          </a:extLst>
        </xdr:cNvPr>
        <xdr:cNvSpPr txBox="1"/>
      </xdr:nvSpPr>
      <xdr:spPr>
        <a:xfrm>
          <a:off x="683559" y="1475612"/>
          <a:ext cx="18716961" cy="1692000"/>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r>
            <a:rPr kumimoji="0" lang="fr-FR" sz="4000" b="1" i="0" u="none" strike="noStrike" kern="0" cap="none" spc="0" normalizeH="0" baseline="0" noProof="0">
              <a:ln w="18000">
                <a:solidFill>
                  <a:srgbClr val="CCB400">
                    <a:satMod val="140000"/>
                  </a:srgbClr>
                </a:solidFill>
                <a:prstDash val="solid"/>
                <a:miter lim="800000"/>
              </a:ln>
              <a:solidFill>
                <a:sysClr val="windowText" lastClr="000000"/>
              </a:solidFill>
              <a:effectLst>
                <a:outerShdw blurRad="25500" dist="23000" dir="7020000" algn="tl">
                  <a:srgbClr val="000000">
                    <a:alpha val="50000"/>
                  </a:srgbClr>
                </a:outerShdw>
              </a:effectLst>
              <a:uLnTx/>
              <a:uFillTx/>
              <a:latin typeface="Arial" panose="020B0604020202020204" pitchFamily="34" charset="0"/>
              <a:ea typeface="+mn-ea"/>
              <a:cs typeface="Arial" panose="020B0604020202020204" pitchFamily="34" charset="0"/>
            </a:rPr>
            <a:t>CAP Menuisier Installateur</a:t>
          </a:r>
          <a:endPar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endParaRPr>
        </a:p>
        <a:p>
          <a:pPr algn="ct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EP2 - Évaluation en centre de formation</a:t>
          </a:r>
        </a:p>
      </xdr:txBody>
    </xdr:sp>
    <xdr:clientData/>
  </xdr:oneCellAnchor>
  <xdr:twoCellAnchor>
    <xdr:from>
      <xdr:col>11</xdr:col>
      <xdr:colOff>300945</xdr:colOff>
      <xdr:row>13</xdr:row>
      <xdr:rowOff>530826</xdr:rowOff>
    </xdr:from>
    <xdr:to>
      <xdr:col>11</xdr:col>
      <xdr:colOff>677712</xdr:colOff>
      <xdr:row>13</xdr:row>
      <xdr:rowOff>832451</xdr:rowOff>
    </xdr:to>
    <xdr:sp macro="" textlink="">
      <xdr:nvSpPr>
        <xdr:cNvPr id="7" name="Flèche vers le bas 6">
          <a:extLst>
            <a:ext uri="{FF2B5EF4-FFF2-40B4-BE49-F238E27FC236}">
              <a16:creationId xmlns:a16="http://schemas.microsoft.com/office/drawing/2014/main" id="{00000000-0008-0000-0300-000007000000}"/>
            </a:ext>
          </a:extLst>
        </xdr:cNvPr>
        <xdr:cNvSpPr/>
      </xdr:nvSpPr>
      <xdr:spPr>
        <a:xfrm>
          <a:off x="18696619" y="8622935"/>
          <a:ext cx="376767" cy="301625"/>
        </a:xfrm>
        <a:prstGeom prst="downArrow">
          <a:avLst/>
        </a:prstGeom>
        <a:solidFill>
          <a:srgbClr val="CCFF99"/>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11206</xdr:colOff>
      <xdr:row>1</xdr:row>
      <xdr:rowOff>16510</xdr:rowOff>
    </xdr:from>
    <xdr:to>
      <xdr:col>12</xdr:col>
      <xdr:colOff>11205</xdr:colOff>
      <xdr:row>1</xdr:row>
      <xdr:rowOff>1096510</xdr:rowOff>
    </xdr:to>
    <xdr:sp macro="" textlink="">
      <xdr:nvSpPr>
        <xdr:cNvPr id="11" name="ZoneTexte 10">
          <a:extLst>
            <a:ext uri="{FF2B5EF4-FFF2-40B4-BE49-F238E27FC236}">
              <a16:creationId xmlns:a16="http://schemas.microsoft.com/office/drawing/2014/main" id="{00000000-0008-0000-0300-00000B000000}"/>
            </a:ext>
          </a:extLst>
        </xdr:cNvPr>
        <xdr:cNvSpPr txBox="1"/>
      </xdr:nvSpPr>
      <xdr:spPr>
        <a:xfrm>
          <a:off x="697006" y="290830"/>
          <a:ext cx="18684239" cy="10800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MINISTÈRE DE L'ÉDUCATION NATIONALE                                                                                                                                                                 </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666750</xdr:colOff>
      <xdr:row>1</xdr:row>
      <xdr:rowOff>1203537</xdr:rowOff>
    </xdr:from>
    <xdr:ext cx="18688050" cy="1692000"/>
    <xdr:sp macro="" textlink="">
      <xdr:nvSpPr>
        <xdr:cNvPr id="2" name="ZoneTexte 1">
          <a:extLst>
            <a:ext uri="{FF2B5EF4-FFF2-40B4-BE49-F238E27FC236}">
              <a16:creationId xmlns:a16="http://schemas.microsoft.com/office/drawing/2014/main" id="{8B978229-2D71-4A70-A786-3567C9F17DF4}"/>
            </a:ext>
          </a:extLst>
        </xdr:cNvPr>
        <xdr:cNvSpPr txBox="1"/>
      </xdr:nvSpPr>
      <xdr:spPr>
        <a:xfrm>
          <a:off x="666750" y="1477857"/>
          <a:ext cx="18688050" cy="1692000"/>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r>
            <a:rPr kumimoji="0" lang="fr-FR" sz="4000" b="1" i="0" u="none" strike="noStrike" kern="0" cap="none" spc="0" normalizeH="0" baseline="0" noProof="0">
              <a:ln w="18000">
                <a:solidFill>
                  <a:srgbClr val="CCB400">
                    <a:satMod val="140000"/>
                  </a:srgbClr>
                </a:solidFill>
                <a:prstDash val="solid"/>
                <a:miter lim="800000"/>
              </a:ln>
              <a:solidFill>
                <a:sysClr val="windowText" lastClr="000000"/>
              </a:solidFill>
              <a:effectLst>
                <a:outerShdw blurRad="25500" dist="23000" dir="7020000" algn="tl">
                  <a:srgbClr val="000000">
                    <a:alpha val="50000"/>
                  </a:srgbClr>
                </a:outerShdw>
              </a:effectLst>
              <a:uLnTx/>
              <a:uFillTx/>
              <a:latin typeface="Arial" panose="020B0604020202020204" pitchFamily="34" charset="0"/>
              <a:ea typeface="+mn-ea"/>
              <a:cs typeface="Arial" panose="020B0604020202020204" pitchFamily="34" charset="0"/>
            </a:rPr>
            <a:t>CAP Menuisier Installateur</a:t>
          </a:r>
          <a:endPar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endParaRPr>
        </a:p>
        <a:p>
          <a:pPr algn="ct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EP2 - Évaluation en centre de formation</a:t>
          </a:r>
        </a:p>
      </xdr:txBody>
    </xdr:sp>
    <xdr:clientData/>
  </xdr:oneCellAnchor>
  <xdr:twoCellAnchor>
    <xdr:from>
      <xdr:col>11</xdr:col>
      <xdr:colOff>300945</xdr:colOff>
      <xdr:row>13</xdr:row>
      <xdr:rowOff>539109</xdr:rowOff>
    </xdr:from>
    <xdr:to>
      <xdr:col>11</xdr:col>
      <xdr:colOff>677712</xdr:colOff>
      <xdr:row>13</xdr:row>
      <xdr:rowOff>840734</xdr:rowOff>
    </xdr:to>
    <xdr:sp macro="" textlink="">
      <xdr:nvSpPr>
        <xdr:cNvPr id="4" name="Flèche vers le bas 6">
          <a:extLst>
            <a:ext uri="{FF2B5EF4-FFF2-40B4-BE49-F238E27FC236}">
              <a16:creationId xmlns:a16="http://schemas.microsoft.com/office/drawing/2014/main" id="{A0A96D2C-4934-4646-901E-8C2D0F491EC2}"/>
            </a:ext>
          </a:extLst>
        </xdr:cNvPr>
        <xdr:cNvSpPr/>
      </xdr:nvSpPr>
      <xdr:spPr>
        <a:xfrm>
          <a:off x="18049195" y="8815276"/>
          <a:ext cx="376767" cy="301625"/>
        </a:xfrm>
        <a:prstGeom prst="downArrow">
          <a:avLst/>
        </a:prstGeom>
        <a:solidFill>
          <a:srgbClr val="CCFF99"/>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5081</xdr:colOff>
      <xdr:row>1</xdr:row>
      <xdr:rowOff>0</xdr:rowOff>
    </xdr:from>
    <xdr:to>
      <xdr:col>12</xdr:col>
      <xdr:colOff>0</xdr:colOff>
      <xdr:row>1</xdr:row>
      <xdr:rowOff>1080000</xdr:rowOff>
    </xdr:to>
    <xdr:sp macro="" textlink="">
      <xdr:nvSpPr>
        <xdr:cNvPr id="5" name="ZoneTexte 4">
          <a:extLst>
            <a:ext uri="{FF2B5EF4-FFF2-40B4-BE49-F238E27FC236}">
              <a16:creationId xmlns:a16="http://schemas.microsoft.com/office/drawing/2014/main" id="{314A6EA6-BD35-4EAE-B2C3-9F816C466C17}"/>
            </a:ext>
          </a:extLst>
        </xdr:cNvPr>
        <xdr:cNvSpPr txBox="1"/>
      </xdr:nvSpPr>
      <xdr:spPr>
        <a:xfrm>
          <a:off x="690881" y="274320"/>
          <a:ext cx="18679159" cy="10800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MINISTÈRE DE L'ÉDUCATION NATIONALE                                                                                                                                                                 </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660978</xdr:colOff>
      <xdr:row>1</xdr:row>
      <xdr:rowOff>1197840</xdr:rowOff>
    </xdr:from>
    <xdr:ext cx="18770022" cy="1692000"/>
    <xdr:sp macro="" textlink="">
      <xdr:nvSpPr>
        <xdr:cNvPr id="10" name="ZoneTexte 9">
          <a:extLst>
            <a:ext uri="{FF2B5EF4-FFF2-40B4-BE49-F238E27FC236}">
              <a16:creationId xmlns:a16="http://schemas.microsoft.com/office/drawing/2014/main" id="{716B44F5-CA35-4E69-B1ED-A07BF29ECF8D}"/>
            </a:ext>
          </a:extLst>
        </xdr:cNvPr>
        <xdr:cNvSpPr txBox="1"/>
      </xdr:nvSpPr>
      <xdr:spPr>
        <a:xfrm>
          <a:off x="660978" y="1472160"/>
          <a:ext cx="18770022" cy="1692000"/>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r>
            <a:rPr kumimoji="0" lang="fr-FR" sz="4000" b="1" i="0" u="none" strike="noStrike" kern="0" cap="none" spc="0" normalizeH="0" baseline="0" noProof="0">
              <a:ln w="18000">
                <a:solidFill>
                  <a:srgbClr val="CCB400">
                    <a:satMod val="140000"/>
                  </a:srgbClr>
                </a:solidFill>
                <a:prstDash val="solid"/>
                <a:miter lim="800000"/>
              </a:ln>
              <a:solidFill>
                <a:sysClr val="windowText" lastClr="000000"/>
              </a:solidFill>
              <a:effectLst>
                <a:outerShdw blurRad="25500" dist="23000" dir="7020000" algn="tl">
                  <a:srgbClr val="000000">
                    <a:alpha val="50000"/>
                  </a:srgbClr>
                </a:outerShdw>
              </a:effectLst>
              <a:uLnTx/>
              <a:uFillTx/>
              <a:latin typeface="Arial" panose="020B0604020202020204" pitchFamily="34" charset="0"/>
              <a:ea typeface="+mn-ea"/>
              <a:cs typeface="Arial" panose="020B0604020202020204" pitchFamily="34" charset="0"/>
            </a:rPr>
            <a:t>CAP Menuisier Installateur</a:t>
          </a:r>
          <a:endPar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endParaRPr>
        </a:p>
        <a:p>
          <a:pPr algn="ct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EP2 - Évaluation en entreprise</a:t>
          </a:r>
        </a:p>
      </xdr:txBody>
    </xdr:sp>
    <xdr:clientData/>
  </xdr:oneCellAnchor>
  <xdr:twoCellAnchor>
    <xdr:from>
      <xdr:col>11</xdr:col>
      <xdr:colOff>300945</xdr:colOff>
      <xdr:row>13</xdr:row>
      <xdr:rowOff>552247</xdr:rowOff>
    </xdr:from>
    <xdr:to>
      <xdr:col>11</xdr:col>
      <xdr:colOff>677712</xdr:colOff>
      <xdr:row>13</xdr:row>
      <xdr:rowOff>853872</xdr:rowOff>
    </xdr:to>
    <xdr:sp macro="" textlink="">
      <xdr:nvSpPr>
        <xdr:cNvPr id="12" name="Flèche vers le bas 6">
          <a:extLst>
            <a:ext uri="{FF2B5EF4-FFF2-40B4-BE49-F238E27FC236}">
              <a16:creationId xmlns:a16="http://schemas.microsoft.com/office/drawing/2014/main" id="{1BD0B6B6-3358-4EF0-8103-CDB5C0940310}"/>
            </a:ext>
          </a:extLst>
        </xdr:cNvPr>
        <xdr:cNvSpPr/>
      </xdr:nvSpPr>
      <xdr:spPr>
        <a:xfrm>
          <a:off x="18687479" y="8632075"/>
          <a:ext cx="376767" cy="301625"/>
        </a:xfrm>
        <a:prstGeom prst="downArrow">
          <a:avLst/>
        </a:prstGeom>
        <a:solidFill>
          <a:srgbClr val="CCFF99"/>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658091</xdr:colOff>
      <xdr:row>1</xdr:row>
      <xdr:rowOff>0</xdr:rowOff>
    </xdr:from>
    <xdr:to>
      <xdr:col>12</xdr:col>
      <xdr:colOff>60961</xdr:colOff>
      <xdr:row>1</xdr:row>
      <xdr:rowOff>1080000</xdr:rowOff>
    </xdr:to>
    <xdr:sp macro="" textlink="">
      <xdr:nvSpPr>
        <xdr:cNvPr id="13" name="ZoneTexte 12">
          <a:extLst>
            <a:ext uri="{FF2B5EF4-FFF2-40B4-BE49-F238E27FC236}">
              <a16:creationId xmlns:a16="http://schemas.microsoft.com/office/drawing/2014/main" id="{00273C4C-B61F-4EF2-9A19-642D3E916A2A}"/>
            </a:ext>
          </a:extLst>
        </xdr:cNvPr>
        <xdr:cNvSpPr txBox="1"/>
      </xdr:nvSpPr>
      <xdr:spPr>
        <a:xfrm>
          <a:off x="658091" y="274320"/>
          <a:ext cx="18772910" cy="10800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MINISTÈRE DE L'ÉDUCATION NATIONALE                                                                                                                                                                 </a:t>
          </a:r>
        </a:p>
      </xdr:txBody>
    </xdr:sp>
    <xdr:clientData/>
  </xdr:twoCellAnchor>
</xdr:wsDr>
</file>

<file path=xl/theme/theme1.xml><?xml version="1.0" encoding="utf-8"?>
<a:theme xmlns:a="http://schemas.openxmlformats.org/drawingml/2006/main" name="Thème Office">
  <a:themeElements>
    <a:clrScheme name="Civil">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pageSetUpPr fitToPage="1"/>
  </sheetPr>
  <dimension ref="B1:L23"/>
  <sheetViews>
    <sheetView zoomScale="33" zoomScaleNormal="33" workbookViewId="0">
      <selection activeCell="I19" sqref="I19:I20"/>
    </sheetView>
  </sheetViews>
  <sheetFormatPr baseColWidth="10" defaultColWidth="11" defaultRowHeight="14"/>
  <cols>
    <col min="1" max="1" width="5.6640625" style="3" customWidth="1"/>
    <col min="2" max="2" width="20.5" style="3" customWidth="1"/>
    <col min="3" max="3" width="56.83203125" style="3" customWidth="1"/>
    <col min="4" max="4" width="12.83203125" style="3" customWidth="1"/>
    <col min="5" max="5" width="11.5" style="3" customWidth="1"/>
    <col min="6" max="8" width="11" style="3"/>
    <col min="9" max="9" width="18.5" style="3" customWidth="1"/>
    <col min="10" max="10" width="17.1640625" style="3" customWidth="1"/>
    <col min="11" max="16384" width="11" style="3"/>
  </cols>
  <sheetData>
    <row r="1" spans="2:12" ht="118.5" customHeight="1">
      <c r="B1" s="4"/>
      <c r="C1" s="279" t="s">
        <v>24</v>
      </c>
      <c r="D1" s="279"/>
    </row>
    <row r="2" spans="2:12" ht="13.25" customHeight="1">
      <c r="B2" s="266"/>
      <c r="C2" s="267"/>
      <c r="D2" s="4"/>
    </row>
    <row r="3" spans="2:12" ht="72" customHeight="1">
      <c r="B3" s="6"/>
      <c r="C3" s="7"/>
      <c r="D3" s="4"/>
    </row>
    <row r="4" spans="2:12" ht="8.75" customHeight="1" thickBot="1">
      <c r="D4" s="5"/>
      <c r="E4" s="5"/>
    </row>
    <row r="5" spans="2:12" ht="31.5" customHeight="1" thickBot="1">
      <c r="B5" s="302" t="s">
        <v>124</v>
      </c>
      <c r="C5" s="283"/>
      <c r="D5" s="282" t="s">
        <v>125</v>
      </c>
      <c r="E5" s="283"/>
      <c r="F5" s="283"/>
      <c r="G5" s="283"/>
      <c r="H5" s="283"/>
      <c r="I5" s="284"/>
    </row>
    <row r="6" spans="2:12" ht="31.5" customHeight="1">
      <c r="B6" s="33" t="s">
        <v>103</v>
      </c>
      <c r="C6" s="28" t="s">
        <v>122</v>
      </c>
      <c r="D6" s="285" t="s">
        <v>103</v>
      </c>
      <c r="E6" s="286"/>
      <c r="F6" s="291" t="s">
        <v>402</v>
      </c>
      <c r="G6" s="292"/>
      <c r="H6" s="292"/>
      <c r="I6" s="293"/>
    </row>
    <row r="7" spans="2:12" ht="36" customHeight="1">
      <c r="B7" s="33" t="s">
        <v>114</v>
      </c>
      <c r="C7" s="29">
        <v>2023</v>
      </c>
      <c r="D7" s="287" t="s">
        <v>1</v>
      </c>
      <c r="E7" s="288"/>
      <c r="F7" s="294">
        <v>2023</v>
      </c>
      <c r="G7" s="295"/>
      <c r="H7" s="295"/>
      <c r="I7" s="296"/>
    </row>
    <row r="8" spans="2:12" ht="33.75" customHeight="1">
      <c r="B8" s="33" t="s">
        <v>0</v>
      </c>
      <c r="C8" s="29" t="s">
        <v>403</v>
      </c>
      <c r="D8" s="287" t="s">
        <v>117</v>
      </c>
      <c r="E8" s="288"/>
      <c r="F8" s="294">
        <v>26287</v>
      </c>
      <c r="G8" s="295"/>
      <c r="H8" s="295"/>
      <c r="I8" s="296"/>
    </row>
    <row r="9" spans="2:12" ht="26.25" customHeight="1">
      <c r="B9" s="33" t="s">
        <v>2</v>
      </c>
      <c r="C9" s="29" t="s">
        <v>115</v>
      </c>
      <c r="D9" s="287" t="s">
        <v>2</v>
      </c>
      <c r="E9" s="288"/>
      <c r="F9" s="294" t="s">
        <v>120</v>
      </c>
      <c r="G9" s="295"/>
      <c r="H9" s="295"/>
      <c r="I9" s="296"/>
    </row>
    <row r="10" spans="2:12" ht="30.75" customHeight="1" thickBot="1">
      <c r="B10" s="34" t="s">
        <v>3</v>
      </c>
      <c r="C10" s="30" t="s">
        <v>116</v>
      </c>
      <c r="D10" s="289" t="s">
        <v>3</v>
      </c>
      <c r="E10" s="290"/>
      <c r="F10" s="297" t="s">
        <v>120</v>
      </c>
      <c r="G10" s="298"/>
      <c r="H10" s="298"/>
      <c r="I10" s="299"/>
    </row>
    <row r="11" spans="2:12" ht="30.75" customHeight="1" thickBot="1">
      <c r="D11" s="300" t="s">
        <v>121</v>
      </c>
      <c r="E11" s="301"/>
      <c r="F11" s="277" t="s">
        <v>404</v>
      </c>
      <c r="G11" s="277"/>
      <c r="H11" s="277"/>
      <c r="I11" s="278"/>
    </row>
    <row r="12" spans="2:12" ht="10" customHeight="1" thickTop="1"/>
    <row r="13" spans="2:12" ht="39" customHeight="1">
      <c r="B13" s="280" t="s">
        <v>127</v>
      </c>
      <c r="C13" s="280"/>
      <c r="D13" s="280"/>
      <c r="E13" s="280"/>
      <c r="F13" s="280"/>
      <c r="G13" s="280"/>
      <c r="H13" s="280"/>
      <c r="I13" s="280"/>
    </row>
    <row r="14" spans="2:12" ht="35.25" customHeight="1">
      <c r="B14" s="281" t="s">
        <v>100</v>
      </c>
      <c r="C14" s="281"/>
      <c r="D14" s="281"/>
      <c r="E14" s="281"/>
      <c r="F14" s="281"/>
      <c r="G14" s="281"/>
      <c r="H14" s="281"/>
      <c r="I14" s="281"/>
    </row>
    <row r="15" spans="2:12" ht="54" customHeight="1">
      <c r="B15" s="262" t="s">
        <v>101</v>
      </c>
      <c r="C15" s="263"/>
      <c r="D15" s="10" t="s">
        <v>102</v>
      </c>
      <c r="E15" s="10" t="s">
        <v>123</v>
      </c>
      <c r="F15" s="260" t="s">
        <v>108</v>
      </c>
      <c r="G15" s="261"/>
      <c r="H15" s="11" t="s">
        <v>17</v>
      </c>
      <c r="I15" s="11" t="s">
        <v>107</v>
      </c>
    </row>
    <row r="16" spans="2:12" ht="60" customHeight="1">
      <c r="B16" s="32" t="s">
        <v>53</v>
      </c>
      <c r="C16" s="46" t="s">
        <v>56</v>
      </c>
      <c r="D16" s="25" t="s">
        <v>48</v>
      </c>
      <c r="E16" s="25">
        <v>4</v>
      </c>
      <c r="F16" s="26" t="s">
        <v>16</v>
      </c>
      <c r="G16" s="27" t="s">
        <v>112</v>
      </c>
      <c r="H16" s="248">
        <f>'EP1'!G50</f>
        <v>14.5</v>
      </c>
      <c r="I16" s="249">
        <f>H16*E16</f>
        <v>58</v>
      </c>
      <c r="J16" s="8"/>
      <c r="L16" s="9"/>
    </row>
    <row r="17" spans="2:12" ht="60" customHeight="1">
      <c r="B17" s="274" t="s">
        <v>54</v>
      </c>
      <c r="C17" s="271" t="s">
        <v>433</v>
      </c>
      <c r="D17" s="272"/>
      <c r="E17" s="272"/>
      <c r="F17" s="272"/>
      <c r="G17" s="272"/>
      <c r="H17" s="272"/>
      <c r="I17" s="273"/>
      <c r="J17" s="8"/>
      <c r="L17" s="9"/>
    </row>
    <row r="18" spans="2:12" ht="60" customHeight="1">
      <c r="B18" s="275"/>
      <c r="C18" s="47" t="s">
        <v>428</v>
      </c>
      <c r="D18" s="268" t="s">
        <v>49</v>
      </c>
      <c r="E18" s="268">
        <v>11</v>
      </c>
      <c r="F18" s="45"/>
      <c r="G18" s="44" t="s">
        <v>426</v>
      </c>
      <c r="H18" s="250">
        <f>'EP2-B Centre-Note EP2 A+B'!G118</f>
        <v>14</v>
      </c>
      <c r="I18" s="251">
        <f>H18*E18</f>
        <v>154</v>
      </c>
      <c r="J18" s="8"/>
    </row>
    <row r="19" spans="2:12" ht="60" customHeight="1">
      <c r="B19" s="275"/>
      <c r="C19" s="48" t="s">
        <v>434</v>
      </c>
      <c r="D19" s="269"/>
      <c r="E19" s="269"/>
      <c r="F19" s="42" t="s">
        <v>431</v>
      </c>
      <c r="G19" s="43"/>
      <c r="H19" s="252">
        <f>'EP2-B Centre-Note EP2 A+B'!G118</f>
        <v>14</v>
      </c>
      <c r="I19" s="264">
        <f>(H19+H20)/2*E18</f>
        <v>159.5</v>
      </c>
    </row>
    <row r="20" spans="2:12" ht="60" customHeight="1">
      <c r="B20" s="276"/>
      <c r="C20" s="48" t="s">
        <v>432</v>
      </c>
      <c r="D20" s="270"/>
      <c r="E20" s="270"/>
      <c r="F20" s="42" t="s">
        <v>431</v>
      </c>
      <c r="G20" s="43"/>
      <c r="H20" s="252">
        <f>'EP2-Entreprise'!G121</f>
        <v>15</v>
      </c>
      <c r="I20" s="265"/>
    </row>
    <row r="21" spans="2:12" ht="13.75" customHeight="1">
      <c r="B21" s="258" t="s">
        <v>427</v>
      </c>
      <c r="C21" s="258"/>
      <c r="D21" s="258"/>
      <c r="E21" s="258"/>
      <c r="F21" s="258"/>
      <c r="G21" s="258"/>
      <c r="H21" s="258"/>
      <c r="I21" s="258"/>
    </row>
    <row r="22" spans="2:12">
      <c r="B22" s="259" t="s">
        <v>429</v>
      </c>
      <c r="C22" s="259"/>
      <c r="D22" s="259"/>
      <c r="E22" s="259"/>
      <c r="F22" s="259"/>
      <c r="G22" s="259"/>
      <c r="H22" s="259"/>
      <c r="I22" s="259"/>
    </row>
    <row r="23" spans="2:12">
      <c r="B23" s="259" t="s">
        <v>430</v>
      </c>
      <c r="C23" s="259"/>
      <c r="D23" s="259"/>
      <c r="E23" s="259"/>
      <c r="F23" s="259"/>
      <c r="G23" s="259"/>
      <c r="H23" s="259"/>
      <c r="I23" s="259"/>
    </row>
  </sheetData>
  <sheetProtection algorithmName="SHA-512" hashValue="KD2+3YrCnRBxfd6rPQULSfHChdvuXEO+A6mLtOZzOOZS9IXgLuaVYY1PxQKNoyhzjTNFfwE9fd/WUQ8t2k4rww==" saltValue="ZF5EJg0WmarxStzXd3dspw==" spinCount="100000" sheet="1" objects="1" scenarios="1"/>
  <mergeCells count="28">
    <mergeCell ref="C1:D1"/>
    <mergeCell ref="B13:I13"/>
    <mergeCell ref="B14:I14"/>
    <mergeCell ref="D5:I5"/>
    <mergeCell ref="D6:E6"/>
    <mergeCell ref="D7:E7"/>
    <mergeCell ref="D8:E8"/>
    <mergeCell ref="D9:E9"/>
    <mergeCell ref="D10:E10"/>
    <mergeCell ref="F6:I6"/>
    <mergeCell ref="F7:I7"/>
    <mergeCell ref="F8:I8"/>
    <mergeCell ref="F9:I9"/>
    <mergeCell ref="F10:I10"/>
    <mergeCell ref="D11:E11"/>
    <mergeCell ref="B5:C5"/>
    <mergeCell ref="B2:C2"/>
    <mergeCell ref="E18:E20"/>
    <mergeCell ref="D18:D20"/>
    <mergeCell ref="C17:I17"/>
    <mergeCell ref="B17:B20"/>
    <mergeCell ref="F11:I11"/>
    <mergeCell ref="B21:I21"/>
    <mergeCell ref="B22:I22"/>
    <mergeCell ref="B23:I23"/>
    <mergeCell ref="F15:G15"/>
    <mergeCell ref="B15:C15"/>
    <mergeCell ref="I19:I20"/>
  </mergeCells>
  <phoneticPr fontId="4" type="noConversion"/>
  <pageMargins left="0.31496062992125984" right="0.31496062992125984" top="0.74803149606299213" bottom="0.74803149606299213" header="0.31496062992125984" footer="0.31496062992125984"/>
  <pageSetup paperSize="9" scale="45"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00B050"/>
  </sheetPr>
  <dimension ref="B1:BG61"/>
  <sheetViews>
    <sheetView zoomScale="25" zoomScaleNormal="25" workbookViewId="0">
      <selection activeCell="G48" sqref="G48:H48"/>
    </sheetView>
  </sheetViews>
  <sheetFormatPr baseColWidth="10" defaultColWidth="10.6640625" defaultRowHeight="20"/>
  <cols>
    <col min="1" max="2" width="8.6640625" style="52" customWidth="1"/>
    <col min="3" max="3" width="10.6640625" style="52" customWidth="1"/>
    <col min="4" max="4" width="53.6640625" style="52" customWidth="1"/>
    <col min="5" max="5" width="70.6640625" style="52" customWidth="1"/>
    <col min="6" max="6" width="10.1640625" style="52" customWidth="1"/>
    <col min="7" max="10" width="15.6640625" style="52" customWidth="1"/>
    <col min="11" max="11" width="5.1640625" style="53" customWidth="1"/>
    <col min="12" max="12" width="12.1640625" style="52" customWidth="1"/>
    <col min="13" max="13" width="9.1640625" style="52" customWidth="1"/>
    <col min="14" max="14" width="9.5" style="52" hidden="1" customWidth="1"/>
    <col min="15" max="15" width="7.33203125" style="52" hidden="1" customWidth="1"/>
    <col min="16" max="16" width="9" style="54" hidden="1" customWidth="1"/>
    <col min="17" max="17" width="7.6640625" style="52" hidden="1" customWidth="1"/>
    <col min="18" max="18" width="6.33203125" style="52" hidden="1" customWidth="1"/>
    <col min="19" max="19" width="10.1640625" style="52" hidden="1" customWidth="1"/>
    <col min="20" max="20" width="7.83203125" style="52" hidden="1" customWidth="1"/>
    <col min="21" max="21" width="6.33203125" style="52" hidden="1" customWidth="1"/>
    <col min="22" max="22" width="10.1640625" style="52" hidden="1" customWidth="1"/>
    <col min="23" max="23" width="15.83203125" style="52" hidden="1" customWidth="1"/>
    <col min="24" max="24" width="10.1640625" style="52" hidden="1" customWidth="1"/>
    <col min="25" max="25" width="7" style="52" hidden="1" customWidth="1"/>
    <col min="26" max="26" width="9" style="52" hidden="1" customWidth="1"/>
    <col min="27" max="27" width="13.1640625" style="52" hidden="1" customWidth="1"/>
    <col min="28" max="28" width="7.5" style="52" hidden="1" customWidth="1"/>
    <col min="29" max="29" width="6.33203125" style="52" hidden="1" customWidth="1"/>
    <col min="30" max="30" width="13.83203125" style="55" hidden="1" customWidth="1"/>
    <col min="31" max="31" width="7" style="52" hidden="1" customWidth="1"/>
    <col min="32" max="32" width="10.6640625" style="52" hidden="1" customWidth="1"/>
    <col min="33" max="33" width="10.6640625" style="52" customWidth="1"/>
    <col min="34" max="16384" width="10.6640625" style="52"/>
  </cols>
  <sheetData>
    <row r="1" spans="2:59" ht="21" customHeight="1"/>
    <row r="2" spans="2:59" ht="236" customHeight="1" thickBot="1">
      <c r="B2" s="51"/>
      <c r="C2" s="51"/>
      <c r="D2" s="51"/>
    </row>
    <row r="3" spans="2:59" ht="30" customHeight="1">
      <c r="B3" s="336" t="s">
        <v>124</v>
      </c>
      <c r="C3" s="337"/>
      <c r="D3" s="338"/>
      <c r="E3" s="56"/>
      <c r="F3" s="336" t="s">
        <v>126</v>
      </c>
      <c r="G3" s="337"/>
      <c r="H3" s="337"/>
      <c r="I3" s="337"/>
      <c r="J3" s="337"/>
      <c r="K3" s="337"/>
      <c r="L3" s="338"/>
    </row>
    <row r="4" spans="2:59" ht="30" customHeight="1">
      <c r="B4" s="353" t="s">
        <v>103</v>
      </c>
      <c r="C4" s="354"/>
      <c r="D4" s="50" t="str">
        <f>'SESSION 2023'!C6</f>
        <v>xxxxx</v>
      </c>
      <c r="E4" s="57"/>
      <c r="F4" s="380" t="s">
        <v>103</v>
      </c>
      <c r="G4" s="381"/>
      <c r="H4" s="382" t="str">
        <f>'SESSION 2023'!F6</f>
        <v>YYYYYYYYYYYY</v>
      </c>
      <c r="I4" s="382"/>
      <c r="J4" s="382"/>
      <c r="K4" s="382"/>
      <c r="L4" s="383"/>
    </row>
    <row r="5" spans="2:59" ht="30" customHeight="1">
      <c r="B5" s="346" t="s">
        <v>113</v>
      </c>
      <c r="C5" s="347"/>
      <c r="D5" s="50">
        <f>'SESSION 2023'!C7</f>
        <v>2023</v>
      </c>
      <c r="E5" s="57"/>
      <c r="F5" s="346" t="s">
        <v>113</v>
      </c>
      <c r="G5" s="347"/>
      <c r="H5" s="382">
        <f>'SESSION 2023'!F7</f>
        <v>2023</v>
      </c>
      <c r="I5" s="382"/>
      <c r="J5" s="382"/>
      <c r="K5" s="382"/>
      <c r="L5" s="383"/>
      <c r="AY5" s="257"/>
    </row>
    <row r="6" spans="2:59" ht="30" customHeight="1">
      <c r="B6" s="346" t="s">
        <v>0</v>
      </c>
      <c r="C6" s="347"/>
      <c r="D6" s="50" t="str">
        <f>'SESSION 2023'!C8</f>
        <v>VVVVVVV</v>
      </c>
      <c r="E6" s="57"/>
      <c r="F6" s="346" t="s">
        <v>0</v>
      </c>
      <c r="G6" s="347"/>
      <c r="H6" s="382">
        <f>'SESSION 2023'!F8</f>
        <v>26287</v>
      </c>
      <c r="I6" s="382"/>
      <c r="J6" s="382"/>
      <c r="K6" s="382"/>
      <c r="L6" s="383"/>
    </row>
    <row r="7" spans="2:59" ht="30" customHeight="1">
      <c r="B7" s="346" t="s">
        <v>2</v>
      </c>
      <c r="C7" s="347"/>
      <c r="D7" s="50" t="str">
        <f>'SESSION 2023'!C9</f>
        <v>MARTIN</v>
      </c>
      <c r="E7" s="57"/>
      <c r="F7" s="346" t="s">
        <v>2</v>
      </c>
      <c r="G7" s="347"/>
      <c r="H7" s="382" t="str">
        <f>'SESSION 2023'!F9</f>
        <v>_</v>
      </c>
      <c r="I7" s="382"/>
      <c r="J7" s="382"/>
      <c r="K7" s="382"/>
      <c r="L7" s="383"/>
    </row>
    <row r="8" spans="2:59" ht="30" customHeight="1">
      <c r="B8" s="344" t="s">
        <v>3</v>
      </c>
      <c r="C8" s="345"/>
      <c r="D8" s="50" t="str">
        <f>'SESSION 2023'!C10</f>
        <v>Quentin</v>
      </c>
      <c r="E8" s="57"/>
      <c r="F8" s="344" t="s">
        <v>3</v>
      </c>
      <c r="G8" s="345"/>
      <c r="H8" s="382" t="str">
        <f>'SESSION 2023'!F10</f>
        <v>_</v>
      </c>
      <c r="I8" s="382"/>
      <c r="J8" s="382"/>
      <c r="K8" s="382"/>
      <c r="L8" s="383"/>
    </row>
    <row r="9" spans="2:59" ht="30" customHeight="1">
      <c r="B9" s="346" t="s">
        <v>4</v>
      </c>
      <c r="C9" s="347"/>
      <c r="D9" s="31"/>
      <c r="E9" s="57"/>
      <c r="F9" s="346" t="s">
        <v>118</v>
      </c>
      <c r="G9" s="347"/>
      <c r="H9" s="384"/>
      <c r="I9" s="384"/>
      <c r="J9" s="384"/>
      <c r="K9" s="384"/>
      <c r="L9" s="385"/>
    </row>
    <row r="10" spans="2:59" ht="30" customHeight="1" thickBot="1">
      <c r="B10" s="348" t="s">
        <v>5</v>
      </c>
      <c r="C10" s="349"/>
      <c r="D10" s="49" t="s">
        <v>119</v>
      </c>
      <c r="E10" s="58"/>
      <c r="F10" s="348" t="s">
        <v>121</v>
      </c>
      <c r="G10" s="349"/>
      <c r="H10" s="378" t="str">
        <f>'SESSION 2023'!F11</f>
        <v>ZZZZZ</v>
      </c>
      <c r="I10" s="378"/>
      <c r="J10" s="378"/>
      <c r="K10" s="378"/>
      <c r="L10" s="379"/>
    </row>
    <row r="11" spans="2:59" ht="10" customHeight="1"/>
    <row r="12" spans="2:59" ht="104.5" customHeight="1">
      <c r="C12" s="350" t="s">
        <v>127</v>
      </c>
      <c r="D12" s="351"/>
      <c r="E12" s="59" t="s">
        <v>444</v>
      </c>
      <c r="F12" s="352" t="s">
        <v>440</v>
      </c>
      <c r="G12" s="352"/>
      <c r="H12" s="352"/>
      <c r="I12" s="352"/>
      <c r="J12" s="352"/>
      <c r="M12" s="60"/>
      <c r="N12" s="60"/>
      <c r="O12" s="60"/>
    </row>
    <row r="13" spans="2:59" ht="25" customHeight="1">
      <c r="C13" s="364" t="s">
        <v>7</v>
      </c>
      <c r="D13" s="364"/>
      <c r="E13" s="362" t="s">
        <v>50</v>
      </c>
      <c r="F13" s="256" t="s">
        <v>40</v>
      </c>
      <c r="G13" s="61">
        <v>1</v>
      </c>
      <c r="H13" s="62">
        <v>2</v>
      </c>
      <c r="I13" s="63">
        <v>3</v>
      </c>
      <c r="J13" s="64">
        <v>4</v>
      </c>
      <c r="L13" s="65"/>
      <c r="M13" s="66"/>
      <c r="N13" s="66"/>
      <c r="O13" s="67"/>
    </row>
    <row r="14" spans="2:59" ht="68" customHeight="1">
      <c r="C14" s="364"/>
      <c r="D14" s="364"/>
      <c r="E14" s="363"/>
      <c r="F14" s="68" t="s">
        <v>438</v>
      </c>
      <c r="G14" s="69" t="s">
        <v>436</v>
      </c>
      <c r="H14" s="70" t="s">
        <v>435</v>
      </c>
      <c r="I14" s="70" t="s">
        <v>46</v>
      </c>
      <c r="J14" s="70" t="s">
        <v>47</v>
      </c>
      <c r="L14" s="71" t="s">
        <v>6</v>
      </c>
      <c r="M14" s="72"/>
      <c r="N14" s="66"/>
      <c r="O14" s="67"/>
    </row>
    <row r="15" spans="2:59" ht="30" customHeight="1">
      <c r="C15" s="374" t="s">
        <v>394</v>
      </c>
      <c r="D15" s="375"/>
      <c r="E15" s="375"/>
      <c r="F15" s="375"/>
      <c r="G15" s="375"/>
      <c r="H15" s="375"/>
      <c r="I15" s="375"/>
      <c r="J15" s="375"/>
      <c r="K15" s="375"/>
      <c r="L15" s="243">
        <v>0.1</v>
      </c>
      <c r="M15" s="73">
        <f>SUM(L16:L21)</f>
        <v>1</v>
      </c>
      <c r="N15" s="66"/>
      <c r="O15" s="74" t="str">
        <f>IF(M15=100%,"Valide",IF(M15&lt;100%,"Invalide",IF(M15&gt;100%,"Invalide")))</f>
        <v>Valide</v>
      </c>
      <c r="P15" s="75"/>
      <c r="Q15" s="76" t="s">
        <v>25</v>
      </c>
      <c r="R15" s="76" t="s">
        <v>26</v>
      </c>
      <c r="S15" s="76" t="s">
        <v>27</v>
      </c>
      <c r="T15" s="76" t="s">
        <v>28</v>
      </c>
      <c r="U15" s="76" t="s">
        <v>29</v>
      </c>
      <c r="V15" s="76" t="s">
        <v>30</v>
      </c>
      <c r="W15" s="76" t="s">
        <v>31</v>
      </c>
      <c r="X15" s="76" t="s">
        <v>32</v>
      </c>
      <c r="Y15" s="76" t="s">
        <v>33</v>
      </c>
      <c r="Z15" s="76" t="s">
        <v>34</v>
      </c>
      <c r="AA15" s="76" t="s">
        <v>35</v>
      </c>
      <c r="AB15" s="76" t="s">
        <v>36</v>
      </c>
      <c r="AC15" s="76" t="s">
        <v>37</v>
      </c>
      <c r="AD15" s="76" t="s">
        <v>38</v>
      </c>
      <c r="AE15" s="77"/>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row>
    <row r="16" spans="2:59" ht="35" customHeight="1">
      <c r="C16" s="133" t="s">
        <v>18</v>
      </c>
      <c r="D16" s="134" t="s">
        <v>93</v>
      </c>
      <c r="E16" s="135" t="s">
        <v>73</v>
      </c>
      <c r="F16" s="14"/>
      <c r="G16" s="12"/>
      <c r="H16" s="12" t="s">
        <v>106</v>
      </c>
      <c r="I16" s="12"/>
      <c r="J16" s="13"/>
      <c r="K16" s="79" t="str">
        <f t="shared" ref="K16:K21" si="0">IF(S16&gt;1,"?",(IF(X16&gt;0,"?","")))</f>
        <v/>
      </c>
      <c r="L16" s="80">
        <v>0.1</v>
      </c>
      <c r="M16" s="81"/>
      <c r="N16" s="66"/>
      <c r="O16" s="82" t="str">
        <f>IF(M15=100%,"Valide",IF(M15&lt;100%,"Invalide",IF(M15&gt;100%,"Invalide")))</f>
        <v>Valide</v>
      </c>
      <c r="P16" s="83">
        <f>Q16</f>
        <v>0.1</v>
      </c>
      <c r="Q16" s="84">
        <f t="shared" ref="Q16:Q21" si="1">L16</f>
        <v>0.1</v>
      </c>
      <c r="R16" s="85">
        <f t="shared" ref="R16:R21" si="2">IF(J16&lt;&gt;"",1,IF(I16&lt;&gt;"",2/3,IF(H16&lt;&gt;"",1/3,0)))*Q16*20</f>
        <v>0.66666666666666663</v>
      </c>
      <c r="S16" s="85">
        <f t="shared" ref="S16:S21" si="3">IF(F16="",IF(G16&lt;&gt;"",1,0)+IF(H16&lt;&gt;"",1,0)+IF(I16&lt;&gt;"",1,0)+IF(J16&lt;&gt;"",1,0),0)</f>
        <v>1</v>
      </c>
      <c r="T16" s="85">
        <f t="shared" ref="T16:T21" si="4">IF(F16&lt;&gt;"",0,IF(G16="",(R16/(Q16*20)),0.02+(R16/(Q16*20))))</f>
        <v>0.33333333333333331</v>
      </c>
      <c r="U16" s="85">
        <f t="shared" ref="U16:U21" si="5">IF(F16&lt;&gt;"",0,Q16)</f>
        <v>0.1</v>
      </c>
      <c r="V16" s="85">
        <f t="shared" ref="V16:V21" si="6">IF(K16&lt;&gt;"",1,0)</f>
        <v>0</v>
      </c>
      <c r="W16" s="85" t="b">
        <f t="shared" ref="W16:W21" si="7">IF(F16="",OR(G16&lt;&gt;"",H16&lt;&gt;"",I16&lt;&gt;"",J16&lt;&gt;""),0)</f>
        <v>1</v>
      </c>
      <c r="X16" s="85">
        <f t="shared" ref="X16:X21" si="8">IF(F16&lt;&gt;"",IF(G16&lt;&gt;"",1,0)+IF(H16&lt;&gt;"",1,0)+IF(I16&lt;&gt;"",1,0)+IF(J16&lt;&gt;"",1,0),0)</f>
        <v>0</v>
      </c>
      <c r="Y16" s="85" t="b">
        <f>OR(W16=FALSE,W17=FALSE,W18=FALSE,W19=FALSE,W20=FALSE,W21=FALSE)</f>
        <v>0</v>
      </c>
      <c r="Z16" s="86">
        <f>SUM(U16:U21)</f>
        <v>1</v>
      </c>
      <c r="AA16" s="87">
        <f>L15</f>
        <v>0.1</v>
      </c>
      <c r="AB16" s="85">
        <f>SUM(T16:T21)</f>
        <v>1.9999999999999998</v>
      </c>
      <c r="AC16" s="85">
        <f>IF(SUM(S16:S21)=0,0,1)</f>
        <v>1</v>
      </c>
      <c r="AD16" s="88">
        <f>IF(AC16=1,SUMPRODUCT(R16:R21,S16:S21)/SUMPRODUCT(Q16:Q21,S16:S21),0)</f>
        <v>6.6666666666666661</v>
      </c>
      <c r="AE16" s="89"/>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row>
    <row r="17" spans="3:59" ht="40.25" customHeight="1">
      <c r="C17" s="133" t="s">
        <v>19</v>
      </c>
      <c r="D17" s="136" t="s">
        <v>128</v>
      </c>
      <c r="E17" s="135" t="s">
        <v>74</v>
      </c>
      <c r="F17" s="14"/>
      <c r="G17" s="12"/>
      <c r="H17" s="12" t="s">
        <v>106</v>
      </c>
      <c r="I17" s="12"/>
      <c r="J17" s="13"/>
      <c r="K17" s="79" t="str">
        <f t="shared" si="0"/>
        <v/>
      </c>
      <c r="L17" s="80">
        <v>0.15</v>
      </c>
      <c r="M17" s="90"/>
      <c r="N17" s="66"/>
      <c r="O17" s="91"/>
      <c r="Q17" s="84">
        <f t="shared" si="1"/>
        <v>0.15</v>
      </c>
      <c r="R17" s="85">
        <f t="shared" si="2"/>
        <v>0.99999999999999989</v>
      </c>
      <c r="S17" s="85">
        <f t="shared" si="3"/>
        <v>1</v>
      </c>
      <c r="T17" s="85">
        <f t="shared" si="4"/>
        <v>0.33333333333333331</v>
      </c>
      <c r="U17" s="85">
        <f t="shared" si="5"/>
        <v>0.15</v>
      </c>
      <c r="V17" s="85">
        <f t="shared" si="6"/>
        <v>0</v>
      </c>
      <c r="W17" s="85" t="b">
        <f t="shared" si="7"/>
        <v>1</v>
      </c>
      <c r="X17" s="85">
        <f t="shared" si="8"/>
        <v>0</v>
      </c>
      <c r="Y17" s="92"/>
      <c r="Z17" s="93"/>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row>
    <row r="18" spans="3:59" ht="112.25" customHeight="1">
      <c r="C18" s="133" t="s">
        <v>57</v>
      </c>
      <c r="D18" s="136" t="s">
        <v>132</v>
      </c>
      <c r="E18" s="135" t="s">
        <v>131</v>
      </c>
      <c r="F18" s="14"/>
      <c r="G18" s="12"/>
      <c r="H18" s="12" t="s">
        <v>106</v>
      </c>
      <c r="I18" s="12"/>
      <c r="J18" s="13"/>
      <c r="K18" s="79" t="str">
        <f t="shared" si="0"/>
        <v/>
      </c>
      <c r="L18" s="80">
        <v>0.15</v>
      </c>
      <c r="M18" s="90"/>
      <c r="N18" s="66"/>
      <c r="O18" s="91"/>
      <c r="Q18" s="84">
        <f t="shared" si="1"/>
        <v>0.15</v>
      </c>
      <c r="R18" s="85">
        <f t="shared" si="2"/>
        <v>0.99999999999999989</v>
      </c>
      <c r="S18" s="85">
        <f t="shared" si="3"/>
        <v>1</v>
      </c>
      <c r="T18" s="85">
        <f t="shared" si="4"/>
        <v>0.33333333333333331</v>
      </c>
      <c r="U18" s="85">
        <f t="shared" si="5"/>
        <v>0.15</v>
      </c>
      <c r="V18" s="85">
        <f t="shared" si="6"/>
        <v>0</v>
      </c>
      <c r="W18" s="85" t="b">
        <f t="shared" si="7"/>
        <v>1</v>
      </c>
      <c r="X18" s="85">
        <f t="shared" si="8"/>
        <v>0</v>
      </c>
      <c r="Y18" s="92"/>
      <c r="Z18" s="94"/>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row>
    <row r="19" spans="3:59" ht="54.75" customHeight="1">
      <c r="C19" s="133" t="s">
        <v>58</v>
      </c>
      <c r="D19" s="134" t="s">
        <v>135</v>
      </c>
      <c r="E19" s="135" t="s">
        <v>133</v>
      </c>
      <c r="F19" s="14"/>
      <c r="G19" s="12"/>
      <c r="H19" s="12" t="s">
        <v>106</v>
      </c>
      <c r="I19" s="12"/>
      <c r="J19" s="13"/>
      <c r="K19" s="79" t="str">
        <f t="shared" si="0"/>
        <v/>
      </c>
      <c r="L19" s="80">
        <v>0.2</v>
      </c>
      <c r="M19" s="90"/>
      <c r="N19" s="66"/>
      <c r="O19" s="91"/>
      <c r="Q19" s="84">
        <f t="shared" si="1"/>
        <v>0.2</v>
      </c>
      <c r="R19" s="85">
        <f t="shared" si="2"/>
        <v>1.3333333333333333</v>
      </c>
      <c r="S19" s="85">
        <f t="shared" si="3"/>
        <v>1</v>
      </c>
      <c r="T19" s="85">
        <f t="shared" si="4"/>
        <v>0.33333333333333331</v>
      </c>
      <c r="U19" s="85">
        <f t="shared" si="5"/>
        <v>0.2</v>
      </c>
      <c r="V19" s="85">
        <f t="shared" si="6"/>
        <v>0</v>
      </c>
      <c r="W19" s="85" t="b">
        <f t="shared" si="7"/>
        <v>1</v>
      </c>
      <c r="X19" s="85">
        <f t="shared" si="8"/>
        <v>0</v>
      </c>
      <c r="Y19" s="92"/>
      <c r="Z19" s="95"/>
      <c r="AE19" s="89"/>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row>
    <row r="20" spans="3:59" ht="48" customHeight="1">
      <c r="C20" s="133" t="s">
        <v>59</v>
      </c>
      <c r="D20" s="136" t="s">
        <v>129</v>
      </c>
      <c r="E20" s="135" t="s">
        <v>134</v>
      </c>
      <c r="F20" s="14"/>
      <c r="G20" s="12"/>
      <c r="H20" s="12" t="s">
        <v>106</v>
      </c>
      <c r="I20" s="12"/>
      <c r="J20" s="13"/>
      <c r="K20" s="79" t="str">
        <f t="shared" si="0"/>
        <v/>
      </c>
      <c r="L20" s="80">
        <v>0.2</v>
      </c>
      <c r="M20" s="90"/>
      <c r="N20" s="66"/>
      <c r="O20" s="91"/>
      <c r="Q20" s="84">
        <f t="shared" si="1"/>
        <v>0.2</v>
      </c>
      <c r="R20" s="85">
        <f t="shared" si="2"/>
        <v>1.3333333333333333</v>
      </c>
      <c r="S20" s="85">
        <f t="shared" si="3"/>
        <v>1</v>
      </c>
      <c r="T20" s="85">
        <f t="shared" si="4"/>
        <v>0.33333333333333331</v>
      </c>
      <c r="U20" s="85">
        <f t="shared" si="5"/>
        <v>0.2</v>
      </c>
      <c r="V20" s="85">
        <f t="shared" si="6"/>
        <v>0</v>
      </c>
      <c r="W20" s="85" t="b">
        <f t="shared" si="7"/>
        <v>1</v>
      </c>
      <c r="X20" s="85">
        <f t="shared" si="8"/>
        <v>0</v>
      </c>
      <c r="Y20" s="92"/>
      <c r="Z20" s="96"/>
      <c r="AE20" s="89"/>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row>
    <row r="21" spans="3:59" ht="55" customHeight="1">
      <c r="C21" s="137" t="s">
        <v>60</v>
      </c>
      <c r="D21" s="138" t="s">
        <v>130</v>
      </c>
      <c r="E21" s="139" t="s">
        <v>136</v>
      </c>
      <c r="F21" s="15"/>
      <c r="G21" s="16"/>
      <c r="H21" s="16" t="s">
        <v>106</v>
      </c>
      <c r="I21" s="16"/>
      <c r="J21" s="17"/>
      <c r="K21" s="79" t="str">
        <f t="shared" si="0"/>
        <v/>
      </c>
      <c r="L21" s="80">
        <v>0.2</v>
      </c>
      <c r="M21" s="90"/>
      <c r="N21" s="66"/>
      <c r="O21" s="91"/>
      <c r="Q21" s="84">
        <f t="shared" si="1"/>
        <v>0.2</v>
      </c>
      <c r="R21" s="85">
        <f t="shared" si="2"/>
        <v>1.3333333333333333</v>
      </c>
      <c r="S21" s="85">
        <f t="shared" si="3"/>
        <v>1</v>
      </c>
      <c r="T21" s="85">
        <f t="shared" si="4"/>
        <v>0.33333333333333331</v>
      </c>
      <c r="U21" s="85">
        <f t="shared" si="5"/>
        <v>0.2</v>
      </c>
      <c r="V21" s="85">
        <f t="shared" si="6"/>
        <v>0</v>
      </c>
      <c r="W21" s="85" t="b">
        <f t="shared" si="7"/>
        <v>1</v>
      </c>
      <c r="X21" s="85">
        <f t="shared" si="8"/>
        <v>0</v>
      </c>
      <c r="Y21" s="92"/>
      <c r="Z21" s="97">
        <f>Z16*AA16</f>
        <v>0.1</v>
      </c>
      <c r="AA21" s="92"/>
      <c r="AB21" s="92"/>
      <c r="AC21" s="92"/>
      <c r="AD21" s="98"/>
      <c r="AE21" s="92"/>
      <c r="AH21" s="78"/>
      <c r="AI21" s="78"/>
      <c r="AJ21" s="78"/>
      <c r="AK21" s="78"/>
      <c r="AL21" s="78"/>
      <c r="AM21" s="78"/>
      <c r="AO21" s="78"/>
      <c r="AP21" s="78"/>
      <c r="AQ21" s="78"/>
      <c r="AR21" s="78"/>
      <c r="AS21" s="78"/>
      <c r="AT21" s="78"/>
      <c r="AU21" s="78"/>
      <c r="AV21" s="78"/>
      <c r="AW21" s="78"/>
      <c r="AX21" s="78"/>
      <c r="AY21" s="78"/>
      <c r="AZ21" s="78"/>
      <c r="BA21" s="78"/>
      <c r="BB21" s="78"/>
      <c r="BC21" s="78"/>
      <c r="BD21" s="78"/>
      <c r="BE21" s="78"/>
      <c r="BF21" s="78"/>
      <c r="BG21" s="78"/>
    </row>
    <row r="22" spans="3:59" ht="30" customHeight="1">
      <c r="C22" s="374" t="s">
        <v>55</v>
      </c>
      <c r="D22" s="375"/>
      <c r="E22" s="375"/>
      <c r="F22" s="375"/>
      <c r="G22" s="375"/>
      <c r="H22" s="375"/>
      <c r="I22" s="375"/>
      <c r="J22" s="375"/>
      <c r="K22" s="375"/>
      <c r="L22" s="243">
        <v>0.15</v>
      </c>
      <c r="M22" s="73">
        <f>SUM(L23:L28)</f>
        <v>1</v>
      </c>
      <c r="N22" s="99"/>
      <c r="O22" s="91"/>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row>
    <row r="23" spans="3:59" ht="87" customHeight="1">
      <c r="C23" s="140" t="s">
        <v>61</v>
      </c>
      <c r="D23" s="141" t="s">
        <v>137</v>
      </c>
      <c r="E23" s="142" t="s">
        <v>401</v>
      </c>
      <c r="F23" s="14"/>
      <c r="G23" s="12"/>
      <c r="H23" s="12" t="s">
        <v>106</v>
      </c>
      <c r="I23" s="12"/>
      <c r="J23" s="13"/>
      <c r="K23" s="79" t="str">
        <f t="shared" ref="K23:K28" si="9">IF(S23&gt;1,"?",(IF(X23&gt;0,"?","")))</f>
        <v/>
      </c>
      <c r="L23" s="80">
        <v>0.15</v>
      </c>
      <c r="M23" s="244"/>
      <c r="N23" s="66"/>
      <c r="O23" s="91"/>
      <c r="Q23" s="84">
        <f t="shared" ref="Q23:Q28" si="10">L23</f>
        <v>0.15</v>
      </c>
      <c r="R23" s="85">
        <f t="shared" ref="R23:R28" si="11">IF(J23&lt;&gt;"",1,IF(I23&lt;&gt;"",2/3,IF(H23&lt;&gt;"",1/3,0)))*Q23*20</f>
        <v>0.99999999999999989</v>
      </c>
      <c r="S23" s="85">
        <f t="shared" ref="S23:S28" si="12">IF(F23="",IF(G23&lt;&gt;"",1,0)+IF(H23&lt;&gt;"",1,0)+IF(I23&lt;&gt;"",1,0)+IF(J23&lt;&gt;"",1,0),0)</f>
        <v>1</v>
      </c>
      <c r="T23" s="85">
        <f t="shared" ref="T23:T28" si="13">IF(F23&lt;&gt;"",0,IF(G23="",(R23/(Q23*20)),0.02+(R23/(Q23*20))))</f>
        <v>0.33333333333333331</v>
      </c>
      <c r="U23" s="85">
        <f t="shared" ref="U23:U28" si="14">IF(F23&lt;&gt;"",0,Q23)</f>
        <v>0.15</v>
      </c>
      <c r="V23" s="85">
        <f t="shared" ref="V23:V28" si="15">IF(K23&lt;&gt;"",1,0)</f>
        <v>0</v>
      </c>
      <c r="W23" s="85" t="b">
        <f t="shared" ref="W23:W28" si="16">IF(F23="",OR(G23&lt;&gt;"",H23&lt;&gt;"",I23&lt;&gt;"",J23&lt;&gt;""),0)</f>
        <v>1</v>
      </c>
      <c r="X23" s="85">
        <f t="shared" ref="X23:X28" si="17">IF(F23&lt;&gt;"",IF(G23&lt;&gt;"",1,0)+IF(H23&lt;&gt;"",1,0)+IF(I23&lt;&gt;"",1,0)+IF(J23&lt;&gt;"",1,0),0)</f>
        <v>0</v>
      </c>
      <c r="Y23" s="85" t="b">
        <f>OR(W23=FALSE,W24=FALSE,W25=FALSE,W26=FALSE,W27=FALSE,W28=FALSE)</f>
        <v>0</v>
      </c>
      <c r="Z23" s="86">
        <f>SUM(U23:U28)</f>
        <v>1</v>
      </c>
      <c r="AA23" s="87">
        <f>L22</f>
        <v>0.15</v>
      </c>
      <c r="AB23" s="85">
        <f>SUM(T23:T28)</f>
        <v>1.9999999999999998</v>
      </c>
      <c r="AC23" s="85">
        <f>IF(SUM(S23:S28)=0,0,1)</f>
        <v>1</v>
      </c>
      <c r="AD23" s="88">
        <f>IF(AC23=1,SUMPRODUCT(R23:R28,S23:S28)/SUMPRODUCT(Q23:Q28,S23:S28),0)</f>
        <v>6.6666666666666661</v>
      </c>
      <c r="AE23" s="89"/>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row>
    <row r="24" spans="3:59" ht="34.75" customHeight="1">
      <c r="C24" s="143" t="s">
        <v>62</v>
      </c>
      <c r="D24" s="135" t="s">
        <v>437</v>
      </c>
      <c r="E24" s="358" t="s">
        <v>138</v>
      </c>
      <c r="F24" s="14"/>
      <c r="G24" s="12"/>
      <c r="H24" s="12" t="s">
        <v>106</v>
      </c>
      <c r="I24" s="12"/>
      <c r="J24" s="13"/>
      <c r="K24" s="79" t="str">
        <f t="shared" si="9"/>
        <v/>
      </c>
      <c r="L24" s="80">
        <v>0.2</v>
      </c>
      <c r="M24" s="90"/>
      <c r="N24" s="66"/>
      <c r="O24" s="91"/>
      <c r="Q24" s="84">
        <f t="shared" si="10"/>
        <v>0.2</v>
      </c>
      <c r="R24" s="85">
        <f t="shared" si="11"/>
        <v>1.3333333333333333</v>
      </c>
      <c r="S24" s="85">
        <f t="shared" si="12"/>
        <v>1</v>
      </c>
      <c r="T24" s="85">
        <f t="shared" si="13"/>
        <v>0.33333333333333331</v>
      </c>
      <c r="U24" s="85">
        <f t="shared" si="14"/>
        <v>0.2</v>
      </c>
      <c r="V24" s="85">
        <f t="shared" si="15"/>
        <v>0</v>
      </c>
      <c r="W24" s="85" t="b">
        <f t="shared" si="16"/>
        <v>1</v>
      </c>
      <c r="X24" s="85">
        <f t="shared" si="17"/>
        <v>0</v>
      </c>
      <c r="Y24" s="92"/>
      <c r="Z24" s="93"/>
      <c r="AE24" s="92"/>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row>
    <row r="25" spans="3:59" ht="29.25" customHeight="1">
      <c r="C25" s="143" t="s">
        <v>63</v>
      </c>
      <c r="D25" s="135" t="s">
        <v>94</v>
      </c>
      <c r="E25" s="359"/>
      <c r="F25" s="14"/>
      <c r="G25" s="12"/>
      <c r="H25" s="12" t="s">
        <v>106</v>
      </c>
      <c r="I25" s="12"/>
      <c r="J25" s="13"/>
      <c r="K25" s="79" t="str">
        <f t="shared" si="9"/>
        <v/>
      </c>
      <c r="L25" s="80">
        <v>0.1</v>
      </c>
      <c r="M25" s="94"/>
      <c r="Q25" s="84">
        <f t="shared" si="10"/>
        <v>0.1</v>
      </c>
      <c r="R25" s="85">
        <f t="shared" si="11"/>
        <v>0.66666666666666663</v>
      </c>
      <c r="S25" s="85">
        <f t="shared" si="12"/>
        <v>1</v>
      </c>
      <c r="T25" s="85">
        <f t="shared" si="13"/>
        <v>0.33333333333333331</v>
      </c>
      <c r="U25" s="85">
        <f t="shared" si="14"/>
        <v>0.1</v>
      </c>
      <c r="V25" s="85">
        <f t="shared" si="15"/>
        <v>0</v>
      </c>
      <c r="W25" s="85" t="b">
        <f t="shared" si="16"/>
        <v>1</v>
      </c>
      <c r="X25" s="85">
        <f t="shared" si="17"/>
        <v>0</v>
      </c>
      <c r="Y25" s="92"/>
      <c r="Z25" s="95"/>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row>
    <row r="26" spans="3:59" ht="35" customHeight="1">
      <c r="C26" s="143" t="s">
        <v>64</v>
      </c>
      <c r="D26" s="135" t="s">
        <v>95</v>
      </c>
      <c r="E26" s="144" t="s">
        <v>139</v>
      </c>
      <c r="F26" s="14"/>
      <c r="G26" s="12"/>
      <c r="H26" s="12" t="s">
        <v>106</v>
      </c>
      <c r="I26" s="12"/>
      <c r="J26" s="13"/>
      <c r="K26" s="79" t="str">
        <f t="shared" si="9"/>
        <v/>
      </c>
      <c r="L26" s="80">
        <v>0.15</v>
      </c>
      <c r="M26" s="94"/>
      <c r="Q26" s="84">
        <f t="shared" si="10"/>
        <v>0.15</v>
      </c>
      <c r="R26" s="85">
        <f t="shared" si="11"/>
        <v>0.99999999999999989</v>
      </c>
      <c r="S26" s="85">
        <f t="shared" si="12"/>
        <v>1</v>
      </c>
      <c r="T26" s="85">
        <f t="shared" si="13"/>
        <v>0.33333333333333331</v>
      </c>
      <c r="U26" s="85">
        <f t="shared" si="14"/>
        <v>0.15</v>
      </c>
      <c r="V26" s="85">
        <f t="shared" si="15"/>
        <v>0</v>
      </c>
      <c r="W26" s="85" t="b">
        <f t="shared" si="16"/>
        <v>1</v>
      </c>
      <c r="X26" s="85">
        <f t="shared" si="17"/>
        <v>0</v>
      </c>
      <c r="Y26" s="92"/>
      <c r="Z26" s="95"/>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row>
    <row r="27" spans="3:59" ht="56" customHeight="1">
      <c r="C27" s="145" t="s">
        <v>65</v>
      </c>
      <c r="D27" s="135" t="s">
        <v>96</v>
      </c>
      <c r="E27" s="142" t="s">
        <v>75</v>
      </c>
      <c r="F27" s="14"/>
      <c r="G27" s="12"/>
      <c r="H27" s="12" t="s">
        <v>106</v>
      </c>
      <c r="I27" s="12"/>
      <c r="J27" s="13"/>
      <c r="K27" s="79" t="str">
        <f t="shared" si="9"/>
        <v/>
      </c>
      <c r="L27" s="80">
        <v>0.2</v>
      </c>
      <c r="M27" s="94"/>
      <c r="Q27" s="84">
        <f t="shared" si="10"/>
        <v>0.2</v>
      </c>
      <c r="R27" s="85">
        <f t="shared" si="11"/>
        <v>1.3333333333333333</v>
      </c>
      <c r="S27" s="85">
        <f t="shared" si="12"/>
        <v>1</v>
      </c>
      <c r="T27" s="85">
        <f t="shared" si="13"/>
        <v>0.33333333333333331</v>
      </c>
      <c r="U27" s="85">
        <f t="shared" si="14"/>
        <v>0.2</v>
      </c>
      <c r="V27" s="85">
        <f t="shared" si="15"/>
        <v>0</v>
      </c>
      <c r="W27" s="85" t="b">
        <f t="shared" si="16"/>
        <v>1</v>
      </c>
      <c r="X27" s="85">
        <f t="shared" si="17"/>
        <v>0</v>
      </c>
      <c r="Y27" s="92"/>
      <c r="Z27" s="96"/>
      <c r="AA27" s="92"/>
      <c r="AB27" s="92"/>
      <c r="AC27" s="92"/>
      <c r="AD27" s="9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row>
    <row r="28" spans="3:59" ht="42.5" customHeight="1">
      <c r="C28" s="146" t="s">
        <v>66</v>
      </c>
      <c r="D28" s="138" t="s">
        <v>97</v>
      </c>
      <c r="E28" s="138" t="s">
        <v>76</v>
      </c>
      <c r="F28" s="15"/>
      <c r="G28" s="16"/>
      <c r="H28" s="16" t="s">
        <v>106</v>
      </c>
      <c r="I28" s="16"/>
      <c r="J28" s="17"/>
      <c r="K28" s="79" t="str">
        <f t="shared" si="9"/>
        <v/>
      </c>
      <c r="L28" s="80">
        <v>0.2</v>
      </c>
      <c r="M28" s="94"/>
      <c r="Q28" s="84">
        <f t="shared" si="10"/>
        <v>0.2</v>
      </c>
      <c r="R28" s="85">
        <f t="shared" si="11"/>
        <v>1.3333333333333333</v>
      </c>
      <c r="S28" s="85">
        <f t="shared" si="12"/>
        <v>1</v>
      </c>
      <c r="T28" s="85">
        <f t="shared" si="13"/>
        <v>0.33333333333333331</v>
      </c>
      <c r="U28" s="85">
        <f t="shared" si="14"/>
        <v>0.2</v>
      </c>
      <c r="V28" s="85">
        <f t="shared" si="15"/>
        <v>0</v>
      </c>
      <c r="W28" s="85" t="b">
        <f t="shared" si="16"/>
        <v>1</v>
      </c>
      <c r="X28" s="85">
        <f t="shared" si="17"/>
        <v>0</v>
      </c>
      <c r="Y28" s="92"/>
      <c r="Z28" s="97">
        <f>Z23*AA23</f>
        <v>0.15</v>
      </c>
    </row>
    <row r="29" spans="3:59" ht="30" customHeight="1">
      <c r="C29" s="376" t="s">
        <v>140</v>
      </c>
      <c r="D29" s="377"/>
      <c r="E29" s="377"/>
      <c r="F29" s="377"/>
      <c r="G29" s="377"/>
      <c r="H29" s="377"/>
      <c r="I29" s="377"/>
      <c r="J29" s="377"/>
      <c r="K29" s="377"/>
      <c r="L29" s="243">
        <v>0.15</v>
      </c>
      <c r="M29" s="73">
        <f>SUM(L30:L32)</f>
        <v>1</v>
      </c>
    </row>
    <row r="30" spans="3:59" ht="85" customHeight="1">
      <c r="C30" s="143" t="s">
        <v>20</v>
      </c>
      <c r="D30" s="135" t="s">
        <v>98</v>
      </c>
      <c r="E30" s="147" t="s">
        <v>77</v>
      </c>
      <c r="F30" s="14"/>
      <c r="G30" s="12"/>
      <c r="H30" s="12"/>
      <c r="I30" s="12" t="s">
        <v>106</v>
      </c>
      <c r="J30" s="13"/>
      <c r="K30" s="79" t="str">
        <f>IF(S30&gt;1,"?",(IF(X30&gt;0,"?","")))</f>
        <v/>
      </c>
      <c r="L30" s="80">
        <v>0.25</v>
      </c>
      <c r="M30" s="94"/>
      <c r="Q30" s="84">
        <f>L30</f>
        <v>0.25</v>
      </c>
      <c r="R30" s="85">
        <f>IF(J30&lt;&gt;"",1,IF(I30&lt;&gt;"",2/3,IF(H30&lt;&gt;"",1/3,0)))*Q30*20</f>
        <v>3.333333333333333</v>
      </c>
      <c r="S30" s="85">
        <f>IF(F30="",IF(G30&lt;&gt;"",1,0)+IF(H30&lt;&gt;"",1,0)+IF(I30&lt;&gt;"",1,0)+IF(J30&lt;&gt;"",1,0),0)</f>
        <v>1</v>
      </c>
      <c r="T30" s="85">
        <f>IF(F30&lt;&gt;"",0,IF(G30="",(R30/(Q30*20)),0.02+(R30/(Q30*20))))</f>
        <v>0.66666666666666663</v>
      </c>
      <c r="U30" s="85">
        <f>IF(F30&lt;&gt;"",0,Q30)</f>
        <v>0.25</v>
      </c>
      <c r="V30" s="85">
        <f>IF(K30&lt;&gt;"",1,0)</f>
        <v>0</v>
      </c>
      <c r="W30" s="85" t="b">
        <f>IF(F30="",OR(G30&lt;&gt;"",H30&lt;&gt;"",I30&lt;&gt;"",J30&lt;&gt;""),0)</f>
        <v>1</v>
      </c>
      <c r="X30" s="85">
        <f>IF(F30&lt;&gt;"",IF(G30&lt;&gt;"",1,0)+IF(H30&lt;&gt;"",1,0)+IF(I30&lt;&gt;"",1,0)+IF(J30&lt;&gt;"",1,0),0)</f>
        <v>0</v>
      </c>
      <c r="Y30" s="85" t="b">
        <f>OR(W30=FALSE,W31=FALSE,W32=FALSE)</f>
        <v>0</v>
      </c>
      <c r="Z30" s="86">
        <f>SUM(U30:U32)</f>
        <v>1</v>
      </c>
      <c r="AA30" s="87">
        <f>L29</f>
        <v>0.15</v>
      </c>
      <c r="AB30" s="85">
        <f>SUM(T30:T32)</f>
        <v>2</v>
      </c>
      <c r="AC30" s="85">
        <f>IF(SUM(S30:S32)=0,0,1)</f>
        <v>1</v>
      </c>
      <c r="AD30" s="88">
        <f>IF(AC30=1,SUMPRODUCT(R30:R32,S30:S32)/SUMPRODUCT(Q30:Q32,S30:S32),0)</f>
        <v>13.333333333333332</v>
      </c>
    </row>
    <row r="31" spans="3:59" ht="82.25" customHeight="1">
      <c r="C31" s="148" t="s">
        <v>21</v>
      </c>
      <c r="D31" s="149" t="s">
        <v>142</v>
      </c>
      <c r="E31" s="135" t="s">
        <v>78</v>
      </c>
      <c r="F31" s="14"/>
      <c r="G31" s="12"/>
      <c r="H31" s="12"/>
      <c r="I31" s="12" t="s">
        <v>106</v>
      </c>
      <c r="J31" s="13"/>
      <c r="K31" s="79" t="str">
        <f>IF(S31&gt;1,"?",(IF(X31&gt;0,"?","")))</f>
        <v/>
      </c>
      <c r="L31" s="80">
        <v>0.3</v>
      </c>
      <c r="M31" s="94"/>
      <c r="Q31" s="84">
        <f>L31</f>
        <v>0.3</v>
      </c>
      <c r="R31" s="85">
        <f>IF(J31&lt;&gt;"",1,IF(I31&lt;&gt;"",2/3,IF(H31&lt;&gt;"",1/3,0)))*Q31*20</f>
        <v>3.9999999999999996</v>
      </c>
      <c r="S31" s="85">
        <f>IF(F31="",IF(G31&lt;&gt;"",1,0)+IF(H31&lt;&gt;"",1,0)+IF(I31&lt;&gt;"",1,0)+IF(J31&lt;&gt;"",1,0),0)</f>
        <v>1</v>
      </c>
      <c r="T31" s="85">
        <f>IF(F31&lt;&gt;"",0,IF(G31="",(R31/(Q31*20)),0.02+(R31/(Q31*20))))</f>
        <v>0.66666666666666663</v>
      </c>
      <c r="U31" s="85">
        <f>IF(F31&lt;&gt;"",0,Q31)</f>
        <v>0.3</v>
      </c>
      <c r="V31" s="85">
        <f>IF(K31&lt;&gt;"",1,0)</f>
        <v>0</v>
      </c>
      <c r="W31" s="85" t="b">
        <f>IF(F31="",OR(G31&lt;&gt;"",H31&lt;&gt;"",I31&lt;&gt;"",J31&lt;&gt;""),0)</f>
        <v>1</v>
      </c>
      <c r="X31" s="85">
        <f>IF(F31&lt;&gt;"",IF(G31&lt;&gt;"",1,0)+IF(H31&lt;&gt;"",1,0)+IF(I31&lt;&gt;"",1,0)+IF(J31&lt;&gt;"",1,0),0)</f>
        <v>0</v>
      </c>
      <c r="Y31" s="100"/>
      <c r="Z31" s="101"/>
    </row>
    <row r="32" spans="3:59" ht="41" customHeight="1">
      <c r="C32" s="150" t="s">
        <v>22</v>
      </c>
      <c r="D32" s="151" t="s">
        <v>141</v>
      </c>
      <c r="E32" s="139" t="s">
        <v>79</v>
      </c>
      <c r="F32" s="15"/>
      <c r="G32" s="16"/>
      <c r="H32" s="16"/>
      <c r="I32" s="16" t="s">
        <v>106</v>
      </c>
      <c r="J32" s="17"/>
      <c r="K32" s="79" t="str">
        <f>IF(S32&gt;1,"?",(IF(X32&gt;0,"?","")))</f>
        <v/>
      </c>
      <c r="L32" s="80">
        <v>0.45</v>
      </c>
      <c r="M32" s="94"/>
      <c r="Q32" s="84">
        <f>L32</f>
        <v>0.45</v>
      </c>
      <c r="R32" s="85">
        <f>IF(J32&lt;&gt;"",1,IF(I32&lt;&gt;"",2/3,IF(H32&lt;&gt;"",1/3,0)))*Q32*20</f>
        <v>6</v>
      </c>
      <c r="S32" s="85">
        <f>IF(F32="",IF(G32&lt;&gt;"",1,0)+IF(H32&lt;&gt;"",1,0)+IF(I32&lt;&gt;"",1,0)+IF(J32&lt;&gt;"",1,0),0)</f>
        <v>1</v>
      </c>
      <c r="T32" s="85">
        <f>IF(F32&lt;&gt;"",0,IF(G32="",(R32/(Q32*20)),0.02+(R32/(Q32*20))))</f>
        <v>0.66666666666666663</v>
      </c>
      <c r="U32" s="85">
        <f>IF(F32&lt;&gt;"",0,Q32)</f>
        <v>0.45</v>
      </c>
      <c r="V32" s="85">
        <f>IF(K32&lt;&gt;"",1,0)</f>
        <v>0</v>
      </c>
      <c r="W32" s="85" t="b">
        <f>IF(F32="",OR(G32&lt;&gt;"",H32&lt;&gt;"",I32&lt;&gt;"",J32&lt;&gt;""),0)</f>
        <v>1</v>
      </c>
      <c r="X32" s="85">
        <f>IF(F32&lt;&gt;"",IF(G32&lt;&gt;"",1,0)+IF(H32&lt;&gt;"",1,0)+IF(I32&lt;&gt;"",1,0)+IF(J32&lt;&gt;"",1,0),0)</f>
        <v>0</v>
      </c>
      <c r="Y32" s="102"/>
      <c r="Z32" s="97">
        <f>Z30*AA30</f>
        <v>0.15</v>
      </c>
    </row>
    <row r="33" spans="3:30" ht="30" customHeight="1">
      <c r="C33" s="376" t="s">
        <v>68</v>
      </c>
      <c r="D33" s="377"/>
      <c r="E33" s="377"/>
      <c r="F33" s="377"/>
      <c r="G33" s="377"/>
      <c r="H33" s="377"/>
      <c r="I33" s="377"/>
      <c r="J33" s="377"/>
      <c r="K33" s="377"/>
      <c r="L33" s="243">
        <v>0.2</v>
      </c>
      <c r="M33" s="73">
        <f>SUM(L34:L37)</f>
        <v>1</v>
      </c>
      <c r="Q33" s="103"/>
      <c r="R33" s="92"/>
      <c r="S33" s="92"/>
      <c r="T33" s="92"/>
      <c r="U33" s="92"/>
      <c r="V33" s="92"/>
      <c r="W33" s="92"/>
      <c r="X33" s="92"/>
      <c r="Y33" s="92"/>
      <c r="Z33" s="104"/>
    </row>
    <row r="34" spans="3:30" ht="42.25" customHeight="1">
      <c r="C34" s="143" t="s">
        <v>51</v>
      </c>
      <c r="D34" s="152" t="s">
        <v>143</v>
      </c>
      <c r="E34" s="147" t="s">
        <v>144</v>
      </c>
      <c r="F34" s="14"/>
      <c r="G34" s="12"/>
      <c r="H34" s="12"/>
      <c r="I34" s="12" t="s">
        <v>106</v>
      </c>
      <c r="J34" s="13"/>
      <c r="K34" s="79" t="str">
        <f>IF(S34&gt;1,"?",(IF(X34&gt;0,"?","")))</f>
        <v/>
      </c>
      <c r="L34" s="80">
        <v>0.15</v>
      </c>
      <c r="M34" s="94"/>
      <c r="Q34" s="84">
        <f>L34</f>
        <v>0.15</v>
      </c>
      <c r="R34" s="85">
        <f>IF(J34&lt;&gt;"",1,IF(I34&lt;&gt;"",2/3,IF(H34&lt;&gt;"",1/3,0)))*Q34*20</f>
        <v>1.9999999999999998</v>
      </c>
      <c r="S34" s="85">
        <f>IF(F34="",IF(G34&lt;&gt;"",1,0)+IF(H34&lt;&gt;"",1,0)+IF(I34&lt;&gt;"",1,0)+IF(J34&lt;&gt;"",1,0),0)</f>
        <v>1</v>
      </c>
      <c r="T34" s="85">
        <f>IF(F34&lt;&gt;"",0,IF(G34="",(R34/(Q34*20)),0.02+(R34/(Q34*20))))</f>
        <v>0.66666666666666663</v>
      </c>
      <c r="U34" s="85">
        <f>IF(F34&lt;&gt;"",0,Q34)</f>
        <v>0.15</v>
      </c>
      <c r="V34" s="85">
        <f>IF(K34&lt;&gt;"",1,0)</f>
        <v>0</v>
      </c>
      <c r="W34" s="85" t="b">
        <f>IF(F34="",OR(G34&lt;&gt;"",H34&lt;&gt;"",I34&lt;&gt;"",J34&lt;&gt;""),0)</f>
        <v>1</v>
      </c>
      <c r="X34" s="85">
        <f>IF(F34&lt;&gt;"",IF(G34&lt;&gt;"",1,0)+IF(H34&lt;&gt;"",1,0)+IF(I34&lt;&gt;"",1,0)+IF(J34&lt;&gt;"",1,0),0)</f>
        <v>0</v>
      </c>
      <c r="Y34" s="85" t="b">
        <f>OR(W34=FALSE,W35=FALSE,W36=FALSE,W37=FALSE)</f>
        <v>0</v>
      </c>
      <c r="Z34" s="86">
        <f>SUM(U34:U37)</f>
        <v>1</v>
      </c>
      <c r="AA34" s="87">
        <f>L33</f>
        <v>0.2</v>
      </c>
      <c r="AB34" s="85">
        <f>SUM(T34:T37)</f>
        <v>2.6666666666666665</v>
      </c>
      <c r="AC34" s="85">
        <f>IF(SUM(S34:S37)=0,0,1)</f>
        <v>1</v>
      </c>
      <c r="AD34" s="88">
        <f>IF(AC34=1,SUMPRODUCT(R34:R37,S34:S37)/SUMPRODUCT(Q34:Q37,S34:S37),0)</f>
        <v>13.333333333333332</v>
      </c>
    </row>
    <row r="35" spans="3:30" ht="132.5" customHeight="1">
      <c r="C35" s="148" t="s">
        <v>52</v>
      </c>
      <c r="D35" s="149" t="s">
        <v>145</v>
      </c>
      <c r="E35" s="135" t="s">
        <v>80</v>
      </c>
      <c r="F35" s="14"/>
      <c r="G35" s="12"/>
      <c r="H35" s="12"/>
      <c r="I35" s="12" t="s">
        <v>106</v>
      </c>
      <c r="J35" s="13"/>
      <c r="K35" s="79" t="str">
        <f>IF(S35&gt;1,"?",(IF(X35&gt;0,"?","")))</f>
        <v/>
      </c>
      <c r="L35" s="80">
        <v>0.35</v>
      </c>
      <c r="M35" s="94"/>
      <c r="Q35" s="84">
        <f>L35</f>
        <v>0.35</v>
      </c>
      <c r="R35" s="85">
        <f>IF(J35&lt;&gt;"",1,IF(I35&lt;&gt;"",2/3,IF(H35&lt;&gt;"",1/3,0)))*Q35*20</f>
        <v>4.6666666666666661</v>
      </c>
      <c r="S35" s="85">
        <f>IF(F35="",IF(G35&lt;&gt;"",1,0)+IF(H35&lt;&gt;"",1,0)+IF(I35&lt;&gt;"",1,0)+IF(J35&lt;&gt;"",1,0),0)</f>
        <v>1</v>
      </c>
      <c r="T35" s="85">
        <f>IF(F35&lt;&gt;"",0,IF(G35="",(R35/(Q35*20)),0.02+(R35/(Q35*20))))</f>
        <v>0.66666666666666663</v>
      </c>
      <c r="U35" s="85">
        <f>IF(F35&lt;&gt;"",0,Q35)</f>
        <v>0.35</v>
      </c>
      <c r="V35" s="85">
        <f>IF(K35&lt;&gt;"",1,0)</f>
        <v>0</v>
      </c>
      <c r="W35" s="85" t="b">
        <f>IF(F35="",OR(G35&lt;&gt;"",H35&lt;&gt;"",I35&lt;&gt;"",J35&lt;&gt;""),0)</f>
        <v>1</v>
      </c>
      <c r="X35" s="85">
        <f>IF(F35&lt;&gt;"",IF(G35&lt;&gt;"",1,0)+IF(H35&lt;&gt;"",1,0)+IF(I35&lt;&gt;"",1,0)+IF(J35&lt;&gt;"",1,0),0)</f>
        <v>0</v>
      </c>
      <c r="Y35" s="100"/>
      <c r="Z35" s="101"/>
    </row>
    <row r="36" spans="3:30" ht="90.25" customHeight="1">
      <c r="C36" s="150" t="s">
        <v>67</v>
      </c>
      <c r="D36" s="134" t="s">
        <v>147</v>
      </c>
      <c r="E36" s="153" t="s">
        <v>148</v>
      </c>
      <c r="F36" s="35"/>
      <c r="G36" s="12"/>
      <c r="H36" s="36"/>
      <c r="I36" s="36" t="s">
        <v>106</v>
      </c>
      <c r="J36" s="37"/>
      <c r="K36" s="79" t="str">
        <f>IF(S36&gt;1,"?",(IF(X36&gt;0,"?","")))</f>
        <v/>
      </c>
      <c r="L36" s="80">
        <v>0.3</v>
      </c>
      <c r="M36" s="94"/>
      <c r="Q36" s="84">
        <f>L36</f>
        <v>0.3</v>
      </c>
      <c r="R36" s="85">
        <f>IF(J36&lt;&gt;"",1,IF(I36&lt;&gt;"",2/3,IF(H36&lt;&gt;"",1/3,0)))*Q36*20</f>
        <v>3.9999999999999996</v>
      </c>
      <c r="S36" s="85">
        <f>IF(F36="",IF(G36&lt;&gt;"",1,0)+IF(H36&lt;&gt;"",1,0)+IF(I36&lt;&gt;"",1,0)+IF(J36&lt;&gt;"",1,0),0)</f>
        <v>1</v>
      </c>
      <c r="T36" s="85">
        <f>IF(F36&lt;&gt;"",0,IF(G36="",(R36/(Q36*20)),0.02+(R36/(Q36*20))))</f>
        <v>0.66666666666666663</v>
      </c>
      <c r="U36" s="85">
        <f>IF(F36&lt;&gt;"",0,Q36)</f>
        <v>0.3</v>
      </c>
      <c r="V36" s="85">
        <f>IF(K36&lt;&gt;"",1,0)</f>
        <v>0</v>
      </c>
      <c r="W36" s="85" t="b">
        <f>IF(F36="",OR(G36&lt;&gt;"",H36&lt;&gt;"",I36&lt;&gt;"",J36&lt;&gt;""),0)</f>
        <v>1</v>
      </c>
      <c r="X36" s="85">
        <f>IF(F36&lt;&gt;"",IF(G36&lt;&gt;"",1,0)+IF(H36&lt;&gt;"",1,0)+IF(I36&lt;&gt;"",1,0)+IF(J36&lt;&gt;"",1,0),0)</f>
        <v>0</v>
      </c>
      <c r="Y36" s="102"/>
      <c r="Z36" s="101"/>
    </row>
    <row r="37" spans="3:30" ht="72.25" customHeight="1">
      <c r="C37" s="150" t="s">
        <v>146</v>
      </c>
      <c r="D37" s="154" t="s">
        <v>149</v>
      </c>
      <c r="E37" s="139" t="s">
        <v>395</v>
      </c>
      <c r="F37" s="15"/>
      <c r="G37" s="16"/>
      <c r="H37" s="16"/>
      <c r="I37" s="16" t="s">
        <v>106</v>
      </c>
      <c r="J37" s="17"/>
      <c r="K37" s="105" t="str">
        <f>IF(S37&gt;1,"?",(IF(X37&gt;0,"?","")))</f>
        <v/>
      </c>
      <c r="L37" s="106">
        <v>0.2</v>
      </c>
      <c r="M37" s="94"/>
      <c r="Q37" s="84">
        <f>L37</f>
        <v>0.2</v>
      </c>
      <c r="R37" s="85">
        <f>IF(J37&lt;&gt;"",1,IF(I37&lt;&gt;"",2/3,IF(H37&lt;&gt;"",1/3,0)))*Q37*20</f>
        <v>2.6666666666666665</v>
      </c>
      <c r="S37" s="85">
        <f>IF(F37="",IF(G37&lt;&gt;"",1,0)+IF(H37&lt;&gt;"",1,0)+IF(I37&lt;&gt;"",1,0)+IF(J37&lt;&gt;"",1,0),0)</f>
        <v>1</v>
      </c>
      <c r="T37" s="85">
        <f>IF(F37&lt;&gt;"",0,IF(G37="",(R37/(Q37*20)),0.02+(R37/(Q37*20))))</f>
        <v>0.66666666666666663</v>
      </c>
      <c r="U37" s="85">
        <f>IF(F37&lt;&gt;"",0,Q37)</f>
        <v>0.2</v>
      </c>
      <c r="V37" s="85">
        <f>IF(K37&lt;&gt;"",1,0)</f>
        <v>0</v>
      </c>
      <c r="W37" s="85" t="b">
        <f>IF(F37="",OR(G37&lt;&gt;"",H37&lt;&gt;"",I37&lt;&gt;"",J37&lt;&gt;""),0)</f>
        <v>1</v>
      </c>
      <c r="X37" s="85">
        <f>IF(F37&lt;&gt;"",IF(G37&lt;&gt;"",1,0)+IF(H37&lt;&gt;"",1,0)+IF(I37&lt;&gt;"",1,0)+IF(J37&lt;&gt;"",1,0),0)</f>
        <v>0</v>
      </c>
      <c r="Y37" s="102"/>
      <c r="Z37" s="97">
        <f>Z34*AA34</f>
        <v>0.2</v>
      </c>
    </row>
    <row r="38" spans="3:30" ht="30" customHeight="1">
      <c r="C38" s="374" t="s">
        <v>396</v>
      </c>
      <c r="D38" s="375"/>
      <c r="E38" s="375"/>
      <c r="F38" s="375"/>
      <c r="G38" s="375"/>
      <c r="H38" s="375"/>
      <c r="I38" s="375"/>
      <c r="J38" s="375"/>
      <c r="K38" s="375"/>
      <c r="L38" s="243">
        <v>0.2</v>
      </c>
      <c r="M38" s="73">
        <f>SUM(L39:L41)</f>
        <v>1</v>
      </c>
    </row>
    <row r="39" spans="3:30" ht="43.5" customHeight="1">
      <c r="C39" s="155" t="s">
        <v>23</v>
      </c>
      <c r="D39" s="156" t="s">
        <v>150</v>
      </c>
      <c r="E39" s="157" t="s">
        <v>81</v>
      </c>
      <c r="F39" s="14"/>
      <c r="G39" s="12"/>
      <c r="H39" s="12"/>
      <c r="I39" s="12"/>
      <c r="J39" s="13" t="s">
        <v>106</v>
      </c>
      <c r="K39" s="79" t="str">
        <f>IF(S39&gt;1,"?",(IF(X39&gt;0,"?","")))</f>
        <v/>
      </c>
      <c r="L39" s="80">
        <v>0.4</v>
      </c>
      <c r="M39" s="94"/>
      <c r="Q39" s="84">
        <f>L39</f>
        <v>0.4</v>
      </c>
      <c r="R39" s="85">
        <f>IF(J39&lt;&gt;"",1,IF(I39&lt;&gt;"",2/3,IF(H39&lt;&gt;"",1/3,0)))*Q39*20</f>
        <v>8</v>
      </c>
      <c r="S39" s="85">
        <f>IF(F39="",IF(G39&lt;&gt;"",1,0)+IF(H39&lt;&gt;"",1,0)+IF(I39&lt;&gt;"",1,0)+IF(J39&lt;&gt;"",1,0),0)</f>
        <v>1</v>
      </c>
      <c r="T39" s="85">
        <f>IF(F39&lt;&gt;"",0,IF(G39="",(R39/(Q39*20)),0.02+(R39/(Q39*20))))</f>
        <v>1</v>
      </c>
      <c r="U39" s="85">
        <f>IF(F39&lt;&gt;"",0,Q39)</f>
        <v>0.4</v>
      </c>
      <c r="V39" s="85">
        <f>IF(K39&lt;&gt;"",1,0)</f>
        <v>0</v>
      </c>
      <c r="W39" s="85" t="b">
        <f>IF(F39="",OR(G39&lt;&gt;"",H39&lt;&gt;"",I39&lt;&gt;"",J39&lt;&gt;""),0)</f>
        <v>1</v>
      </c>
      <c r="X39" s="85">
        <f>IF(F39&lt;&gt;"",IF(G39&lt;&gt;"",1,0)+IF(H39&lt;&gt;"",1,0)+IF(I39&lt;&gt;"",1,0)+IF(J39&lt;&gt;"",1,0),0)</f>
        <v>0</v>
      </c>
      <c r="Y39" s="85" t="b">
        <f>OR(W39=FALSE,W40=FALSE,W41=FALSE)</f>
        <v>0</v>
      </c>
      <c r="Z39" s="86">
        <f>SUM(U39:U41)</f>
        <v>1</v>
      </c>
      <c r="AA39" s="87">
        <f>L38</f>
        <v>0.2</v>
      </c>
      <c r="AB39" s="85">
        <f>SUM(T39:T41)</f>
        <v>3</v>
      </c>
      <c r="AC39" s="85">
        <f>IF(SUM(S39:S41)=0,0,1)</f>
        <v>1</v>
      </c>
      <c r="AD39" s="88">
        <f>IF(AC39=1,SUMPRODUCT(R39:R41,S39:S41)/SUMPRODUCT(Q39:Q41,S39:S41),0)</f>
        <v>20</v>
      </c>
    </row>
    <row r="40" spans="3:30" ht="57" customHeight="1">
      <c r="C40" s="158" t="s">
        <v>69</v>
      </c>
      <c r="D40" s="136" t="s">
        <v>151</v>
      </c>
      <c r="E40" s="135" t="s">
        <v>152</v>
      </c>
      <c r="F40" s="14"/>
      <c r="G40" s="12"/>
      <c r="H40" s="12"/>
      <c r="I40" s="12"/>
      <c r="J40" s="13" t="s">
        <v>106</v>
      </c>
      <c r="K40" s="79" t="str">
        <f>IF(S40&gt;1,"?",(IF(X40&gt;0,"?","")))</f>
        <v/>
      </c>
      <c r="L40" s="80">
        <v>0.3</v>
      </c>
      <c r="M40" s="94"/>
      <c r="Q40" s="84">
        <f>L40</f>
        <v>0.3</v>
      </c>
      <c r="R40" s="85">
        <f>IF(J40&lt;&gt;"",1,IF(I40&lt;&gt;"",2/3,IF(H40&lt;&gt;"",1/3,0)))*Q40*20</f>
        <v>6</v>
      </c>
      <c r="S40" s="85">
        <f>IF(F40="",IF(G40&lt;&gt;"",1,0)+IF(H40&lt;&gt;"",1,0)+IF(I40&lt;&gt;"",1,0)+IF(J40&lt;&gt;"",1,0),0)</f>
        <v>1</v>
      </c>
      <c r="T40" s="85">
        <f>IF(F40&lt;&gt;"",0,IF(G40="",(R40/(Q40*20)),0.02+(R40/(Q40*20))))</f>
        <v>1</v>
      </c>
      <c r="U40" s="85">
        <f>IF(F40&lt;&gt;"",0,Q40)</f>
        <v>0.3</v>
      </c>
      <c r="V40" s="85">
        <f>IF(K40&lt;&gt;"",1,0)</f>
        <v>0</v>
      </c>
      <c r="W40" s="85" t="b">
        <f>IF(F40="",OR(G40&lt;&gt;"",H40&lt;&gt;"",I40&lt;&gt;"",J40&lt;&gt;""),0)</f>
        <v>1</v>
      </c>
      <c r="X40" s="85">
        <f>IF(F40&lt;&gt;"",IF(G40&lt;&gt;"",1,0)+IF(H40&lt;&gt;"",1,0)+IF(I40&lt;&gt;"",1,0)+IF(J40&lt;&gt;"",1,0),0)</f>
        <v>0</v>
      </c>
      <c r="Y40" s="100"/>
      <c r="Z40" s="93"/>
    </row>
    <row r="41" spans="3:30" ht="55.25" customHeight="1">
      <c r="C41" s="158" t="s">
        <v>70</v>
      </c>
      <c r="D41" s="134" t="s">
        <v>153</v>
      </c>
      <c r="E41" s="159" t="s">
        <v>82</v>
      </c>
      <c r="F41" s="14"/>
      <c r="G41" s="12"/>
      <c r="H41" s="12"/>
      <c r="I41" s="12"/>
      <c r="J41" s="13" t="s">
        <v>106</v>
      </c>
      <c r="K41" s="79" t="str">
        <f>IF(S41&gt;1,"?",(IF(X41&gt;0,"?","")))</f>
        <v/>
      </c>
      <c r="L41" s="80">
        <v>0.3</v>
      </c>
      <c r="M41" s="94"/>
      <c r="Q41" s="84">
        <f>L41</f>
        <v>0.3</v>
      </c>
      <c r="R41" s="85">
        <f>IF(J41&lt;&gt;"",1,IF(I41&lt;&gt;"",2/3,IF(H41&lt;&gt;"",1/3,0)))*Q41*20</f>
        <v>6</v>
      </c>
      <c r="S41" s="85">
        <f>IF(F41="",IF(G41&lt;&gt;"",1,0)+IF(H41&lt;&gt;"",1,0)+IF(I41&lt;&gt;"",1,0)+IF(J41&lt;&gt;"",1,0),0)</f>
        <v>1</v>
      </c>
      <c r="T41" s="85">
        <f>IF(F41&lt;&gt;"",0,IF(G41="",(R41/(Q41*20)),0.02+(R41/(Q41*20))))</f>
        <v>1</v>
      </c>
      <c r="U41" s="85">
        <f>IF(F41&lt;&gt;"",0,Q41)</f>
        <v>0.3</v>
      </c>
      <c r="V41" s="85">
        <f>IF(K41&lt;&gt;"",1,0)</f>
        <v>0</v>
      </c>
      <c r="W41" s="85" t="b">
        <f>IF(F41="",OR(G41&lt;&gt;"",H41&lt;&gt;"",I41&lt;&gt;"",J41&lt;&gt;""),0)</f>
        <v>1</v>
      </c>
      <c r="X41" s="85">
        <f>IF(F41&lt;&gt;"",IF(G41&lt;&gt;"",1,0)+IF(H41&lt;&gt;"",1,0)+IF(I41&lt;&gt;"",1,0)+IF(J41&lt;&gt;"",1,0),0)</f>
        <v>0</v>
      </c>
      <c r="Y41" s="102"/>
      <c r="Z41" s="97">
        <f>Z39*AA39</f>
        <v>0.2</v>
      </c>
    </row>
    <row r="42" spans="3:30" ht="30" customHeight="1">
      <c r="C42" s="360" t="s">
        <v>397</v>
      </c>
      <c r="D42" s="361"/>
      <c r="E42" s="361"/>
      <c r="F42" s="361"/>
      <c r="G42" s="361"/>
      <c r="H42" s="361"/>
      <c r="I42" s="361"/>
      <c r="J42" s="361"/>
      <c r="K42" s="361"/>
      <c r="L42" s="243">
        <v>0.2</v>
      </c>
      <c r="M42" s="73">
        <f>SUM(L43:L44)</f>
        <v>1</v>
      </c>
    </row>
    <row r="43" spans="3:30" ht="135.5" customHeight="1">
      <c r="C43" s="160" t="s">
        <v>71</v>
      </c>
      <c r="D43" s="134" t="s">
        <v>398</v>
      </c>
      <c r="E43" s="135" t="s">
        <v>399</v>
      </c>
      <c r="F43" s="14"/>
      <c r="G43" s="12"/>
      <c r="H43" s="12"/>
      <c r="I43" s="12"/>
      <c r="J43" s="13" t="s">
        <v>106</v>
      </c>
      <c r="K43" s="79" t="str">
        <f>IF(S43&gt;1,"?",(IF(X43&gt;0,"?","")))</f>
        <v/>
      </c>
      <c r="L43" s="80">
        <v>0.5</v>
      </c>
      <c r="M43" s="94"/>
      <c r="Q43" s="84">
        <f>L43</f>
        <v>0.5</v>
      </c>
      <c r="R43" s="85">
        <f>IF(J43&lt;&gt;"",1,IF(I43&lt;&gt;"",2/3,IF(H43&lt;&gt;"",1/3,0)))*Q43*20</f>
        <v>10</v>
      </c>
      <c r="S43" s="85">
        <f>IF(F43="",IF(G43&lt;&gt;"",1,0)+IF(H43&lt;&gt;"",1,0)+IF(I43&lt;&gt;"",1,0)+IF(J43&lt;&gt;"",1,0),0)</f>
        <v>1</v>
      </c>
      <c r="T43" s="85">
        <f>IF(F43&lt;&gt;"",0,IF(G43="",(R43/(Q43*20)),0.02+(R43/(Q43*20))))</f>
        <v>1</v>
      </c>
      <c r="U43" s="85">
        <f>IF(F43&lt;&gt;"",0,Q43)</f>
        <v>0.5</v>
      </c>
      <c r="V43" s="85">
        <f>IF(K43&lt;&gt;"",1,0)</f>
        <v>0</v>
      </c>
      <c r="W43" s="85" t="b">
        <f>IF(F43="",OR(G43&lt;&gt;"",H43&lt;&gt;"",I43&lt;&gt;"",J43&lt;&gt;""),0)</f>
        <v>1</v>
      </c>
      <c r="X43" s="85">
        <f>IF(F43&lt;&gt;"",IF(G43&lt;&gt;"",1,0)+IF(H43&lt;&gt;"",1,0)+IF(I43&lt;&gt;"",1,0)+IF(J43&lt;&gt;"",1,0),0)</f>
        <v>0</v>
      </c>
      <c r="Y43" s="85" t="b">
        <f>OR(W43=FALSE,W44=FALSE)</f>
        <v>0</v>
      </c>
      <c r="Z43" s="86">
        <f>SUM(U43:U44)</f>
        <v>1</v>
      </c>
      <c r="AA43" s="87">
        <f>L42</f>
        <v>0.2</v>
      </c>
      <c r="AB43" s="85">
        <f>SUM(T43:T44)</f>
        <v>2</v>
      </c>
      <c r="AC43" s="85">
        <f>IF(SUM(S43:S44)=0,0,1)</f>
        <v>1</v>
      </c>
      <c r="AD43" s="88">
        <f>IF(AC43=1,SUMPRODUCT(R43:R44,S43:S44)/SUMPRODUCT(Q43:Q44,S43:S44),0)</f>
        <v>20</v>
      </c>
    </row>
    <row r="44" spans="3:30" ht="101.5" customHeight="1">
      <c r="C44" s="161" t="s">
        <v>72</v>
      </c>
      <c r="D44" s="138" t="s">
        <v>99</v>
      </c>
      <c r="E44" s="139" t="s">
        <v>400</v>
      </c>
      <c r="F44" s="15"/>
      <c r="G44" s="16"/>
      <c r="H44" s="16"/>
      <c r="I44" s="16"/>
      <c r="J44" s="17" t="s">
        <v>106</v>
      </c>
      <c r="K44" s="107" t="str">
        <f>IF(S44&gt;1,"?",(IF(X44&gt;0,"?","")))</f>
        <v/>
      </c>
      <c r="L44" s="80">
        <v>0.5</v>
      </c>
      <c r="M44" s="108"/>
      <c r="Q44" s="84">
        <f>L44</f>
        <v>0.5</v>
      </c>
      <c r="R44" s="85">
        <f>IF(J44&lt;&gt;"",1,IF(I44&lt;&gt;"",2/3,IF(H44&lt;&gt;"",1/3,0)))*Q44*20</f>
        <v>10</v>
      </c>
      <c r="S44" s="85">
        <f>IF(F44="",IF(G44&lt;&gt;"",1,0)+IF(H44&lt;&gt;"",1,0)+IF(I44&lt;&gt;"",1,0)+IF(J44&lt;&gt;"",1,0),0)</f>
        <v>1</v>
      </c>
      <c r="T44" s="85">
        <f>IF(F44&lt;&gt;"",0,IF(G44="",(R44/(Q44*20)),0.02+(R44/(Q44*20))))</f>
        <v>1</v>
      </c>
      <c r="U44" s="85">
        <f>IF(F44&lt;&gt;"",0,Q44)</f>
        <v>0.5</v>
      </c>
      <c r="V44" s="85">
        <f>IF(K44&lt;&gt;"",1,0)</f>
        <v>0</v>
      </c>
      <c r="W44" s="85" t="b">
        <f>IF(F44="",OR(G44&lt;&gt;"",H44&lt;&gt;"",I44&lt;&gt;"",J44&lt;&gt;""),0)</f>
        <v>1</v>
      </c>
      <c r="X44" s="85">
        <f>IF(F44&lt;&gt;"",IF(G44&lt;&gt;"",1,0)+IF(H44&lt;&gt;"",1,0)+IF(I44&lt;&gt;"",1,0)+IF(J44&lt;&gt;"",1,0),0)</f>
        <v>0</v>
      </c>
      <c r="Y44" s="102"/>
      <c r="Z44" s="97">
        <f>Z43*AA43</f>
        <v>0.2</v>
      </c>
    </row>
    <row r="45" spans="3:30" ht="42" customHeight="1" thickBot="1">
      <c r="C45" s="330" t="s">
        <v>415</v>
      </c>
      <c r="D45" s="355"/>
      <c r="E45" s="355"/>
      <c r="F45" s="355"/>
      <c r="G45" s="356"/>
      <c r="H45" s="356"/>
      <c r="I45" s="356"/>
      <c r="J45" s="356"/>
      <c r="K45" s="357"/>
      <c r="M45" s="109"/>
    </row>
    <row r="46" spans="3:30" ht="50" customHeight="1" thickBot="1">
      <c r="C46" s="60"/>
      <c r="D46" s="60"/>
      <c r="E46" s="110" t="s">
        <v>8</v>
      </c>
      <c r="F46" s="60"/>
      <c r="G46" s="341">
        <f>Z46</f>
        <v>1</v>
      </c>
      <c r="H46" s="342"/>
      <c r="I46" s="342"/>
      <c r="J46" s="343"/>
      <c r="L46" s="111">
        <f>SUM(L15+L22+L29+L33+L38+L42)</f>
        <v>1</v>
      </c>
      <c r="P46" s="339" t="s">
        <v>105</v>
      </c>
      <c r="Q46" s="340"/>
      <c r="R46" s="340"/>
      <c r="S46" s="112">
        <f>SUM(AC16,AC23,AC30,AC34,AC39,AC43)</f>
        <v>6</v>
      </c>
      <c r="T46" s="113" t="str">
        <f>"sur "&amp;COUNTA(Y16:Y44)</f>
        <v>sur 6</v>
      </c>
      <c r="U46" s="114"/>
      <c r="V46" s="115">
        <f>SUM(V16:V44)</f>
        <v>0</v>
      </c>
      <c r="W46" s="115" t="str">
        <f>COUNTIF(W16:W44,"0")&amp;" sur "&amp;COUNTA(W16:W44)</f>
        <v>0 sur 24</v>
      </c>
      <c r="X46" s="115" t="b">
        <f>OR(Y16=TRUE,Y23=TRUE,Y30=TRUE,Y34=TRUE,Y39=TRUE,Y43=TRUE)</f>
        <v>0</v>
      </c>
      <c r="Z46" s="116">
        <f>SUM(Z21,Z28,Z32,Z37,Z41,Z44)</f>
        <v>1</v>
      </c>
      <c r="AA46" s="117" t="s">
        <v>39</v>
      </c>
    </row>
    <row r="47" spans="3:30" ht="21" customHeight="1" thickBot="1">
      <c r="C47" s="60"/>
      <c r="D47" s="60"/>
      <c r="F47" s="60"/>
      <c r="G47" s="321"/>
      <c r="H47" s="321"/>
      <c r="I47" s="367"/>
      <c r="J47" s="367"/>
      <c r="M47" s="118"/>
      <c r="V47" s="303" t="s">
        <v>104</v>
      </c>
      <c r="W47" s="303" t="s">
        <v>110</v>
      </c>
    </row>
    <row r="48" spans="3:30" ht="50" customHeight="1" thickBot="1">
      <c r="C48" s="119"/>
      <c r="E48" s="120" t="s">
        <v>41</v>
      </c>
      <c r="F48" s="60"/>
      <c r="G48" s="372">
        <f>IF(Z46&lt;50%,"!",IF(V46&lt;&gt;0,"Double saisie!",IF(L50&lt;&gt;0,"Oubli !",(IF(S46&lt;&gt;0,(AD16*AA16+AD23*AA23+AD30*AA30+AD34*AA34+AD39*AA39+AD43*AA43)/(AC16*AA16+AC23*AA23+AC30*AA30+AC34*AA34+AC39*AA39+AC43*AA43),0)))))</f>
        <v>14.333333333333332</v>
      </c>
      <c r="H48" s="373"/>
      <c r="I48" s="365" t="s">
        <v>11</v>
      </c>
      <c r="J48" s="366"/>
      <c r="L48" s="312" t="s">
        <v>109</v>
      </c>
      <c r="M48" s="313"/>
      <c r="V48" s="303"/>
      <c r="W48" s="303"/>
    </row>
    <row r="49" spans="3:26" ht="21" customHeight="1" thickBot="1">
      <c r="E49" s="121"/>
      <c r="F49" s="60"/>
      <c r="G49" s="122"/>
      <c r="H49" s="123"/>
      <c r="I49" s="123"/>
      <c r="J49" s="123"/>
      <c r="L49" s="314"/>
      <c r="M49" s="315"/>
      <c r="V49" s="303"/>
      <c r="W49" s="303"/>
    </row>
    <row r="50" spans="3:26" ht="50" customHeight="1" thickBot="1">
      <c r="D50" s="60"/>
      <c r="E50" s="120" t="s">
        <v>42</v>
      </c>
      <c r="F50" s="60"/>
      <c r="G50" s="370">
        <v>14.5</v>
      </c>
      <c r="H50" s="371"/>
      <c r="I50" s="368" t="s">
        <v>11</v>
      </c>
      <c r="J50" s="369"/>
      <c r="L50" s="310">
        <f>COUNTIF(W16:W44,"FAUX")</f>
        <v>0</v>
      </c>
      <c r="M50" s="311"/>
      <c r="V50" s="303"/>
      <c r="W50" s="303"/>
    </row>
    <row r="51" spans="3:26" ht="21" thickBot="1">
      <c r="D51" s="60"/>
      <c r="E51" s="124"/>
      <c r="F51" s="60"/>
      <c r="G51" s="125"/>
      <c r="H51" s="125"/>
      <c r="I51" s="126"/>
      <c r="J51" s="126"/>
      <c r="V51" s="303"/>
      <c r="W51" s="303"/>
    </row>
    <row r="52" spans="3:26" ht="42" customHeight="1">
      <c r="C52" s="330" t="s">
        <v>43</v>
      </c>
      <c r="D52" s="331"/>
      <c r="E52" s="331"/>
      <c r="F52" s="331"/>
      <c r="G52" s="331"/>
      <c r="H52" s="331"/>
      <c r="I52" s="331"/>
      <c r="J52" s="332"/>
      <c r="V52" s="303"/>
      <c r="W52" s="303"/>
      <c r="Z52" s="127"/>
    </row>
    <row r="53" spans="3:26" ht="21" customHeight="1" thickBot="1">
      <c r="C53" s="128"/>
      <c r="D53" s="128"/>
      <c r="E53" s="128"/>
      <c r="F53" s="128"/>
      <c r="G53" s="128"/>
      <c r="H53" s="128"/>
      <c r="I53" s="128"/>
      <c r="J53" s="128"/>
    </row>
    <row r="54" spans="3:26" ht="25" customHeight="1">
      <c r="C54" s="333" t="s">
        <v>12</v>
      </c>
      <c r="D54" s="334"/>
      <c r="E54" s="334"/>
      <c r="F54" s="334"/>
      <c r="G54" s="334"/>
      <c r="H54" s="334"/>
      <c r="I54" s="334"/>
      <c r="J54" s="335"/>
      <c r="Z54" s="127"/>
    </row>
    <row r="55" spans="3:26" ht="80" customHeight="1" thickBot="1">
      <c r="C55" s="322"/>
      <c r="D55" s="323"/>
      <c r="E55" s="323"/>
      <c r="F55" s="323"/>
      <c r="G55" s="323"/>
      <c r="H55" s="323"/>
      <c r="I55" s="323"/>
      <c r="J55" s="324"/>
    </row>
    <row r="56" spans="3:26" ht="21" thickBot="1">
      <c r="C56" s="128"/>
      <c r="D56" s="128"/>
      <c r="E56" s="128"/>
      <c r="F56" s="129"/>
      <c r="G56" s="128"/>
      <c r="H56" s="128"/>
      <c r="I56" s="128"/>
      <c r="J56" s="128"/>
    </row>
    <row r="57" spans="3:26" ht="25.5" customHeight="1" thickBot="1">
      <c r="C57" s="325" t="s">
        <v>13</v>
      </c>
      <c r="D57" s="326"/>
      <c r="E57" s="130" t="s">
        <v>14</v>
      </c>
      <c r="F57" s="71"/>
      <c r="G57" s="327" t="s">
        <v>15</v>
      </c>
      <c r="H57" s="328"/>
      <c r="I57" s="328"/>
      <c r="J57" s="329"/>
    </row>
    <row r="58" spans="3:26" ht="50" customHeight="1" thickBot="1">
      <c r="C58" s="306"/>
      <c r="D58" s="307"/>
      <c r="E58" s="38"/>
      <c r="F58" s="131"/>
      <c r="G58" s="318"/>
      <c r="H58" s="319"/>
      <c r="I58" s="319"/>
      <c r="J58" s="320"/>
    </row>
    <row r="59" spans="3:26" ht="50" customHeight="1">
      <c r="C59" s="306"/>
      <c r="D59" s="307"/>
      <c r="E59" s="39"/>
      <c r="F59" s="131"/>
      <c r="G59" s="316"/>
      <c r="H59" s="317"/>
      <c r="I59" s="317"/>
      <c r="J59" s="317"/>
    </row>
    <row r="60" spans="3:26" ht="50" customHeight="1">
      <c r="C60" s="308"/>
      <c r="D60" s="309"/>
      <c r="E60" s="162"/>
      <c r="F60" s="132"/>
      <c r="G60" s="132"/>
      <c r="H60" s="132"/>
      <c r="I60" s="132"/>
      <c r="J60" s="132"/>
    </row>
    <row r="61" spans="3:26" ht="50" customHeight="1" thickBot="1">
      <c r="C61" s="304"/>
      <c r="D61" s="305"/>
      <c r="E61" s="163"/>
      <c r="F61" s="132"/>
      <c r="G61" s="132"/>
      <c r="H61" s="132"/>
      <c r="I61" s="132"/>
      <c r="J61" s="132"/>
    </row>
  </sheetData>
  <sheetProtection algorithmName="SHA-512" hashValue="13zIu1tw/mc9KHC2xguOReqiSabU78MPu4y+3gO51ZvpzGwLqr6RhzRxzVYbzuWOiFYDj70HTM/krHeYqxZepw==" saltValue="YvKGZ7dHMJAqKMTadMRauA==" spinCount="100000" sheet="1" objects="1" scenarios="1"/>
  <mergeCells count="58">
    <mergeCell ref="H10:L10"/>
    <mergeCell ref="F4:G4"/>
    <mergeCell ref="F5:G5"/>
    <mergeCell ref="F6:G6"/>
    <mergeCell ref="F7:G7"/>
    <mergeCell ref="F8:G8"/>
    <mergeCell ref="F9:G9"/>
    <mergeCell ref="F10:G10"/>
    <mergeCell ref="H8:L8"/>
    <mergeCell ref="H4:L4"/>
    <mergeCell ref="H5:L5"/>
    <mergeCell ref="H6:L6"/>
    <mergeCell ref="H7:L7"/>
    <mergeCell ref="H9:L9"/>
    <mergeCell ref="E13:E14"/>
    <mergeCell ref="C13:D14"/>
    <mergeCell ref="I48:J48"/>
    <mergeCell ref="I47:J47"/>
    <mergeCell ref="I50:J50"/>
    <mergeCell ref="G50:H50"/>
    <mergeCell ref="G48:H48"/>
    <mergeCell ref="C15:K15"/>
    <mergeCell ref="C22:K22"/>
    <mergeCell ref="C29:K29"/>
    <mergeCell ref="C33:K33"/>
    <mergeCell ref="C38:K38"/>
    <mergeCell ref="F3:L3"/>
    <mergeCell ref="P46:R46"/>
    <mergeCell ref="G46:J46"/>
    <mergeCell ref="B8:C8"/>
    <mergeCell ref="B9:C9"/>
    <mergeCell ref="B10:C10"/>
    <mergeCell ref="C12:D12"/>
    <mergeCell ref="F12:J12"/>
    <mergeCell ref="B3:D3"/>
    <mergeCell ref="B5:C5"/>
    <mergeCell ref="B6:C6"/>
    <mergeCell ref="B7:C7"/>
    <mergeCell ref="B4:C4"/>
    <mergeCell ref="C45:K45"/>
    <mergeCell ref="E24:E25"/>
    <mergeCell ref="C42:K42"/>
    <mergeCell ref="W47:W52"/>
    <mergeCell ref="V47:V52"/>
    <mergeCell ref="C61:D61"/>
    <mergeCell ref="C58:D58"/>
    <mergeCell ref="C59:D59"/>
    <mergeCell ref="C60:D60"/>
    <mergeCell ref="L50:M50"/>
    <mergeCell ref="L48:M49"/>
    <mergeCell ref="G59:J59"/>
    <mergeCell ref="G58:J58"/>
    <mergeCell ref="G47:H47"/>
    <mergeCell ref="C55:J55"/>
    <mergeCell ref="C57:D57"/>
    <mergeCell ref="G57:J57"/>
    <mergeCell ref="C52:J52"/>
    <mergeCell ref="C54:J54"/>
  </mergeCells>
  <phoneticPr fontId="4" type="noConversion"/>
  <conditionalFormatting sqref="O15 O18">
    <cfRule type="containsText" dxfId="169" priority="132" operator="containsText" text="Invalide">
      <formula>NOT(ISERROR(SEARCH("Invalide",O15)))</formula>
    </cfRule>
    <cfRule type="containsText" dxfId="168" priority="135" operator="containsText" text="VALIDE">
      <formula>NOT(ISERROR(SEARCH("VALIDE",O15)))</formula>
    </cfRule>
  </conditionalFormatting>
  <conditionalFormatting sqref="O1:O1048576">
    <cfRule type="containsText" dxfId="167" priority="124" operator="containsText" text="Erreur saisie">
      <formula>NOT(ISERROR(SEARCH("Erreur saisie",O1)))</formula>
    </cfRule>
    <cfRule type="containsText" dxfId="166" priority="125" operator="containsText" text="Saisie OK">
      <formula>NOT(ISERROR(SEARCH("Saisie OK",O1)))</formula>
    </cfRule>
  </conditionalFormatting>
  <conditionalFormatting sqref="F13">
    <cfRule type="containsText" dxfId="165" priority="119" operator="containsText" text="Non">
      <formula>NOT(ISERROR(SEARCH("Non",F13)))</formula>
    </cfRule>
  </conditionalFormatting>
  <conditionalFormatting sqref="K16:K21 K39:K41 K30:K32 K23:K28 K43:K44 K34:K37">
    <cfRule type="containsText" dxfId="164" priority="87" operator="containsText" text="?">
      <formula>NOT(ISERROR(SEARCH("?",K16)))</formula>
    </cfRule>
  </conditionalFormatting>
  <conditionalFormatting sqref="F16">
    <cfRule type="containsText" dxfId="163" priority="88" operator="containsText" text="Non">
      <formula>NOT(ISERROR(SEARCH("Non",F16)))</formula>
    </cfRule>
    <cfRule type="colorScale" priority="89">
      <colorScale>
        <cfvo type="min"/>
        <cfvo type="percentile" val="50"/>
        <cfvo type="max"/>
        <color rgb="FFF8696B"/>
        <color rgb="FFFFEB84"/>
        <color rgb="FF63BE7B"/>
      </colorScale>
    </cfRule>
  </conditionalFormatting>
  <conditionalFormatting sqref="F17">
    <cfRule type="containsText" dxfId="162" priority="85" operator="containsText" text="Non">
      <formula>NOT(ISERROR(SEARCH("Non",F17)))</formula>
    </cfRule>
    <cfRule type="colorScale" priority="86">
      <colorScale>
        <cfvo type="min"/>
        <cfvo type="percentile" val="50"/>
        <cfvo type="max"/>
        <color rgb="FFF8696B"/>
        <color rgb="FFFFEB84"/>
        <color rgb="FF63BE7B"/>
      </colorScale>
    </cfRule>
  </conditionalFormatting>
  <conditionalFormatting sqref="F18">
    <cfRule type="containsText" dxfId="161" priority="82" operator="containsText" text="Non">
      <formula>NOT(ISERROR(SEARCH("Non",F18)))</formula>
    </cfRule>
    <cfRule type="colorScale" priority="83">
      <colorScale>
        <cfvo type="min"/>
        <cfvo type="percentile" val="50"/>
        <cfvo type="max"/>
        <color rgb="FFF8696B"/>
        <color rgb="FFFFEB84"/>
        <color rgb="FF63BE7B"/>
      </colorScale>
    </cfRule>
  </conditionalFormatting>
  <conditionalFormatting sqref="F19">
    <cfRule type="containsText" dxfId="160" priority="79" operator="containsText" text="Non">
      <formula>NOT(ISERROR(SEARCH("Non",F19)))</formula>
    </cfRule>
    <cfRule type="colorScale" priority="80">
      <colorScale>
        <cfvo type="min"/>
        <cfvo type="percentile" val="50"/>
        <cfvo type="max"/>
        <color rgb="FFF8696B"/>
        <color rgb="FFFFEB84"/>
        <color rgb="FF63BE7B"/>
      </colorScale>
    </cfRule>
  </conditionalFormatting>
  <conditionalFormatting sqref="F20">
    <cfRule type="containsText" dxfId="159" priority="76" operator="containsText" text="Non">
      <formula>NOT(ISERROR(SEARCH("Non",F20)))</formula>
    </cfRule>
    <cfRule type="colorScale" priority="77">
      <colorScale>
        <cfvo type="min"/>
        <cfvo type="percentile" val="50"/>
        <cfvo type="max"/>
        <color rgb="FFF8696B"/>
        <color rgb="FFFFEB84"/>
        <color rgb="FF63BE7B"/>
      </colorScale>
    </cfRule>
  </conditionalFormatting>
  <conditionalFormatting sqref="F21">
    <cfRule type="containsText" dxfId="158" priority="73" operator="containsText" text="Non">
      <formula>NOT(ISERROR(SEARCH("Non",F21)))</formula>
    </cfRule>
    <cfRule type="colorScale" priority="74">
      <colorScale>
        <cfvo type="min"/>
        <cfvo type="percentile" val="50"/>
        <cfvo type="max"/>
        <color rgb="FFF8696B"/>
        <color rgb="FFFFEB84"/>
        <color rgb="FF63BE7B"/>
      </colorScale>
    </cfRule>
  </conditionalFormatting>
  <conditionalFormatting sqref="F23">
    <cfRule type="containsText" dxfId="157" priority="70" operator="containsText" text="Non">
      <formula>NOT(ISERROR(SEARCH("Non",F23)))</formula>
    </cfRule>
    <cfRule type="colorScale" priority="71">
      <colorScale>
        <cfvo type="min"/>
        <cfvo type="percentile" val="50"/>
        <cfvo type="max"/>
        <color rgb="FFF8696B"/>
        <color rgb="FFFFEB84"/>
        <color rgb="FF63BE7B"/>
      </colorScale>
    </cfRule>
  </conditionalFormatting>
  <conditionalFormatting sqref="F26">
    <cfRule type="containsText" dxfId="156" priority="58" operator="containsText" text="Non">
      <formula>NOT(ISERROR(SEARCH("Non",F26)))</formula>
    </cfRule>
    <cfRule type="colorScale" priority="59">
      <colorScale>
        <cfvo type="min"/>
        <cfvo type="percentile" val="50"/>
        <cfvo type="max"/>
        <color rgb="FFF8696B"/>
        <color rgb="FFFFEB84"/>
        <color rgb="FF63BE7B"/>
      </colorScale>
    </cfRule>
  </conditionalFormatting>
  <conditionalFormatting sqref="F27">
    <cfRule type="containsText" dxfId="155" priority="55" operator="containsText" text="Non">
      <formula>NOT(ISERROR(SEARCH("Non",F27)))</formula>
    </cfRule>
    <cfRule type="colorScale" priority="56">
      <colorScale>
        <cfvo type="min"/>
        <cfvo type="percentile" val="50"/>
        <cfvo type="max"/>
        <color rgb="FFF8696B"/>
        <color rgb="FFFFEB84"/>
        <color rgb="FF63BE7B"/>
      </colorScale>
    </cfRule>
  </conditionalFormatting>
  <conditionalFormatting sqref="F28">
    <cfRule type="containsText" dxfId="154" priority="52" operator="containsText" text="Non">
      <formula>NOT(ISERROR(SEARCH("Non",F28)))</formula>
    </cfRule>
    <cfRule type="colorScale" priority="53">
      <colorScale>
        <cfvo type="min"/>
        <cfvo type="percentile" val="50"/>
        <cfvo type="max"/>
        <color rgb="FFF8696B"/>
        <color rgb="FFFFEB84"/>
        <color rgb="FF63BE7B"/>
      </colorScale>
    </cfRule>
  </conditionalFormatting>
  <conditionalFormatting sqref="F30">
    <cfRule type="containsText" dxfId="153" priority="49" operator="containsText" text="Non">
      <formula>NOT(ISERROR(SEARCH("Non",F30)))</formula>
    </cfRule>
    <cfRule type="colorScale" priority="50">
      <colorScale>
        <cfvo type="min"/>
        <cfvo type="percentile" val="50"/>
        <cfvo type="max"/>
        <color rgb="FFF8696B"/>
        <color rgb="FFFFEB84"/>
        <color rgb="FF63BE7B"/>
      </colorScale>
    </cfRule>
  </conditionalFormatting>
  <conditionalFormatting sqref="F31">
    <cfRule type="containsText" dxfId="152" priority="46" operator="containsText" text="Non">
      <formula>NOT(ISERROR(SEARCH("Non",F31)))</formula>
    </cfRule>
    <cfRule type="colorScale" priority="47">
      <colorScale>
        <cfvo type="min"/>
        <cfvo type="percentile" val="50"/>
        <cfvo type="max"/>
        <color rgb="FFF8696B"/>
        <color rgb="FFFFEB84"/>
        <color rgb="FF63BE7B"/>
      </colorScale>
    </cfRule>
  </conditionalFormatting>
  <conditionalFormatting sqref="F32">
    <cfRule type="containsText" dxfId="151" priority="43" operator="containsText" text="Non">
      <formula>NOT(ISERROR(SEARCH("Non",F32)))</formula>
    </cfRule>
    <cfRule type="colorScale" priority="44">
      <colorScale>
        <cfvo type="min"/>
        <cfvo type="percentile" val="50"/>
        <cfvo type="max"/>
        <color rgb="FFF8696B"/>
        <color rgb="FFFFEB84"/>
        <color rgb="FF63BE7B"/>
      </colorScale>
    </cfRule>
  </conditionalFormatting>
  <conditionalFormatting sqref="F25">
    <cfRule type="containsText" dxfId="150" priority="40" operator="containsText" text="Non">
      <formula>NOT(ISERROR(SEARCH("Non",F25)))</formula>
    </cfRule>
    <cfRule type="colorScale" priority="41">
      <colorScale>
        <cfvo type="min"/>
        <cfvo type="percentile" val="50"/>
        <cfvo type="max"/>
        <color rgb="FFF8696B"/>
        <color rgb="FFFFEB84"/>
        <color rgb="FF63BE7B"/>
      </colorScale>
    </cfRule>
  </conditionalFormatting>
  <conditionalFormatting sqref="F24">
    <cfRule type="containsText" dxfId="149" priority="37" operator="containsText" text="Non">
      <formula>NOT(ISERROR(SEARCH("Non",F24)))</formula>
    </cfRule>
    <cfRule type="colorScale" priority="38">
      <colorScale>
        <cfvo type="min"/>
        <cfvo type="percentile" val="50"/>
        <cfvo type="max"/>
        <color rgb="FFF8696B"/>
        <color rgb="FFFFEB84"/>
        <color rgb="FF63BE7B"/>
      </colorScale>
    </cfRule>
  </conditionalFormatting>
  <conditionalFormatting sqref="F34">
    <cfRule type="containsText" dxfId="148" priority="34" operator="containsText" text="Non">
      <formula>NOT(ISERROR(SEARCH("Non",F34)))</formula>
    </cfRule>
    <cfRule type="colorScale" priority="35">
      <colorScale>
        <cfvo type="min"/>
        <cfvo type="percentile" val="50"/>
        <cfvo type="max"/>
        <color rgb="FFF8696B"/>
        <color rgb="FFFFEB84"/>
        <color rgb="FF63BE7B"/>
      </colorScale>
    </cfRule>
  </conditionalFormatting>
  <conditionalFormatting sqref="F35:F36">
    <cfRule type="containsText" dxfId="147" priority="31" operator="containsText" text="Non">
      <formula>NOT(ISERROR(SEARCH("Non",F35)))</formula>
    </cfRule>
    <cfRule type="colorScale" priority="32">
      <colorScale>
        <cfvo type="min"/>
        <cfvo type="percentile" val="50"/>
        <cfvo type="max"/>
        <color rgb="FFF8696B"/>
        <color rgb="FFFFEB84"/>
        <color rgb="FF63BE7B"/>
      </colorScale>
    </cfRule>
  </conditionalFormatting>
  <conditionalFormatting sqref="F37">
    <cfRule type="containsText" dxfId="146" priority="28" operator="containsText" text="Non">
      <formula>NOT(ISERROR(SEARCH("Non",F37)))</formula>
    </cfRule>
    <cfRule type="colorScale" priority="29">
      <colorScale>
        <cfvo type="min"/>
        <cfvo type="percentile" val="50"/>
        <cfvo type="max"/>
        <color rgb="FFF8696B"/>
        <color rgb="FFFFEB84"/>
        <color rgb="FF63BE7B"/>
      </colorScale>
    </cfRule>
  </conditionalFormatting>
  <conditionalFormatting sqref="G46:J46">
    <cfRule type="cellIs" dxfId="145" priority="16" operator="lessThan">
      <formula>0.5</formula>
    </cfRule>
    <cfRule type="cellIs" dxfId="144" priority="17" operator="greaterThan">
      <formula>0.5</formula>
    </cfRule>
  </conditionalFormatting>
  <conditionalFormatting sqref="F39:F41">
    <cfRule type="containsText" dxfId="143" priority="202" operator="containsText" text="Non">
      <formula>NOT(ISERROR(SEARCH("Non",F39)))</formula>
    </cfRule>
    <cfRule type="colorScale" priority="203">
      <colorScale>
        <cfvo type="min"/>
        <cfvo type="percentile" val="50"/>
        <cfvo type="max"/>
        <color rgb="FFF8696B"/>
        <color rgb="FFFFEB84"/>
        <color rgb="FF63BE7B"/>
      </colorScale>
    </cfRule>
  </conditionalFormatting>
  <conditionalFormatting sqref="F43:F44">
    <cfRule type="containsText" dxfId="142" priority="266" operator="containsText" text="Non">
      <formula>NOT(ISERROR(SEARCH("Non",F43)))</formula>
    </cfRule>
    <cfRule type="colorScale" priority="267">
      <colorScale>
        <cfvo type="min"/>
        <cfvo type="percentile" val="50"/>
        <cfvo type="max"/>
        <color rgb="FFF8696B"/>
        <color rgb="FFFFEB84"/>
        <color rgb="FF63BE7B"/>
      </colorScale>
    </cfRule>
  </conditionalFormatting>
  <conditionalFormatting sqref="G48:H48">
    <cfRule type="containsText" dxfId="141" priority="1" operator="containsText" text="!">
      <formula>NOT(ISERROR(SEARCH("!",G48)))</formula>
    </cfRule>
  </conditionalFormatting>
  <pageMargins left="0" right="0.11811023622047245" top="0.35433070866141736" bottom="0.35433070866141736" header="0.31496062992125984" footer="0.31496062992125984"/>
  <pageSetup paperSize="9" scale="25" orientation="portrait" horizontalDpi="300" verticalDpi="300" r:id="rId1"/>
  <ignoredErrors>
    <ignoredError sqref="M22 M37:M41 M15 M28:M35 M42"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tabColor rgb="FF0066FF"/>
    <pageSetUpPr fitToPage="1"/>
  </sheetPr>
  <dimension ref="B1:AW111"/>
  <sheetViews>
    <sheetView zoomScale="25" zoomScaleNormal="25" workbookViewId="0">
      <selection activeCell="G99" sqref="G99:H99"/>
    </sheetView>
  </sheetViews>
  <sheetFormatPr baseColWidth="10" defaultColWidth="11" defaultRowHeight="14"/>
  <cols>
    <col min="1" max="2" width="8.6640625" style="164" customWidth="1"/>
    <col min="3" max="3" width="10.6640625" style="164" customWidth="1"/>
    <col min="4" max="4" width="53.6640625" style="164" customWidth="1"/>
    <col min="5" max="5" width="70.6640625" style="164" customWidth="1"/>
    <col min="6" max="6" width="10.1640625" style="164" customWidth="1"/>
    <col min="7" max="10" width="15.6640625" style="164" customWidth="1"/>
    <col min="11" max="11" width="5.1640625" style="164" customWidth="1"/>
    <col min="12" max="12" width="12.1640625" style="164" customWidth="1"/>
    <col min="13" max="13" width="9.33203125" style="164" customWidth="1"/>
    <col min="14" max="16" width="8.83203125" style="164" hidden="1" customWidth="1"/>
    <col min="17" max="32" width="11" style="164" hidden="1" customWidth="1"/>
    <col min="33" max="16384" width="11" style="164"/>
  </cols>
  <sheetData>
    <row r="1" spans="2:30" ht="21" customHeight="1"/>
    <row r="2" spans="2:30" ht="236" customHeight="1" thickBot="1"/>
    <row r="3" spans="2:30" ht="30" customHeight="1">
      <c r="B3" s="336" t="s">
        <v>124</v>
      </c>
      <c r="C3" s="337"/>
      <c r="D3" s="338"/>
      <c r="E3" s="56"/>
      <c r="F3" s="336" t="s">
        <v>126</v>
      </c>
      <c r="G3" s="337"/>
      <c r="H3" s="337"/>
      <c r="I3" s="337"/>
      <c r="J3" s="337"/>
      <c r="K3" s="337"/>
      <c r="L3" s="338"/>
    </row>
    <row r="4" spans="2:30" ht="30" customHeight="1">
      <c r="B4" s="353" t="s">
        <v>103</v>
      </c>
      <c r="C4" s="354"/>
      <c r="D4" s="50" t="str">
        <f>'SESSION 2023'!C6</f>
        <v>xxxxx</v>
      </c>
      <c r="E4" s="57"/>
      <c r="F4" s="380" t="s">
        <v>103</v>
      </c>
      <c r="G4" s="381"/>
      <c r="H4" s="382" t="str">
        <f>'SESSION 2023'!F6</f>
        <v>YYYYYYYYYYYY</v>
      </c>
      <c r="I4" s="382"/>
      <c r="J4" s="382"/>
      <c r="K4" s="382"/>
      <c r="L4" s="383"/>
    </row>
    <row r="5" spans="2:30" ht="30" customHeight="1">
      <c r="B5" s="346" t="s">
        <v>113</v>
      </c>
      <c r="C5" s="347"/>
      <c r="D5" s="50">
        <f>'SESSION 2023'!C7</f>
        <v>2023</v>
      </c>
      <c r="E5" s="57"/>
      <c r="F5" s="346" t="s">
        <v>113</v>
      </c>
      <c r="G5" s="347"/>
      <c r="H5" s="382">
        <f>'SESSION 2023'!F7</f>
        <v>2023</v>
      </c>
      <c r="I5" s="382"/>
      <c r="J5" s="382"/>
      <c r="K5" s="382"/>
      <c r="L5" s="383"/>
    </row>
    <row r="6" spans="2:30" ht="30" customHeight="1">
      <c r="B6" s="346" t="s">
        <v>0</v>
      </c>
      <c r="C6" s="347"/>
      <c r="D6" s="50" t="str">
        <f>'SESSION 2023'!C8</f>
        <v>VVVVVVV</v>
      </c>
      <c r="E6" s="57"/>
      <c r="F6" s="346" t="s">
        <v>0</v>
      </c>
      <c r="G6" s="347"/>
      <c r="H6" s="382">
        <f>'SESSION 2023'!F8</f>
        <v>26287</v>
      </c>
      <c r="I6" s="382"/>
      <c r="J6" s="382"/>
      <c r="K6" s="382"/>
      <c r="L6" s="383"/>
    </row>
    <row r="7" spans="2:30" ht="30" customHeight="1">
      <c r="B7" s="346" t="s">
        <v>2</v>
      </c>
      <c r="C7" s="347"/>
      <c r="D7" s="50" t="str">
        <f>'SESSION 2023'!C9</f>
        <v>MARTIN</v>
      </c>
      <c r="E7" s="57"/>
      <c r="F7" s="346" t="s">
        <v>2</v>
      </c>
      <c r="G7" s="347"/>
      <c r="H7" s="382" t="str">
        <f>'SESSION 2023'!F9</f>
        <v>_</v>
      </c>
      <c r="I7" s="382"/>
      <c r="J7" s="382"/>
      <c r="K7" s="382"/>
      <c r="L7" s="383"/>
    </row>
    <row r="8" spans="2:30" ht="30" customHeight="1">
      <c r="B8" s="344" t="s">
        <v>3</v>
      </c>
      <c r="C8" s="345"/>
      <c r="D8" s="50" t="str">
        <f>'SESSION 2023'!C10</f>
        <v>Quentin</v>
      </c>
      <c r="E8" s="57"/>
      <c r="F8" s="344" t="s">
        <v>3</v>
      </c>
      <c r="G8" s="345"/>
      <c r="H8" s="382" t="str">
        <f>'SESSION 2023'!F10</f>
        <v>_</v>
      </c>
      <c r="I8" s="382"/>
      <c r="J8" s="382"/>
      <c r="K8" s="382"/>
      <c r="L8" s="383"/>
    </row>
    <row r="9" spans="2:30" ht="30" customHeight="1">
      <c r="B9" s="346" t="s">
        <v>4</v>
      </c>
      <c r="C9" s="347"/>
      <c r="D9" s="31"/>
      <c r="E9" s="57"/>
      <c r="F9" s="346" t="s">
        <v>118</v>
      </c>
      <c r="G9" s="347"/>
      <c r="H9" s="384"/>
      <c r="I9" s="384"/>
      <c r="J9" s="384"/>
      <c r="K9" s="384"/>
      <c r="L9" s="385"/>
    </row>
    <row r="10" spans="2:30" ht="30" customHeight="1" thickBot="1">
      <c r="B10" s="348" t="s">
        <v>5</v>
      </c>
      <c r="C10" s="349"/>
      <c r="D10" s="49" t="s">
        <v>119</v>
      </c>
      <c r="E10" s="58"/>
      <c r="F10" s="348" t="s">
        <v>121</v>
      </c>
      <c r="G10" s="349"/>
      <c r="H10" s="378" t="str">
        <f>'SESSION 2023'!F11</f>
        <v>ZZZZZ</v>
      </c>
      <c r="I10" s="378"/>
      <c r="J10" s="378"/>
      <c r="K10" s="378"/>
      <c r="L10" s="379"/>
    </row>
    <row r="11" spans="2:30" ht="11" customHeight="1"/>
    <row r="12" spans="2:30" ht="104.5" customHeight="1">
      <c r="C12" s="386" t="s">
        <v>127</v>
      </c>
      <c r="D12" s="387"/>
      <c r="E12" s="165" t="s">
        <v>442</v>
      </c>
      <c r="F12" s="388" t="s">
        <v>440</v>
      </c>
      <c r="G12" s="388"/>
      <c r="H12" s="388"/>
      <c r="I12" s="388"/>
      <c r="J12" s="388"/>
      <c r="K12" s="166"/>
      <c r="L12" s="167"/>
      <c r="M12" s="166"/>
    </row>
    <row r="13" spans="2:30" ht="25" customHeight="1">
      <c r="C13" s="393" t="s">
        <v>7</v>
      </c>
      <c r="D13" s="394"/>
      <c r="E13" s="391" t="s">
        <v>50</v>
      </c>
      <c r="F13" s="255" t="s">
        <v>40</v>
      </c>
      <c r="G13" s="61">
        <v>1</v>
      </c>
      <c r="H13" s="62">
        <v>2</v>
      </c>
      <c r="I13" s="63">
        <v>3</v>
      </c>
      <c r="J13" s="64">
        <v>4</v>
      </c>
      <c r="K13" s="166"/>
      <c r="L13" s="167"/>
      <c r="M13" s="168"/>
    </row>
    <row r="14" spans="2:30" ht="68" customHeight="1">
      <c r="C14" s="395"/>
      <c r="D14" s="396"/>
      <c r="E14" s="392"/>
      <c r="F14" s="253" t="s">
        <v>439</v>
      </c>
      <c r="G14" s="69" t="s">
        <v>44</v>
      </c>
      <c r="H14" s="70" t="s">
        <v>45</v>
      </c>
      <c r="I14" s="70" t="s">
        <v>46</v>
      </c>
      <c r="J14" s="70" t="s">
        <v>47</v>
      </c>
      <c r="K14" s="166"/>
      <c r="L14" s="169" t="s">
        <v>6</v>
      </c>
      <c r="M14" s="168"/>
    </row>
    <row r="15" spans="2:30" ht="30" customHeight="1">
      <c r="C15" s="389" t="s">
        <v>154</v>
      </c>
      <c r="D15" s="390"/>
      <c r="E15" s="390"/>
      <c r="F15" s="390"/>
      <c r="G15" s="390"/>
      <c r="H15" s="390"/>
      <c r="I15" s="390"/>
      <c r="J15" s="390"/>
      <c r="K15" s="236"/>
      <c r="L15" s="245">
        <v>0.05</v>
      </c>
      <c r="M15" s="73">
        <f>SUM(L16:L21)</f>
        <v>1</v>
      </c>
      <c r="O15" s="171" t="str">
        <f>IF(M15=100%,"Valide",IF(M15&lt;100%,"Invalide",IF(M15&gt;100%,"Invalide")))</f>
        <v>Valide</v>
      </c>
      <c r="P15" s="172"/>
      <c r="Q15" s="76" t="s">
        <v>25</v>
      </c>
      <c r="R15" s="76" t="s">
        <v>26</v>
      </c>
      <c r="S15" s="76" t="s">
        <v>27</v>
      </c>
      <c r="T15" s="76" t="s">
        <v>28</v>
      </c>
      <c r="U15" s="76" t="s">
        <v>29</v>
      </c>
      <c r="V15" s="76" t="s">
        <v>30</v>
      </c>
      <c r="W15" s="76" t="s">
        <v>31</v>
      </c>
      <c r="X15" s="76" t="s">
        <v>32</v>
      </c>
      <c r="Y15" s="76" t="s">
        <v>33</v>
      </c>
      <c r="Z15" s="76" t="s">
        <v>34</v>
      </c>
      <c r="AA15" s="76" t="s">
        <v>35</v>
      </c>
      <c r="AB15" s="76" t="s">
        <v>36</v>
      </c>
      <c r="AC15" s="76" t="s">
        <v>37</v>
      </c>
      <c r="AD15" s="76" t="s">
        <v>38</v>
      </c>
    </row>
    <row r="16" spans="2:30" ht="35" customHeight="1">
      <c r="C16" s="155" t="s">
        <v>161</v>
      </c>
      <c r="D16" s="135" t="s">
        <v>167</v>
      </c>
      <c r="E16" s="142" t="s">
        <v>168</v>
      </c>
      <c r="F16" s="14"/>
      <c r="G16" s="12"/>
      <c r="H16" s="12"/>
      <c r="I16" s="12"/>
      <c r="J16" s="13" t="s">
        <v>106</v>
      </c>
      <c r="K16" s="79" t="str">
        <f t="shared" ref="K16:K21" si="0">IF(S16&gt;1,"?",(IF(X16&gt;0,"?","")))</f>
        <v/>
      </c>
      <c r="L16" s="173">
        <v>0.25</v>
      </c>
      <c r="M16" s="174"/>
      <c r="O16" s="175" t="str">
        <f>IF(M15=100%,"Valide",IF(M15&lt;100%,"Invalide",IF(M15&gt;100%,"Invalide")))</f>
        <v>Valide</v>
      </c>
      <c r="P16" s="176">
        <f>Q16</f>
        <v>0.25</v>
      </c>
      <c r="Q16" s="84">
        <f t="shared" ref="Q16:Q21" si="1">L16</f>
        <v>0.25</v>
      </c>
      <c r="R16" s="85">
        <f t="shared" ref="R16:R21" si="2">IF(J16&lt;&gt;"",1,IF(I16&lt;&gt;"",2/3,IF(H16&lt;&gt;"",1/3,0)))*Q16*20</f>
        <v>5</v>
      </c>
      <c r="S16" s="85">
        <f t="shared" ref="S16:S21" si="3">IF(F16="",IF(G16&lt;&gt;"",1,0)+IF(H16&lt;&gt;"",1,0)+IF(I16&lt;&gt;"",1,0)+IF(J16&lt;&gt;"",1,0),0)</f>
        <v>1</v>
      </c>
      <c r="T16" s="85">
        <f t="shared" ref="T16:T21" si="4">IF(F16&lt;&gt;"",0,IF(G16="",(R16/(Q16*20)),0.02+(R16/(Q16*20))))</f>
        <v>1</v>
      </c>
      <c r="U16" s="85">
        <f t="shared" ref="U16:U21" si="5">IF(F16&lt;&gt;"",0,Q16)</f>
        <v>0.25</v>
      </c>
      <c r="V16" s="85">
        <f t="shared" ref="V16:V21" si="6">IF(K16&lt;&gt;"",1,0)</f>
        <v>0</v>
      </c>
      <c r="W16" s="85" t="b">
        <f t="shared" ref="W16:W21" si="7">IF(F16="",OR(G16&lt;&gt;"",H16&lt;&gt;"",I16&lt;&gt;"",J16&lt;&gt;""),0)</f>
        <v>1</v>
      </c>
      <c r="X16" s="85">
        <f t="shared" ref="X16:X21" si="8">IF(F16&lt;&gt;"",IF(G16&lt;&gt;"",1,0)+IF(H16&lt;&gt;"",1,0)+IF(I16&lt;&gt;"",1,0)+IF(J16&lt;&gt;"",1,0),0)</f>
        <v>0</v>
      </c>
      <c r="Y16" s="85" t="b">
        <f>OR(W16=FALSE,W17=FALSE,W18=FALSE,W19=FALSE,W20=FALSE,W21=FALSE)</f>
        <v>0</v>
      </c>
      <c r="Z16" s="86">
        <f>SUM(U16:U21)</f>
        <v>1</v>
      </c>
      <c r="AA16" s="87">
        <f>L15</f>
        <v>0.05</v>
      </c>
      <c r="AB16" s="85">
        <f>SUM(T16:T21)</f>
        <v>6</v>
      </c>
      <c r="AC16" s="85">
        <f>IF(SUM(S16:S21)=0,0,1)</f>
        <v>1</v>
      </c>
      <c r="AD16" s="88">
        <f>IF(AC16=1,SUMPRODUCT(R16:R21,S16:S21)/SUMPRODUCT(Q16:Q21,S16:S21),0)</f>
        <v>20</v>
      </c>
    </row>
    <row r="17" spans="3:49" ht="35" customHeight="1">
      <c r="C17" s="155" t="s">
        <v>162</v>
      </c>
      <c r="D17" s="135" t="s">
        <v>169</v>
      </c>
      <c r="E17" s="142" t="s">
        <v>170</v>
      </c>
      <c r="F17" s="14"/>
      <c r="G17" s="12"/>
      <c r="H17" s="12"/>
      <c r="I17" s="12"/>
      <c r="J17" s="13" t="s">
        <v>106</v>
      </c>
      <c r="K17" s="79" t="str">
        <f t="shared" si="0"/>
        <v/>
      </c>
      <c r="L17" s="173">
        <v>0.1</v>
      </c>
      <c r="M17" s="174"/>
      <c r="Q17" s="84">
        <f t="shared" si="1"/>
        <v>0.1</v>
      </c>
      <c r="R17" s="85">
        <f t="shared" si="2"/>
        <v>2</v>
      </c>
      <c r="S17" s="85">
        <f t="shared" si="3"/>
        <v>1</v>
      </c>
      <c r="T17" s="85">
        <f t="shared" si="4"/>
        <v>1</v>
      </c>
      <c r="U17" s="85">
        <f t="shared" si="5"/>
        <v>0.1</v>
      </c>
      <c r="V17" s="85">
        <f t="shared" si="6"/>
        <v>0</v>
      </c>
      <c r="W17" s="85" t="b">
        <f t="shared" si="7"/>
        <v>1</v>
      </c>
      <c r="X17" s="85">
        <f t="shared" si="8"/>
        <v>0</v>
      </c>
      <c r="Y17" s="92"/>
      <c r="Z17" s="93"/>
      <c r="AA17" s="52"/>
      <c r="AB17" s="52"/>
      <c r="AC17" s="52"/>
      <c r="AD17" s="55"/>
      <c r="AW17" s="254"/>
    </row>
    <row r="18" spans="3:49" ht="35" customHeight="1">
      <c r="C18" s="155" t="s">
        <v>163</v>
      </c>
      <c r="D18" s="135" t="s">
        <v>171</v>
      </c>
      <c r="E18" s="142" t="s">
        <v>172</v>
      </c>
      <c r="F18" s="14"/>
      <c r="G18" s="12"/>
      <c r="H18" s="12"/>
      <c r="I18" s="12"/>
      <c r="J18" s="13" t="s">
        <v>106</v>
      </c>
      <c r="K18" s="79" t="str">
        <f t="shared" si="0"/>
        <v/>
      </c>
      <c r="L18" s="173">
        <v>0.1</v>
      </c>
      <c r="M18" s="174"/>
      <c r="Q18" s="84">
        <f t="shared" si="1"/>
        <v>0.1</v>
      </c>
      <c r="R18" s="85">
        <f t="shared" si="2"/>
        <v>2</v>
      </c>
      <c r="S18" s="85">
        <f t="shared" si="3"/>
        <v>1</v>
      </c>
      <c r="T18" s="85">
        <f t="shared" si="4"/>
        <v>1</v>
      </c>
      <c r="U18" s="85">
        <f t="shared" si="5"/>
        <v>0.1</v>
      </c>
      <c r="V18" s="85">
        <f t="shared" si="6"/>
        <v>0</v>
      </c>
      <c r="W18" s="85" t="b">
        <f t="shared" si="7"/>
        <v>1</v>
      </c>
      <c r="X18" s="85">
        <f t="shared" si="8"/>
        <v>0</v>
      </c>
      <c r="Y18" s="92"/>
      <c r="Z18" s="94"/>
      <c r="AA18" s="52"/>
      <c r="AB18" s="52"/>
      <c r="AC18" s="52"/>
      <c r="AD18" s="55"/>
    </row>
    <row r="19" spans="3:49" ht="105" customHeight="1">
      <c r="C19" s="155" t="s">
        <v>164</v>
      </c>
      <c r="D19" s="135" t="s">
        <v>173</v>
      </c>
      <c r="E19" s="142" t="s">
        <v>174</v>
      </c>
      <c r="F19" s="14"/>
      <c r="G19" s="12"/>
      <c r="H19" s="12"/>
      <c r="I19" s="12"/>
      <c r="J19" s="13" t="s">
        <v>106</v>
      </c>
      <c r="K19" s="79" t="str">
        <f t="shared" si="0"/>
        <v/>
      </c>
      <c r="L19" s="173">
        <v>0.15</v>
      </c>
      <c r="M19" s="174"/>
      <c r="Q19" s="84">
        <f t="shared" si="1"/>
        <v>0.15</v>
      </c>
      <c r="R19" s="85">
        <f t="shared" si="2"/>
        <v>3</v>
      </c>
      <c r="S19" s="85">
        <f t="shared" si="3"/>
        <v>1</v>
      </c>
      <c r="T19" s="85">
        <f t="shared" si="4"/>
        <v>1</v>
      </c>
      <c r="U19" s="85">
        <f t="shared" si="5"/>
        <v>0.15</v>
      </c>
      <c r="V19" s="85">
        <f t="shared" si="6"/>
        <v>0</v>
      </c>
      <c r="W19" s="85" t="b">
        <f t="shared" si="7"/>
        <v>1</v>
      </c>
      <c r="X19" s="85">
        <f t="shared" si="8"/>
        <v>0</v>
      </c>
      <c r="Y19" s="92"/>
      <c r="Z19" s="94"/>
      <c r="AA19" s="52"/>
      <c r="AB19" s="52"/>
      <c r="AC19" s="52"/>
      <c r="AD19" s="55"/>
    </row>
    <row r="20" spans="3:49" ht="42" customHeight="1">
      <c r="C20" s="155" t="s">
        <v>165</v>
      </c>
      <c r="D20" s="135" t="s">
        <v>175</v>
      </c>
      <c r="E20" s="142" t="s">
        <v>176</v>
      </c>
      <c r="F20" s="14"/>
      <c r="G20" s="12"/>
      <c r="H20" s="12"/>
      <c r="I20" s="12"/>
      <c r="J20" s="13" t="s">
        <v>106</v>
      </c>
      <c r="K20" s="79" t="str">
        <f t="shared" si="0"/>
        <v/>
      </c>
      <c r="L20" s="173">
        <v>0.25</v>
      </c>
      <c r="M20" s="174"/>
      <c r="Q20" s="84">
        <f t="shared" si="1"/>
        <v>0.25</v>
      </c>
      <c r="R20" s="85">
        <f t="shared" si="2"/>
        <v>5</v>
      </c>
      <c r="S20" s="85">
        <f t="shared" si="3"/>
        <v>1</v>
      </c>
      <c r="T20" s="85">
        <f t="shared" si="4"/>
        <v>1</v>
      </c>
      <c r="U20" s="85">
        <f t="shared" si="5"/>
        <v>0.25</v>
      </c>
      <c r="V20" s="85">
        <f t="shared" si="6"/>
        <v>0</v>
      </c>
      <c r="W20" s="85" t="b">
        <f t="shared" si="7"/>
        <v>1</v>
      </c>
      <c r="X20" s="85">
        <f t="shared" si="8"/>
        <v>0</v>
      </c>
      <c r="Y20" s="92"/>
      <c r="Z20" s="94"/>
      <c r="AA20" s="52"/>
      <c r="AB20" s="52"/>
      <c r="AC20" s="52"/>
      <c r="AD20" s="55"/>
    </row>
    <row r="21" spans="3:49" ht="27" customHeight="1">
      <c r="C21" s="155" t="s">
        <v>166</v>
      </c>
      <c r="D21" s="135" t="s">
        <v>91</v>
      </c>
      <c r="E21" s="142" t="s">
        <v>111</v>
      </c>
      <c r="F21" s="14"/>
      <c r="G21" s="12"/>
      <c r="H21" s="12"/>
      <c r="I21" s="12"/>
      <c r="J21" s="13" t="s">
        <v>106</v>
      </c>
      <c r="K21" s="79" t="str">
        <f t="shared" si="0"/>
        <v/>
      </c>
      <c r="L21" s="173">
        <v>0.15</v>
      </c>
      <c r="M21" s="174"/>
      <c r="Q21" s="84">
        <f t="shared" si="1"/>
        <v>0.15</v>
      </c>
      <c r="R21" s="85">
        <f t="shared" si="2"/>
        <v>3</v>
      </c>
      <c r="S21" s="85">
        <f t="shared" si="3"/>
        <v>1</v>
      </c>
      <c r="T21" s="85">
        <f t="shared" si="4"/>
        <v>1</v>
      </c>
      <c r="U21" s="85">
        <f t="shared" si="5"/>
        <v>0.15</v>
      </c>
      <c r="V21" s="85">
        <f t="shared" si="6"/>
        <v>0</v>
      </c>
      <c r="W21" s="85" t="b">
        <f t="shared" si="7"/>
        <v>1</v>
      </c>
      <c r="X21" s="85">
        <f t="shared" si="8"/>
        <v>0</v>
      </c>
      <c r="Y21" s="178"/>
      <c r="Z21" s="97">
        <f>Z16*AA16</f>
        <v>0.05</v>
      </c>
      <c r="AA21" s="179"/>
      <c r="AB21" s="179"/>
      <c r="AC21" s="179"/>
      <c r="AD21" s="180"/>
    </row>
    <row r="22" spans="3:49" ht="30" customHeight="1">
      <c r="C22" s="397" t="s">
        <v>155</v>
      </c>
      <c r="D22" s="398"/>
      <c r="E22" s="398"/>
      <c r="F22" s="398"/>
      <c r="G22" s="398"/>
      <c r="H22" s="398"/>
      <c r="I22" s="398"/>
      <c r="J22" s="398"/>
      <c r="K22" s="398"/>
      <c r="L22" s="245">
        <v>0.05</v>
      </c>
      <c r="M22" s="73">
        <f>SUM(L23:L34)</f>
        <v>1</v>
      </c>
    </row>
    <row r="23" spans="3:49" ht="101" customHeight="1">
      <c r="C23" s="218" t="s">
        <v>177</v>
      </c>
      <c r="D23" s="134" t="s">
        <v>189</v>
      </c>
      <c r="E23" s="223" t="s">
        <v>190</v>
      </c>
      <c r="F23" s="21"/>
      <c r="G23" s="18"/>
      <c r="H23" s="19"/>
      <c r="I23" s="19" t="s">
        <v>106</v>
      </c>
      <c r="J23" s="20"/>
      <c r="K23" s="79" t="str">
        <f>IF(S23&gt;1,"?",(IF(X23&gt;0,"?","")))</f>
        <v/>
      </c>
      <c r="L23" s="181">
        <v>0.06</v>
      </c>
      <c r="M23" s="174"/>
      <c r="Q23" s="84">
        <f>L23</f>
        <v>0.06</v>
      </c>
      <c r="R23" s="85">
        <f>IF(J23&lt;&gt;"",1,IF(I23&lt;&gt;"",2/3,IF(H23&lt;&gt;"",1/3,0)))*Q23*20</f>
        <v>0.79999999999999982</v>
      </c>
      <c r="S23" s="85">
        <f>IF(F23="",IF(G23&lt;&gt;"",1,0)+IF(H23&lt;&gt;"",1,0)+IF(I23&lt;&gt;"",1,0)+IF(J23&lt;&gt;"",1,0),0)</f>
        <v>1</v>
      </c>
      <c r="T23" s="85">
        <f>IF(F23&lt;&gt;"",0,IF(G23="",(R23/(Q23*20)),0.02+(R23/(Q23*20))))</f>
        <v>0.66666666666666652</v>
      </c>
      <c r="U23" s="85">
        <f>IF(F23&lt;&gt;"",0,Q23)</f>
        <v>0.06</v>
      </c>
      <c r="V23" s="85">
        <f>IF(K23&lt;&gt;"",1,0)</f>
        <v>0</v>
      </c>
      <c r="W23" s="85" t="b">
        <f>IF(F23="",OR(G23&lt;&gt;"",H23&lt;&gt;"",I23&lt;&gt;"",J23&lt;&gt;""),0)</f>
        <v>1</v>
      </c>
      <c r="X23" s="85">
        <f>IF(F23&lt;&gt;"",IF(G23&lt;&gt;"",1,0)+IF(H23&lt;&gt;"",1,0)+IF(I23&lt;&gt;"",1,0)+IF(J23&lt;&gt;"",1,0),0)</f>
        <v>0</v>
      </c>
      <c r="Y23" s="85" t="b">
        <f>OR(W23=FALSE,W24=FALSE,W25=FALSE,W26=FALSE,W27=FALSE,W28=FALSE,W29=FALSE,W30=FALSE,W31=FALSE,W32=FALSE,W33=FALSE,W34=FALSE)</f>
        <v>0</v>
      </c>
      <c r="Z23" s="86">
        <f>SUM(U23:U34)</f>
        <v>1</v>
      </c>
      <c r="AA23" s="87">
        <f>L22</f>
        <v>0.05</v>
      </c>
      <c r="AB23" s="85">
        <f>SUM(T23:T34)</f>
        <v>8</v>
      </c>
      <c r="AC23" s="85">
        <f>IF(SUM(S23:S34)=0,0,1)</f>
        <v>1</v>
      </c>
      <c r="AD23" s="88">
        <f>IF(AC23=1,SUMPRODUCT(R23:R34,S23:S34)/SUMPRODUCT(Q23:Q34,S23:S34),0)</f>
        <v>13.33333333333333</v>
      </c>
    </row>
    <row r="24" spans="3:49" ht="60" customHeight="1">
      <c r="C24" s="218" t="s">
        <v>178</v>
      </c>
      <c r="D24" s="134" t="s">
        <v>191</v>
      </c>
      <c r="E24" s="223" t="s">
        <v>192</v>
      </c>
      <c r="F24" s="21"/>
      <c r="G24" s="18"/>
      <c r="H24" s="19"/>
      <c r="I24" s="19" t="s">
        <v>106</v>
      </c>
      <c r="J24" s="20"/>
      <c r="K24" s="79" t="str">
        <f t="shared" ref="K24:K31" si="9">IF(S24&gt;1,"?",(IF(X24&gt;0,"?","")))</f>
        <v/>
      </c>
      <c r="L24" s="181">
        <v>0.06</v>
      </c>
      <c r="M24" s="174"/>
      <c r="Q24" s="84">
        <f>L24</f>
        <v>0.06</v>
      </c>
      <c r="R24" s="85">
        <f t="shared" ref="R24:R34" si="10">IF(J24&lt;&gt;"",1,IF(I24&lt;&gt;"",2/3,IF(H24&lt;&gt;"",1/3,0)))*Q24*20</f>
        <v>0.79999999999999982</v>
      </c>
      <c r="S24" s="85">
        <f>IF(F24="",IF(G24&lt;&gt;"",1,0)+IF(H24&lt;&gt;"",1,0)+IF(I24&lt;&gt;"",1,0)+IF(J24&lt;&gt;"",1,0),0)</f>
        <v>1</v>
      </c>
      <c r="T24" s="85">
        <f>IF(F24&lt;&gt;"",0,IF(G24="",(R24/(Q24*20)),0.02+(R24/(Q24*20))))</f>
        <v>0.66666666666666652</v>
      </c>
      <c r="U24" s="85">
        <f>IF(F24&lt;&gt;"",0,Q24)</f>
        <v>0.06</v>
      </c>
      <c r="V24" s="85">
        <f>IF(K24&lt;&gt;"",1,0)</f>
        <v>0</v>
      </c>
      <c r="W24" s="85" t="b">
        <f>IF(F24="",OR(G24&lt;&gt;"",H24&lt;&gt;"",I24&lt;&gt;"",J24&lt;&gt;""),0)</f>
        <v>1</v>
      </c>
      <c r="X24" s="85">
        <f>IF(F24&lt;&gt;"",IF(G24&lt;&gt;"",1,0)+IF(H24&lt;&gt;"",1,0)+IF(I24&lt;&gt;"",1,0)+IF(J24&lt;&gt;"",1,0),0)</f>
        <v>0</v>
      </c>
      <c r="Y24" s="92"/>
      <c r="Z24" s="182"/>
      <c r="AA24" s="226"/>
      <c r="AB24" s="92"/>
      <c r="AC24" s="92"/>
      <c r="AD24" s="183"/>
    </row>
    <row r="25" spans="3:49" ht="71" customHeight="1">
      <c r="C25" s="218" t="s">
        <v>179</v>
      </c>
      <c r="D25" s="134" t="s">
        <v>193</v>
      </c>
      <c r="E25" s="223" t="s">
        <v>194</v>
      </c>
      <c r="F25" s="21"/>
      <c r="G25" s="18"/>
      <c r="H25" s="19"/>
      <c r="I25" s="19" t="s">
        <v>106</v>
      </c>
      <c r="J25" s="20"/>
      <c r="K25" s="79" t="str">
        <f t="shared" si="9"/>
        <v/>
      </c>
      <c r="L25" s="181">
        <v>0.12</v>
      </c>
      <c r="M25" s="174"/>
      <c r="Q25" s="84">
        <f t="shared" ref="Q25:Q34" si="11">L25</f>
        <v>0.12</v>
      </c>
      <c r="R25" s="85">
        <f t="shared" si="10"/>
        <v>1.5999999999999996</v>
      </c>
      <c r="S25" s="85">
        <f t="shared" ref="S25:S34" si="12">IF(F25="",IF(G25&lt;&gt;"",1,0)+IF(H25&lt;&gt;"",1,0)+IF(I25&lt;&gt;"",1,0)+IF(J25&lt;&gt;"",1,0),0)</f>
        <v>1</v>
      </c>
      <c r="T25" s="85">
        <f t="shared" ref="T25:T34" si="13">IF(F25&lt;&gt;"",0,IF(G25="",(R25/(Q25*20)),0.02+(R25/(Q25*20))))</f>
        <v>0.66666666666666652</v>
      </c>
      <c r="U25" s="85">
        <f t="shared" ref="U25:U34" si="14">IF(F25&lt;&gt;"",0,Q25)</f>
        <v>0.12</v>
      </c>
      <c r="V25" s="85">
        <f t="shared" ref="V25:V34" si="15">IF(K25&lt;&gt;"",1,0)</f>
        <v>0</v>
      </c>
      <c r="W25" s="85" t="b">
        <f t="shared" ref="W25:W34" si="16">IF(F25="",OR(G25&lt;&gt;"",H25&lt;&gt;"",I25&lt;&gt;"",J25&lt;&gt;""),0)</f>
        <v>1</v>
      </c>
      <c r="X25" s="85">
        <f t="shared" ref="X25:X34" si="17">IF(F25&lt;&gt;"",IF(G25&lt;&gt;"",1,0)+IF(H25&lt;&gt;"",1,0)+IF(I25&lt;&gt;"",1,0)+IF(J25&lt;&gt;"",1,0),0)</f>
        <v>0</v>
      </c>
      <c r="Y25" s="92"/>
      <c r="Z25" s="182"/>
      <c r="AA25" s="226"/>
      <c r="AB25" s="92"/>
      <c r="AC25" s="92"/>
      <c r="AD25" s="183"/>
    </row>
    <row r="26" spans="3:49" ht="100.5" customHeight="1">
      <c r="C26" s="218" t="s">
        <v>180</v>
      </c>
      <c r="D26" s="134" t="s">
        <v>197</v>
      </c>
      <c r="E26" s="223" t="s">
        <v>195</v>
      </c>
      <c r="F26" s="21"/>
      <c r="G26" s="18"/>
      <c r="H26" s="19"/>
      <c r="I26" s="19" t="s">
        <v>106</v>
      </c>
      <c r="J26" s="20"/>
      <c r="K26" s="79" t="str">
        <f t="shared" si="9"/>
        <v/>
      </c>
      <c r="L26" s="181">
        <v>0.12</v>
      </c>
      <c r="M26" s="174"/>
      <c r="Q26" s="84">
        <f t="shared" si="11"/>
        <v>0.12</v>
      </c>
      <c r="R26" s="85">
        <f t="shared" si="10"/>
        <v>1.5999999999999996</v>
      </c>
      <c r="S26" s="85">
        <f t="shared" si="12"/>
        <v>1</v>
      </c>
      <c r="T26" s="85">
        <f t="shared" si="13"/>
        <v>0.66666666666666652</v>
      </c>
      <c r="U26" s="85">
        <f t="shared" si="14"/>
        <v>0.12</v>
      </c>
      <c r="V26" s="85">
        <f t="shared" si="15"/>
        <v>0</v>
      </c>
      <c r="W26" s="85" t="b">
        <f t="shared" si="16"/>
        <v>1</v>
      </c>
      <c r="X26" s="85">
        <f t="shared" si="17"/>
        <v>0</v>
      </c>
      <c r="Y26" s="92"/>
      <c r="Z26" s="182"/>
      <c r="AA26" s="226"/>
      <c r="AB26" s="92"/>
      <c r="AC26" s="92"/>
      <c r="AD26" s="183"/>
    </row>
    <row r="27" spans="3:49" ht="67.5" customHeight="1">
      <c r="C27" s="218" t="s">
        <v>181</v>
      </c>
      <c r="D27" s="134" t="s">
        <v>196</v>
      </c>
      <c r="E27" s="223" t="s">
        <v>198</v>
      </c>
      <c r="F27" s="21"/>
      <c r="G27" s="18"/>
      <c r="H27" s="19"/>
      <c r="I27" s="19" t="s">
        <v>106</v>
      </c>
      <c r="J27" s="20"/>
      <c r="K27" s="79" t="str">
        <f t="shared" si="9"/>
        <v/>
      </c>
      <c r="L27" s="181">
        <v>0.1</v>
      </c>
      <c r="M27" s="174"/>
      <c r="Q27" s="84">
        <f t="shared" si="11"/>
        <v>0.1</v>
      </c>
      <c r="R27" s="85">
        <f t="shared" si="10"/>
        <v>1.3333333333333333</v>
      </c>
      <c r="S27" s="85">
        <f t="shared" si="12"/>
        <v>1</v>
      </c>
      <c r="T27" s="85">
        <f t="shared" si="13"/>
        <v>0.66666666666666663</v>
      </c>
      <c r="U27" s="85">
        <f t="shared" si="14"/>
        <v>0.1</v>
      </c>
      <c r="V27" s="85">
        <f t="shared" si="15"/>
        <v>0</v>
      </c>
      <c r="W27" s="85" t="b">
        <f t="shared" si="16"/>
        <v>1</v>
      </c>
      <c r="X27" s="85">
        <f t="shared" si="17"/>
        <v>0</v>
      </c>
      <c r="Y27" s="92"/>
      <c r="Z27" s="182"/>
      <c r="AA27" s="226"/>
      <c r="AB27" s="92"/>
      <c r="AC27" s="92"/>
      <c r="AD27" s="183"/>
    </row>
    <row r="28" spans="3:49" ht="54.75" customHeight="1">
      <c r="C28" s="218" t="s">
        <v>182</v>
      </c>
      <c r="D28" s="134" t="s">
        <v>405</v>
      </c>
      <c r="E28" s="223" t="s">
        <v>200</v>
      </c>
      <c r="F28" s="21"/>
      <c r="G28" s="18"/>
      <c r="H28" s="19"/>
      <c r="I28" s="19" t="s">
        <v>106</v>
      </c>
      <c r="J28" s="20"/>
      <c r="K28" s="79" t="str">
        <f t="shared" si="9"/>
        <v/>
      </c>
      <c r="L28" s="181">
        <v>0.05</v>
      </c>
      <c r="M28" s="174"/>
      <c r="Q28" s="84">
        <f t="shared" si="11"/>
        <v>0.05</v>
      </c>
      <c r="R28" s="85">
        <f t="shared" si="10"/>
        <v>0.66666666666666663</v>
      </c>
      <c r="S28" s="85">
        <f t="shared" si="12"/>
        <v>1</v>
      </c>
      <c r="T28" s="85">
        <f t="shared" si="13"/>
        <v>0.66666666666666663</v>
      </c>
      <c r="U28" s="85">
        <f t="shared" si="14"/>
        <v>0.05</v>
      </c>
      <c r="V28" s="85">
        <f t="shared" si="15"/>
        <v>0</v>
      </c>
      <c r="W28" s="85" t="b">
        <f t="shared" si="16"/>
        <v>1</v>
      </c>
      <c r="X28" s="85">
        <f t="shared" si="17"/>
        <v>0</v>
      </c>
      <c r="Y28" s="92"/>
      <c r="Z28" s="182"/>
      <c r="AA28" s="226"/>
      <c r="AB28" s="92"/>
      <c r="AC28" s="92"/>
      <c r="AD28" s="183"/>
    </row>
    <row r="29" spans="3:49" ht="41.5" customHeight="1">
      <c r="C29" s="218" t="s">
        <v>183</v>
      </c>
      <c r="D29" s="134" t="s">
        <v>201</v>
      </c>
      <c r="E29" s="223" t="s">
        <v>202</v>
      </c>
      <c r="F29" s="21"/>
      <c r="G29" s="18"/>
      <c r="H29" s="19"/>
      <c r="I29" s="19" t="s">
        <v>106</v>
      </c>
      <c r="J29" s="20"/>
      <c r="K29" s="79" t="str">
        <f t="shared" si="9"/>
        <v/>
      </c>
      <c r="L29" s="181">
        <v>0.08</v>
      </c>
      <c r="M29" s="174"/>
      <c r="Q29" s="84">
        <f t="shared" si="11"/>
        <v>0.08</v>
      </c>
      <c r="R29" s="85">
        <f t="shared" si="10"/>
        <v>1.0666666666666667</v>
      </c>
      <c r="S29" s="85">
        <f t="shared" si="12"/>
        <v>1</v>
      </c>
      <c r="T29" s="85">
        <f t="shared" si="13"/>
        <v>0.66666666666666663</v>
      </c>
      <c r="U29" s="85">
        <f t="shared" si="14"/>
        <v>0.08</v>
      </c>
      <c r="V29" s="85">
        <f t="shared" si="15"/>
        <v>0</v>
      </c>
      <c r="W29" s="85" t="b">
        <f t="shared" si="16"/>
        <v>1</v>
      </c>
      <c r="X29" s="85">
        <f t="shared" si="17"/>
        <v>0</v>
      </c>
      <c r="Y29" s="92"/>
      <c r="Z29" s="182"/>
      <c r="AA29" s="226"/>
      <c r="AB29" s="92"/>
      <c r="AC29" s="92"/>
      <c r="AD29" s="183"/>
    </row>
    <row r="30" spans="3:49" ht="38.75" customHeight="1">
      <c r="C30" s="218" t="s">
        <v>184</v>
      </c>
      <c r="D30" s="134" t="s">
        <v>203</v>
      </c>
      <c r="E30" s="223" t="s">
        <v>89</v>
      </c>
      <c r="F30" s="21"/>
      <c r="G30" s="18"/>
      <c r="H30" s="19"/>
      <c r="I30" s="19" t="s">
        <v>106</v>
      </c>
      <c r="J30" s="20"/>
      <c r="K30" s="79" t="str">
        <f t="shared" si="9"/>
        <v/>
      </c>
      <c r="L30" s="181">
        <v>0.05</v>
      </c>
      <c r="M30" s="174"/>
      <c r="Q30" s="84">
        <f t="shared" si="11"/>
        <v>0.05</v>
      </c>
      <c r="R30" s="85">
        <f t="shared" si="10"/>
        <v>0.66666666666666663</v>
      </c>
      <c r="S30" s="85">
        <f t="shared" si="12"/>
        <v>1</v>
      </c>
      <c r="T30" s="85">
        <f t="shared" si="13"/>
        <v>0.66666666666666663</v>
      </c>
      <c r="U30" s="85">
        <f t="shared" si="14"/>
        <v>0.05</v>
      </c>
      <c r="V30" s="85">
        <f t="shared" si="15"/>
        <v>0</v>
      </c>
      <c r="W30" s="85" t="b">
        <f t="shared" si="16"/>
        <v>1</v>
      </c>
      <c r="X30" s="85">
        <f t="shared" si="17"/>
        <v>0</v>
      </c>
      <c r="Y30" s="92"/>
      <c r="Z30" s="182"/>
      <c r="AA30" s="226"/>
      <c r="AB30" s="92"/>
      <c r="AC30" s="92"/>
      <c r="AD30" s="183"/>
    </row>
    <row r="31" spans="3:49" ht="42.75" customHeight="1">
      <c r="C31" s="218" t="s">
        <v>185</v>
      </c>
      <c r="D31" s="134" t="s">
        <v>204</v>
      </c>
      <c r="E31" s="223" t="s">
        <v>205</v>
      </c>
      <c r="F31" s="21"/>
      <c r="G31" s="18"/>
      <c r="H31" s="19"/>
      <c r="I31" s="19" t="s">
        <v>106</v>
      </c>
      <c r="J31" s="20"/>
      <c r="K31" s="79" t="str">
        <f t="shared" si="9"/>
        <v/>
      </c>
      <c r="L31" s="181">
        <v>0.08</v>
      </c>
      <c r="M31" s="174"/>
      <c r="Q31" s="84">
        <f t="shared" si="11"/>
        <v>0.08</v>
      </c>
      <c r="R31" s="85">
        <f t="shared" si="10"/>
        <v>1.0666666666666667</v>
      </c>
      <c r="S31" s="85">
        <f t="shared" si="12"/>
        <v>1</v>
      </c>
      <c r="T31" s="85">
        <f t="shared" si="13"/>
        <v>0.66666666666666663</v>
      </c>
      <c r="U31" s="85">
        <f t="shared" si="14"/>
        <v>0.08</v>
      </c>
      <c r="V31" s="85">
        <f t="shared" si="15"/>
        <v>0</v>
      </c>
      <c r="W31" s="85" t="b">
        <f t="shared" si="16"/>
        <v>1</v>
      </c>
      <c r="X31" s="85">
        <f t="shared" si="17"/>
        <v>0</v>
      </c>
      <c r="Y31" s="92"/>
      <c r="Z31" s="182"/>
      <c r="AA31" s="226"/>
      <c r="AB31" s="92"/>
      <c r="AC31" s="92"/>
      <c r="AD31" s="183"/>
    </row>
    <row r="32" spans="3:49" ht="69.75" customHeight="1">
      <c r="C32" s="218" t="s">
        <v>186</v>
      </c>
      <c r="D32" s="134" t="s">
        <v>206</v>
      </c>
      <c r="E32" s="223" t="s">
        <v>207</v>
      </c>
      <c r="F32" s="21"/>
      <c r="G32" s="18"/>
      <c r="H32" s="19"/>
      <c r="I32" s="19" t="s">
        <v>106</v>
      </c>
      <c r="J32" s="20"/>
      <c r="K32" s="79" t="str">
        <f>IF(S32&gt;1,"?",(IF(X32&gt;0,"?","")))</f>
        <v/>
      </c>
      <c r="L32" s="181">
        <v>0.08</v>
      </c>
      <c r="M32" s="174"/>
      <c r="Q32" s="84">
        <f t="shared" si="11"/>
        <v>0.08</v>
      </c>
      <c r="R32" s="85">
        <f t="shared" si="10"/>
        <v>1.0666666666666667</v>
      </c>
      <c r="S32" s="85">
        <f t="shared" si="12"/>
        <v>1</v>
      </c>
      <c r="T32" s="85">
        <f t="shared" si="13"/>
        <v>0.66666666666666663</v>
      </c>
      <c r="U32" s="85">
        <f t="shared" si="14"/>
        <v>0.08</v>
      </c>
      <c r="V32" s="85">
        <f t="shared" si="15"/>
        <v>0</v>
      </c>
      <c r="W32" s="85" t="b">
        <f t="shared" si="16"/>
        <v>1</v>
      </c>
      <c r="X32" s="85">
        <f t="shared" si="17"/>
        <v>0</v>
      </c>
      <c r="Y32" s="92"/>
      <c r="Z32" s="182"/>
      <c r="AA32" s="226"/>
      <c r="AB32" s="92"/>
      <c r="AC32" s="92"/>
      <c r="AD32" s="183"/>
    </row>
    <row r="33" spans="3:30" ht="48.75" customHeight="1">
      <c r="C33" s="218" t="s">
        <v>187</v>
      </c>
      <c r="D33" s="134" t="s">
        <v>90</v>
      </c>
      <c r="E33" s="223" t="s">
        <v>208</v>
      </c>
      <c r="F33" s="21"/>
      <c r="G33" s="18"/>
      <c r="H33" s="19"/>
      <c r="I33" s="19" t="s">
        <v>106</v>
      </c>
      <c r="J33" s="20"/>
      <c r="K33" s="79" t="str">
        <f>IF(S33&gt;1,"?",(IF(X33&gt;0,"?","")))</f>
        <v/>
      </c>
      <c r="L33" s="181">
        <v>0.05</v>
      </c>
      <c r="M33" s="174"/>
      <c r="Q33" s="84">
        <f t="shared" si="11"/>
        <v>0.05</v>
      </c>
      <c r="R33" s="85">
        <f t="shared" si="10"/>
        <v>0.66666666666666663</v>
      </c>
      <c r="S33" s="85">
        <f t="shared" si="12"/>
        <v>1</v>
      </c>
      <c r="T33" s="85">
        <f t="shared" si="13"/>
        <v>0.66666666666666663</v>
      </c>
      <c r="U33" s="85">
        <f t="shared" si="14"/>
        <v>0.05</v>
      </c>
      <c r="V33" s="85">
        <f t="shared" si="15"/>
        <v>0</v>
      </c>
      <c r="W33" s="85" t="b">
        <f t="shared" si="16"/>
        <v>1</v>
      </c>
      <c r="X33" s="85">
        <f t="shared" si="17"/>
        <v>0</v>
      </c>
      <c r="Y33" s="92"/>
      <c r="Z33" s="182"/>
      <c r="AA33" s="226"/>
      <c r="AB33" s="92"/>
      <c r="AC33" s="92"/>
      <c r="AD33" s="183"/>
    </row>
    <row r="34" spans="3:30" s="227" customFormat="1" ht="27" customHeight="1">
      <c r="C34" s="237" t="s">
        <v>188</v>
      </c>
      <c r="D34" s="238" t="s">
        <v>209</v>
      </c>
      <c r="E34" s="239" t="s">
        <v>256</v>
      </c>
      <c r="F34" s="21"/>
      <c r="G34" s="40"/>
      <c r="H34" s="41"/>
      <c r="I34" s="41" t="s">
        <v>106</v>
      </c>
      <c r="J34" s="20"/>
      <c r="K34" s="246" t="str">
        <f>IF(S34&gt;1,"?",(IF(X34&gt;0,"?","")))</f>
        <v/>
      </c>
      <c r="L34" s="181">
        <v>0.15</v>
      </c>
      <c r="M34" s="174"/>
      <c r="Q34" s="228">
        <f t="shared" si="11"/>
        <v>0.15</v>
      </c>
      <c r="R34" s="229">
        <f t="shared" si="10"/>
        <v>1.9999999999999998</v>
      </c>
      <c r="S34" s="229">
        <f t="shared" si="12"/>
        <v>1</v>
      </c>
      <c r="T34" s="229">
        <f t="shared" si="13"/>
        <v>0.66666666666666663</v>
      </c>
      <c r="U34" s="229">
        <f t="shared" si="14"/>
        <v>0.15</v>
      </c>
      <c r="V34" s="229">
        <f t="shared" si="15"/>
        <v>0</v>
      </c>
      <c r="W34" s="229" t="b">
        <f t="shared" si="16"/>
        <v>1</v>
      </c>
      <c r="X34" s="229">
        <f t="shared" si="17"/>
        <v>0</v>
      </c>
      <c r="Y34" s="230"/>
      <c r="Z34" s="231">
        <f>Z23*AA23</f>
        <v>0.05</v>
      </c>
      <c r="AA34" s="232"/>
      <c r="AB34" s="233"/>
      <c r="AC34" s="233"/>
      <c r="AD34" s="234"/>
    </row>
    <row r="35" spans="3:30" ht="30" customHeight="1">
      <c r="C35" s="404" t="s">
        <v>406</v>
      </c>
      <c r="D35" s="405"/>
      <c r="E35" s="405"/>
      <c r="F35" s="405"/>
      <c r="G35" s="405"/>
      <c r="H35" s="405"/>
      <c r="I35" s="405"/>
      <c r="J35" s="405"/>
      <c r="K35" s="389"/>
      <c r="L35" s="245">
        <v>0.08</v>
      </c>
      <c r="M35" s="73">
        <f>SUM(L36:L39)</f>
        <v>0.99999999999999989</v>
      </c>
    </row>
    <row r="36" spans="3:30" ht="100" customHeight="1">
      <c r="C36" s="218" t="s">
        <v>211</v>
      </c>
      <c r="D36" s="134" t="s">
        <v>407</v>
      </c>
      <c r="E36" s="220" t="s">
        <v>214</v>
      </c>
      <c r="F36" s="21"/>
      <c r="G36" s="22"/>
      <c r="H36" s="22"/>
      <c r="I36" s="22" t="s">
        <v>106</v>
      </c>
      <c r="J36" s="22"/>
      <c r="K36" s="79" t="str">
        <f t="shared" ref="K36:K58" si="18">IF(S36&gt;1,"?",(IF(X36&gt;0,"?","")))</f>
        <v/>
      </c>
      <c r="L36" s="181">
        <v>0.3</v>
      </c>
      <c r="M36" s="174"/>
      <c r="Q36" s="84">
        <f>L36</f>
        <v>0.3</v>
      </c>
      <c r="R36" s="85">
        <f>IF(J36&lt;&gt;"",1,IF(I36&lt;&gt;"",2/3,IF(H36&lt;&gt;"",1/3,0)))*Q36*20</f>
        <v>3.9999999999999996</v>
      </c>
      <c r="S36" s="85">
        <f>IF(F36="",IF(G36&lt;&gt;"",1,0)+IF(H36&lt;&gt;"",1,0)+IF(I36&lt;&gt;"",1,0)+IF(J36&lt;&gt;"",1,0),0)</f>
        <v>1</v>
      </c>
      <c r="T36" s="85">
        <f>IF(F36&lt;&gt;"",0,IF(G36="",(R36/(Q36*20)),0.02+(R36/(Q36*20))))</f>
        <v>0.66666666666666663</v>
      </c>
      <c r="U36" s="85">
        <f>IF(F36&lt;&gt;"",0,Q36)</f>
        <v>0.3</v>
      </c>
      <c r="V36" s="85">
        <f>IF(K36&lt;&gt;"",1,0)</f>
        <v>0</v>
      </c>
      <c r="W36" s="85" t="b">
        <f>IF(F36="",OR(G36&lt;&gt;"",H36&lt;&gt;"",I36&lt;&gt;"",J36&lt;&gt;""),0)</f>
        <v>1</v>
      </c>
      <c r="X36" s="85">
        <f>IF(F36&lt;&gt;"",IF(G36&lt;&gt;"",1,0)+IF(H36&lt;&gt;"",1,0)+IF(I36&lt;&gt;"",1,0)+IF(J36&lt;&gt;"",1,0),0)</f>
        <v>0</v>
      </c>
      <c r="Y36" s="85" t="b">
        <f>OR(W36=FALSE,W37=FALSE,W38=FALSE,W39=FALSE)</f>
        <v>0</v>
      </c>
      <c r="Z36" s="86">
        <f>SUM(U36:U39)</f>
        <v>0.99999999999999989</v>
      </c>
      <c r="AA36" s="185">
        <f>L35</f>
        <v>0.08</v>
      </c>
      <c r="AB36" s="85">
        <f>SUM(T36:T39)</f>
        <v>2.6666666666666665</v>
      </c>
      <c r="AC36" s="85">
        <f>IF(SUM(S36:S39)=0,0,1)</f>
        <v>1</v>
      </c>
      <c r="AD36" s="88">
        <f>IF(AC36=1,SUMPRODUCT(R36:R39,S36:S39)/SUMPRODUCT(Q36:Q39,S36:S39),0)</f>
        <v>13.333333333333334</v>
      </c>
    </row>
    <row r="37" spans="3:30" ht="112.75" customHeight="1">
      <c r="C37" s="218" t="s">
        <v>83</v>
      </c>
      <c r="D37" s="134" t="s">
        <v>408</v>
      </c>
      <c r="E37" s="220" t="s">
        <v>216</v>
      </c>
      <c r="F37" s="21"/>
      <c r="G37" s="22"/>
      <c r="H37" s="22"/>
      <c r="I37" s="22" t="s">
        <v>106</v>
      </c>
      <c r="J37" s="22"/>
      <c r="K37" s="79" t="str">
        <f t="shared" si="18"/>
        <v/>
      </c>
      <c r="L37" s="181">
        <v>0.3</v>
      </c>
      <c r="M37" s="174"/>
      <c r="Q37" s="84">
        <f>L37</f>
        <v>0.3</v>
      </c>
      <c r="R37" s="85">
        <f>IF(J37&lt;&gt;"",1,IF(I37&lt;&gt;"",2/3,IF(H37&lt;&gt;"",1/3,0)))*Q37*20</f>
        <v>3.9999999999999996</v>
      </c>
      <c r="S37" s="85">
        <f>IF(F37="",IF(G37&lt;&gt;"",1,0)+IF(H37&lt;&gt;"",1,0)+IF(I37&lt;&gt;"",1,0)+IF(J37&lt;&gt;"",1,0),0)</f>
        <v>1</v>
      </c>
      <c r="T37" s="85">
        <f>IF(F37&lt;&gt;"",0,IF(G37="",(R37/(Q37*20)),0.02+(R37/(Q37*20))))</f>
        <v>0.66666666666666663</v>
      </c>
      <c r="U37" s="85">
        <f>IF(F37&lt;&gt;"",0,Q37)</f>
        <v>0.3</v>
      </c>
      <c r="V37" s="85">
        <f>IF(K37&lt;&gt;"",1,0)</f>
        <v>0</v>
      </c>
      <c r="W37" s="85" t="b">
        <f>IF(F37="",OR(G37&lt;&gt;"",H37&lt;&gt;"",I37&lt;&gt;"",J37&lt;&gt;""),0)</f>
        <v>1</v>
      </c>
      <c r="X37" s="85">
        <f>IF(F37&lt;&gt;"",IF(G37&lt;&gt;"",1,0)+IF(H37&lt;&gt;"",1,0)+IF(I37&lt;&gt;"",1,0)+IF(J37&lt;&gt;"",1,0),0)</f>
        <v>0</v>
      </c>
      <c r="Y37" s="92"/>
      <c r="Z37" s="93"/>
      <c r="AA37" s="52"/>
      <c r="AB37" s="52"/>
      <c r="AC37" s="52"/>
      <c r="AD37" s="55"/>
    </row>
    <row r="38" spans="3:30" ht="41" customHeight="1">
      <c r="C38" s="218" t="s">
        <v>212</v>
      </c>
      <c r="D38" s="134" t="s">
        <v>217</v>
      </c>
      <c r="E38" s="220" t="s">
        <v>218</v>
      </c>
      <c r="F38" s="21"/>
      <c r="G38" s="22"/>
      <c r="H38" s="22"/>
      <c r="I38" s="22" t="s">
        <v>106</v>
      </c>
      <c r="J38" s="22"/>
      <c r="K38" s="79" t="str">
        <f t="shared" si="18"/>
        <v/>
      </c>
      <c r="L38" s="181">
        <v>0.3</v>
      </c>
      <c r="M38" s="174"/>
      <c r="Q38" s="84">
        <f>L38</f>
        <v>0.3</v>
      </c>
      <c r="R38" s="85">
        <f>IF(J38&lt;&gt;"",1,IF(I38&lt;&gt;"",2/3,IF(H38&lt;&gt;"",1/3,0)))*Q38*20</f>
        <v>3.9999999999999996</v>
      </c>
      <c r="S38" s="85">
        <f>IF(F38="",IF(G38&lt;&gt;"",1,0)+IF(H38&lt;&gt;"",1,0)+IF(I38&lt;&gt;"",1,0)+IF(J38&lt;&gt;"",1,0),0)</f>
        <v>1</v>
      </c>
      <c r="T38" s="85">
        <f>IF(F38&lt;&gt;"",0,IF(G38="",(R38/(Q38*20)),0.02+(R38/(Q38*20))))</f>
        <v>0.66666666666666663</v>
      </c>
      <c r="U38" s="85">
        <f>IF(F38&lt;&gt;"",0,Q38)</f>
        <v>0.3</v>
      </c>
      <c r="V38" s="85">
        <f>IF(K38&lt;&gt;"",1,0)</f>
        <v>0</v>
      </c>
      <c r="W38" s="85" t="b">
        <f>IF(F38="",OR(G38&lt;&gt;"",H38&lt;&gt;"",I38&lt;&gt;"",J38&lt;&gt;""),0)</f>
        <v>1</v>
      </c>
      <c r="X38" s="85">
        <f>IF(F38&lt;&gt;"",IF(G38&lt;&gt;"",1,0)+IF(H38&lt;&gt;"",1,0)+IF(I38&lt;&gt;"",1,0)+IF(J38&lt;&gt;"",1,0),0)</f>
        <v>0</v>
      </c>
      <c r="Y38" s="92"/>
      <c r="Z38" s="94"/>
      <c r="AA38" s="52"/>
      <c r="AB38" s="52"/>
      <c r="AC38" s="52"/>
      <c r="AD38" s="55"/>
    </row>
    <row r="39" spans="3:30" ht="27" customHeight="1">
      <c r="C39" s="218" t="s">
        <v>84</v>
      </c>
      <c r="D39" s="134" t="s">
        <v>91</v>
      </c>
      <c r="E39" s="220" t="s">
        <v>111</v>
      </c>
      <c r="F39" s="21"/>
      <c r="G39" s="22"/>
      <c r="H39" s="22"/>
      <c r="I39" s="22" t="s">
        <v>106</v>
      </c>
      <c r="J39" s="22"/>
      <c r="K39" s="79" t="str">
        <f t="shared" si="18"/>
        <v/>
      </c>
      <c r="L39" s="181">
        <v>0.1</v>
      </c>
      <c r="M39" s="174"/>
      <c r="Q39" s="84">
        <f>L39</f>
        <v>0.1</v>
      </c>
      <c r="R39" s="85">
        <f>IF(J39&lt;&gt;"",1,IF(I39&lt;&gt;"",2/3,IF(H39&lt;&gt;"",1/3,0)))*Q39*20</f>
        <v>1.3333333333333333</v>
      </c>
      <c r="S39" s="85">
        <f>IF(F39="",IF(G39&lt;&gt;"",1,0)+IF(H39&lt;&gt;"",1,0)+IF(I39&lt;&gt;"",1,0)+IF(J39&lt;&gt;"",1,0),0)</f>
        <v>1</v>
      </c>
      <c r="T39" s="85">
        <f>IF(F39&lt;&gt;"",0,IF(G39="",(R39/(Q39*20)),0.02+(R39/(Q39*20))))</f>
        <v>0.66666666666666663</v>
      </c>
      <c r="U39" s="85">
        <f>IF(F39&lt;&gt;"",0,Q39)</f>
        <v>0.1</v>
      </c>
      <c r="V39" s="85">
        <f>IF(K39&lt;&gt;"",1,0)</f>
        <v>0</v>
      </c>
      <c r="W39" s="85" t="b">
        <f>IF(F39="",OR(G39&lt;&gt;"",H39&lt;&gt;"",I39&lt;&gt;"",J39&lt;&gt;""),0)</f>
        <v>1</v>
      </c>
      <c r="X39" s="85">
        <f>IF(F39&lt;&gt;"",IF(G39&lt;&gt;"",1,0)+IF(H39&lt;&gt;"",1,0)+IF(I39&lt;&gt;"",1,0)+IF(J39&lt;&gt;"",1,0),0)</f>
        <v>0</v>
      </c>
      <c r="Y39" s="178"/>
      <c r="Z39" s="97">
        <f>Z36*AA36</f>
        <v>7.9999999999999988E-2</v>
      </c>
      <c r="AA39" s="179"/>
      <c r="AB39" s="179"/>
      <c r="AC39" s="179"/>
      <c r="AD39" s="180"/>
    </row>
    <row r="40" spans="3:30" ht="30" customHeight="1">
      <c r="C40" s="404" t="s">
        <v>156</v>
      </c>
      <c r="D40" s="405"/>
      <c r="E40" s="405"/>
      <c r="F40" s="405"/>
      <c r="G40" s="405"/>
      <c r="H40" s="405"/>
      <c r="I40" s="405"/>
      <c r="J40" s="405"/>
      <c r="K40" s="389"/>
      <c r="L40" s="245">
        <v>0.05</v>
      </c>
      <c r="M40" s="73">
        <f>SUM(L41:L44)</f>
        <v>1</v>
      </c>
    </row>
    <row r="41" spans="3:30" ht="56.25" customHeight="1">
      <c r="C41" s="218" t="s">
        <v>219</v>
      </c>
      <c r="D41" s="134" t="s">
        <v>221</v>
      </c>
      <c r="E41" s="220" t="s">
        <v>222</v>
      </c>
      <c r="F41" s="21"/>
      <c r="G41" s="22"/>
      <c r="H41" s="22"/>
      <c r="I41" s="22" t="s">
        <v>106</v>
      </c>
      <c r="J41" s="22"/>
      <c r="K41" s="79" t="str">
        <f>IF(S41&gt;1,"?",(IF(X41&gt;0,"?","")))</f>
        <v/>
      </c>
      <c r="L41" s="181">
        <v>0.3</v>
      </c>
      <c r="M41" s="174"/>
      <c r="Q41" s="84">
        <f>L41</f>
        <v>0.3</v>
      </c>
      <c r="R41" s="85">
        <f>IF(J41&lt;&gt;"",1,IF(I41&lt;&gt;"",2/3,IF(H41&lt;&gt;"",1/3,0)))*Q41*20</f>
        <v>3.9999999999999996</v>
      </c>
      <c r="S41" s="85">
        <f>IF(F41="",IF(G41&lt;&gt;"",1,0)+IF(H41&lt;&gt;"",1,0)+IF(I41&lt;&gt;"",1,0)+IF(J41&lt;&gt;"",1,0),0)</f>
        <v>1</v>
      </c>
      <c r="T41" s="85">
        <f>IF(F41&lt;&gt;"",0,IF(G41="",(R41/(Q41*20)),0.02+(R41/(Q41*20))))</f>
        <v>0.66666666666666663</v>
      </c>
      <c r="U41" s="85">
        <f>IF(F41&lt;&gt;"",0,Q41)</f>
        <v>0.3</v>
      </c>
      <c r="V41" s="85">
        <f>IF(K41&lt;&gt;"",1,0)</f>
        <v>0</v>
      </c>
      <c r="W41" s="85" t="b">
        <f>IF(F41="",OR(G41&lt;&gt;"",H41&lt;&gt;"",I41&lt;&gt;"",J41&lt;&gt;""),0)</f>
        <v>1</v>
      </c>
      <c r="X41" s="85">
        <f>IF(F41&lt;&gt;"",IF(G41&lt;&gt;"",1,0)+IF(H41&lt;&gt;"",1,0)+IF(I41&lt;&gt;"",1,0)+IF(J41&lt;&gt;"",1,0),0)</f>
        <v>0</v>
      </c>
      <c r="Y41" s="85" t="b">
        <f>OR(W41=FALSE,W42=FALSE,W43=FALSE,W44=FALSE)</f>
        <v>0</v>
      </c>
      <c r="Z41" s="86">
        <f>SUM(U41:U44)</f>
        <v>1</v>
      </c>
      <c r="AA41" s="87">
        <f>L40</f>
        <v>0.05</v>
      </c>
      <c r="AB41" s="85">
        <f>SUM(T41:T44)</f>
        <v>2.6666666666666665</v>
      </c>
      <c r="AC41" s="85">
        <f>IF(SUM(S41:S44)=0,0,1)</f>
        <v>1</v>
      </c>
      <c r="AD41" s="88">
        <f>IF(AC41=1,SUMPRODUCT(R41:R44,S41:S44)/SUMPRODUCT(Q41:Q44,S41:S44),0)</f>
        <v>13.333333333333332</v>
      </c>
    </row>
    <row r="42" spans="3:30" ht="57" customHeight="1">
      <c r="C42" s="218" t="s">
        <v>85</v>
      </c>
      <c r="D42" s="134" t="s">
        <v>223</v>
      </c>
      <c r="E42" s="220" t="s">
        <v>224</v>
      </c>
      <c r="F42" s="21"/>
      <c r="G42" s="22"/>
      <c r="H42" s="22"/>
      <c r="I42" s="22" t="s">
        <v>106</v>
      </c>
      <c r="J42" s="22"/>
      <c r="K42" s="79" t="str">
        <f>IF(S42&gt;1,"?",(IF(X42&gt;0,"?","")))</f>
        <v/>
      </c>
      <c r="L42" s="181">
        <v>0.3</v>
      </c>
      <c r="M42" s="174"/>
      <c r="Q42" s="84">
        <f>L42</f>
        <v>0.3</v>
      </c>
      <c r="R42" s="85">
        <f>IF(J42&lt;&gt;"",1,IF(I42&lt;&gt;"",2/3,IF(H42&lt;&gt;"",1/3,0)))*Q42*20</f>
        <v>3.9999999999999996</v>
      </c>
      <c r="S42" s="85">
        <f>IF(F42="",IF(G42&lt;&gt;"",1,0)+IF(H42&lt;&gt;"",1,0)+IF(I42&lt;&gt;"",1,0)+IF(J42&lt;&gt;"",1,0),0)</f>
        <v>1</v>
      </c>
      <c r="T42" s="85">
        <f>IF(F42&lt;&gt;"",0,IF(G42="",(R42/(Q42*20)),0.02+(R42/(Q42*20))))</f>
        <v>0.66666666666666663</v>
      </c>
      <c r="U42" s="85">
        <f>IF(F42&lt;&gt;"",0,Q42)</f>
        <v>0.3</v>
      </c>
      <c r="V42" s="85">
        <f>IF(K42&lt;&gt;"",1,0)</f>
        <v>0</v>
      </c>
      <c r="W42" s="85" t="b">
        <f>IF(F42="",OR(G42&lt;&gt;"",H42&lt;&gt;"",I42&lt;&gt;"",J42&lt;&gt;""),0)</f>
        <v>1</v>
      </c>
      <c r="X42" s="85">
        <f>IF(F42&lt;&gt;"",IF(G42&lt;&gt;"",1,0)+IF(H42&lt;&gt;"",1,0)+IF(I42&lt;&gt;"",1,0)+IF(J42&lt;&gt;"",1,0),0)</f>
        <v>0</v>
      </c>
      <c r="Y42" s="92"/>
      <c r="Z42" s="93"/>
      <c r="AA42" s="52"/>
      <c r="AB42" s="52"/>
      <c r="AC42" s="52"/>
      <c r="AD42" s="55"/>
    </row>
    <row r="43" spans="3:30" ht="98.25" customHeight="1">
      <c r="C43" s="218" t="s">
        <v>220</v>
      </c>
      <c r="D43" s="134" t="s">
        <v>225</v>
      </c>
      <c r="E43" s="220" t="s">
        <v>226</v>
      </c>
      <c r="F43" s="21"/>
      <c r="G43" s="22"/>
      <c r="H43" s="22"/>
      <c r="I43" s="22" t="s">
        <v>106</v>
      </c>
      <c r="J43" s="22"/>
      <c r="K43" s="79" t="str">
        <f>IF(S43&gt;1,"?",(IF(X43&gt;0,"?","")))</f>
        <v/>
      </c>
      <c r="L43" s="181">
        <v>0.25</v>
      </c>
      <c r="M43" s="174"/>
      <c r="Q43" s="84">
        <f>L43</f>
        <v>0.25</v>
      </c>
      <c r="R43" s="85">
        <f>IF(J43&lt;&gt;"",1,IF(I43&lt;&gt;"",2/3,IF(H43&lt;&gt;"",1/3,0)))*Q43*20</f>
        <v>3.333333333333333</v>
      </c>
      <c r="S43" s="85">
        <f>IF(F43="",IF(G43&lt;&gt;"",1,0)+IF(H43&lt;&gt;"",1,0)+IF(I43&lt;&gt;"",1,0)+IF(J43&lt;&gt;"",1,0),0)</f>
        <v>1</v>
      </c>
      <c r="T43" s="85">
        <f>IF(F43&lt;&gt;"",0,IF(G43="",(R43/(Q43*20)),0.02+(R43/(Q43*20))))</f>
        <v>0.66666666666666663</v>
      </c>
      <c r="U43" s="85">
        <f>IF(F43&lt;&gt;"",0,Q43)</f>
        <v>0.25</v>
      </c>
      <c r="V43" s="85">
        <f>IF(K43&lt;&gt;"",1,0)</f>
        <v>0</v>
      </c>
      <c r="W43" s="85" t="b">
        <f>IF(F43="",OR(G43&lt;&gt;"",H43&lt;&gt;"",I43&lt;&gt;"",J43&lt;&gt;""),0)</f>
        <v>1</v>
      </c>
      <c r="X43" s="85">
        <f>IF(F43&lt;&gt;"",IF(G43&lt;&gt;"",1,0)+IF(H43&lt;&gt;"",1,0)+IF(I43&lt;&gt;"",1,0)+IF(J43&lt;&gt;"",1,0),0)</f>
        <v>0</v>
      </c>
      <c r="Y43" s="92"/>
      <c r="Z43" s="94"/>
      <c r="AA43" s="52"/>
      <c r="AB43" s="52"/>
      <c r="AC43" s="52"/>
      <c r="AD43" s="55"/>
    </row>
    <row r="44" spans="3:30" ht="27" customHeight="1">
      <c r="C44" s="218" t="s">
        <v>227</v>
      </c>
      <c r="D44" s="134" t="s">
        <v>91</v>
      </c>
      <c r="E44" s="220" t="s">
        <v>111</v>
      </c>
      <c r="F44" s="21"/>
      <c r="G44" s="22"/>
      <c r="H44" s="22"/>
      <c r="I44" s="22" t="s">
        <v>106</v>
      </c>
      <c r="J44" s="22"/>
      <c r="K44" s="79" t="str">
        <f>IF(S44&gt;1,"?",(IF(X44&gt;0,"?","")))</f>
        <v/>
      </c>
      <c r="L44" s="181">
        <v>0.15</v>
      </c>
      <c r="M44" s="174"/>
      <c r="Q44" s="84">
        <f>L44</f>
        <v>0.15</v>
      </c>
      <c r="R44" s="85">
        <f>IF(J44&lt;&gt;"",1,IF(I44&lt;&gt;"",2/3,IF(H44&lt;&gt;"",1/3,0)))*Q44*20</f>
        <v>1.9999999999999998</v>
      </c>
      <c r="S44" s="85">
        <f>IF(F44="",IF(G44&lt;&gt;"",1,0)+IF(H44&lt;&gt;"",1,0)+IF(I44&lt;&gt;"",1,0)+IF(J44&lt;&gt;"",1,0),0)</f>
        <v>1</v>
      </c>
      <c r="T44" s="85">
        <f>IF(F44&lt;&gt;"",0,IF(G44="",(R44/(Q44*20)),0.02+(R44/(Q44*20))))</f>
        <v>0.66666666666666663</v>
      </c>
      <c r="U44" s="85">
        <f>IF(F44&lt;&gt;"",0,Q44)</f>
        <v>0.15</v>
      </c>
      <c r="V44" s="85">
        <f>IF(K44&lt;&gt;"",1,0)</f>
        <v>0</v>
      </c>
      <c r="W44" s="85" t="b">
        <f>IF(F44="",OR(G44&lt;&gt;"",H44&lt;&gt;"",I44&lt;&gt;"",J44&lt;&gt;""),0)</f>
        <v>1</v>
      </c>
      <c r="X44" s="85">
        <f>IF(F44&lt;&gt;"",IF(G44&lt;&gt;"",1,0)+IF(H44&lt;&gt;"",1,0)+IF(I44&lt;&gt;"",1,0)+IF(J44&lt;&gt;"",1,0),0)</f>
        <v>0</v>
      </c>
      <c r="Y44" s="178"/>
      <c r="Z44" s="97">
        <f>Z41*AA41</f>
        <v>0.05</v>
      </c>
      <c r="AA44" s="179"/>
      <c r="AB44" s="179"/>
      <c r="AC44" s="179"/>
      <c r="AD44" s="180"/>
    </row>
    <row r="45" spans="3:30" ht="30" customHeight="1">
      <c r="C45" s="397" t="s">
        <v>157</v>
      </c>
      <c r="D45" s="398"/>
      <c r="E45" s="398"/>
      <c r="F45" s="398"/>
      <c r="G45" s="398"/>
      <c r="H45" s="398"/>
      <c r="I45" s="398"/>
      <c r="J45" s="398"/>
      <c r="K45" s="398"/>
      <c r="L45" s="245">
        <v>0.1</v>
      </c>
      <c r="M45" s="73">
        <f>SUM(L46:L50)</f>
        <v>1</v>
      </c>
    </row>
    <row r="46" spans="3:30" ht="53.75" customHeight="1">
      <c r="C46" s="218" t="s">
        <v>228</v>
      </c>
      <c r="D46" s="134" t="s">
        <v>233</v>
      </c>
      <c r="E46" s="219" t="s">
        <v>234</v>
      </c>
      <c r="F46" s="21"/>
      <c r="G46" s="22"/>
      <c r="H46" s="22"/>
      <c r="I46" s="23" t="s">
        <v>106</v>
      </c>
      <c r="J46" s="23"/>
      <c r="K46" s="79" t="str">
        <f t="shared" si="18"/>
        <v/>
      </c>
      <c r="L46" s="80">
        <v>0.16</v>
      </c>
      <c r="M46" s="174"/>
      <c r="Q46" s="84">
        <f>L46</f>
        <v>0.16</v>
      </c>
      <c r="R46" s="85">
        <f>IF(J46&lt;&gt;"",1,IF(I46&lt;&gt;"",2/3,IF(H46&lt;&gt;"",1/3,0)))*Q46*20</f>
        <v>2.1333333333333333</v>
      </c>
      <c r="S46" s="85">
        <f>IF(F46="",IF(G46&lt;&gt;"",1,0)+IF(H46&lt;&gt;"",1,0)+IF(I46&lt;&gt;"",1,0)+IF(J46&lt;&gt;"",1,0),0)</f>
        <v>1</v>
      </c>
      <c r="T46" s="85">
        <f>IF(F46&lt;&gt;"",0,IF(G46="",(R46/(Q46*20)),0.02+(R46/(Q46*20))))</f>
        <v>0.66666666666666663</v>
      </c>
      <c r="U46" s="85">
        <f>IF(F46&lt;&gt;"",0,Q46)</f>
        <v>0.16</v>
      </c>
      <c r="V46" s="85">
        <f>IF(K46&lt;&gt;"",1,0)</f>
        <v>0</v>
      </c>
      <c r="W46" s="85" t="b">
        <f>IF(F46="",OR(G46&lt;&gt;"",H46&lt;&gt;"",I46&lt;&gt;"",J46&lt;&gt;""),0)</f>
        <v>1</v>
      </c>
      <c r="X46" s="85">
        <f>IF(F46&lt;&gt;"",IF(G46&lt;&gt;"",1,0)+IF(H46&lt;&gt;"",1,0)+IF(I46&lt;&gt;"",1,0)+IF(J46&lt;&gt;"",1,0),0)</f>
        <v>0</v>
      </c>
      <c r="Y46" s="85" t="b">
        <f>OR(W46=FALSE,W47=FALSE,W48=FALSE,W49=FALSE,W50=FALSE)</f>
        <v>0</v>
      </c>
      <c r="Z46" s="86">
        <f>SUM(U46:U50)</f>
        <v>1</v>
      </c>
      <c r="AA46" s="87">
        <f>L45</f>
        <v>0.1</v>
      </c>
      <c r="AB46" s="85">
        <f>SUM(T46:T50)</f>
        <v>3.333333333333333</v>
      </c>
      <c r="AC46" s="85">
        <f>IF(SUM(S46:S50)=0,0,1)</f>
        <v>1</v>
      </c>
      <c r="AD46" s="88">
        <f>IF(AC46=1,SUMPRODUCT(R46:R50,S46:S50)/SUMPRODUCT(Q46:Q50,S46:S50),0)</f>
        <v>13.333333333333332</v>
      </c>
    </row>
    <row r="47" spans="3:30" ht="71.25" customHeight="1">
      <c r="C47" s="218" t="s">
        <v>229</v>
      </c>
      <c r="D47" s="134" t="s">
        <v>235</v>
      </c>
      <c r="E47" s="219" t="s">
        <v>410</v>
      </c>
      <c r="F47" s="21"/>
      <c r="G47" s="22"/>
      <c r="H47" s="22"/>
      <c r="I47" s="23" t="s">
        <v>106</v>
      </c>
      <c r="J47" s="23"/>
      <c r="K47" s="79" t="str">
        <f t="shared" si="18"/>
        <v/>
      </c>
      <c r="L47" s="80">
        <v>0.3</v>
      </c>
      <c r="M47" s="174"/>
      <c r="Q47" s="84">
        <f>L47</f>
        <v>0.3</v>
      </c>
      <c r="R47" s="85">
        <f>IF(J47&lt;&gt;"",1,IF(I47&lt;&gt;"",2/3,IF(H47&lt;&gt;"",1/3,0)))*Q47*20</f>
        <v>3.9999999999999996</v>
      </c>
      <c r="S47" s="85">
        <f>IF(F47="",IF(G47&lt;&gt;"",1,0)+IF(H47&lt;&gt;"",1,0)+IF(I47&lt;&gt;"",1,0)+IF(J47&lt;&gt;"",1,0),0)</f>
        <v>1</v>
      </c>
      <c r="T47" s="85">
        <f>IF(F47&lt;&gt;"",0,IF(G47="",(R47/(Q47*20)),0.02+(R47/(Q47*20))))</f>
        <v>0.66666666666666663</v>
      </c>
      <c r="U47" s="85">
        <f>IF(F47&lt;&gt;"",0,Q47)</f>
        <v>0.3</v>
      </c>
      <c r="V47" s="85">
        <f>IF(K47&lt;&gt;"",1,0)</f>
        <v>0</v>
      </c>
      <c r="W47" s="85" t="b">
        <f>IF(F47="",OR(G47&lt;&gt;"",H47&lt;&gt;"",I47&lt;&gt;"",J47&lt;&gt;""),0)</f>
        <v>1</v>
      </c>
      <c r="X47" s="85">
        <f>IF(F47&lt;&gt;"",IF(G47&lt;&gt;"",1,0)+IF(H47&lt;&gt;"",1,0)+IF(I47&lt;&gt;"",1,0)+IF(J47&lt;&gt;"",1,0),0)</f>
        <v>0</v>
      </c>
      <c r="Y47" s="92"/>
      <c r="Z47" s="93"/>
      <c r="AA47" s="52"/>
      <c r="AB47" s="52"/>
      <c r="AC47" s="52"/>
      <c r="AD47" s="55"/>
    </row>
    <row r="48" spans="3:30" ht="71.75" customHeight="1">
      <c r="C48" s="218" t="s">
        <v>230</v>
      </c>
      <c r="D48" s="134" t="s">
        <v>237</v>
      </c>
      <c r="E48" s="219" t="s">
        <v>409</v>
      </c>
      <c r="F48" s="21"/>
      <c r="G48" s="22"/>
      <c r="H48" s="22"/>
      <c r="I48" s="23" t="s">
        <v>106</v>
      </c>
      <c r="J48" s="23"/>
      <c r="K48" s="79" t="str">
        <f t="shared" si="18"/>
        <v/>
      </c>
      <c r="L48" s="80">
        <v>0.3</v>
      </c>
      <c r="M48" s="174"/>
      <c r="Q48" s="84">
        <f>L48</f>
        <v>0.3</v>
      </c>
      <c r="R48" s="85">
        <f>IF(J48&lt;&gt;"",1,IF(I48&lt;&gt;"",2/3,IF(H48&lt;&gt;"",1/3,0)))*Q48*20</f>
        <v>3.9999999999999996</v>
      </c>
      <c r="S48" s="85">
        <f>IF(F48="",IF(G48&lt;&gt;"",1,0)+IF(H48&lt;&gt;"",1,0)+IF(I48&lt;&gt;"",1,0)+IF(J48&lt;&gt;"",1,0),0)</f>
        <v>1</v>
      </c>
      <c r="T48" s="85">
        <f>IF(F48&lt;&gt;"",0,IF(G48="",(R48/(Q48*20)),0.02+(R48/(Q48*20))))</f>
        <v>0.66666666666666663</v>
      </c>
      <c r="U48" s="85">
        <f>IF(F48&lt;&gt;"",0,Q48)</f>
        <v>0.3</v>
      </c>
      <c r="V48" s="85">
        <f>IF(K48&lt;&gt;"",1,0)</f>
        <v>0</v>
      </c>
      <c r="W48" s="85" t="b">
        <f>IF(F48="",OR(G48&lt;&gt;"",H48&lt;&gt;"",I48&lt;&gt;"",J48&lt;&gt;""),0)</f>
        <v>1</v>
      </c>
      <c r="X48" s="85">
        <f>IF(F48&lt;&gt;"",IF(G48&lt;&gt;"",1,0)+IF(H48&lt;&gt;"",1,0)+IF(I48&lt;&gt;"",1,0)+IF(J48&lt;&gt;"",1,0),0)</f>
        <v>0</v>
      </c>
      <c r="Y48" s="92"/>
      <c r="Z48" s="94"/>
      <c r="AA48" s="52"/>
      <c r="AB48" s="52"/>
      <c r="AC48" s="52"/>
      <c r="AD48" s="55"/>
    </row>
    <row r="49" spans="3:30" ht="42" customHeight="1">
      <c r="C49" s="218" t="s">
        <v>231</v>
      </c>
      <c r="D49" s="134" t="s">
        <v>239</v>
      </c>
      <c r="E49" s="219" t="s">
        <v>240</v>
      </c>
      <c r="F49" s="21"/>
      <c r="G49" s="22"/>
      <c r="H49" s="22"/>
      <c r="I49" s="23" t="s">
        <v>106</v>
      </c>
      <c r="J49" s="23"/>
      <c r="K49" s="79" t="str">
        <f t="shared" si="18"/>
        <v/>
      </c>
      <c r="L49" s="80">
        <v>0.16</v>
      </c>
      <c r="M49" s="174"/>
      <c r="Q49" s="84">
        <f>L49</f>
        <v>0.16</v>
      </c>
      <c r="R49" s="85">
        <f>IF(J49&lt;&gt;"",1,IF(I49&lt;&gt;"",2/3,IF(H49&lt;&gt;"",1/3,0)))*Q49*20</f>
        <v>2.1333333333333333</v>
      </c>
      <c r="S49" s="85">
        <f>IF(F49="",IF(G49&lt;&gt;"",1,0)+IF(H49&lt;&gt;"",1,0)+IF(I49&lt;&gt;"",1,0)+IF(J49&lt;&gt;"",1,0),0)</f>
        <v>1</v>
      </c>
      <c r="T49" s="85">
        <f>IF(F49&lt;&gt;"",0,IF(G49="",(R49/(Q49*20)),0.02+(R49/(Q49*20))))</f>
        <v>0.66666666666666663</v>
      </c>
      <c r="U49" s="85">
        <f>IF(F49&lt;&gt;"",0,Q49)</f>
        <v>0.16</v>
      </c>
      <c r="V49" s="85">
        <f>IF(K49&lt;&gt;"",1,0)</f>
        <v>0</v>
      </c>
      <c r="W49" s="85" t="b">
        <f>IF(F49="",OR(G49&lt;&gt;"",H49&lt;&gt;"",I49&lt;&gt;"",J49&lt;&gt;""),0)</f>
        <v>1</v>
      </c>
      <c r="X49" s="85">
        <f>IF(F49&lt;&gt;"",IF(G49&lt;&gt;"",1,0)+IF(H49&lt;&gt;"",1,0)+IF(I49&lt;&gt;"",1,0)+IF(J49&lt;&gt;"",1,0),0)</f>
        <v>0</v>
      </c>
      <c r="Y49" s="92"/>
      <c r="Z49" s="94"/>
      <c r="AA49" s="52"/>
      <c r="AB49" s="52"/>
      <c r="AC49" s="52"/>
      <c r="AD49" s="55"/>
    </row>
    <row r="50" spans="3:30" ht="27" customHeight="1">
      <c r="C50" s="218" t="s">
        <v>232</v>
      </c>
      <c r="D50" s="134" t="s">
        <v>91</v>
      </c>
      <c r="E50" s="221" t="s">
        <v>111</v>
      </c>
      <c r="F50" s="14"/>
      <c r="G50" s="24"/>
      <c r="H50" s="24"/>
      <c r="I50" s="24" t="s">
        <v>106</v>
      </c>
      <c r="J50" s="24"/>
      <c r="K50" s="79" t="str">
        <f t="shared" si="18"/>
        <v/>
      </c>
      <c r="L50" s="173">
        <v>0.08</v>
      </c>
      <c r="M50" s="174"/>
      <c r="Q50" s="84">
        <f>L50</f>
        <v>0.08</v>
      </c>
      <c r="R50" s="85">
        <f>IF(J50&lt;&gt;"",1,IF(I50&lt;&gt;"",2/3,IF(H50&lt;&gt;"",1/3,0)))*Q50*20</f>
        <v>1.0666666666666667</v>
      </c>
      <c r="S50" s="85">
        <f>IF(F50="",IF(G50&lt;&gt;"",1,0)+IF(H50&lt;&gt;"",1,0)+IF(I50&lt;&gt;"",1,0)+IF(J50&lt;&gt;"",1,0),0)</f>
        <v>1</v>
      </c>
      <c r="T50" s="85">
        <f>IF(F50&lt;&gt;"",0,IF(G50="",(R50/(Q50*20)),0.02+(R50/(Q50*20))))</f>
        <v>0.66666666666666663</v>
      </c>
      <c r="U50" s="85">
        <f>IF(F50&lt;&gt;"",0,Q50)</f>
        <v>0.08</v>
      </c>
      <c r="V50" s="85">
        <f>IF(K50&lt;&gt;"",1,0)</f>
        <v>0</v>
      </c>
      <c r="W50" s="85" t="b">
        <f>IF(F50="",OR(G50&lt;&gt;"",H50&lt;&gt;"",I50&lt;&gt;"",J50&lt;&gt;""),0)</f>
        <v>1</v>
      </c>
      <c r="X50" s="85">
        <f>IF(F50&lt;&gt;"",IF(G50&lt;&gt;"",1,0)+IF(H50&lt;&gt;"",1,0)+IF(I50&lt;&gt;"",1,0)+IF(J50&lt;&gt;"",1,0),0)</f>
        <v>0</v>
      </c>
      <c r="Y50" s="178"/>
      <c r="Z50" s="97">
        <f>Z46*AA46</f>
        <v>0.1</v>
      </c>
      <c r="AA50" s="179"/>
      <c r="AB50" s="179"/>
      <c r="AC50" s="179"/>
      <c r="AD50" s="180"/>
    </row>
    <row r="51" spans="3:30" ht="30" customHeight="1">
      <c r="C51" s="397" t="s">
        <v>411</v>
      </c>
      <c r="D51" s="398"/>
      <c r="E51" s="398"/>
      <c r="F51" s="398"/>
      <c r="G51" s="398"/>
      <c r="H51" s="398"/>
      <c r="I51" s="398"/>
      <c r="J51" s="398"/>
      <c r="K51" s="398"/>
      <c r="L51" s="186">
        <v>0.1</v>
      </c>
      <c r="M51" s="73">
        <f>SUM(L52:L58)</f>
        <v>1</v>
      </c>
    </row>
    <row r="52" spans="3:30" ht="71.5" customHeight="1">
      <c r="C52" s="218" t="s">
        <v>242</v>
      </c>
      <c r="D52" s="136" t="s">
        <v>249</v>
      </c>
      <c r="E52" s="219" t="s">
        <v>250</v>
      </c>
      <c r="F52" s="21"/>
      <c r="G52" s="22"/>
      <c r="H52" s="23"/>
      <c r="I52" s="23"/>
      <c r="J52" s="23" t="s">
        <v>106</v>
      </c>
      <c r="K52" s="79" t="str">
        <f t="shared" si="18"/>
        <v/>
      </c>
      <c r="L52" s="80">
        <v>0.1</v>
      </c>
      <c r="M52" s="174"/>
      <c r="Q52" s="84">
        <f>L52</f>
        <v>0.1</v>
      </c>
      <c r="R52" s="85">
        <f>IF(J52&lt;&gt;"",1,IF(I52&lt;&gt;"",2/3,IF(H52&lt;&gt;"",1/3,0)))*Q52*20</f>
        <v>2</v>
      </c>
      <c r="S52" s="85">
        <f>IF(F52="",IF(G52&lt;&gt;"",1,0)+IF(H52&lt;&gt;"",1,0)+IF(I52&lt;&gt;"",1,0)+IF(J52&lt;&gt;"",1,0),0)</f>
        <v>1</v>
      </c>
      <c r="T52" s="85">
        <f>IF(F52&lt;&gt;"",0,IF(G52="",(R52/(Q52*20)),0.02+(R52/(Q52*20))))</f>
        <v>1</v>
      </c>
      <c r="U52" s="85">
        <f>IF(F52&lt;&gt;"",0,Q52)</f>
        <v>0.1</v>
      </c>
      <c r="V52" s="85">
        <f>IF(K52&lt;&gt;"",1,0)</f>
        <v>0</v>
      </c>
      <c r="W52" s="85" t="b">
        <f>IF(F52="",OR(G52&lt;&gt;"",H52&lt;&gt;"",I52&lt;&gt;"",J52&lt;&gt;""),0)</f>
        <v>1</v>
      </c>
      <c r="X52" s="85">
        <f>IF(F52&lt;&gt;"",IF(G52&lt;&gt;"",1,0)+IF(H52&lt;&gt;"",1,0)+IF(I52&lt;&gt;"",1,0)+IF(J52&lt;&gt;"",1,0),0)</f>
        <v>0</v>
      </c>
      <c r="Y52" s="85" t="b">
        <f>OR(W52=FALSE,W53=FALSE,W54=FALSE,W55=FALSE,W56=FALSE,W57=FALSE,W58=FALSE)</f>
        <v>0</v>
      </c>
      <c r="Z52" s="86">
        <f>SUM(U52:U58)</f>
        <v>1</v>
      </c>
      <c r="AA52" s="87">
        <f>L51</f>
        <v>0.1</v>
      </c>
      <c r="AB52" s="85">
        <f>SUM(T52:T58)</f>
        <v>7</v>
      </c>
      <c r="AC52" s="85">
        <f>IF(SUM(S52:S58)=0,0,1)</f>
        <v>1</v>
      </c>
      <c r="AD52" s="88">
        <f>IF(AC52=1,SUMPRODUCT(R52:R58,S52:S58)/SUMPRODUCT(Q52:Q58,S52:S58),0)</f>
        <v>20</v>
      </c>
    </row>
    <row r="53" spans="3:30" ht="41" customHeight="1">
      <c r="C53" s="218" t="s">
        <v>243</v>
      </c>
      <c r="D53" s="134" t="s">
        <v>251</v>
      </c>
      <c r="E53" s="222" t="s">
        <v>255</v>
      </c>
      <c r="F53" s="21"/>
      <c r="G53" s="22"/>
      <c r="H53" s="23"/>
      <c r="I53" s="23"/>
      <c r="J53" s="23" t="s">
        <v>106</v>
      </c>
      <c r="K53" s="79" t="str">
        <f t="shared" si="18"/>
        <v/>
      </c>
      <c r="L53" s="80">
        <v>0.2</v>
      </c>
      <c r="M53" s="174"/>
      <c r="Q53" s="84">
        <f t="shared" ref="Q53:Q58" si="19">L53</f>
        <v>0.2</v>
      </c>
      <c r="R53" s="85">
        <f t="shared" ref="R53:R58" si="20">IF(J53&lt;&gt;"",1,IF(I53&lt;&gt;"",2/3,IF(H53&lt;&gt;"",1/3,0)))*Q53*20</f>
        <v>4</v>
      </c>
      <c r="S53" s="85">
        <f t="shared" ref="S53:S58" si="21">IF(F53="",IF(G53&lt;&gt;"",1,0)+IF(H53&lt;&gt;"",1,0)+IF(I53&lt;&gt;"",1,0)+IF(J53&lt;&gt;"",1,0),0)</f>
        <v>1</v>
      </c>
      <c r="T53" s="85">
        <f t="shared" ref="T53:T58" si="22">IF(F53&lt;&gt;"",0,IF(G53="",(R53/(Q53*20)),0.02+(R53/(Q53*20))))</f>
        <v>1</v>
      </c>
      <c r="U53" s="85">
        <f t="shared" ref="U53:U58" si="23">IF(F53&lt;&gt;"",0,Q53)</f>
        <v>0.2</v>
      </c>
      <c r="V53" s="85">
        <f t="shared" ref="V53:V58" si="24">IF(K53&lt;&gt;"",1,0)</f>
        <v>0</v>
      </c>
      <c r="W53" s="85" t="b">
        <f t="shared" ref="W53:W58" si="25">IF(F53="",OR(G53&lt;&gt;"",H53&lt;&gt;"",I53&lt;&gt;"",J53&lt;&gt;""),0)</f>
        <v>1</v>
      </c>
      <c r="X53" s="85">
        <f t="shared" ref="X53:X58" si="26">IF(F53&lt;&gt;"",IF(G53&lt;&gt;"",1,0)+IF(H53&lt;&gt;"",1,0)+IF(I53&lt;&gt;"",1,0)+IF(J53&lt;&gt;"",1,0),0)</f>
        <v>0</v>
      </c>
      <c r="Y53" s="92"/>
      <c r="Z53" s="93"/>
      <c r="AA53" s="52"/>
      <c r="AB53" s="52"/>
      <c r="AC53" s="52"/>
      <c r="AD53" s="55"/>
    </row>
    <row r="54" spans="3:30" ht="42" customHeight="1">
      <c r="C54" s="218" t="s">
        <v>244</v>
      </c>
      <c r="D54" s="134" t="s">
        <v>252</v>
      </c>
      <c r="E54" s="222" t="s">
        <v>257</v>
      </c>
      <c r="F54" s="21"/>
      <c r="G54" s="22"/>
      <c r="H54" s="23"/>
      <c r="I54" s="23"/>
      <c r="J54" s="23" t="s">
        <v>106</v>
      </c>
      <c r="K54" s="79" t="str">
        <f t="shared" si="18"/>
        <v/>
      </c>
      <c r="L54" s="80">
        <v>0.12</v>
      </c>
      <c r="M54" s="174"/>
      <c r="Q54" s="84">
        <f t="shared" si="19"/>
        <v>0.12</v>
      </c>
      <c r="R54" s="85">
        <f t="shared" si="20"/>
        <v>2.4</v>
      </c>
      <c r="S54" s="85">
        <f t="shared" si="21"/>
        <v>1</v>
      </c>
      <c r="T54" s="85">
        <f t="shared" si="22"/>
        <v>1</v>
      </c>
      <c r="U54" s="85">
        <f t="shared" si="23"/>
        <v>0.12</v>
      </c>
      <c r="V54" s="85">
        <f t="shared" si="24"/>
        <v>0</v>
      </c>
      <c r="W54" s="85" t="b">
        <f t="shared" si="25"/>
        <v>1</v>
      </c>
      <c r="X54" s="85">
        <f t="shared" si="26"/>
        <v>0</v>
      </c>
      <c r="Y54" s="92"/>
      <c r="Z54" s="94"/>
      <c r="AA54" s="52"/>
      <c r="AB54" s="52"/>
      <c r="AC54" s="52"/>
      <c r="AD54" s="55"/>
    </row>
    <row r="55" spans="3:30" ht="40.25" customHeight="1">
      <c r="C55" s="218" t="s">
        <v>245</v>
      </c>
      <c r="D55" s="134" t="s">
        <v>253</v>
      </c>
      <c r="E55" s="220" t="s">
        <v>254</v>
      </c>
      <c r="F55" s="14"/>
      <c r="G55" s="22"/>
      <c r="H55" s="22"/>
      <c r="I55" s="22"/>
      <c r="J55" s="22" t="s">
        <v>106</v>
      </c>
      <c r="K55" s="79" t="str">
        <f t="shared" si="18"/>
        <v/>
      </c>
      <c r="L55" s="80">
        <v>0.15</v>
      </c>
      <c r="M55" s="174"/>
      <c r="Q55" s="84">
        <f t="shared" si="19"/>
        <v>0.15</v>
      </c>
      <c r="R55" s="85">
        <f t="shared" si="20"/>
        <v>3</v>
      </c>
      <c r="S55" s="85">
        <f t="shared" si="21"/>
        <v>1</v>
      </c>
      <c r="T55" s="85">
        <f t="shared" si="22"/>
        <v>1</v>
      </c>
      <c r="U55" s="85">
        <f t="shared" si="23"/>
        <v>0.15</v>
      </c>
      <c r="V55" s="85">
        <f t="shared" si="24"/>
        <v>0</v>
      </c>
      <c r="W55" s="85" t="b">
        <f t="shared" si="25"/>
        <v>1</v>
      </c>
      <c r="X55" s="85">
        <f t="shared" si="26"/>
        <v>0</v>
      </c>
      <c r="Y55" s="92"/>
      <c r="Z55" s="94"/>
      <c r="AA55" s="52"/>
      <c r="AB55" s="52"/>
      <c r="AC55" s="52"/>
      <c r="AD55" s="55"/>
    </row>
    <row r="56" spans="3:30" ht="82.5" customHeight="1">
      <c r="C56" s="218" t="s">
        <v>246</v>
      </c>
      <c r="D56" s="134" t="s">
        <v>258</v>
      </c>
      <c r="E56" s="219" t="s">
        <v>259</v>
      </c>
      <c r="F56" s="21"/>
      <c r="G56" s="22"/>
      <c r="H56" s="23"/>
      <c r="I56" s="23"/>
      <c r="J56" s="23" t="s">
        <v>106</v>
      </c>
      <c r="K56" s="79" t="str">
        <f t="shared" si="18"/>
        <v/>
      </c>
      <c r="L56" s="80">
        <v>0.25</v>
      </c>
      <c r="M56" s="174"/>
      <c r="Q56" s="84">
        <f t="shared" si="19"/>
        <v>0.25</v>
      </c>
      <c r="R56" s="85">
        <f t="shared" si="20"/>
        <v>5</v>
      </c>
      <c r="S56" s="85">
        <f t="shared" si="21"/>
        <v>1</v>
      </c>
      <c r="T56" s="85">
        <f t="shared" si="22"/>
        <v>1</v>
      </c>
      <c r="U56" s="85">
        <f t="shared" si="23"/>
        <v>0.25</v>
      </c>
      <c r="V56" s="85">
        <f t="shared" si="24"/>
        <v>0</v>
      </c>
      <c r="W56" s="85" t="b">
        <f t="shared" si="25"/>
        <v>1</v>
      </c>
      <c r="X56" s="85">
        <f t="shared" si="26"/>
        <v>0</v>
      </c>
      <c r="Y56" s="92"/>
      <c r="Z56" s="94"/>
      <c r="AA56" s="52"/>
      <c r="AB56" s="52"/>
      <c r="AC56" s="52"/>
      <c r="AD56" s="55"/>
    </row>
    <row r="57" spans="3:30" ht="39" customHeight="1">
      <c r="C57" s="218" t="s">
        <v>247</v>
      </c>
      <c r="D57" s="134" t="s">
        <v>260</v>
      </c>
      <c r="E57" s="221" t="s">
        <v>261</v>
      </c>
      <c r="F57" s="14"/>
      <c r="G57" s="24"/>
      <c r="H57" s="24"/>
      <c r="I57" s="24"/>
      <c r="J57" s="24" t="s">
        <v>106</v>
      </c>
      <c r="K57" s="79" t="str">
        <f t="shared" si="18"/>
        <v/>
      </c>
      <c r="L57" s="173">
        <v>0.1</v>
      </c>
      <c r="M57" s="174"/>
      <c r="Q57" s="84">
        <f t="shared" si="19"/>
        <v>0.1</v>
      </c>
      <c r="R57" s="85">
        <f t="shared" si="20"/>
        <v>2</v>
      </c>
      <c r="S57" s="85">
        <f t="shared" si="21"/>
        <v>1</v>
      </c>
      <c r="T57" s="85">
        <f t="shared" si="22"/>
        <v>1</v>
      </c>
      <c r="U57" s="85">
        <f t="shared" si="23"/>
        <v>0.1</v>
      </c>
      <c r="V57" s="85">
        <f t="shared" si="24"/>
        <v>0</v>
      </c>
      <c r="W57" s="85" t="b">
        <f t="shared" si="25"/>
        <v>1</v>
      </c>
      <c r="X57" s="85">
        <f t="shared" si="26"/>
        <v>0</v>
      </c>
      <c r="Y57" s="92"/>
      <c r="Z57" s="94"/>
      <c r="AA57" s="52"/>
      <c r="AB57" s="52"/>
      <c r="AC57" s="52"/>
      <c r="AD57" s="55"/>
    </row>
    <row r="58" spans="3:30" ht="27" customHeight="1">
      <c r="C58" s="218" t="s">
        <v>248</v>
      </c>
      <c r="D58" s="134" t="s">
        <v>91</v>
      </c>
      <c r="E58" s="221" t="s">
        <v>111</v>
      </c>
      <c r="F58" s="14"/>
      <c r="G58" s="24"/>
      <c r="H58" s="24"/>
      <c r="I58" s="24"/>
      <c r="J58" s="24" t="s">
        <v>106</v>
      </c>
      <c r="K58" s="79" t="str">
        <f t="shared" si="18"/>
        <v/>
      </c>
      <c r="L58" s="173">
        <v>0.08</v>
      </c>
      <c r="M58" s="174"/>
      <c r="Q58" s="84">
        <f t="shared" si="19"/>
        <v>0.08</v>
      </c>
      <c r="R58" s="85">
        <f t="shared" si="20"/>
        <v>1.6</v>
      </c>
      <c r="S58" s="85">
        <f t="shared" si="21"/>
        <v>1</v>
      </c>
      <c r="T58" s="85">
        <f t="shared" si="22"/>
        <v>1</v>
      </c>
      <c r="U58" s="85">
        <f t="shared" si="23"/>
        <v>0.08</v>
      </c>
      <c r="V58" s="85">
        <f t="shared" si="24"/>
        <v>0</v>
      </c>
      <c r="W58" s="85" t="b">
        <f t="shared" si="25"/>
        <v>1</v>
      </c>
      <c r="X58" s="85">
        <f t="shared" si="26"/>
        <v>0</v>
      </c>
      <c r="Y58" s="178"/>
      <c r="Z58" s="97">
        <f>Z52*AA52</f>
        <v>0.1</v>
      </c>
      <c r="AA58" s="179"/>
      <c r="AB58" s="179"/>
      <c r="AC58" s="179"/>
      <c r="AD58" s="180"/>
    </row>
    <row r="59" spans="3:30" ht="30" customHeight="1">
      <c r="C59" s="397" t="s">
        <v>158</v>
      </c>
      <c r="D59" s="398"/>
      <c r="E59" s="398"/>
      <c r="F59" s="398"/>
      <c r="G59" s="398"/>
      <c r="H59" s="398"/>
      <c r="I59" s="398"/>
      <c r="J59" s="398"/>
      <c r="K59" s="398"/>
      <c r="L59" s="245">
        <v>0.15</v>
      </c>
      <c r="M59" s="73">
        <f>SUM(L60:L68)</f>
        <v>1</v>
      </c>
    </row>
    <row r="60" spans="3:30" ht="41.75" customHeight="1">
      <c r="C60" s="218" t="s">
        <v>262</v>
      </c>
      <c r="D60" s="134" t="s">
        <v>391</v>
      </c>
      <c r="E60" s="219" t="s">
        <v>271</v>
      </c>
      <c r="F60" s="21"/>
      <c r="G60" s="22"/>
      <c r="H60" s="23"/>
      <c r="I60" s="23"/>
      <c r="J60" s="23" t="s">
        <v>106</v>
      </c>
      <c r="K60" s="79" t="str">
        <f t="shared" ref="K60:K68" si="27">IF(S60&gt;1,"?",(IF(X60&gt;0,"?","")))</f>
        <v/>
      </c>
      <c r="L60" s="80">
        <v>0.1</v>
      </c>
      <c r="M60" s="174"/>
      <c r="Q60" s="84">
        <f>L60</f>
        <v>0.1</v>
      </c>
      <c r="R60" s="85">
        <f>IF(J60&lt;&gt;"",1,IF(I60&lt;&gt;"",2/3,IF(H60&lt;&gt;"",1/3,0)))*Q60*20</f>
        <v>2</v>
      </c>
      <c r="S60" s="85">
        <f>IF(F60="",IF(G60&lt;&gt;"",1,0)+IF(H60&lt;&gt;"",1,0)+IF(I60&lt;&gt;"",1,0)+IF(J60&lt;&gt;"",1,0),0)</f>
        <v>1</v>
      </c>
      <c r="T60" s="85">
        <f>IF(F60&lt;&gt;"",0,IF(G60="",(R60/(Q60*20)),0.02+(R60/(Q60*20))))</f>
        <v>1</v>
      </c>
      <c r="U60" s="85">
        <f>IF(F60&lt;&gt;"",0,Q60)</f>
        <v>0.1</v>
      </c>
      <c r="V60" s="85">
        <f>IF(K60&lt;&gt;"",1,0)</f>
        <v>0</v>
      </c>
      <c r="W60" s="85" t="b">
        <f>IF(F60="",OR(G60&lt;&gt;"",H60&lt;&gt;"",I60&lt;&gt;"",J60&lt;&gt;""),0)</f>
        <v>1</v>
      </c>
      <c r="X60" s="85">
        <f>IF(F60&lt;&gt;"",IF(G60&lt;&gt;"",1,0)+IF(H60&lt;&gt;"",1,0)+IF(I60&lt;&gt;"",1,0)+IF(J60&lt;&gt;"",1,0),0)</f>
        <v>0</v>
      </c>
      <c r="Y60" s="85" t="b">
        <f>OR(W60=FALSE,W61=FALSE,W62=FALSE,W63=FALSE,W64=FALSE,W65=FALSE,W66=FALSE,W67=FALSE,W68=FALSE)</f>
        <v>0</v>
      </c>
      <c r="Z60" s="86">
        <f>SUM(U60:U68)</f>
        <v>1</v>
      </c>
      <c r="AA60" s="87">
        <f>L59</f>
        <v>0.15</v>
      </c>
      <c r="AB60" s="85">
        <f>SUM(T60:T68)</f>
        <v>9</v>
      </c>
      <c r="AC60" s="85">
        <f>IF(SUM(S60:S68)=0,0,1)</f>
        <v>1</v>
      </c>
      <c r="AD60" s="88">
        <f>IF(AC60=1,SUMPRODUCT(R60:R68,S60:S68)/SUMPRODUCT(Q60:Q68,S60:S68),0)</f>
        <v>20</v>
      </c>
    </row>
    <row r="61" spans="3:30" ht="38.5" customHeight="1">
      <c r="C61" s="218" t="s">
        <v>263</v>
      </c>
      <c r="D61" s="134" t="s">
        <v>272</v>
      </c>
      <c r="E61" s="222" t="s">
        <v>275</v>
      </c>
      <c r="F61" s="21"/>
      <c r="G61" s="22"/>
      <c r="H61" s="23"/>
      <c r="I61" s="23"/>
      <c r="J61" s="23" t="s">
        <v>106</v>
      </c>
      <c r="K61" s="79" t="str">
        <f t="shared" si="27"/>
        <v/>
      </c>
      <c r="L61" s="80">
        <v>0.1</v>
      </c>
      <c r="M61" s="174"/>
      <c r="Q61" s="84">
        <f t="shared" ref="Q61:Q68" si="28">L61</f>
        <v>0.1</v>
      </c>
      <c r="R61" s="85">
        <f t="shared" ref="R61:R68" si="29">IF(J61&lt;&gt;"",1,IF(I61&lt;&gt;"",2/3,IF(H61&lt;&gt;"",1/3,0)))*Q61*20</f>
        <v>2</v>
      </c>
      <c r="S61" s="85">
        <f t="shared" ref="S61:S68" si="30">IF(F61="",IF(G61&lt;&gt;"",1,0)+IF(H61&lt;&gt;"",1,0)+IF(I61&lt;&gt;"",1,0)+IF(J61&lt;&gt;"",1,0),0)</f>
        <v>1</v>
      </c>
      <c r="T61" s="85">
        <f t="shared" ref="T61:T68" si="31">IF(F61&lt;&gt;"",0,IF(G61="",(R61/(Q61*20)),0.02+(R61/(Q61*20))))</f>
        <v>1</v>
      </c>
      <c r="U61" s="85">
        <f t="shared" ref="U61:U68" si="32">IF(F61&lt;&gt;"",0,Q61)</f>
        <v>0.1</v>
      </c>
      <c r="V61" s="85">
        <f t="shared" ref="V61:V68" si="33">IF(K61&lt;&gt;"",1,0)</f>
        <v>0</v>
      </c>
      <c r="W61" s="85" t="b">
        <f t="shared" ref="W61:W68" si="34">IF(F61="",OR(G61&lt;&gt;"",H61&lt;&gt;"",I61&lt;&gt;"",J61&lt;&gt;""),0)</f>
        <v>1</v>
      </c>
      <c r="X61" s="85">
        <f t="shared" ref="X61:X68" si="35">IF(F61&lt;&gt;"",IF(G61&lt;&gt;"",1,0)+IF(H61&lt;&gt;"",1,0)+IF(I61&lt;&gt;"",1,0)+IF(J61&lt;&gt;"",1,0),0)</f>
        <v>0</v>
      </c>
      <c r="Y61" s="92"/>
      <c r="Z61" s="93"/>
      <c r="AA61" s="52"/>
      <c r="AB61" s="52"/>
      <c r="AC61" s="52"/>
      <c r="AD61" s="55"/>
    </row>
    <row r="62" spans="3:30" ht="56.25" customHeight="1">
      <c r="C62" s="218" t="s">
        <v>264</v>
      </c>
      <c r="D62" s="134" t="s">
        <v>274</v>
      </c>
      <c r="E62" s="222" t="s">
        <v>279</v>
      </c>
      <c r="F62" s="21"/>
      <c r="G62" s="22"/>
      <c r="H62" s="23"/>
      <c r="I62" s="23"/>
      <c r="J62" s="23" t="s">
        <v>106</v>
      </c>
      <c r="K62" s="79" t="str">
        <f t="shared" si="27"/>
        <v/>
      </c>
      <c r="L62" s="80">
        <v>0.2</v>
      </c>
      <c r="M62" s="174"/>
      <c r="Q62" s="84">
        <f t="shared" si="28"/>
        <v>0.2</v>
      </c>
      <c r="R62" s="85">
        <f t="shared" si="29"/>
        <v>4</v>
      </c>
      <c r="S62" s="85">
        <f t="shared" si="30"/>
        <v>1</v>
      </c>
      <c r="T62" s="85">
        <f t="shared" si="31"/>
        <v>1</v>
      </c>
      <c r="U62" s="85">
        <f t="shared" si="32"/>
        <v>0.2</v>
      </c>
      <c r="V62" s="85">
        <f t="shared" si="33"/>
        <v>0</v>
      </c>
      <c r="W62" s="85" t="b">
        <f t="shared" si="34"/>
        <v>1</v>
      </c>
      <c r="X62" s="85">
        <f t="shared" si="35"/>
        <v>0</v>
      </c>
      <c r="Y62" s="92"/>
      <c r="Z62" s="94"/>
      <c r="AA62" s="52"/>
      <c r="AB62" s="52"/>
      <c r="AC62" s="52"/>
      <c r="AD62" s="55"/>
    </row>
    <row r="63" spans="3:30" ht="85" customHeight="1">
      <c r="C63" s="218" t="s">
        <v>265</v>
      </c>
      <c r="D63" s="134" t="s">
        <v>416</v>
      </c>
      <c r="E63" s="222" t="s">
        <v>280</v>
      </c>
      <c r="F63" s="21"/>
      <c r="G63" s="22"/>
      <c r="H63" s="23"/>
      <c r="I63" s="23"/>
      <c r="J63" s="23" t="s">
        <v>106</v>
      </c>
      <c r="K63" s="79" t="str">
        <f t="shared" si="27"/>
        <v/>
      </c>
      <c r="L63" s="80">
        <v>0.15</v>
      </c>
      <c r="M63" s="174"/>
      <c r="Q63" s="84">
        <f t="shared" si="28"/>
        <v>0.15</v>
      </c>
      <c r="R63" s="85">
        <f t="shared" si="29"/>
        <v>3</v>
      </c>
      <c r="S63" s="85">
        <f t="shared" si="30"/>
        <v>1</v>
      </c>
      <c r="T63" s="85">
        <f t="shared" si="31"/>
        <v>1</v>
      </c>
      <c r="U63" s="85">
        <f t="shared" si="32"/>
        <v>0.15</v>
      </c>
      <c r="V63" s="85">
        <f t="shared" si="33"/>
        <v>0</v>
      </c>
      <c r="W63" s="85" t="b">
        <f t="shared" si="34"/>
        <v>1</v>
      </c>
      <c r="X63" s="85">
        <f t="shared" si="35"/>
        <v>0</v>
      </c>
      <c r="Y63" s="92"/>
      <c r="Z63" s="94"/>
      <c r="AA63" s="52"/>
      <c r="AB63" s="52"/>
      <c r="AC63" s="52"/>
      <c r="AD63" s="55"/>
    </row>
    <row r="64" spans="3:30" ht="39" customHeight="1">
      <c r="C64" s="218" t="s">
        <v>266</v>
      </c>
      <c r="D64" s="134" t="s">
        <v>281</v>
      </c>
      <c r="E64" s="219" t="s">
        <v>282</v>
      </c>
      <c r="F64" s="21"/>
      <c r="G64" s="22"/>
      <c r="H64" s="23"/>
      <c r="I64" s="23"/>
      <c r="J64" s="23" t="s">
        <v>106</v>
      </c>
      <c r="K64" s="79" t="str">
        <f t="shared" si="27"/>
        <v/>
      </c>
      <c r="L64" s="80">
        <v>0.15</v>
      </c>
      <c r="M64" s="174"/>
      <c r="Q64" s="84">
        <f t="shared" si="28"/>
        <v>0.15</v>
      </c>
      <c r="R64" s="85">
        <f t="shared" si="29"/>
        <v>3</v>
      </c>
      <c r="S64" s="85">
        <f t="shared" si="30"/>
        <v>1</v>
      </c>
      <c r="T64" s="85">
        <f t="shared" si="31"/>
        <v>1</v>
      </c>
      <c r="U64" s="85">
        <f t="shared" si="32"/>
        <v>0.15</v>
      </c>
      <c r="V64" s="85">
        <f t="shared" si="33"/>
        <v>0</v>
      </c>
      <c r="W64" s="85" t="b">
        <f t="shared" si="34"/>
        <v>1</v>
      </c>
      <c r="X64" s="85">
        <f t="shared" si="35"/>
        <v>0</v>
      </c>
      <c r="Y64" s="92"/>
      <c r="Z64" s="94"/>
      <c r="AA64" s="52"/>
      <c r="AB64" s="52"/>
      <c r="AC64" s="52"/>
      <c r="AD64" s="55"/>
    </row>
    <row r="65" spans="3:30" ht="40.25" customHeight="1">
      <c r="C65" s="218" t="s">
        <v>267</v>
      </c>
      <c r="D65" s="134" t="s">
        <v>283</v>
      </c>
      <c r="E65" s="220" t="s">
        <v>305</v>
      </c>
      <c r="F65" s="14"/>
      <c r="G65" s="22"/>
      <c r="H65" s="22"/>
      <c r="I65" s="22"/>
      <c r="J65" s="22" t="s">
        <v>106</v>
      </c>
      <c r="K65" s="79" t="str">
        <f t="shared" si="27"/>
        <v/>
      </c>
      <c r="L65" s="80">
        <v>0.1</v>
      </c>
      <c r="M65" s="174"/>
      <c r="Q65" s="84">
        <f t="shared" si="28"/>
        <v>0.1</v>
      </c>
      <c r="R65" s="85">
        <f t="shared" si="29"/>
        <v>2</v>
      </c>
      <c r="S65" s="85">
        <f t="shared" si="30"/>
        <v>1</v>
      </c>
      <c r="T65" s="85">
        <f t="shared" si="31"/>
        <v>1</v>
      </c>
      <c r="U65" s="85">
        <f t="shared" si="32"/>
        <v>0.1</v>
      </c>
      <c r="V65" s="85">
        <f t="shared" si="33"/>
        <v>0</v>
      </c>
      <c r="W65" s="85" t="b">
        <f t="shared" si="34"/>
        <v>1</v>
      </c>
      <c r="X65" s="85">
        <f t="shared" si="35"/>
        <v>0</v>
      </c>
      <c r="Y65" s="92"/>
      <c r="Z65" s="94"/>
      <c r="AA65" s="52"/>
      <c r="AB65" s="52"/>
      <c r="AC65" s="52"/>
      <c r="AD65" s="55"/>
    </row>
    <row r="66" spans="3:30" ht="39.5" customHeight="1">
      <c r="C66" s="218" t="s">
        <v>268</v>
      </c>
      <c r="D66" s="134" t="s">
        <v>285</v>
      </c>
      <c r="E66" s="219" t="s">
        <v>284</v>
      </c>
      <c r="F66" s="21"/>
      <c r="G66" s="22"/>
      <c r="H66" s="23"/>
      <c r="I66" s="23"/>
      <c r="J66" s="23" t="s">
        <v>106</v>
      </c>
      <c r="K66" s="79" t="str">
        <f t="shared" si="27"/>
        <v/>
      </c>
      <c r="L66" s="80">
        <v>0.1</v>
      </c>
      <c r="M66" s="174"/>
      <c r="Q66" s="84">
        <f t="shared" si="28"/>
        <v>0.1</v>
      </c>
      <c r="R66" s="85">
        <f t="shared" si="29"/>
        <v>2</v>
      </c>
      <c r="S66" s="85">
        <f t="shared" si="30"/>
        <v>1</v>
      </c>
      <c r="T66" s="85">
        <f t="shared" si="31"/>
        <v>1</v>
      </c>
      <c r="U66" s="85">
        <f t="shared" si="32"/>
        <v>0.1</v>
      </c>
      <c r="V66" s="85">
        <f t="shared" si="33"/>
        <v>0</v>
      </c>
      <c r="W66" s="85" t="b">
        <f t="shared" si="34"/>
        <v>1</v>
      </c>
      <c r="X66" s="85">
        <f t="shared" si="35"/>
        <v>0</v>
      </c>
      <c r="Y66" s="92"/>
      <c r="Z66" s="94"/>
      <c r="AA66" s="52"/>
      <c r="AB66" s="52"/>
      <c r="AC66" s="52"/>
      <c r="AD66" s="55"/>
    </row>
    <row r="67" spans="3:30" ht="37.75" customHeight="1">
      <c r="C67" s="218" t="s">
        <v>269</v>
      </c>
      <c r="D67" s="134" t="s">
        <v>286</v>
      </c>
      <c r="E67" s="221" t="s">
        <v>287</v>
      </c>
      <c r="F67" s="14"/>
      <c r="G67" s="24"/>
      <c r="H67" s="24"/>
      <c r="I67" s="24"/>
      <c r="J67" s="24" t="s">
        <v>106</v>
      </c>
      <c r="K67" s="79" t="str">
        <f t="shared" si="27"/>
        <v/>
      </c>
      <c r="L67" s="173">
        <v>0.05</v>
      </c>
      <c r="M67" s="174"/>
      <c r="Q67" s="84">
        <f t="shared" si="28"/>
        <v>0.05</v>
      </c>
      <c r="R67" s="85">
        <f t="shared" si="29"/>
        <v>1</v>
      </c>
      <c r="S67" s="85">
        <f t="shared" si="30"/>
        <v>1</v>
      </c>
      <c r="T67" s="85">
        <f t="shared" si="31"/>
        <v>1</v>
      </c>
      <c r="U67" s="85">
        <f t="shared" si="32"/>
        <v>0.05</v>
      </c>
      <c r="V67" s="85">
        <f t="shared" si="33"/>
        <v>0</v>
      </c>
      <c r="W67" s="85" t="b">
        <f t="shared" si="34"/>
        <v>1</v>
      </c>
      <c r="X67" s="85">
        <f t="shared" si="35"/>
        <v>0</v>
      </c>
      <c r="Y67" s="92"/>
      <c r="Z67" s="94"/>
      <c r="AA67" s="52"/>
      <c r="AB67" s="52"/>
      <c r="AC67" s="52"/>
      <c r="AD67" s="55"/>
    </row>
    <row r="68" spans="3:30" ht="27" customHeight="1">
      <c r="C68" s="218" t="s">
        <v>270</v>
      </c>
      <c r="D68" s="134" t="s">
        <v>91</v>
      </c>
      <c r="E68" s="221" t="s">
        <v>111</v>
      </c>
      <c r="F68" s="14"/>
      <c r="G68" s="24"/>
      <c r="H68" s="24"/>
      <c r="I68" s="24"/>
      <c r="J68" s="24" t="s">
        <v>106</v>
      </c>
      <c r="K68" s="79" t="str">
        <f t="shared" si="27"/>
        <v/>
      </c>
      <c r="L68" s="173">
        <v>0.05</v>
      </c>
      <c r="M68" s="174"/>
      <c r="Q68" s="84">
        <f t="shared" si="28"/>
        <v>0.05</v>
      </c>
      <c r="R68" s="85">
        <f t="shared" si="29"/>
        <v>1</v>
      </c>
      <c r="S68" s="85">
        <f t="shared" si="30"/>
        <v>1</v>
      </c>
      <c r="T68" s="85">
        <f t="shared" si="31"/>
        <v>1</v>
      </c>
      <c r="U68" s="85">
        <f t="shared" si="32"/>
        <v>0.05</v>
      </c>
      <c r="V68" s="85">
        <f t="shared" si="33"/>
        <v>0</v>
      </c>
      <c r="W68" s="85" t="b">
        <f t="shared" si="34"/>
        <v>1</v>
      </c>
      <c r="X68" s="85">
        <f t="shared" si="35"/>
        <v>0</v>
      </c>
      <c r="Y68" s="178"/>
      <c r="Z68" s="97">
        <f>Z60*AA60</f>
        <v>0.15</v>
      </c>
      <c r="AA68" s="179"/>
      <c r="AB68" s="179"/>
      <c r="AC68" s="179"/>
      <c r="AD68" s="180"/>
    </row>
    <row r="69" spans="3:30" ht="30" customHeight="1">
      <c r="C69" s="397" t="s">
        <v>419</v>
      </c>
      <c r="D69" s="398"/>
      <c r="E69" s="398"/>
      <c r="F69" s="398"/>
      <c r="G69" s="398"/>
      <c r="H69" s="398"/>
      <c r="I69" s="398"/>
      <c r="J69" s="398"/>
      <c r="K69" s="398"/>
      <c r="L69" s="245">
        <v>0.15</v>
      </c>
      <c r="M69" s="73">
        <f>SUM(L70:L77)</f>
        <v>1</v>
      </c>
    </row>
    <row r="70" spans="3:30" ht="71" customHeight="1">
      <c r="C70" s="218" t="s">
        <v>306</v>
      </c>
      <c r="D70" s="134" t="s">
        <v>317</v>
      </c>
      <c r="E70" s="219" t="s">
        <v>318</v>
      </c>
      <c r="F70" s="21"/>
      <c r="G70" s="22"/>
      <c r="H70" s="23"/>
      <c r="I70" s="23"/>
      <c r="J70" s="23" t="s">
        <v>106</v>
      </c>
      <c r="K70" s="79" t="str">
        <f t="shared" ref="K70:K77" si="36">IF(S70&gt;1,"?",(IF(X70&gt;0,"?","")))</f>
        <v/>
      </c>
      <c r="L70" s="80">
        <v>0.1</v>
      </c>
      <c r="M70" s="174"/>
      <c r="Q70" s="84">
        <f>L70</f>
        <v>0.1</v>
      </c>
      <c r="R70" s="85">
        <f>IF(J70&lt;&gt;"",1,IF(I70&lt;&gt;"",2/3,IF(H70&lt;&gt;"",1/3,0)))*Q70*20</f>
        <v>2</v>
      </c>
      <c r="S70" s="85">
        <f>IF(F70="",IF(G70&lt;&gt;"",1,0)+IF(H70&lt;&gt;"",1,0)+IF(I70&lt;&gt;"",1,0)+IF(J70&lt;&gt;"",1,0),0)</f>
        <v>1</v>
      </c>
      <c r="T70" s="85">
        <f>IF(F70&lt;&gt;"",0,IF(G70="",(R70/(Q70*20)),0.02+(R70/(Q70*20))))</f>
        <v>1</v>
      </c>
      <c r="U70" s="85">
        <f>IF(F70&lt;&gt;"",0,Q70)</f>
        <v>0.1</v>
      </c>
      <c r="V70" s="85">
        <f>IF(K70&lt;&gt;"",1,0)</f>
        <v>0</v>
      </c>
      <c r="W70" s="85" t="b">
        <f>IF(F70="",OR(G70&lt;&gt;"",H70&lt;&gt;"",I70&lt;&gt;"",J70&lt;&gt;""),0)</f>
        <v>1</v>
      </c>
      <c r="X70" s="85">
        <f>IF(F70&lt;&gt;"",IF(G70&lt;&gt;"",1,0)+IF(H70&lt;&gt;"",1,0)+IF(I70&lt;&gt;"",1,0)+IF(J70&lt;&gt;"",1,0),0)</f>
        <v>0</v>
      </c>
      <c r="Y70" s="85" t="b">
        <f>OR(W70=FALSE,W71=FALSE,W72=FALSE,W73=FALSE,W74=FALSE,W75=FALSE,W76=FALSE,W77=FALSE)</f>
        <v>0</v>
      </c>
      <c r="Z70" s="86">
        <f>SUM(U70:U77)</f>
        <v>1</v>
      </c>
      <c r="AA70" s="87">
        <f>L69</f>
        <v>0.15</v>
      </c>
      <c r="AB70" s="85">
        <f>SUM(T70:T77)</f>
        <v>8</v>
      </c>
      <c r="AC70" s="85">
        <f>IF(SUM(S70:S77)=0,0,1)</f>
        <v>1</v>
      </c>
      <c r="AD70" s="88">
        <f>IF(AC70=1,SUMPRODUCT(R70:R77,S70:S77)/SUMPRODUCT(Q70:Q77,S70:S77),0)</f>
        <v>20</v>
      </c>
    </row>
    <row r="71" spans="3:30" ht="53" customHeight="1">
      <c r="C71" s="218" t="s">
        <v>307</v>
      </c>
      <c r="D71" s="134" t="s">
        <v>319</v>
      </c>
      <c r="E71" s="220" t="s">
        <v>320</v>
      </c>
      <c r="F71" s="21"/>
      <c r="G71" s="22"/>
      <c r="H71" s="23"/>
      <c r="I71" s="23"/>
      <c r="J71" s="23" t="s">
        <v>106</v>
      </c>
      <c r="K71" s="79" t="str">
        <f t="shared" si="36"/>
        <v/>
      </c>
      <c r="L71" s="80">
        <v>0.15</v>
      </c>
      <c r="M71" s="174"/>
      <c r="Q71" s="84">
        <f t="shared" ref="Q71:Q77" si="37">L71</f>
        <v>0.15</v>
      </c>
      <c r="R71" s="85">
        <f t="shared" ref="R71:R77" si="38">IF(J71&lt;&gt;"",1,IF(I71&lt;&gt;"",2/3,IF(H71&lt;&gt;"",1/3,0)))*Q71*20</f>
        <v>3</v>
      </c>
      <c r="S71" s="85">
        <f t="shared" ref="S71:S77" si="39">IF(F71="",IF(G71&lt;&gt;"",1,0)+IF(H71&lt;&gt;"",1,0)+IF(I71&lt;&gt;"",1,0)+IF(J71&lt;&gt;"",1,0),0)</f>
        <v>1</v>
      </c>
      <c r="T71" s="85">
        <f t="shared" ref="T71:T77" si="40">IF(F71&lt;&gt;"",0,IF(G71="",(R71/(Q71*20)),0.02+(R71/(Q71*20))))</f>
        <v>1</v>
      </c>
      <c r="U71" s="85">
        <f t="shared" ref="U71:U77" si="41">IF(F71&lt;&gt;"",0,Q71)</f>
        <v>0.15</v>
      </c>
      <c r="V71" s="85">
        <f t="shared" ref="V71:V77" si="42">IF(K71&lt;&gt;"",1,0)</f>
        <v>0</v>
      </c>
      <c r="W71" s="85" t="b">
        <f t="shared" ref="W71:W77" si="43">IF(F71="",OR(G71&lt;&gt;"",H71&lt;&gt;"",I71&lt;&gt;"",J71&lt;&gt;""),0)</f>
        <v>1</v>
      </c>
      <c r="X71" s="85">
        <f t="shared" ref="X71:X77" si="44">IF(F71&lt;&gt;"",IF(G71&lt;&gt;"",1,0)+IF(H71&lt;&gt;"",1,0)+IF(I71&lt;&gt;"",1,0)+IF(J71&lt;&gt;"",1,0),0)</f>
        <v>0</v>
      </c>
      <c r="Y71" s="92"/>
      <c r="Z71" s="93"/>
      <c r="AA71" s="52"/>
      <c r="AB71" s="52"/>
      <c r="AC71" s="52"/>
      <c r="AD71" s="55"/>
    </row>
    <row r="72" spans="3:30" ht="39" customHeight="1">
      <c r="C72" s="218" t="s">
        <v>308</v>
      </c>
      <c r="D72" s="134" t="s">
        <v>321</v>
      </c>
      <c r="E72" s="220" t="s">
        <v>322</v>
      </c>
      <c r="F72" s="21"/>
      <c r="G72" s="22"/>
      <c r="H72" s="23"/>
      <c r="I72" s="23"/>
      <c r="J72" s="23" t="s">
        <v>106</v>
      </c>
      <c r="K72" s="79" t="str">
        <f t="shared" si="36"/>
        <v/>
      </c>
      <c r="L72" s="80">
        <v>0.15</v>
      </c>
      <c r="M72" s="174"/>
      <c r="Q72" s="84">
        <f t="shared" si="37"/>
        <v>0.15</v>
      </c>
      <c r="R72" s="85">
        <f t="shared" si="38"/>
        <v>3</v>
      </c>
      <c r="S72" s="85">
        <f t="shared" si="39"/>
        <v>1</v>
      </c>
      <c r="T72" s="85">
        <f t="shared" si="40"/>
        <v>1</v>
      </c>
      <c r="U72" s="85">
        <f t="shared" si="41"/>
        <v>0.15</v>
      </c>
      <c r="V72" s="85">
        <f t="shared" si="42"/>
        <v>0</v>
      </c>
      <c r="W72" s="85" t="b">
        <f t="shared" si="43"/>
        <v>1</v>
      </c>
      <c r="X72" s="85">
        <f t="shared" si="44"/>
        <v>0</v>
      </c>
      <c r="Y72" s="92"/>
      <c r="Z72" s="94"/>
      <c r="AA72" s="52"/>
      <c r="AB72" s="52"/>
      <c r="AC72" s="52"/>
      <c r="AD72" s="55"/>
    </row>
    <row r="73" spans="3:30" ht="59.25" customHeight="1">
      <c r="C73" s="218" t="s">
        <v>309</v>
      </c>
      <c r="D73" s="134" t="s">
        <v>324</v>
      </c>
      <c r="E73" s="220" t="s">
        <v>325</v>
      </c>
      <c r="F73" s="21"/>
      <c r="G73" s="22"/>
      <c r="H73" s="23"/>
      <c r="I73" s="23"/>
      <c r="J73" s="23" t="s">
        <v>106</v>
      </c>
      <c r="K73" s="79" t="str">
        <f t="shared" si="36"/>
        <v/>
      </c>
      <c r="L73" s="80">
        <v>0.15</v>
      </c>
      <c r="M73" s="174"/>
      <c r="Q73" s="84">
        <f t="shared" si="37"/>
        <v>0.15</v>
      </c>
      <c r="R73" s="85">
        <f t="shared" si="38"/>
        <v>3</v>
      </c>
      <c r="S73" s="85">
        <f t="shared" si="39"/>
        <v>1</v>
      </c>
      <c r="T73" s="85">
        <f t="shared" si="40"/>
        <v>1</v>
      </c>
      <c r="U73" s="85">
        <f t="shared" si="41"/>
        <v>0.15</v>
      </c>
      <c r="V73" s="85">
        <f t="shared" si="42"/>
        <v>0</v>
      </c>
      <c r="W73" s="85" t="b">
        <f t="shared" si="43"/>
        <v>1</v>
      </c>
      <c r="X73" s="85">
        <f t="shared" si="44"/>
        <v>0</v>
      </c>
      <c r="Y73" s="92"/>
      <c r="Z73" s="94"/>
      <c r="AA73" s="52"/>
      <c r="AB73" s="52"/>
      <c r="AC73" s="52"/>
      <c r="AD73" s="55"/>
    </row>
    <row r="74" spans="3:30" ht="52.5" customHeight="1">
      <c r="C74" s="218" t="s">
        <v>313</v>
      </c>
      <c r="D74" s="134" t="s">
        <v>330</v>
      </c>
      <c r="E74" s="220" t="s">
        <v>331</v>
      </c>
      <c r="F74" s="14"/>
      <c r="G74" s="22"/>
      <c r="H74" s="22"/>
      <c r="I74" s="22"/>
      <c r="J74" s="22" t="s">
        <v>106</v>
      </c>
      <c r="K74" s="79" t="str">
        <f t="shared" si="36"/>
        <v/>
      </c>
      <c r="L74" s="80">
        <v>0.15</v>
      </c>
      <c r="M74" s="174"/>
      <c r="Q74" s="84">
        <f t="shared" si="37"/>
        <v>0.15</v>
      </c>
      <c r="R74" s="85">
        <f t="shared" si="38"/>
        <v>3</v>
      </c>
      <c r="S74" s="85">
        <f t="shared" si="39"/>
        <v>1</v>
      </c>
      <c r="T74" s="85">
        <f t="shared" si="40"/>
        <v>1</v>
      </c>
      <c r="U74" s="85">
        <f t="shared" si="41"/>
        <v>0.15</v>
      </c>
      <c r="V74" s="85">
        <f t="shared" si="42"/>
        <v>0</v>
      </c>
      <c r="W74" s="85" t="b">
        <f t="shared" si="43"/>
        <v>1</v>
      </c>
      <c r="X74" s="85">
        <f t="shared" si="44"/>
        <v>0</v>
      </c>
      <c r="Y74" s="92"/>
      <c r="Z74" s="94"/>
      <c r="AA74" s="52"/>
      <c r="AB74" s="52"/>
      <c r="AC74" s="52"/>
      <c r="AD74" s="55"/>
    </row>
    <row r="75" spans="3:30" ht="34.5" customHeight="1">
      <c r="C75" s="218" t="s">
        <v>314</v>
      </c>
      <c r="D75" s="134" t="s">
        <v>285</v>
      </c>
      <c r="E75" s="219" t="s">
        <v>332</v>
      </c>
      <c r="F75" s="21"/>
      <c r="G75" s="22"/>
      <c r="H75" s="23"/>
      <c r="I75" s="23"/>
      <c r="J75" s="23" t="s">
        <v>106</v>
      </c>
      <c r="K75" s="79" t="str">
        <f t="shared" si="36"/>
        <v/>
      </c>
      <c r="L75" s="80">
        <v>0.15</v>
      </c>
      <c r="M75" s="174"/>
      <c r="Q75" s="84">
        <f t="shared" si="37"/>
        <v>0.15</v>
      </c>
      <c r="R75" s="85">
        <f t="shared" si="38"/>
        <v>3</v>
      </c>
      <c r="S75" s="85">
        <f t="shared" si="39"/>
        <v>1</v>
      </c>
      <c r="T75" s="85">
        <f t="shared" si="40"/>
        <v>1</v>
      </c>
      <c r="U75" s="85">
        <f t="shared" si="41"/>
        <v>0.15</v>
      </c>
      <c r="V75" s="85">
        <f t="shared" si="42"/>
        <v>0</v>
      </c>
      <c r="W75" s="85" t="b">
        <f t="shared" si="43"/>
        <v>1</v>
      </c>
      <c r="X75" s="85">
        <f t="shared" si="44"/>
        <v>0</v>
      </c>
      <c r="Y75" s="92"/>
      <c r="Z75" s="94"/>
      <c r="AA75" s="52"/>
      <c r="AB75" s="52"/>
      <c r="AC75" s="52"/>
      <c r="AD75" s="55"/>
    </row>
    <row r="76" spans="3:30" ht="39.75" customHeight="1">
      <c r="C76" s="218" t="s">
        <v>315</v>
      </c>
      <c r="D76" s="134" t="s">
        <v>333</v>
      </c>
      <c r="E76" s="221" t="s">
        <v>287</v>
      </c>
      <c r="F76" s="14"/>
      <c r="G76" s="24"/>
      <c r="H76" s="24"/>
      <c r="I76" s="24"/>
      <c r="J76" s="24" t="s">
        <v>106</v>
      </c>
      <c r="K76" s="79" t="str">
        <f t="shared" si="36"/>
        <v/>
      </c>
      <c r="L76" s="173">
        <v>0.1</v>
      </c>
      <c r="M76" s="174"/>
      <c r="Q76" s="84">
        <f t="shared" si="37"/>
        <v>0.1</v>
      </c>
      <c r="R76" s="85">
        <f t="shared" si="38"/>
        <v>2</v>
      </c>
      <c r="S76" s="85">
        <f t="shared" si="39"/>
        <v>1</v>
      </c>
      <c r="T76" s="85">
        <f t="shared" si="40"/>
        <v>1</v>
      </c>
      <c r="U76" s="85">
        <f t="shared" si="41"/>
        <v>0.1</v>
      </c>
      <c r="V76" s="85">
        <f t="shared" si="42"/>
        <v>0</v>
      </c>
      <c r="W76" s="85" t="b">
        <f t="shared" si="43"/>
        <v>1</v>
      </c>
      <c r="X76" s="85">
        <f t="shared" si="44"/>
        <v>0</v>
      </c>
      <c r="Y76" s="92"/>
      <c r="Z76" s="94"/>
      <c r="AA76" s="52"/>
      <c r="AB76" s="52"/>
      <c r="AC76" s="52"/>
      <c r="AD76" s="55"/>
    </row>
    <row r="77" spans="3:30" ht="27" customHeight="1">
      <c r="C77" s="218" t="s">
        <v>316</v>
      </c>
      <c r="D77" s="134" t="s">
        <v>91</v>
      </c>
      <c r="E77" s="221" t="s">
        <v>111</v>
      </c>
      <c r="F77" s="14"/>
      <c r="G77" s="24"/>
      <c r="H77" s="24"/>
      <c r="I77" s="24"/>
      <c r="J77" s="24" t="s">
        <v>106</v>
      </c>
      <c r="K77" s="79" t="str">
        <f t="shared" si="36"/>
        <v/>
      </c>
      <c r="L77" s="173">
        <v>0.05</v>
      </c>
      <c r="M77" s="174"/>
      <c r="Q77" s="84">
        <f t="shared" si="37"/>
        <v>0.05</v>
      </c>
      <c r="R77" s="85">
        <f t="shared" si="38"/>
        <v>1</v>
      </c>
      <c r="S77" s="85">
        <f t="shared" si="39"/>
        <v>1</v>
      </c>
      <c r="T77" s="85">
        <f t="shared" si="40"/>
        <v>1</v>
      </c>
      <c r="U77" s="85">
        <f t="shared" si="41"/>
        <v>0.05</v>
      </c>
      <c r="V77" s="85">
        <f t="shared" si="42"/>
        <v>0</v>
      </c>
      <c r="W77" s="85" t="b">
        <f t="shared" si="43"/>
        <v>1</v>
      </c>
      <c r="X77" s="85">
        <f t="shared" si="44"/>
        <v>0</v>
      </c>
      <c r="Y77" s="178"/>
      <c r="Z77" s="97">
        <f>Z70*AA70</f>
        <v>0.15</v>
      </c>
      <c r="AA77" s="179"/>
      <c r="AB77" s="179"/>
      <c r="AC77" s="179"/>
      <c r="AD77" s="180"/>
    </row>
    <row r="78" spans="3:30" ht="30" customHeight="1">
      <c r="C78" s="397" t="s">
        <v>334</v>
      </c>
      <c r="D78" s="398"/>
      <c r="E78" s="398"/>
      <c r="F78" s="398"/>
      <c r="G78" s="398"/>
      <c r="H78" s="398"/>
      <c r="I78" s="398"/>
      <c r="J78" s="398"/>
      <c r="K78" s="398"/>
      <c r="L78" s="245">
        <v>0.1</v>
      </c>
      <c r="M78" s="73">
        <f>SUM(L79:L82)</f>
        <v>0.99999999999999989</v>
      </c>
    </row>
    <row r="79" spans="3:30" ht="86.75" customHeight="1">
      <c r="C79" s="218" t="s">
        <v>335</v>
      </c>
      <c r="D79" s="134" t="s">
        <v>417</v>
      </c>
      <c r="E79" s="220" t="s">
        <v>356</v>
      </c>
      <c r="F79" s="21"/>
      <c r="G79" s="22"/>
      <c r="H79" s="22"/>
      <c r="I79" s="22" t="s">
        <v>106</v>
      </c>
      <c r="J79" s="23"/>
      <c r="K79" s="79" t="str">
        <f>IF(S79&gt;1,"?",(IF(X79&gt;0,"?","")))</f>
        <v/>
      </c>
      <c r="L79" s="80">
        <v>0.2</v>
      </c>
      <c r="M79" s="174"/>
      <c r="Q79" s="84">
        <f>L79</f>
        <v>0.2</v>
      </c>
      <c r="R79" s="85">
        <f>IF(J79&lt;&gt;"",1,IF(I79&lt;&gt;"",2/3,IF(H79&lt;&gt;"",1/3,0)))*Q79*20</f>
        <v>2.6666666666666665</v>
      </c>
      <c r="S79" s="85">
        <f>IF(F79="",IF(G79&lt;&gt;"",1,0)+IF(H79&lt;&gt;"",1,0)+IF(I79&lt;&gt;"",1,0)+IF(J79&lt;&gt;"",1,0),0)</f>
        <v>1</v>
      </c>
      <c r="T79" s="85">
        <f>IF(F79&lt;&gt;"",0,IF(G79="",(R79/(Q79*20)),0.02+(R79/(Q79*20))))</f>
        <v>0.66666666666666663</v>
      </c>
      <c r="U79" s="85">
        <f>IF(F79&lt;&gt;"",0,Q79)</f>
        <v>0.2</v>
      </c>
      <c r="V79" s="85">
        <f>IF(K79&lt;&gt;"",1,0)</f>
        <v>0</v>
      </c>
      <c r="W79" s="85" t="b">
        <f>IF(F79="",OR(G79&lt;&gt;"",H79&lt;&gt;"",I79&lt;&gt;"",J79&lt;&gt;""),0)</f>
        <v>1</v>
      </c>
      <c r="X79" s="85">
        <f>IF(F79&lt;&gt;"",IF(G79&lt;&gt;"",1,0)+IF(H79&lt;&gt;"",1,0)+IF(I79&lt;&gt;"",1,0)+IF(J79&lt;&gt;"",1,0),0)</f>
        <v>0</v>
      </c>
      <c r="Y79" s="85" t="b">
        <f>OR(W79=FALSE,W80=FALSE,W81=FALSE,W82=FALSE)</f>
        <v>0</v>
      </c>
      <c r="Z79" s="86">
        <f>SUM(U79:U82)</f>
        <v>0.99999999999999989</v>
      </c>
      <c r="AA79" s="87">
        <f>L78</f>
        <v>0.1</v>
      </c>
      <c r="AB79" s="85">
        <f>SUM(T79:T82)</f>
        <v>2.6666666666666665</v>
      </c>
      <c r="AC79" s="85">
        <f>IF(SUM(S79:S82)=0,0,1)</f>
        <v>1</v>
      </c>
      <c r="AD79" s="88">
        <f>IF(AC79=1,SUMPRODUCT(R79:R82,S79:S82)/SUMPRODUCT(Q79:Q82,S79:S82),0)</f>
        <v>13.333333333333334</v>
      </c>
    </row>
    <row r="80" spans="3:30" ht="53.5" customHeight="1">
      <c r="C80" s="218" t="s">
        <v>336</v>
      </c>
      <c r="D80" s="134" t="s">
        <v>357</v>
      </c>
      <c r="E80" s="220" t="s">
        <v>412</v>
      </c>
      <c r="F80" s="21"/>
      <c r="G80" s="22"/>
      <c r="H80" s="22"/>
      <c r="I80" s="22" t="s">
        <v>106</v>
      </c>
      <c r="J80" s="23"/>
      <c r="K80" s="79" t="str">
        <f>IF(S80&gt;1,"?",(IF(X80&gt;0,"?","")))</f>
        <v/>
      </c>
      <c r="L80" s="80">
        <v>0.42</v>
      </c>
      <c r="M80" s="174"/>
      <c r="Q80" s="84">
        <f>L80</f>
        <v>0.42</v>
      </c>
      <c r="R80" s="85">
        <f>IF(J80&lt;&gt;"",1,IF(I80&lt;&gt;"",2/3,IF(H80&lt;&gt;"",1/3,0)))*Q80*20</f>
        <v>5.6</v>
      </c>
      <c r="S80" s="85">
        <f>IF(F80="",IF(G80&lt;&gt;"",1,0)+IF(H80&lt;&gt;"",1,0)+IF(I80&lt;&gt;"",1,0)+IF(J80&lt;&gt;"",1,0),0)</f>
        <v>1</v>
      </c>
      <c r="T80" s="85">
        <f>IF(F80&lt;&gt;"",0,IF(G80="",(R80/(Q80*20)),0.02+(R80/(Q80*20))))</f>
        <v>0.66666666666666663</v>
      </c>
      <c r="U80" s="85">
        <f>IF(F80&lt;&gt;"",0,Q80)</f>
        <v>0.42</v>
      </c>
      <c r="V80" s="85">
        <f>IF(K80&lt;&gt;"",1,0)</f>
        <v>0</v>
      </c>
      <c r="W80" s="85" t="b">
        <f>IF(F80="",OR(G80&lt;&gt;"",H80&lt;&gt;"",I80&lt;&gt;"",J80&lt;&gt;""),0)</f>
        <v>1</v>
      </c>
      <c r="X80" s="85">
        <f>IF(F80&lt;&gt;"",IF(G80&lt;&gt;"",1,0)+IF(H80&lt;&gt;"",1,0)+IF(I80&lt;&gt;"",1,0)+IF(J80&lt;&gt;"",1,0),0)</f>
        <v>0</v>
      </c>
      <c r="Y80" s="92"/>
      <c r="Z80" s="93"/>
      <c r="AA80" s="52"/>
      <c r="AB80" s="52"/>
      <c r="AC80" s="52"/>
      <c r="AD80" s="55"/>
    </row>
    <row r="81" spans="3:30" ht="113.75" customHeight="1">
      <c r="C81" s="218" t="s">
        <v>339</v>
      </c>
      <c r="D81" s="134" t="s">
        <v>363</v>
      </c>
      <c r="E81" s="219" t="s">
        <v>364</v>
      </c>
      <c r="F81" s="21"/>
      <c r="G81" s="22"/>
      <c r="H81" s="22"/>
      <c r="I81" s="22" t="s">
        <v>106</v>
      </c>
      <c r="J81" s="23"/>
      <c r="K81" s="79" t="str">
        <f>IF(S81&gt;1,"?",(IF(X81&gt;0,"?","")))</f>
        <v/>
      </c>
      <c r="L81" s="80">
        <v>0.3</v>
      </c>
      <c r="M81" s="174"/>
      <c r="Q81" s="84">
        <f>L81</f>
        <v>0.3</v>
      </c>
      <c r="R81" s="85">
        <f>IF(J81&lt;&gt;"",1,IF(I81&lt;&gt;"",2/3,IF(H81&lt;&gt;"",1/3,0)))*Q81*20</f>
        <v>3.9999999999999996</v>
      </c>
      <c r="S81" s="85">
        <f>IF(F81="",IF(G81&lt;&gt;"",1,0)+IF(H81&lt;&gt;"",1,0)+IF(I81&lt;&gt;"",1,0)+IF(J81&lt;&gt;"",1,0),0)</f>
        <v>1</v>
      </c>
      <c r="T81" s="85">
        <f>IF(F81&lt;&gt;"",0,IF(G81="",(R81/(Q81*20)),0.02+(R81/(Q81*20))))</f>
        <v>0.66666666666666663</v>
      </c>
      <c r="U81" s="85">
        <f>IF(F81&lt;&gt;"",0,Q81)</f>
        <v>0.3</v>
      </c>
      <c r="V81" s="85">
        <f>IF(K81&lt;&gt;"",1,0)</f>
        <v>0</v>
      </c>
      <c r="W81" s="85" t="b">
        <f>IF(F81="",OR(G81&lt;&gt;"",H81&lt;&gt;"",I81&lt;&gt;"",J81&lt;&gt;""),0)</f>
        <v>1</v>
      </c>
      <c r="X81" s="85">
        <f>IF(F81&lt;&gt;"",IF(G81&lt;&gt;"",1,0)+IF(H81&lt;&gt;"",1,0)+IF(I81&lt;&gt;"",1,0)+IF(J81&lt;&gt;"",1,0),0)</f>
        <v>0</v>
      </c>
      <c r="Y81" s="92"/>
      <c r="Z81" s="94"/>
      <c r="AA81" s="52"/>
      <c r="AB81" s="52"/>
      <c r="AC81" s="52"/>
      <c r="AD81" s="55"/>
    </row>
    <row r="82" spans="3:30" ht="27" customHeight="1">
      <c r="C82" s="218" t="s">
        <v>340</v>
      </c>
      <c r="D82" s="134" t="s">
        <v>91</v>
      </c>
      <c r="E82" s="219" t="s">
        <v>111</v>
      </c>
      <c r="F82" s="21"/>
      <c r="G82" s="22"/>
      <c r="H82" s="22"/>
      <c r="I82" s="22" t="s">
        <v>106</v>
      </c>
      <c r="J82" s="23"/>
      <c r="K82" s="79" t="str">
        <f>IF(S82&gt;1,"?",(IF(X82&gt;0,"?","")))</f>
        <v/>
      </c>
      <c r="L82" s="80">
        <v>0.08</v>
      </c>
      <c r="M82" s="174"/>
      <c r="Q82" s="84">
        <f>L82</f>
        <v>0.08</v>
      </c>
      <c r="R82" s="85">
        <f>IF(J82&lt;&gt;"",1,IF(I82&lt;&gt;"",2/3,IF(H82&lt;&gt;"",1/3,0)))*Q82*20</f>
        <v>1.0666666666666667</v>
      </c>
      <c r="S82" s="85">
        <f>IF(F82="",IF(G82&lt;&gt;"",1,0)+IF(H82&lt;&gt;"",1,0)+IF(I82&lt;&gt;"",1,0)+IF(J82&lt;&gt;"",1,0),0)</f>
        <v>1</v>
      </c>
      <c r="T82" s="85">
        <f>IF(F82&lt;&gt;"",0,IF(G82="",(R82/(Q82*20)),0.02+(R82/(Q82*20))))</f>
        <v>0.66666666666666663</v>
      </c>
      <c r="U82" s="85">
        <f>IF(F82&lt;&gt;"",0,Q82)</f>
        <v>0.08</v>
      </c>
      <c r="V82" s="85">
        <f>IF(K82&lt;&gt;"",1,0)</f>
        <v>0</v>
      </c>
      <c r="W82" s="85" t="b">
        <f>IF(F82="",OR(G82&lt;&gt;"",H82&lt;&gt;"",I82&lt;&gt;"",J82&lt;&gt;""),0)</f>
        <v>1</v>
      </c>
      <c r="X82" s="85">
        <f>IF(F82&lt;&gt;"",IF(G82&lt;&gt;"",1,0)+IF(H82&lt;&gt;"",1,0)+IF(I82&lt;&gt;"",1,0)+IF(J82&lt;&gt;"",1,0),0)</f>
        <v>0</v>
      </c>
      <c r="Y82" s="178"/>
      <c r="Z82" s="97">
        <f>Z79*AA79</f>
        <v>9.9999999999999992E-2</v>
      </c>
      <c r="AA82" s="179"/>
      <c r="AB82" s="179"/>
      <c r="AC82" s="179"/>
      <c r="AD82" s="180"/>
    </row>
    <row r="83" spans="3:30" ht="30" customHeight="1">
      <c r="C83" s="397" t="s">
        <v>390</v>
      </c>
      <c r="D83" s="398"/>
      <c r="E83" s="398"/>
      <c r="F83" s="398"/>
      <c r="G83" s="398"/>
      <c r="H83" s="398"/>
      <c r="I83" s="398"/>
      <c r="J83" s="398"/>
      <c r="K83" s="398"/>
      <c r="L83" s="245">
        <v>7.0000000000000007E-2</v>
      </c>
      <c r="M83" s="73">
        <f>SUM(L84:L89)</f>
        <v>0.99999999999999989</v>
      </c>
    </row>
    <row r="84" spans="3:30" ht="42" customHeight="1">
      <c r="C84" s="218" t="s">
        <v>342</v>
      </c>
      <c r="D84" s="134" t="s">
        <v>365</v>
      </c>
      <c r="E84" s="219" t="s">
        <v>341</v>
      </c>
      <c r="F84" s="21"/>
      <c r="G84" s="22"/>
      <c r="H84" s="22"/>
      <c r="I84" s="22"/>
      <c r="J84" s="23" t="s">
        <v>106</v>
      </c>
      <c r="K84" s="79" t="str">
        <f t="shared" ref="K84:K89" si="45">IF(S84&gt;1,"?",(IF(X84&gt;0,"?","")))</f>
        <v/>
      </c>
      <c r="L84" s="80">
        <v>0.15</v>
      </c>
      <c r="M84" s="174"/>
      <c r="Q84" s="84">
        <f t="shared" ref="Q84:Q89" si="46">L84</f>
        <v>0.15</v>
      </c>
      <c r="R84" s="85">
        <f t="shared" ref="R84:R89" si="47">IF(J84&lt;&gt;"",1,IF(I84&lt;&gt;"",2/3,IF(H84&lt;&gt;"",1/3,0)))*Q84*20</f>
        <v>3</v>
      </c>
      <c r="S84" s="85">
        <f t="shared" ref="S84:S89" si="48">IF(F84="",IF(G84&lt;&gt;"",1,0)+IF(H84&lt;&gt;"",1,0)+IF(I84&lt;&gt;"",1,0)+IF(J84&lt;&gt;"",1,0),0)</f>
        <v>1</v>
      </c>
      <c r="T84" s="85">
        <f t="shared" ref="T84:T89" si="49">IF(F84&lt;&gt;"",0,IF(G84="",(R84/(Q84*20)),0.02+(R84/(Q84*20))))</f>
        <v>1</v>
      </c>
      <c r="U84" s="85">
        <f t="shared" ref="U84:U89" si="50">IF(F84&lt;&gt;"",0,Q84)</f>
        <v>0.15</v>
      </c>
      <c r="V84" s="85">
        <f t="shared" ref="V84:V89" si="51">IF(K84&lt;&gt;"",1,0)</f>
        <v>0</v>
      </c>
      <c r="W84" s="85" t="b">
        <f t="shared" ref="W84:W89" si="52">IF(F84="",OR(G84&lt;&gt;"",H84&lt;&gt;"",I84&lt;&gt;"",J84&lt;&gt;""),0)</f>
        <v>1</v>
      </c>
      <c r="X84" s="85">
        <f t="shared" ref="X84:X89" si="53">IF(F84&lt;&gt;"",IF(G84&lt;&gt;"",1,0)+IF(H84&lt;&gt;"",1,0)+IF(I84&lt;&gt;"",1,0)+IF(J84&lt;&gt;"",1,0),0)</f>
        <v>0</v>
      </c>
      <c r="Y84" s="85" t="b">
        <f>OR(W84=FALSE,W85=FALSE,W86=FALSE,W87=FALSE,W88=FALSE,W89=FALSE)</f>
        <v>0</v>
      </c>
      <c r="Z84" s="86">
        <f>SUM(U84:U89)</f>
        <v>0.99999999999999989</v>
      </c>
      <c r="AA84" s="87">
        <f>L83</f>
        <v>7.0000000000000007E-2</v>
      </c>
      <c r="AB84" s="85">
        <f>SUM(T84:T89)</f>
        <v>6</v>
      </c>
      <c r="AC84" s="85">
        <f>IF(SUM(S84:S89)=0,0,1)</f>
        <v>1</v>
      </c>
      <c r="AD84" s="88">
        <f>IF(AC84=1,SUMPRODUCT(R84:R89,S84:S89)/SUMPRODUCT(Q84:Q89,S84:S89),0)</f>
        <v>20.000000000000004</v>
      </c>
    </row>
    <row r="85" spans="3:30" ht="27" customHeight="1">
      <c r="C85" s="218" t="s">
        <v>343</v>
      </c>
      <c r="D85" s="134" t="s">
        <v>367</v>
      </c>
      <c r="E85" s="219" t="s">
        <v>366</v>
      </c>
      <c r="F85" s="21"/>
      <c r="G85" s="22"/>
      <c r="H85" s="22"/>
      <c r="I85" s="22"/>
      <c r="J85" s="23" t="s">
        <v>106</v>
      </c>
      <c r="K85" s="79" t="str">
        <f t="shared" si="45"/>
        <v/>
      </c>
      <c r="L85" s="80">
        <v>0.15</v>
      </c>
      <c r="M85" s="174"/>
      <c r="Q85" s="84">
        <f t="shared" si="46"/>
        <v>0.15</v>
      </c>
      <c r="R85" s="85">
        <f t="shared" si="47"/>
        <v>3</v>
      </c>
      <c r="S85" s="85">
        <f t="shared" si="48"/>
        <v>1</v>
      </c>
      <c r="T85" s="85">
        <f t="shared" si="49"/>
        <v>1</v>
      </c>
      <c r="U85" s="85">
        <f t="shared" si="50"/>
        <v>0.15</v>
      </c>
      <c r="V85" s="85">
        <f t="shared" si="51"/>
        <v>0</v>
      </c>
      <c r="W85" s="85" t="b">
        <f t="shared" si="52"/>
        <v>1</v>
      </c>
      <c r="X85" s="85">
        <f t="shared" si="53"/>
        <v>0</v>
      </c>
      <c r="Y85" s="92"/>
      <c r="Z85" s="93"/>
      <c r="AA85" s="52"/>
      <c r="AB85" s="52"/>
      <c r="AC85" s="52"/>
      <c r="AD85" s="55"/>
    </row>
    <row r="86" spans="3:30" ht="27" customHeight="1">
      <c r="C86" s="218" t="s">
        <v>344</v>
      </c>
      <c r="D86" s="134" t="s">
        <v>368</v>
      </c>
      <c r="E86" s="219" t="s">
        <v>369</v>
      </c>
      <c r="F86" s="21"/>
      <c r="G86" s="22"/>
      <c r="H86" s="22"/>
      <c r="I86" s="22"/>
      <c r="J86" s="23" t="s">
        <v>106</v>
      </c>
      <c r="K86" s="79" t="str">
        <f t="shared" si="45"/>
        <v/>
      </c>
      <c r="L86" s="80">
        <v>0.15</v>
      </c>
      <c r="M86" s="174"/>
      <c r="Q86" s="84">
        <f t="shared" si="46"/>
        <v>0.15</v>
      </c>
      <c r="R86" s="85">
        <f t="shared" si="47"/>
        <v>3</v>
      </c>
      <c r="S86" s="85">
        <f t="shared" si="48"/>
        <v>1</v>
      </c>
      <c r="T86" s="85">
        <f t="shared" si="49"/>
        <v>1</v>
      </c>
      <c r="U86" s="85">
        <f t="shared" si="50"/>
        <v>0.15</v>
      </c>
      <c r="V86" s="85">
        <f t="shared" si="51"/>
        <v>0</v>
      </c>
      <c r="W86" s="85" t="b">
        <f t="shared" si="52"/>
        <v>1</v>
      </c>
      <c r="X86" s="85">
        <f t="shared" si="53"/>
        <v>0</v>
      </c>
      <c r="Y86" s="92"/>
      <c r="Z86" s="94"/>
      <c r="AA86" s="52"/>
      <c r="AB86" s="52"/>
      <c r="AC86" s="52"/>
      <c r="AD86" s="55"/>
    </row>
    <row r="87" spans="3:30" ht="37.5" customHeight="1">
      <c r="C87" s="218" t="s">
        <v>345</v>
      </c>
      <c r="D87" s="134" t="s">
        <v>370</v>
      </c>
      <c r="E87" s="219" t="s">
        <v>371</v>
      </c>
      <c r="F87" s="21"/>
      <c r="G87" s="22"/>
      <c r="H87" s="22"/>
      <c r="I87" s="22"/>
      <c r="J87" s="23" t="s">
        <v>106</v>
      </c>
      <c r="K87" s="79" t="str">
        <f t="shared" si="45"/>
        <v/>
      </c>
      <c r="L87" s="80">
        <v>0.25</v>
      </c>
      <c r="M87" s="174"/>
      <c r="Q87" s="84">
        <f t="shared" si="46"/>
        <v>0.25</v>
      </c>
      <c r="R87" s="85">
        <f t="shared" si="47"/>
        <v>5</v>
      </c>
      <c r="S87" s="85">
        <f t="shared" si="48"/>
        <v>1</v>
      </c>
      <c r="T87" s="85">
        <f t="shared" si="49"/>
        <v>1</v>
      </c>
      <c r="U87" s="85">
        <f t="shared" si="50"/>
        <v>0.25</v>
      </c>
      <c r="V87" s="85">
        <f t="shared" si="51"/>
        <v>0</v>
      </c>
      <c r="W87" s="85" t="b">
        <f t="shared" si="52"/>
        <v>1</v>
      </c>
      <c r="X87" s="85">
        <f t="shared" si="53"/>
        <v>0</v>
      </c>
      <c r="Y87" s="92"/>
      <c r="Z87" s="94"/>
      <c r="AA87" s="52"/>
      <c r="AB87" s="52"/>
      <c r="AC87" s="52"/>
      <c r="AD87" s="55"/>
    </row>
    <row r="88" spans="3:30" ht="41.5" customHeight="1">
      <c r="C88" s="218" t="s">
        <v>346</v>
      </c>
      <c r="D88" s="134" t="s">
        <v>372</v>
      </c>
      <c r="E88" s="219" t="s">
        <v>373</v>
      </c>
      <c r="F88" s="21"/>
      <c r="G88" s="22"/>
      <c r="H88" s="22"/>
      <c r="I88" s="22"/>
      <c r="J88" s="23" t="s">
        <v>106</v>
      </c>
      <c r="K88" s="79" t="str">
        <f t="shared" si="45"/>
        <v/>
      </c>
      <c r="L88" s="80">
        <v>0.2</v>
      </c>
      <c r="M88" s="174"/>
      <c r="Q88" s="84">
        <f t="shared" si="46"/>
        <v>0.2</v>
      </c>
      <c r="R88" s="85">
        <f t="shared" si="47"/>
        <v>4</v>
      </c>
      <c r="S88" s="85">
        <f t="shared" si="48"/>
        <v>1</v>
      </c>
      <c r="T88" s="85">
        <f t="shared" si="49"/>
        <v>1</v>
      </c>
      <c r="U88" s="85">
        <f t="shared" si="50"/>
        <v>0.2</v>
      </c>
      <c r="V88" s="85">
        <f t="shared" si="51"/>
        <v>0</v>
      </c>
      <c r="W88" s="85" t="b">
        <f t="shared" si="52"/>
        <v>1</v>
      </c>
      <c r="X88" s="85">
        <f t="shared" si="53"/>
        <v>0</v>
      </c>
      <c r="Y88" s="92"/>
      <c r="Z88" s="94"/>
      <c r="AA88" s="52"/>
      <c r="AB88" s="52"/>
      <c r="AC88" s="52"/>
      <c r="AD88" s="55"/>
    </row>
    <row r="89" spans="3:30" ht="27" customHeight="1">
      <c r="C89" s="218" t="s">
        <v>347</v>
      </c>
      <c r="D89" s="134" t="s">
        <v>91</v>
      </c>
      <c r="E89" s="219" t="s">
        <v>111</v>
      </c>
      <c r="F89" s="21"/>
      <c r="G89" s="22"/>
      <c r="H89" s="22"/>
      <c r="I89" s="22"/>
      <c r="J89" s="23" t="s">
        <v>106</v>
      </c>
      <c r="K89" s="79" t="str">
        <f t="shared" si="45"/>
        <v/>
      </c>
      <c r="L89" s="80">
        <v>0.1</v>
      </c>
      <c r="M89" s="174"/>
      <c r="Q89" s="84">
        <f t="shared" si="46"/>
        <v>0.1</v>
      </c>
      <c r="R89" s="85">
        <f t="shared" si="47"/>
        <v>2</v>
      </c>
      <c r="S89" s="85">
        <f t="shared" si="48"/>
        <v>1</v>
      </c>
      <c r="T89" s="85">
        <f t="shared" si="49"/>
        <v>1</v>
      </c>
      <c r="U89" s="85">
        <f t="shared" si="50"/>
        <v>0.1</v>
      </c>
      <c r="V89" s="85">
        <f t="shared" si="51"/>
        <v>0</v>
      </c>
      <c r="W89" s="85" t="b">
        <f t="shared" si="52"/>
        <v>1</v>
      </c>
      <c r="X89" s="85">
        <f t="shared" si="53"/>
        <v>0</v>
      </c>
      <c r="Y89" s="178"/>
      <c r="Z89" s="97">
        <f>Z84*AA84</f>
        <v>6.9999999999999993E-2</v>
      </c>
      <c r="AA89" s="179"/>
      <c r="AB89" s="179"/>
      <c r="AC89" s="179"/>
      <c r="AD89" s="180"/>
    </row>
    <row r="90" spans="3:30" ht="30" customHeight="1">
      <c r="C90" s="397" t="s">
        <v>348</v>
      </c>
      <c r="D90" s="398"/>
      <c r="E90" s="398"/>
      <c r="F90" s="398"/>
      <c r="G90" s="398"/>
      <c r="H90" s="398"/>
      <c r="I90" s="398"/>
      <c r="J90" s="398"/>
      <c r="K90" s="398"/>
      <c r="L90" s="245">
        <v>0.1</v>
      </c>
      <c r="M90" s="73">
        <f>SUM(L91:L95)</f>
        <v>0.99999999999999989</v>
      </c>
    </row>
    <row r="91" spans="3:30" ht="35.5" customHeight="1">
      <c r="C91" s="218" t="s">
        <v>349</v>
      </c>
      <c r="D91" s="134" t="s">
        <v>445</v>
      </c>
      <c r="E91" s="219" t="s">
        <v>375</v>
      </c>
      <c r="F91" s="21"/>
      <c r="G91" s="22"/>
      <c r="H91" s="23"/>
      <c r="I91" s="22"/>
      <c r="J91" s="23" t="s">
        <v>106</v>
      </c>
      <c r="K91" s="79" t="str">
        <f t="shared" ref="K91:K95" si="54">IF(S91&gt;1,"?",(IF(X91&gt;0,"?","")))</f>
        <v/>
      </c>
      <c r="L91" s="80">
        <v>0.25</v>
      </c>
      <c r="M91" s="174"/>
      <c r="Q91" s="84">
        <f>L91</f>
        <v>0.25</v>
      </c>
      <c r="R91" s="85">
        <f>IF(J91&lt;&gt;"",1,IF(I91&lt;&gt;"",2/3,IF(H91&lt;&gt;"",1/3,0)))*Q91*20</f>
        <v>5</v>
      </c>
      <c r="S91" s="85">
        <f>IF(F91="",IF(G91&lt;&gt;"",1,0)+IF(H91&lt;&gt;"",1,0)+IF(I91&lt;&gt;"",1,0)+IF(J91&lt;&gt;"",1,0),0)</f>
        <v>1</v>
      </c>
      <c r="T91" s="85">
        <f>IF(F91&lt;&gt;"",0,IF(G91="",(R91/(Q91*20)),0.02+(R91/(Q91*20))))</f>
        <v>1</v>
      </c>
      <c r="U91" s="85">
        <f>IF(F91&lt;&gt;"",0,Q91)</f>
        <v>0.25</v>
      </c>
      <c r="V91" s="85">
        <f>IF(K91&lt;&gt;"",1,0)</f>
        <v>0</v>
      </c>
      <c r="W91" s="85" t="b">
        <f>IF(F91="",OR(G91&lt;&gt;"",H91&lt;&gt;"",I91&lt;&gt;"",J91&lt;&gt;""),0)</f>
        <v>1</v>
      </c>
      <c r="X91" s="85">
        <f>IF(F91&lt;&gt;"",IF(G91&lt;&gt;"",1,0)+IF(H91&lt;&gt;"",1,0)+IF(I91&lt;&gt;"",1,0)+IF(J91&lt;&gt;"",1,0),0)</f>
        <v>0</v>
      </c>
      <c r="Y91" s="85" t="b">
        <f>OR(W91=FALSE,W92=FALSE,W93=FALSE,W94=FALSE,W95=FALSE)</f>
        <v>0</v>
      </c>
      <c r="Z91" s="86">
        <f>SUM(U91:U95)</f>
        <v>0.99999999999999989</v>
      </c>
      <c r="AA91" s="185">
        <f>L90</f>
        <v>0.1</v>
      </c>
      <c r="AB91" s="85">
        <f>SUM(T91:T95)</f>
        <v>5</v>
      </c>
      <c r="AC91" s="85">
        <f>IF(SUM(S91:S95)=0,0,1)</f>
        <v>1</v>
      </c>
      <c r="AD91" s="88">
        <f>IF(AC91=1,SUMPRODUCT(R91:R95,S91:S95)/SUMPRODUCT(Q91:Q95,S91:S95),0)</f>
        <v>20.000000000000004</v>
      </c>
    </row>
    <row r="92" spans="3:30" ht="54" customHeight="1">
      <c r="C92" s="218" t="s">
        <v>350</v>
      </c>
      <c r="D92" s="134" t="s">
        <v>376</v>
      </c>
      <c r="E92" s="219" t="s">
        <v>377</v>
      </c>
      <c r="F92" s="21"/>
      <c r="G92" s="22"/>
      <c r="H92" s="23"/>
      <c r="I92" s="22"/>
      <c r="J92" s="23" t="s">
        <v>106</v>
      </c>
      <c r="K92" s="79" t="str">
        <f t="shared" si="54"/>
        <v/>
      </c>
      <c r="L92" s="80">
        <v>0.2</v>
      </c>
      <c r="M92" s="174"/>
      <c r="Q92" s="84">
        <f>L92</f>
        <v>0.2</v>
      </c>
      <c r="R92" s="85">
        <f>IF(J92&lt;&gt;"",1,IF(I92&lt;&gt;"",2/3,IF(H92&lt;&gt;"",1/3,0)))*Q92*20</f>
        <v>4</v>
      </c>
      <c r="S92" s="85">
        <f>IF(F92="",IF(G92&lt;&gt;"",1,0)+IF(H92&lt;&gt;"",1,0)+IF(I92&lt;&gt;"",1,0)+IF(J92&lt;&gt;"",1,0),0)</f>
        <v>1</v>
      </c>
      <c r="T92" s="85">
        <f>IF(F92&lt;&gt;"",0,IF(G92="",(R92/(Q92*20)),0.02+(R92/(Q92*20))))</f>
        <v>1</v>
      </c>
      <c r="U92" s="85">
        <f>IF(F92&lt;&gt;"",0,Q92)</f>
        <v>0.2</v>
      </c>
      <c r="V92" s="85">
        <f>IF(K92&lt;&gt;"",1,0)</f>
        <v>0</v>
      </c>
      <c r="W92" s="85" t="b">
        <f>IF(F92="",OR(G92&lt;&gt;"",H92&lt;&gt;"",I92&lt;&gt;"",J92&lt;&gt;""),0)</f>
        <v>1</v>
      </c>
      <c r="X92" s="85">
        <f>IF(F92&lt;&gt;"",IF(G92&lt;&gt;"",1,0)+IF(H92&lt;&gt;"",1,0)+IF(I92&lt;&gt;"",1,0)+IF(J92&lt;&gt;"",1,0),0)</f>
        <v>0</v>
      </c>
      <c r="Y92" s="92"/>
      <c r="Z92" s="93"/>
      <c r="AA92" s="52"/>
      <c r="AB92" s="52"/>
      <c r="AC92" s="52"/>
      <c r="AD92" s="55"/>
    </row>
    <row r="93" spans="3:30" ht="37.5" customHeight="1">
      <c r="C93" s="218" t="s">
        <v>351</v>
      </c>
      <c r="D93" s="134" t="s">
        <v>378</v>
      </c>
      <c r="E93" s="219" t="s">
        <v>379</v>
      </c>
      <c r="F93" s="21"/>
      <c r="G93" s="22"/>
      <c r="H93" s="23"/>
      <c r="I93" s="22"/>
      <c r="J93" s="23" t="s">
        <v>106</v>
      </c>
      <c r="K93" s="79" t="str">
        <f t="shared" si="54"/>
        <v/>
      </c>
      <c r="L93" s="80">
        <v>0.15</v>
      </c>
      <c r="M93" s="174"/>
      <c r="Q93" s="84">
        <f>L93</f>
        <v>0.15</v>
      </c>
      <c r="R93" s="85">
        <f>IF(J93&lt;&gt;"",1,IF(I93&lt;&gt;"",2/3,IF(H93&lt;&gt;"",1/3,0)))*Q93*20</f>
        <v>3</v>
      </c>
      <c r="S93" s="85">
        <f>IF(F93="",IF(G93&lt;&gt;"",1,0)+IF(H93&lt;&gt;"",1,0)+IF(I93&lt;&gt;"",1,0)+IF(J93&lt;&gt;"",1,0),0)</f>
        <v>1</v>
      </c>
      <c r="T93" s="85">
        <f>IF(F93&lt;&gt;"",0,IF(G93="",(R93/(Q93*20)),0.02+(R93/(Q93*20))))</f>
        <v>1</v>
      </c>
      <c r="U93" s="85">
        <f>IF(F93&lt;&gt;"",0,Q93)</f>
        <v>0.15</v>
      </c>
      <c r="V93" s="85">
        <f>IF(K93&lt;&gt;"",1,0)</f>
        <v>0</v>
      </c>
      <c r="W93" s="85" t="b">
        <f>IF(F93="",OR(G93&lt;&gt;"",H93&lt;&gt;"",I93&lt;&gt;"",J93&lt;&gt;""),0)</f>
        <v>1</v>
      </c>
      <c r="X93" s="85">
        <f>IF(F93&lt;&gt;"",IF(G93&lt;&gt;"",1,0)+IF(H93&lt;&gt;"",1,0)+IF(I93&lt;&gt;"",1,0)+IF(J93&lt;&gt;"",1,0),0)</f>
        <v>0</v>
      </c>
      <c r="Y93" s="92"/>
      <c r="Z93" s="94"/>
      <c r="AA93" s="52"/>
      <c r="AB93" s="52"/>
      <c r="AC93" s="52"/>
      <c r="AD93" s="55"/>
    </row>
    <row r="94" spans="3:30" ht="126.5" customHeight="1">
      <c r="C94" s="218" t="s">
        <v>352</v>
      </c>
      <c r="D94" s="134" t="s">
        <v>413</v>
      </c>
      <c r="E94" s="219" t="s">
        <v>381</v>
      </c>
      <c r="F94" s="21"/>
      <c r="G94" s="22"/>
      <c r="H94" s="23"/>
      <c r="I94" s="22"/>
      <c r="J94" s="23" t="s">
        <v>106</v>
      </c>
      <c r="K94" s="79" t="str">
        <f t="shared" si="54"/>
        <v/>
      </c>
      <c r="L94" s="80">
        <v>0.3</v>
      </c>
      <c r="M94" s="174"/>
      <c r="Q94" s="84">
        <f>L94</f>
        <v>0.3</v>
      </c>
      <c r="R94" s="85">
        <f>IF(J94&lt;&gt;"",1,IF(I94&lt;&gt;"",2/3,IF(H94&lt;&gt;"",1/3,0)))*Q94*20</f>
        <v>6</v>
      </c>
      <c r="S94" s="85">
        <f>IF(F94="",IF(G94&lt;&gt;"",1,0)+IF(H94&lt;&gt;"",1,0)+IF(I94&lt;&gt;"",1,0)+IF(J94&lt;&gt;"",1,0),0)</f>
        <v>1</v>
      </c>
      <c r="T94" s="85">
        <f>IF(F94&lt;&gt;"",0,IF(G94="",(R94/(Q94*20)),0.02+(R94/(Q94*20))))</f>
        <v>1</v>
      </c>
      <c r="U94" s="85">
        <f>IF(F94&lt;&gt;"",0,Q94)</f>
        <v>0.3</v>
      </c>
      <c r="V94" s="85">
        <f>IF(K94&lt;&gt;"",1,0)</f>
        <v>0</v>
      </c>
      <c r="W94" s="85" t="b">
        <f>IF(F94="",OR(G94&lt;&gt;"",H94&lt;&gt;"",I94&lt;&gt;"",J94&lt;&gt;""),0)</f>
        <v>1</v>
      </c>
      <c r="X94" s="85">
        <f>IF(F94&lt;&gt;"",IF(G94&lt;&gt;"",1,0)+IF(H94&lt;&gt;"",1,0)+IF(I94&lt;&gt;"",1,0)+IF(J94&lt;&gt;"",1,0),0)</f>
        <v>0</v>
      </c>
      <c r="Y94" s="92"/>
      <c r="Z94" s="94"/>
      <c r="AA94" s="52"/>
      <c r="AB94" s="52"/>
      <c r="AC94" s="52"/>
      <c r="AD94" s="55"/>
    </row>
    <row r="95" spans="3:30" ht="27" customHeight="1">
      <c r="C95" s="218" t="s">
        <v>353</v>
      </c>
      <c r="D95" s="134" t="s">
        <v>382</v>
      </c>
      <c r="E95" s="219" t="s">
        <v>383</v>
      </c>
      <c r="F95" s="21"/>
      <c r="G95" s="22"/>
      <c r="H95" s="23"/>
      <c r="I95" s="22"/>
      <c r="J95" s="23" t="s">
        <v>106</v>
      </c>
      <c r="K95" s="79" t="str">
        <f t="shared" si="54"/>
        <v/>
      </c>
      <c r="L95" s="80">
        <v>0.1</v>
      </c>
      <c r="M95" s="187"/>
      <c r="Q95" s="84">
        <f>L95</f>
        <v>0.1</v>
      </c>
      <c r="R95" s="85">
        <f>IF(J95&lt;&gt;"",1,IF(I95&lt;&gt;"",2/3,IF(H95&lt;&gt;"",1/3,0)))*Q95*20</f>
        <v>2</v>
      </c>
      <c r="S95" s="85">
        <f>IF(F95="",IF(G95&lt;&gt;"",1,0)+IF(H95&lt;&gt;"",1,0)+IF(I95&lt;&gt;"",1,0)+IF(J95&lt;&gt;"",1,0),0)</f>
        <v>1</v>
      </c>
      <c r="T95" s="85">
        <f>IF(F95&lt;&gt;"",0,IF(G95="",(R95/(Q95*20)),0.02+(R95/(Q95*20))))</f>
        <v>1</v>
      </c>
      <c r="U95" s="85">
        <f>IF(F95&lt;&gt;"",0,Q95)</f>
        <v>0.1</v>
      </c>
      <c r="V95" s="85">
        <f>IF(K95&lt;&gt;"",1,0)</f>
        <v>0</v>
      </c>
      <c r="W95" s="85" t="b">
        <f>IF(F95="",OR(G95&lt;&gt;"",H95&lt;&gt;"",I95&lt;&gt;"",J95&lt;&gt;""),0)</f>
        <v>1</v>
      </c>
      <c r="X95" s="85">
        <f>IF(F95&lt;&gt;"",IF(G95&lt;&gt;"",1,0)+IF(H95&lt;&gt;"",1,0)+IF(I95&lt;&gt;"",1,0)+IF(J95&lt;&gt;"",1,0),0)</f>
        <v>0</v>
      </c>
      <c r="Y95" s="178"/>
      <c r="Z95" s="97">
        <f>Z91*AA91</f>
        <v>9.9999999999999992E-2</v>
      </c>
      <c r="AA95" s="179"/>
      <c r="AB95" s="179"/>
      <c r="AC95" s="179"/>
      <c r="AD95" s="180"/>
    </row>
    <row r="96" spans="3:30" ht="42" customHeight="1" thickBot="1">
      <c r="C96" s="330" t="s">
        <v>415</v>
      </c>
      <c r="D96" s="355"/>
      <c r="E96" s="355"/>
      <c r="F96" s="355"/>
      <c r="G96" s="356"/>
      <c r="H96" s="356"/>
      <c r="I96" s="356"/>
      <c r="J96" s="356"/>
      <c r="K96" s="357"/>
      <c r="L96" s="188"/>
      <c r="M96" s="188"/>
    </row>
    <row r="97" spans="3:27" ht="50" customHeight="1" thickBot="1">
      <c r="C97" s="166"/>
      <c r="D97" s="166"/>
      <c r="E97" s="189" t="s">
        <v>8</v>
      </c>
      <c r="F97" s="166"/>
      <c r="G97" s="341">
        <f>Z97</f>
        <v>0.99999999999999989</v>
      </c>
      <c r="H97" s="400"/>
      <c r="I97" s="400"/>
      <c r="J97" s="401"/>
      <c r="K97" s="190"/>
      <c r="L97" s="191">
        <f>SUM(L15+L22+L35+L40+L45+L51+L59+L69+L78+L83+L90)</f>
        <v>0.99999999999999989</v>
      </c>
      <c r="M97" s="168"/>
      <c r="P97" s="339" t="s">
        <v>105</v>
      </c>
      <c r="Q97" s="340"/>
      <c r="R97" s="340"/>
      <c r="S97" s="112">
        <f>SUM(AC16,AC23,AC36,AC41,AC46,AC52,AC60,AC70,AC79,AC84,AC91)</f>
        <v>11</v>
      </c>
      <c r="T97" s="113" t="str">
        <f>"sur "&amp;COUNTA(Y16:Y95)</f>
        <v>sur 11</v>
      </c>
      <c r="V97" s="115">
        <f>SUM(V16:V95)</f>
        <v>0</v>
      </c>
      <c r="W97" s="115" t="str">
        <f>COUNTIF(W16:W95,"0")&amp;" sur "&amp;COUNTA(W16:W95)</f>
        <v>0 sur 70</v>
      </c>
      <c r="X97" s="115" t="b">
        <f>OR(Y16=TRUE,Y23=TRUE,Y36=TRUE,Y46=TRUE,Y52=TRUE,Y79=TRUE,Y84=TRUE,Y91=TRUE)</f>
        <v>0</v>
      </c>
      <c r="Z97" s="116">
        <f>SUM(Z21,Z34,Z39,Z44,Z50,Z58,Z68,Z77,Z82,Z89,Z95)</f>
        <v>0.99999999999999989</v>
      </c>
      <c r="AA97" s="192" t="s">
        <v>39</v>
      </c>
    </row>
    <row r="98" spans="3:27" ht="15" thickBot="1">
      <c r="C98" s="166"/>
      <c r="D98" s="166"/>
      <c r="K98" s="193"/>
      <c r="L98" s="194"/>
      <c r="M98" s="195"/>
      <c r="V98" s="303" t="s">
        <v>104</v>
      </c>
      <c r="W98" s="303" t="s">
        <v>110</v>
      </c>
    </row>
    <row r="99" spans="3:27" ht="50" customHeight="1" thickBot="1">
      <c r="C99" s="166"/>
      <c r="D99" s="196" t="s">
        <v>418</v>
      </c>
      <c r="E99" s="197" t="s">
        <v>9</v>
      </c>
      <c r="F99" s="166"/>
      <c r="G99" s="372">
        <f>IF(Z97&lt;50%,"!",IF(V97&lt;&gt;0,"Double saisie!",IF(L101&lt;&gt;0,"Oubli !",(IF(S97&lt;&gt;0,(AD16*AA16+AD23*AA23+AD36*AA36+AD41*AA41+AD46*AA46+AD52*AA52+AD60*AA60+AD70*AA70+AD79*AA79+AD84*AA84+AD91*AA91)/(AC16*AA16+AC23*AA23+AC36*AA36+AC41*AA41+AC46*AA46+AC52*AA52+AC60*AA60+AC70*AA70+AC79*AA79+AC84*AA84+AC91*AA91),0)))))</f>
        <v>17.466666666666672</v>
      </c>
      <c r="H99" s="373"/>
      <c r="I99" s="402" t="s">
        <v>11</v>
      </c>
      <c r="J99" s="403"/>
      <c r="K99" s="193"/>
      <c r="L99" s="312" t="s">
        <v>109</v>
      </c>
      <c r="M99" s="313"/>
      <c r="V99" s="303"/>
      <c r="W99" s="303"/>
    </row>
    <row r="100" spans="3:27" ht="31.5" customHeight="1">
      <c r="C100" s="166"/>
      <c r="D100" s="166"/>
      <c r="E100" s="198"/>
      <c r="F100" s="166"/>
      <c r="G100" s="199"/>
      <c r="H100" s="199"/>
      <c r="I100" s="200"/>
      <c r="J100" s="200"/>
      <c r="K100" s="193"/>
      <c r="L100" s="314"/>
      <c r="M100" s="315"/>
      <c r="V100" s="303"/>
      <c r="W100" s="303"/>
    </row>
    <row r="101" spans="3:27" ht="50" customHeight="1" thickBot="1">
      <c r="C101" s="330" t="s">
        <v>43</v>
      </c>
      <c r="D101" s="355"/>
      <c r="E101" s="355"/>
      <c r="F101" s="355"/>
      <c r="G101" s="355"/>
      <c r="H101" s="355"/>
      <c r="I101" s="355"/>
      <c r="J101" s="357"/>
      <c r="K101" s="193"/>
      <c r="L101" s="310">
        <f>COUNTIF(W16:W95,"FAUX")</f>
        <v>0</v>
      </c>
      <c r="M101" s="311"/>
      <c r="V101" s="303"/>
      <c r="W101" s="303"/>
    </row>
    <row r="102" spans="3:27" ht="18">
      <c r="C102" s="166"/>
      <c r="D102" s="235"/>
      <c r="E102" s="198"/>
      <c r="F102" s="166"/>
      <c r="G102" s="199"/>
      <c r="I102" s="200"/>
      <c r="J102" s="199"/>
      <c r="K102" s="193"/>
      <c r="L102" s="194"/>
      <c r="M102" s="195"/>
      <c r="V102" s="303"/>
      <c r="W102" s="303"/>
    </row>
    <row r="103" spans="3:27" ht="15" thickBot="1">
      <c r="K103" s="207"/>
      <c r="L103" s="194"/>
      <c r="M103" s="195"/>
    </row>
    <row r="104" spans="3:27" ht="25" customHeight="1">
      <c r="C104" s="407" t="s">
        <v>12</v>
      </c>
      <c r="D104" s="408"/>
      <c r="E104" s="408"/>
      <c r="F104" s="408"/>
      <c r="G104" s="408"/>
      <c r="H104" s="408"/>
      <c r="I104" s="408"/>
      <c r="J104" s="409"/>
      <c r="K104" s="209"/>
      <c r="L104" s="166"/>
      <c r="M104" s="195"/>
    </row>
    <row r="105" spans="3:27" ht="80" customHeight="1" thickBot="1">
      <c r="C105" s="419"/>
      <c r="D105" s="420"/>
      <c r="E105" s="420"/>
      <c r="F105" s="420"/>
      <c r="G105" s="420"/>
      <c r="H105" s="420"/>
      <c r="I105" s="420"/>
      <c r="J105" s="421"/>
      <c r="K105" s="210"/>
      <c r="L105" s="166"/>
      <c r="M105" s="166"/>
    </row>
    <row r="106" spans="3:27" ht="15" thickBot="1">
      <c r="C106" s="214"/>
      <c r="D106" s="214"/>
      <c r="E106" s="214"/>
      <c r="F106" s="215"/>
      <c r="G106" s="214"/>
      <c r="H106" s="214"/>
      <c r="I106" s="214"/>
      <c r="J106" s="214"/>
      <c r="K106" s="210"/>
      <c r="L106" s="166"/>
      <c r="M106" s="166"/>
    </row>
    <row r="107" spans="3:27" ht="25" customHeight="1" thickBot="1">
      <c r="C107" s="422" t="s">
        <v>13</v>
      </c>
      <c r="D107" s="423"/>
      <c r="E107" s="130" t="s">
        <v>14</v>
      </c>
      <c r="F107" s="169"/>
      <c r="G107" s="424" t="s">
        <v>15</v>
      </c>
      <c r="H107" s="425"/>
      <c r="I107" s="425"/>
      <c r="J107" s="426"/>
      <c r="K107" s="166"/>
      <c r="L107" s="166"/>
      <c r="M107" s="166"/>
    </row>
    <row r="108" spans="3:27" ht="50" customHeight="1" thickBot="1">
      <c r="C108" s="412"/>
      <c r="D108" s="413"/>
      <c r="E108" s="1"/>
      <c r="F108" s="216"/>
      <c r="G108" s="414"/>
      <c r="H108" s="415"/>
      <c r="I108" s="415"/>
      <c r="J108" s="416"/>
      <c r="K108" s="166"/>
      <c r="L108" s="166"/>
      <c r="M108" s="166"/>
    </row>
    <row r="109" spans="3:27" ht="50" customHeight="1">
      <c r="C109" s="410"/>
      <c r="D109" s="411"/>
      <c r="E109" s="2"/>
      <c r="F109" s="216"/>
      <c r="G109" s="417"/>
      <c r="H109" s="418"/>
      <c r="I109" s="418"/>
      <c r="J109" s="418"/>
      <c r="K109" s="166"/>
      <c r="L109" s="166"/>
      <c r="M109" s="166"/>
    </row>
    <row r="110" spans="3:27" ht="50" customHeight="1">
      <c r="C110" s="308"/>
      <c r="D110" s="399"/>
      <c r="E110" s="162"/>
      <c r="F110" s="217"/>
      <c r="G110" s="217"/>
      <c r="H110" s="217"/>
      <c r="I110" s="217"/>
      <c r="J110" s="217"/>
    </row>
    <row r="111" spans="3:27" ht="50" customHeight="1" thickBot="1">
      <c r="C111" s="304"/>
      <c r="D111" s="406"/>
      <c r="E111" s="163"/>
      <c r="F111" s="217"/>
      <c r="G111" s="217"/>
      <c r="H111" s="217"/>
      <c r="I111" s="217"/>
      <c r="J111" s="217"/>
    </row>
  </sheetData>
  <sheetProtection algorithmName="SHA-512" hashValue="gF4cLB6O4tXEA+1I1j+wDUZZ/3DEgE+d/WZvHcJXCB4l+BF4BnLpPJ7ZM/QM+zALTpNqltvFBnSIDEStqbiSTQ==" saltValue="RPuiSr9am4IQUCMbO1A/nA==" spinCount="100000" sheet="1" objects="1" scenarios="1"/>
  <mergeCells count="58">
    <mergeCell ref="F5:G5"/>
    <mergeCell ref="H5:L5"/>
    <mergeCell ref="F6:G6"/>
    <mergeCell ref="H6:L6"/>
    <mergeCell ref="F10:G10"/>
    <mergeCell ref="H10:L10"/>
    <mergeCell ref="F7:G7"/>
    <mergeCell ref="H7:L7"/>
    <mergeCell ref="F8:G8"/>
    <mergeCell ref="H8:L8"/>
    <mergeCell ref="F9:G9"/>
    <mergeCell ref="H9:L9"/>
    <mergeCell ref="W98:W102"/>
    <mergeCell ref="C90:K90"/>
    <mergeCell ref="C96:K96"/>
    <mergeCell ref="L99:M100"/>
    <mergeCell ref="L101:M101"/>
    <mergeCell ref="P97:R97"/>
    <mergeCell ref="V98:V102"/>
    <mergeCell ref="C111:D111"/>
    <mergeCell ref="C104:J104"/>
    <mergeCell ref="C109:D109"/>
    <mergeCell ref="C108:D108"/>
    <mergeCell ref="G108:J108"/>
    <mergeCell ref="G109:J109"/>
    <mergeCell ref="C105:J105"/>
    <mergeCell ref="C107:D107"/>
    <mergeCell ref="G107:J107"/>
    <mergeCell ref="C22:K22"/>
    <mergeCell ref="C110:D110"/>
    <mergeCell ref="G97:J97"/>
    <mergeCell ref="I99:J99"/>
    <mergeCell ref="G99:H99"/>
    <mergeCell ref="C45:K45"/>
    <mergeCell ref="C35:K35"/>
    <mergeCell ref="C51:K51"/>
    <mergeCell ref="C78:K78"/>
    <mergeCell ref="C83:K83"/>
    <mergeCell ref="C40:K40"/>
    <mergeCell ref="C59:K59"/>
    <mergeCell ref="C69:K69"/>
    <mergeCell ref="C101:J101"/>
    <mergeCell ref="C12:D12"/>
    <mergeCell ref="F12:J12"/>
    <mergeCell ref="C15:J15"/>
    <mergeCell ref="B3:D3"/>
    <mergeCell ref="B5:C5"/>
    <mergeCell ref="B6:C6"/>
    <mergeCell ref="B7:C7"/>
    <mergeCell ref="B8:C8"/>
    <mergeCell ref="B9:C9"/>
    <mergeCell ref="B10:C10"/>
    <mergeCell ref="B4:C4"/>
    <mergeCell ref="E13:E14"/>
    <mergeCell ref="C13:D14"/>
    <mergeCell ref="F3:L3"/>
    <mergeCell ref="F4:G4"/>
    <mergeCell ref="H4:L4"/>
  </mergeCells>
  <phoneticPr fontId="4" type="noConversion"/>
  <conditionalFormatting sqref="G97:J97">
    <cfRule type="cellIs" dxfId="140" priority="190" operator="lessThan">
      <formula>0.5</formula>
    </cfRule>
    <cfRule type="cellIs" dxfId="139" priority="191" operator="greaterThan">
      <formula>0.5</formula>
    </cfRule>
  </conditionalFormatting>
  <conditionalFormatting sqref="K36:K39 K41:K44 K46:K50 K52:K58 K60:K68 K91:K95 K23:K34 K84:K89 K70:K77 K79:K82 K16:K21">
    <cfRule type="containsText" dxfId="138" priority="189" operator="containsText" text="?">
      <formula>NOT(ISERROR(SEARCH("?",K16)))</formula>
    </cfRule>
  </conditionalFormatting>
  <conditionalFormatting sqref="F13">
    <cfRule type="containsText" dxfId="137" priority="184" operator="containsText" text="Non">
      <formula>NOT(ISERROR(SEARCH("Non",F13)))</formula>
    </cfRule>
  </conditionalFormatting>
  <conditionalFormatting sqref="F16">
    <cfRule type="containsText" dxfId="136" priority="224" operator="containsText" text="Non">
      <formula>NOT(ISERROR(SEARCH("Non",F16)))</formula>
    </cfRule>
    <cfRule type="colorScale" priority="225">
      <colorScale>
        <cfvo type="min"/>
        <cfvo type="percentile" val="50"/>
        <cfvo type="max"/>
        <color rgb="FFF8696B"/>
        <color rgb="FFFFEB84"/>
        <color rgb="FF63BE7B"/>
      </colorScale>
    </cfRule>
  </conditionalFormatting>
  <conditionalFormatting sqref="F23:F30 F39 F36">
    <cfRule type="containsText" dxfId="135" priority="226" operator="containsText" text="Non">
      <formula>NOT(ISERROR(SEARCH("Non",F23)))</formula>
    </cfRule>
    <cfRule type="colorScale" priority="227">
      <colorScale>
        <cfvo type="min"/>
        <cfvo type="percentile" val="50"/>
        <cfvo type="max"/>
        <color rgb="FFF8696B"/>
        <color rgb="FFFFEB84"/>
        <color rgb="FF63BE7B"/>
      </colorScale>
    </cfRule>
  </conditionalFormatting>
  <conditionalFormatting sqref="F46 F50">
    <cfRule type="containsText" dxfId="134" priority="228" operator="containsText" text="Non">
      <formula>NOT(ISERROR(SEARCH("Non",F46)))</formula>
    </cfRule>
    <cfRule type="colorScale" priority="229">
      <colorScale>
        <cfvo type="min"/>
        <cfvo type="percentile" val="50"/>
        <cfvo type="max"/>
        <color rgb="FFF8696B"/>
        <color rgb="FFFFEB84"/>
        <color rgb="FF63BE7B"/>
      </colorScale>
    </cfRule>
  </conditionalFormatting>
  <conditionalFormatting sqref="F21">
    <cfRule type="containsText" dxfId="133" priority="170" operator="containsText" text="Non">
      <formula>NOT(ISERROR(SEARCH("Non",F21)))</formula>
    </cfRule>
    <cfRule type="colorScale" priority="171">
      <colorScale>
        <cfvo type="min"/>
        <cfvo type="percentile" val="50"/>
        <cfvo type="max"/>
        <color rgb="FFF8696B"/>
        <color rgb="FFFFEB84"/>
        <color rgb="FF63BE7B"/>
      </colorScale>
    </cfRule>
  </conditionalFormatting>
  <conditionalFormatting sqref="F17:F18">
    <cfRule type="containsText" dxfId="132" priority="167" operator="containsText" text="Non">
      <formula>NOT(ISERROR(SEARCH("Non",F17)))</formula>
    </cfRule>
    <cfRule type="colorScale" priority="168">
      <colorScale>
        <cfvo type="min"/>
        <cfvo type="percentile" val="50"/>
        <cfvo type="max"/>
        <color rgb="FFF8696B"/>
        <color rgb="FFFFEB84"/>
        <color rgb="FF63BE7B"/>
      </colorScale>
    </cfRule>
  </conditionalFormatting>
  <conditionalFormatting sqref="F19">
    <cfRule type="containsText" dxfId="131" priority="164" operator="containsText" text="Non">
      <formula>NOT(ISERROR(SEARCH("Non",F19)))</formula>
    </cfRule>
    <cfRule type="colorScale" priority="165">
      <colorScale>
        <cfvo type="min"/>
        <cfvo type="percentile" val="50"/>
        <cfvo type="max"/>
        <color rgb="FFF8696B"/>
        <color rgb="FFFFEB84"/>
        <color rgb="FF63BE7B"/>
      </colorScale>
    </cfRule>
  </conditionalFormatting>
  <conditionalFormatting sqref="F20">
    <cfRule type="containsText" dxfId="130" priority="161" operator="containsText" text="Non">
      <formula>NOT(ISERROR(SEARCH("Non",F20)))</formula>
    </cfRule>
    <cfRule type="colorScale" priority="162">
      <colorScale>
        <cfvo type="min"/>
        <cfvo type="percentile" val="50"/>
        <cfvo type="max"/>
        <color rgb="FFF8696B"/>
        <color rgb="FFFFEB84"/>
        <color rgb="FF63BE7B"/>
      </colorScale>
    </cfRule>
  </conditionalFormatting>
  <conditionalFormatting sqref="F37:F38">
    <cfRule type="containsText" dxfId="129" priority="155" operator="containsText" text="Non">
      <formula>NOT(ISERROR(SEARCH("Non",F37)))</formula>
    </cfRule>
    <cfRule type="colorScale" priority="156">
      <colorScale>
        <cfvo type="min"/>
        <cfvo type="percentile" val="50"/>
        <cfvo type="max"/>
        <color rgb="FFF8696B"/>
        <color rgb="FFFFEB84"/>
        <color rgb="FF63BE7B"/>
      </colorScale>
    </cfRule>
  </conditionalFormatting>
  <conditionalFormatting sqref="F52 F55 F57">
    <cfRule type="containsText" dxfId="128" priority="149" operator="containsText" text="Non">
      <formula>NOT(ISERROR(SEARCH("Non",F52)))</formula>
    </cfRule>
    <cfRule type="colorScale" priority="150">
      <colorScale>
        <cfvo type="min"/>
        <cfvo type="percentile" val="50"/>
        <cfvo type="max"/>
        <color rgb="FFF8696B"/>
        <color rgb="FFFFEB84"/>
        <color rgb="FF63BE7B"/>
      </colorScale>
    </cfRule>
  </conditionalFormatting>
  <conditionalFormatting sqref="F53:F54 F56">
    <cfRule type="containsText" dxfId="127" priority="146" operator="containsText" text="Non">
      <formula>NOT(ISERROR(SEARCH("Non",F53)))</formula>
    </cfRule>
    <cfRule type="colorScale" priority="147">
      <colorScale>
        <cfvo type="min"/>
        <cfvo type="percentile" val="50"/>
        <cfvo type="max"/>
        <color rgb="FFF8696B"/>
        <color rgb="FFFFEB84"/>
        <color rgb="FF63BE7B"/>
      </colorScale>
    </cfRule>
  </conditionalFormatting>
  <conditionalFormatting sqref="F58">
    <cfRule type="containsText" dxfId="126" priority="143" operator="containsText" text="Non">
      <formula>NOT(ISERROR(SEARCH("Non",F58)))</formula>
    </cfRule>
    <cfRule type="colorScale" priority="144">
      <colorScale>
        <cfvo type="min"/>
        <cfvo type="percentile" val="50"/>
        <cfvo type="max"/>
        <color rgb="FFF8696B"/>
        <color rgb="FFFFEB84"/>
        <color rgb="FF63BE7B"/>
      </colorScale>
    </cfRule>
  </conditionalFormatting>
  <conditionalFormatting sqref="F79">
    <cfRule type="containsText" dxfId="125" priority="140" operator="containsText" text="Non">
      <formula>NOT(ISERROR(SEARCH("Non",F79)))</formula>
    </cfRule>
    <cfRule type="colorScale" priority="141">
      <colorScale>
        <cfvo type="min"/>
        <cfvo type="percentile" val="50"/>
        <cfvo type="max"/>
        <color rgb="FFF8696B"/>
        <color rgb="FFFFEB84"/>
        <color rgb="FF63BE7B"/>
      </colorScale>
    </cfRule>
  </conditionalFormatting>
  <conditionalFormatting sqref="F80">
    <cfRule type="containsText" dxfId="124" priority="137" operator="containsText" text="Non">
      <formula>NOT(ISERROR(SEARCH("Non",F80)))</formula>
    </cfRule>
    <cfRule type="colorScale" priority="138">
      <colorScale>
        <cfvo type="min"/>
        <cfvo type="percentile" val="50"/>
        <cfvo type="max"/>
        <color rgb="FFF8696B"/>
        <color rgb="FFFFEB84"/>
        <color rgb="FF63BE7B"/>
      </colorScale>
    </cfRule>
  </conditionalFormatting>
  <conditionalFormatting sqref="F81">
    <cfRule type="containsText" dxfId="123" priority="122" operator="containsText" text="Non">
      <formula>NOT(ISERROR(SEARCH("Non",F81)))</formula>
    </cfRule>
    <cfRule type="colorScale" priority="123">
      <colorScale>
        <cfvo type="min"/>
        <cfvo type="percentile" val="50"/>
        <cfvo type="max"/>
        <color rgb="FFF8696B"/>
        <color rgb="FFFFEB84"/>
        <color rgb="FF63BE7B"/>
      </colorScale>
    </cfRule>
  </conditionalFormatting>
  <conditionalFormatting sqref="F82">
    <cfRule type="containsText" dxfId="122" priority="119" operator="containsText" text="Non">
      <formula>NOT(ISERROR(SEARCH("Non",F82)))</formula>
    </cfRule>
    <cfRule type="colorScale" priority="120">
      <colorScale>
        <cfvo type="min"/>
        <cfvo type="percentile" val="50"/>
        <cfvo type="max"/>
        <color rgb="FFF8696B"/>
        <color rgb="FFFFEB84"/>
        <color rgb="FF63BE7B"/>
      </colorScale>
    </cfRule>
  </conditionalFormatting>
  <conditionalFormatting sqref="F84">
    <cfRule type="containsText" dxfId="121" priority="116" operator="containsText" text="Non">
      <formula>NOT(ISERROR(SEARCH("Non",F84)))</formula>
    </cfRule>
    <cfRule type="colorScale" priority="117">
      <colorScale>
        <cfvo type="min"/>
        <cfvo type="percentile" val="50"/>
        <cfvo type="max"/>
        <color rgb="FFF8696B"/>
        <color rgb="FFFFEB84"/>
        <color rgb="FF63BE7B"/>
      </colorScale>
    </cfRule>
  </conditionalFormatting>
  <conditionalFormatting sqref="F85:F86">
    <cfRule type="containsText" dxfId="120" priority="113" operator="containsText" text="Non">
      <formula>NOT(ISERROR(SEARCH("Non",F85)))</formula>
    </cfRule>
    <cfRule type="colorScale" priority="114">
      <colorScale>
        <cfvo type="min"/>
        <cfvo type="percentile" val="50"/>
        <cfvo type="max"/>
        <color rgb="FFF8696B"/>
        <color rgb="FFFFEB84"/>
        <color rgb="FF63BE7B"/>
      </colorScale>
    </cfRule>
  </conditionalFormatting>
  <conditionalFormatting sqref="F87">
    <cfRule type="containsText" dxfId="119" priority="110" operator="containsText" text="Non">
      <formula>NOT(ISERROR(SEARCH("Non",F87)))</formula>
    </cfRule>
    <cfRule type="colorScale" priority="111">
      <colorScale>
        <cfvo type="min"/>
        <cfvo type="percentile" val="50"/>
        <cfvo type="max"/>
        <color rgb="FFF8696B"/>
        <color rgb="FFFFEB84"/>
        <color rgb="FF63BE7B"/>
      </colorScale>
    </cfRule>
  </conditionalFormatting>
  <conditionalFormatting sqref="F88">
    <cfRule type="containsText" dxfId="118" priority="107" operator="containsText" text="Non">
      <formula>NOT(ISERROR(SEARCH("Non",F88)))</formula>
    </cfRule>
    <cfRule type="colorScale" priority="108">
      <colorScale>
        <cfvo type="min"/>
        <cfvo type="percentile" val="50"/>
        <cfvo type="max"/>
        <color rgb="FFF8696B"/>
        <color rgb="FFFFEB84"/>
        <color rgb="FF63BE7B"/>
      </colorScale>
    </cfRule>
  </conditionalFormatting>
  <conditionalFormatting sqref="F89">
    <cfRule type="containsText" dxfId="117" priority="104" operator="containsText" text="Non">
      <formula>NOT(ISERROR(SEARCH("Non",F89)))</formula>
    </cfRule>
    <cfRule type="colorScale" priority="105">
      <colorScale>
        <cfvo type="min"/>
        <cfvo type="percentile" val="50"/>
        <cfvo type="max"/>
        <color rgb="FFF8696B"/>
        <color rgb="FFFFEB84"/>
        <color rgb="FF63BE7B"/>
      </colorScale>
    </cfRule>
  </conditionalFormatting>
  <conditionalFormatting sqref="F91">
    <cfRule type="containsText" dxfId="116" priority="101" operator="containsText" text="Non">
      <formula>NOT(ISERROR(SEARCH("Non",F91)))</formula>
    </cfRule>
    <cfRule type="colorScale" priority="102">
      <colorScale>
        <cfvo type="min"/>
        <cfvo type="percentile" val="50"/>
        <cfvo type="max"/>
        <color rgb="FFF8696B"/>
        <color rgb="FFFFEB84"/>
        <color rgb="FF63BE7B"/>
      </colorScale>
    </cfRule>
  </conditionalFormatting>
  <conditionalFormatting sqref="F92">
    <cfRule type="containsText" dxfId="115" priority="98" operator="containsText" text="Non">
      <formula>NOT(ISERROR(SEARCH("Non",F92)))</formula>
    </cfRule>
    <cfRule type="colorScale" priority="99">
      <colorScale>
        <cfvo type="min"/>
        <cfvo type="percentile" val="50"/>
        <cfvo type="max"/>
        <color rgb="FFF8696B"/>
        <color rgb="FFFFEB84"/>
        <color rgb="FF63BE7B"/>
      </colorScale>
    </cfRule>
  </conditionalFormatting>
  <conditionalFormatting sqref="F93">
    <cfRule type="containsText" dxfId="114" priority="92" operator="containsText" text="Non">
      <formula>NOT(ISERROR(SEARCH("Non",F93)))</formula>
    </cfRule>
    <cfRule type="colorScale" priority="93">
      <colorScale>
        <cfvo type="min"/>
        <cfvo type="percentile" val="50"/>
        <cfvo type="max"/>
        <color rgb="FFF8696B"/>
        <color rgb="FFFFEB84"/>
        <color rgb="FF63BE7B"/>
      </colorScale>
    </cfRule>
  </conditionalFormatting>
  <conditionalFormatting sqref="F94">
    <cfRule type="containsText" dxfId="113" priority="89" operator="containsText" text="Non">
      <formula>NOT(ISERROR(SEARCH("Non",F94)))</formula>
    </cfRule>
    <cfRule type="colorScale" priority="90">
      <colorScale>
        <cfvo type="min"/>
        <cfvo type="percentile" val="50"/>
        <cfvo type="max"/>
        <color rgb="FFF8696B"/>
        <color rgb="FFFFEB84"/>
        <color rgb="FF63BE7B"/>
      </colorScale>
    </cfRule>
  </conditionalFormatting>
  <conditionalFormatting sqref="F95">
    <cfRule type="containsText" dxfId="112" priority="86" operator="containsText" text="Non">
      <formula>NOT(ISERROR(SEARCH("Non",F95)))</formula>
    </cfRule>
    <cfRule type="colorScale" priority="87">
      <colorScale>
        <cfvo type="min"/>
        <cfvo type="percentile" val="50"/>
        <cfvo type="max"/>
        <color rgb="FFF8696B"/>
        <color rgb="FFFFEB84"/>
        <color rgb="FF63BE7B"/>
      </colorScale>
    </cfRule>
  </conditionalFormatting>
  <conditionalFormatting sqref="O15">
    <cfRule type="containsText" dxfId="111" priority="48" operator="containsText" text="Erreur saisie">
      <formula>NOT(ISERROR(SEARCH("Erreur saisie",O15)))</formula>
    </cfRule>
    <cfRule type="containsText" dxfId="110" priority="49" operator="containsText" text="Saisie OK">
      <formula>NOT(ISERROR(SEARCH("Saisie OK",O15)))</formula>
    </cfRule>
  </conditionalFormatting>
  <conditionalFormatting sqref="F44 F41">
    <cfRule type="containsText" dxfId="109" priority="35" operator="containsText" text="Non">
      <formula>NOT(ISERROR(SEARCH("Non",F41)))</formula>
    </cfRule>
    <cfRule type="colorScale" priority="36">
      <colorScale>
        <cfvo type="min"/>
        <cfvo type="percentile" val="50"/>
        <cfvo type="max"/>
        <color rgb="FFF8696B"/>
        <color rgb="FFFFEB84"/>
        <color rgb="FF63BE7B"/>
      </colorScale>
    </cfRule>
  </conditionalFormatting>
  <conditionalFormatting sqref="F42:F43">
    <cfRule type="containsText" dxfId="108" priority="32" operator="containsText" text="Non">
      <formula>NOT(ISERROR(SEARCH("Non",F42)))</formula>
    </cfRule>
    <cfRule type="colorScale" priority="33">
      <colorScale>
        <cfvo type="min"/>
        <cfvo type="percentile" val="50"/>
        <cfvo type="max"/>
        <color rgb="FFF8696B"/>
        <color rgb="FFFFEB84"/>
        <color rgb="FF63BE7B"/>
      </colorScale>
    </cfRule>
  </conditionalFormatting>
  <conditionalFormatting sqref="F65 F60 F67">
    <cfRule type="containsText" dxfId="107" priority="27" operator="containsText" text="Non">
      <formula>NOT(ISERROR(SEARCH("Non",F60)))</formula>
    </cfRule>
    <cfRule type="colorScale" priority="28">
      <colorScale>
        <cfvo type="min"/>
        <cfvo type="percentile" val="50"/>
        <cfvo type="max"/>
        <color rgb="FFF8696B"/>
        <color rgb="FFFFEB84"/>
        <color rgb="FF63BE7B"/>
      </colorScale>
    </cfRule>
  </conditionalFormatting>
  <conditionalFormatting sqref="F61:F64 F66">
    <cfRule type="containsText" dxfId="106" priority="25" operator="containsText" text="Non">
      <formula>NOT(ISERROR(SEARCH("Non",F61)))</formula>
    </cfRule>
    <cfRule type="colorScale" priority="26">
      <colorScale>
        <cfvo type="min"/>
        <cfvo type="percentile" val="50"/>
        <cfvo type="max"/>
        <color rgb="FFF8696B"/>
        <color rgb="FFFFEB84"/>
        <color rgb="FF63BE7B"/>
      </colorScale>
    </cfRule>
  </conditionalFormatting>
  <conditionalFormatting sqref="F68">
    <cfRule type="containsText" dxfId="105" priority="23" operator="containsText" text="Non">
      <formula>NOT(ISERROR(SEARCH("Non",F68)))</formula>
    </cfRule>
    <cfRule type="colorScale" priority="24">
      <colorScale>
        <cfvo type="min"/>
        <cfvo type="percentile" val="50"/>
        <cfvo type="max"/>
        <color rgb="FFF8696B"/>
        <color rgb="FFFFEB84"/>
        <color rgb="FF63BE7B"/>
      </colorScale>
    </cfRule>
  </conditionalFormatting>
  <conditionalFormatting sqref="F74 F70 F76">
    <cfRule type="containsText" dxfId="104" priority="18" operator="containsText" text="Non">
      <formula>NOT(ISERROR(SEARCH("Non",F70)))</formula>
    </cfRule>
    <cfRule type="colorScale" priority="19">
      <colorScale>
        <cfvo type="min"/>
        <cfvo type="percentile" val="50"/>
        <cfvo type="max"/>
        <color rgb="FFF8696B"/>
        <color rgb="FFFFEB84"/>
        <color rgb="FF63BE7B"/>
      </colorScale>
    </cfRule>
  </conditionalFormatting>
  <conditionalFormatting sqref="F71:F73 F75">
    <cfRule type="containsText" dxfId="103" priority="16" operator="containsText" text="Non">
      <formula>NOT(ISERROR(SEARCH("Non",F71)))</formula>
    </cfRule>
    <cfRule type="colorScale" priority="17">
      <colorScale>
        <cfvo type="min"/>
        <cfvo type="percentile" val="50"/>
        <cfvo type="max"/>
        <color rgb="FFF8696B"/>
        <color rgb="FFFFEB84"/>
        <color rgb="FF63BE7B"/>
      </colorScale>
    </cfRule>
  </conditionalFormatting>
  <conditionalFormatting sqref="F77">
    <cfRule type="containsText" dxfId="102" priority="14" operator="containsText" text="Non">
      <formula>NOT(ISERROR(SEARCH("Non",F77)))</formula>
    </cfRule>
    <cfRule type="colorScale" priority="15">
      <colorScale>
        <cfvo type="min"/>
        <cfvo type="percentile" val="50"/>
        <cfvo type="max"/>
        <color rgb="FFF8696B"/>
        <color rgb="FFFFEB84"/>
        <color rgb="FF63BE7B"/>
      </colorScale>
    </cfRule>
  </conditionalFormatting>
  <conditionalFormatting sqref="F31:F34">
    <cfRule type="containsText" dxfId="101" priority="240" operator="containsText" text="Non">
      <formula>NOT(ISERROR(SEARCH("Non",F31)))</formula>
    </cfRule>
    <cfRule type="colorScale" priority="241">
      <colorScale>
        <cfvo type="min"/>
        <cfvo type="percentile" val="50"/>
        <cfvo type="max"/>
        <color rgb="FFF8696B"/>
        <color rgb="FFFFEB84"/>
        <color rgb="FF63BE7B"/>
      </colorScale>
    </cfRule>
  </conditionalFormatting>
  <conditionalFormatting sqref="F47:F49">
    <cfRule type="containsText" dxfId="100" priority="246" operator="containsText" text="Non">
      <formula>NOT(ISERROR(SEARCH("Non",F47)))</formula>
    </cfRule>
    <cfRule type="colorScale" priority="247">
      <colorScale>
        <cfvo type="min"/>
        <cfvo type="percentile" val="50"/>
        <cfvo type="max"/>
        <color rgb="FFF8696B"/>
        <color rgb="FFFFEB84"/>
        <color rgb="FF63BE7B"/>
      </colorScale>
    </cfRule>
  </conditionalFormatting>
  <conditionalFormatting sqref="G99:H99">
    <cfRule type="containsText" dxfId="99" priority="1" operator="containsText" text="!">
      <formula>NOT(ISERROR(SEARCH("!",G99)))</formula>
    </cfRule>
  </conditionalFormatting>
  <pageMargins left="0.70866141732283472" right="0.31496062992125984" top="0.35433070866141736" bottom="0.35433070866141736" header="0.31496062992125984" footer="0.31496062992125984"/>
  <pageSetup paperSize="9" scale="32"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2E47-E62C-4B74-8781-225B233B0F61}">
  <sheetPr>
    <tabColor rgb="FF0066FF"/>
    <pageSetUpPr fitToPage="1"/>
  </sheetPr>
  <dimension ref="B1:AM132"/>
  <sheetViews>
    <sheetView zoomScale="25" zoomScaleNormal="25" workbookViewId="0">
      <selection activeCell="G118" sqref="G118:H118"/>
    </sheetView>
  </sheetViews>
  <sheetFormatPr baseColWidth="10" defaultColWidth="11" defaultRowHeight="14"/>
  <cols>
    <col min="1" max="2" width="8.6640625" style="164" customWidth="1"/>
    <col min="3" max="3" width="10.6640625" style="164" customWidth="1"/>
    <col min="4" max="4" width="53.6640625" style="164" customWidth="1"/>
    <col min="5" max="5" width="70.6640625" style="164" customWidth="1"/>
    <col min="6" max="6" width="10.1640625" style="164" customWidth="1"/>
    <col min="7" max="10" width="15.6640625" style="164" customWidth="1"/>
    <col min="11" max="11" width="5.1640625" style="164" customWidth="1"/>
    <col min="12" max="12" width="12.1640625" style="164" customWidth="1"/>
    <col min="13" max="13" width="9.33203125" style="164" customWidth="1"/>
    <col min="14" max="16" width="8.83203125" style="164" hidden="1" customWidth="1"/>
    <col min="17" max="27" width="11" style="164" hidden="1" customWidth="1"/>
    <col min="28" max="28" width="11.6640625" style="164" hidden="1" customWidth="1"/>
    <col min="29" max="32" width="11" style="164" hidden="1" customWidth="1"/>
    <col min="33" max="34" width="11" style="164" customWidth="1"/>
    <col min="35" max="16384" width="11" style="164"/>
  </cols>
  <sheetData>
    <row r="1" spans="2:30" ht="21" customHeight="1"/>
    <row r="2" spans="2:30" ht="236" customHeight="1" thickBot="1"/>
    <row r="3" spans="2:30" ht="30" customHeight="1">
      <c r="B3" s="336" t="s">
        <v>124</v>
      </c>
      <c r="C3" s="337"/>
      <c r="D3" s="338"/>
      <c r="E3" s="56"/>
      <c r="F3" s="336" t="s">
        <v>126</v>
      </c>
      <c r="G3" s="337"/>
      <c r="H3" s="337"/>
      <c r="I3" s="337"/>
      <c r="J3" s="337"/>
      <c r="K3" s="337"/>
      <c r="L3" s="338"/>
    </row>
    <row r="4" spans="2:30" ht="30" customHeight="1">
      <c r="B4" s="353" t="s">
        <v>103</v>
      </c>
      <c r="C4" s="354"/>
      <c r="D4" s="50" t="str">
        <f>'SESSION 2023'!C6</f>
        <v>xxxxx</v>
      </c>
      <c r="E4" s="57"/>
      <c r="F4" s="380" t="s">
        <v>103</v>
      </c>
      <c r="G4" s="381"/>
      <c r="H4" s="382" t="str">
        <f>'SESSION 2023'!F6</f>
        <v>YYYYYYYYYYYY</v>
      </c>
      <c r="I4" s="382"/>
      <c r="J4" s="382"/>
      <c r="K4" s="382"/>
      <c r="L4" s="383"/>
    </row>
    <row r="5" spans="2:30" ht="30" customHeight="1">
      <c r="B5" s="346" t="s">
        <v>113</v>
      </c>
      <c r="C5" s="347"/>
      <c r="D5" s="50">
        <f>'SESSION 2023'!C7</f>
        <v>2023</v>
      </c>
      <c r="E5" s="57"/>
      <c r="F5" s="346" t="s">
        <v>113</v>
      </c>
      <c r="G5" s="347"/>
      <c r="H5" s="382">
        <f>'SESSION 2023'!F7</f>
        <v>2023</v>
      </c>
      <c r="I5" s="382"/>
      <c r="J5" s="382"/>
      <c r="K5" s="382"/>
      <c r="L5" s="383"/>
    </row>
    <row r="6" spans="2:30" ht="30" customHeight="1">
      <c r="B6" s="346" t="s">
        <v>0</v>
      </c>
      <c r="C6" s="347"/>
      <c r="D6" s="50" t="str">
        <f>'SESSION 2023'!C8</f>
        <v>VVVVVVV</v>
      </c>
      <c r="E6" s="57"/>
      <c r="F6" s="346" t="s">
        <v>0</v>
      </c>
      <c r="G6" s="347"/>
      <c r="H6" s="382">
        <f>'SESSION 2023'!F8</f>
        <v>26287</v>
      </c>
      <c r="I6" s="382"/>
      <c r="J6" s="382"/>
      <c r="K6" s="382"/>
      <c r="L6" s="383"/>
    </row>
    <row r="7" spans="2:30" ht="30" customHeight="1">
      <c r="B7" s="346" t="s">
        <v>2</v>
      </c>
      <c r="C7" s="347"/>
      <c r="D7" s="50" t="str">
        <f>'SESSION 2023'!C9</f>
        <v>MARTIN</v>
      </c>
      <c r="E7" s="57"/>
      <c r="F7" s="346" t="s">
        <v>2</v>
      </c>
      <c r="G7" s="347"/>
      <c r="H7" s="382" t="str">
        <f>'SESSION 2023'!F9</f>
        <v>_</v>
      </c>
      <c r="I7" s="382"/>
      <c r="J7" s="382"/>
      <c r="K7" s="382"/>
      <c r="L7" s="383"/>
    </row>
    <row r="8" spans="2:30" ht="30" customHeight="1">
      <c r="B8" s="344" t="s">
        <v>3</v>
      </c>
      <c r="C8" s="345"/>
      <c r="D8" s="50" t="str">
        <f>'SESSION 2023'!C10</f>
        <v>Quentin</v>
      </c>
      <c r="E8" s="57"/>
      <c r="F8" s="344" t="s">
        <v>3</v>
      </c>
      <c r="G8" s="345"/>
      <c r="H8" s="382" t="str">
        <f>'SESSION 2023'!F10</f>
        <v>_</v>
      </c>
      <c r="I8" s="382"/>
      <c r="J8" s="382"/>
      <c r="K8" s="382"/>
      <c r="L8" s="383"/>
    </row>
    <row r="9" spans="2:30" ht="30" customHeight="1">
      <c r="B9" s="346" t="s">
        <v>4</v>
      </c>
      <c r="C9" s="347"/>
      <c r="D9" s="31"/>
      <c r="E9" s="57"/>
      <c r="F9" s="346" t="s">
        <v>118</v>
      </c>
      <c r="G9" s="347"/>
      <c r="H9" s="450"/>
      <c r="I9" s="451"/>
      <c r="J9" s="451"/>
      <c r="K9" s="451"/>
      <c r="L9" s="452"/>
    </row>
    <row r="10" spans="2:30" ht="30" customHeight="1" thickBot="1">
      <c r="B10" s="348" t="s">
        <v>5</v>
      </c>
      <c r="C10" s="349"/>
      <c r="D10" s="49" t="s">
        <v>119</v>
      </c>
      <c r="E10" s="58"/>
      <c r="F10" s="348" t="s">
        <v>121</v>
      </c>
      <c r="G10" s="349"/>
      <c r="H10" s="378" t="str">
        <f>'SESSION 2023'!F11</f>
        <v>ZZZZZ</v>
      </c>
      <c r="I10" s="378"/>
      <c r="J10" s="378"/>
      <c r="K10" s="378"/>
      <c r="L10" s="379"/>
    </row>
    <row r="11" spans="2:30" ht="10" customHeight="1"/>
    <row r="12" spans="2:30" ht="104.5" customHeight="1">
      <c r="C12" s="386" t="s">
        <v>127</v>
      </c>
      <c r="D12" s="387"/>
      <c r="E12" s="165" t="s">
        <v>441</v>
      </c>
      <c r="F12" s="388" t="s">
        <v>440</v>
      </c>
      <c r="G12" s="388"/>
      <c r="H12" s="388"/>
      <c r="I12" s="388"/>
      <c r="J12" s="388"/>
      <c r="K12" s="166"/>
      <c r="L12" s="167"/>
      <c r="M12" s="166"/>
    </row>
    <row r="13" spans="2:30" ht="25" customHeight="1">
      <c r="C13" s="393" t="s">
        <v>7</v>
      </c>
      <c r="D13" s="394"/>
      <c r="E13" s="391" t="s">
        <v>50</v>
      </c>
      <c r="F13" s="255" t="s">
        <v>40</v>
      </c>
      <c r="G13" s="61">
        <v>1</v>
      </c>
      <c r="H13" s="62">
        <v>2</v>
      </c>
      <c r="I13" s="63">
        <v>3</v>
      </c>
      <c r="J13" s="64">
        <v>4</v>
      </c>
      <c r="K13" s="166"/>
      <c r="L13" s="167"/>
      <c r="M13" s="168"/>
    </row>
    <row r="14" spans="2:30" ht="68" customHeight="1">
      <c r="C14" s="395"/>
      <c r="D14" s="396"/>
      <c r="E14" s="392"/>
      <c r="F14" s="253" t="s">
        <v>439</v>
      </c>
      <c r="G14" s="69" t="s">
        <v>44</v>
      </c>
      <c r="H14" s="70" t="s">
        <v>45</v>
      </c>
      <c r="I14" s="70" t="s">
        <v>46</v>
      </c>
      <c r="J14" s="70" t="s">
        <v>47</v>
      </c>
      <c r="K14" s="166"/>
      <c r="L14" s="169" t="s">
        <v>6</v>
      </c>
      <c r="M14" s="168"/>
    </row>
    <row r="15" spans="2:30" ht="30" customHeight="1">
      <c r="C15" s="389" t="s">
        <v>154</v>
      </c>
      <c r="D15" s="390"/>
      <c r="E15" s="390"/>
      <c r="F15" s="390"/>
      <c r="G15" s="390"/>
      <c r="H15" s="390"/>
      <c r="I15" s="390"/>
      <c r="J15" s="390"/>
      <c r="K15" s="453"/>
      <c r="L15" s="245">
        <v>0.05</v>
      </c>
      <c r="M15" s="73">
        <f>SUM(L16:L21)</f>
        <v>1</v>
      </c>
      <c r="O15" s="171" t="str">
        <f>IF(M15=100%,"Valide",IF(M15&lt;100%,"Invalide",IF(M15&gt;100%,"Invalide")))</f>
        <v>Valide</v>
      </c>
      <c r="P15" s="172"/>
      <c r="Q15" s="76" t="s">
        <v>25</v>
      </c>
      <c r="R15" s="76" t="s">
        <v>26</v>
      </c>
      <c r="S15" s="76" t="s">
        <v>27</v>
      </c>
      <c r="T15" s="76" t="s">
        <v>28</v>
      </c>
      <c r="U15" s="76" t="s">
        <v>29</v>
      </c>
      <c r="V15" s="76" t="s">
        <v>30</v>
      </c>
      <c r="W15" s="76" t="s">
        <v>31</v>
      </c>
      <c r="X15" s="76" t="s">
        <v>32</v>
      </c>
      <c r="Y15" s="76" t="s">
        <v>33</v>
      </c>
      <c r="Z15" s="76" t="s">
        <v>34</v>
      </c>
      <c r="AA15" s="76" t="s">
        <v>35</v>
      </c>
      <c r="AB15" s="76" t="s">
        <v>36</v>
      </c>
      <c r="AC15" s="76" t="s">
        <v>37</v>
      </c>
      <c r="AD15" s="76" t="s">
        <v>38</v>
      </c>
    </row>
    <row r="16" spans="2:30" ht="35" customHeight="1">
      <c r="C16" s="155" t="s">
        <v>161</v>
      </c>
      <c r="D16" s="135" t="s">
        <v>167</v>
      </c>
      <c r="E16" s="142" t="s">
        <v>168</v>
      </c>
      <c r="F16" s="14"/>
      <c r="G16" s="12"/>
      <c r="H16" s="12"/>
      <c r="I16" s="12" t="s">
        <v>106</v>
      </c>
      <c r="J16" s="13"/>
      <c r="K16" s="79" t="str">
        <f t="shared" ref="K16:K21" si="0">IF(S16&gt;1,"?",(IF(X16&gt;0,"?","")))</f>
        <v/>
      </c>
      <c r="L16" s="173">
        <v>0.25</v>
      </c>
      <c r="M16" s="174"/>
      <c r="O16" s="175" t="str">
        <f>IF(M15=100%,"Valide",IF(M15&lt;100%,"Invalide",IF(M15&gt;100%,"Invalide")))</f>
        <v>Valide</v>
      </c>
      <c r="P16" s="176">
        <f>Q16</f>
        <v>0.25</v>
      </c>
      <c r="Q16" s="84">
        <f t="shared" ref="Q16:Q21" si="1">L16</f>
        <v>0.25</v>
      </c>
      <c r="R16" s="177">
        <f t="shared" ref="R16:R21" si="2">IF(J16&lt;&gt;"",1,IF(I16&lt;&gt;"",2/3,IF(H16&lt;&gt;"",1/3,0)))*Q16*20</f>
        <v>3.333333333333333</v>
      </c>
      <c r="S16" s="85">
        <f t="shared" ref="S16:S21" si="3">IF(F16="",IF(G16&lt;&gt;"",1,0)+IF(H16&lt;&gt;"",1,0)+IF(I16&lt;&gt;"",1,0)+IF(J16&lt;&gt;"",1,0),0)</f>
        <v>1</v>
      </c>
      <c r="T16" s="177">
        <f t="shared" ref="T16:T21" si="4">IF(F16&lt;&gt;"",0,IF(G16="",(R16/(Q16*20)),0.02+(R16/(Q16*20))))</f>
        <v>0.66666666666666663</v>
      </c>
      <c r="U16" s="85">
        <f t="shared" ref="U16:U21" si="5">IF(F16&lt;&gt;"",0,Q16)</f>
        <v>0.25</v>
      </c>
      <c r="V16" s="85">
        <f t="shared" ref="V16:V21" si="6">IF(K16&lt;&gt;"",1,0)</f>
        <v>0</v>
      </c>
      <c r="W16" s="85" t="b">
        <f t="shared" ref="W16:W21" si="7">IF(F16="",OR(G16&lt;&gt;"",H16&lt;&gt;"",I16&lt;&gt;"",J16&lt;&gt;""),0)</f>
        <v>1</v>
      </c>
      <c r="X16" s="85">
        <f t="shared" ref="X16:X21" si="8">IF(F16&lt;&gt;"",IF(G16&lt;&gt;"",1,0)+IF(H16&lt;&gt;"",1,0)+IF(I16&lt;&gt;"",1,0)+IF(J16&lt;&gt;"",1,0),0)</f>
        <v>0</v>
      </c>
      <c r="Y16" s="85" t="b">
        <f>OR(W16=FALSE,W17=FALSE,W19=FALSE,W20=FALSE,W21=FALSE)</f>
        <v>0</v>
      </c>
      <c r="Z16" s="86">
        <f>SUM(U16:U21)</f>
        <v>1</v>
      </c>
      <c r="AA16" s="87">
        <f>L15</f>
        <v>0.05</v>
      </c>
      <c r="AB16" s="85">
        <f>SUM(T16:T21)</f>
        <v>3.9999999999999996</v>
      </c>
      <c r="AC16" s="85">
        <f>IF(SUM(S16:S21)=0,0,1)</f>
        <v>1</v>
      </c>
      <c r="AD16" s="88">
        <f>IF(AC16=1,SUMPRODUCT(R16:R21,S16:S21)/SUMPRODUCT(Q16:Q21,S16:S21),0)</f>
        <v>13.333333333333332</v>
      </c>
    </row>
    <row r="17" spans="3:39" ht="35" customHeight="1">
      <c r="C17" s="155" t="s">
        <v>162</v>
      </c>
      <c r="D17" s="135" t="s">
        <v>169</v>
      </c>
      <c r="E17" s="142" t="s">
        <v>170</v>
      </c>
      <c r="F17" s="14"/>
      <c r="G17" s="12"/>
      <c r="H17" s="12"/>
      <c r="I17" s="12" t="s">
        <v>106</v>
      </c>
      <c r="J17" s="13"/>
      <c r="K17" s="79" t="str">
        <f t="shared" si="0"/>
        <v/>
      </c>
      <c r="L17" s="173">
        <v>0.1</v>
      </c>
      <c r="M17" s="174"/>
      <c r="Q17" s="84">
        <f t="shared" si="1"/>
        <v>0.1</v>
      </c>
      <c r="R17" s="177">
        <f t="shared" si="2"/>
        <v>1.3333333333333333</v>
      </c>
      <c r="S17" s="85">
        <f t="shared" si="3"/>
        <v>1</v>
      </c>
      <c r="T17" s="177">
        <f t="shared" si="4"/>
        <v>0.66666666666666663</v>
      </c>
      <c r="U17" s="85">
        <f t="shared" si="5"/>
        <v>0.1</v>
      </c>
      <c r="V17" s="85">
        <f t="shared" si="6"/>
        <v>0</v>
      </c>
      <c r="W17" s="85" t="b">
        <f t="shared" si="7"/>
        <v>1</v>
      </c>
      <c r="X17" s="85">
        <f t="shared" si="8"/>
        <v>0</v>
      </c>
      <c r="Y17" s="92"/>
      <c r="Z17" s="93"/>
      <c r="AA17" s="52"/>
      <c r="AB17" s="52"/>
      <c r="AC17" s="52"/>
      <c r="AD17" s="55"/>
    </row>
    <row r="18" spans="3:39" ht="35" customHeight="1">
      <c r="C18" s="155" t="s">
        <v>163</v>
      </c>
      <c r="D18" s="135" t="s">
        <v>171</v>
      </c>
      <c r="E18" s="142" t="s">
        <v>172</v>
      </c>
      <c r="F18" s="14"/>
      <c r="G18" s="12"/>
      <c r="H18" s="12"/>
      <c r="I18" s="12" t="s">
        <v>106</v>
      </c>
      <c r="J18" s="13"/>
      <c r="K18" s="79" t="str">
        <f t="shared" si="0"/>
        <v/>
      </c>
      <c r="L18" s="173">
        <v>0.1</v>
      </c>
      <c r="M18" s="174"/>
      <c r="Q18" s="84">
        <f t="shared" si="1"/>
        <v>0.1</v>
      </c>
      <c r="R18" s="177">
        <f t="shared" si="2"/>
        <v>1.3333333333333333</v>
      </c>
      <c r="S18" s="85">
        <f t="shared" si="3"/>
        <v>1</v>
      </c>
      <c r="T18" s="177">
        <f t="shared" si="4"/>
        <v>0.66666666666666663</v>
      </c>
      <c r="U18" s="85">
        <f t="shared" si="5"/>
        <v>0.1</v>
      </c>
      <c r="V18" s="85">
        <f t="shared" si="6"/>
        <v>0</v>
      </c>
      <c r="W18" s="85" t="b">
        <f t="shared" si="7"/>
        <v>1</v>
      </c>
      <c r="X18" s="85">
        <f t="shared" si="8"/>
        <v>0</v>
      </c>
      <c r="Y18" s="92"/>
      <c r="Z18" s="94"/>
      <c r="AA18" s="52"/>
      <c r="AB18" s="52"/>
      <c r="AC18" s="52"/>
      <c r="AD18" s="55"/>
    </row>
    <row r="19" spans="3:39" ht="105" customHeight="1">
      <c r="C19" s="155" t="s">
        <v>164</v>
      </c>
      <c r="D19" s="135" t="s">
        <v>173</v>
      </c>
      <c r="E19" s="142" t="s">
        <v>174</v>
      </c>
      <c r="F19" s="14"/>
      <c r="G19" s="12"/>
      <c r="H19" s="12"/>
      <c r="I19" s="12" t="s">
        <v>106</v>
      </c>
      <c r="J19" s="13"/>
      <c r="K19" s="79" t="str">
        <f t="shared" si="0"/>
        <v/>
      </c>
      <c r="L19" s="173">
        <v>0.15</v>
      </c>
      <c r="M19" s="174"/>
      <c r="Q19" s="84">
        <f t="shared" si="1"/>
        <v>0.15</v>
      </c>
      <c r="R19" s="177">
        <f t="shared" si="2"/>
        <v>1.9999999999999998</v>
      </c>
      <c r="S19" s="85">
        <f t="shared" si="3"/>
        <v>1</v>
      </c>
      <c r="T19" s="177">
        <f t="shared" si="4"/>
        <v>0.66666666666666663</v>
      </c>
      <c r="U19" s="85">
        <f t="shared" si="5"/>
        <v>0.15</v>
      </c>
      <c r="V19" s="85">
        <f t="shared" si="6"/>
        <v>0</v>
      </c>
      <c r="W19" s="85" t="b">
        <f t="shared" si="7"/>
        <v>1</v>
      </c>
      <c r="X19" s="85">
        <f t="shared" si="8"/>
        <v>0</v>
      </c>
      <c r="Y19" s="92"/>
      <c r="Z19" s="94"/>
      <c r="AA19" s="52"/>
      <c r="AB19" s="52"/>
      <c r="AC19" s="52"/>
      <c r="AD19" s="55"/>
    </row>
    <row r="20" spans="3:39" ht="42" customHeight="1">
      <c r="C20" s="155" t="s">
        <v>165</v>
      </c>
      <c r="D20" s="135" t="s">
        <v>175</v>
      </c>
      <c r="E20" s="142" t="s">
        <v>176</v>
      </c>
      <c r="F20" s="14"/>
      <c r="G20" s="12"/>
      <c r="H20" s="12"/>
      <c r="I20" s="12" t="s">
        <v>106</v>
      </c>
      <c r="J20" s="13"/>
      <c r="K20" s="79" t="str">
        <f t="shared" si="0"/>
        <v/>
      </c>
      <c r="L20" s="173">
        <v>0.25</v>
      </c>
      <c r="M20" s="174"/>
      <c r="Q20" s="84">
        <f t="shared" si="1"/>
        <v>0.25</v>
      </c>
      <c r="R20" s="177">
        <f t="shared" si="2"/>
        <v>3.333333333333333</v>
      </c>
      <c r="S20" s="85">
        <f t="shared" si="3"/>
        <v>1</v>
      </c>
      <c r="T20" s="177">
        <f t="shared" si="4"/>
        <v>0.66666666666666663</v>
      </c>
      <c r="U20" s="85">
        <f t="shared" si="5"/>
        <v>0.25</v>
      </c>
      <c r="V20" s="85">
        <f t="shared" si="6"/>
        <v>0</v>
      </c>
      <c r="W20" s="85" t="b">
        <f t="shared" si="7"/>
        <v>1</v>
      </c>
      <c r="X20" s="85">
        <f t="shared" si="8"/>
        <v>0</v>
      </c>
      <c r="Y20" s="92"/>
      <c r="Z20" s="94"/>
      <c r="AA20" s="52"/>
      <c r="AB20" s="52"/>
      <c r="AC20" s="52"/>
      <c r="AD20" s="55"/>
    </row>
    <row r="21" spans="3:39" ht="27" customHeight="1">
      <c r="C21" s="155" t="s">
        <v>166</v>
      </c>
      <c r="D21" s="135" t="s">
        <v>91</v>
      </c>
      <c r="E21" s="142" t="s">
        <v>111</v>
      </c>
      <c r="F21" s="14"/>
      <c r="G21" s="12"/>
      <c r="H21" s="12"/>
      <c r="I21" s="12" t="s">
        <v>106</v>
      </c>
      <c r="J21" s="13"/>
      <c r="K21" s="79" t="str">
        <f t="shared" si="0"/>
        <v/>
      </c>
      <c r="L21" s="173">
        <v>0.15</v>
      </c>
      <c r="M21" s="174"/>
      <c r="Q21" s="84">
        <f t="shared" si="1"/>
        <v>0.15</v>
      </c>
      <c r="R21" s="177">
        <f t="shared" si="2"/>
        <v>1.9999999999999998</v>
      </c>
      <c r="S21" s="85">
        <f t="shared" si="3"/>
        <v>1</v>
      </c>
      <c r="T21" s="177">
        <f t="shared" si="4"/>
        <v>0.66666666666666663</v>
      </c>
      <c r="U21" s="85">
        <f t="shared" si="5"/>
        <v>0.15</v>
      </c>
      <c r="V21" s="85">
        <f t="shared" si="6"/>
        <v>0</v>
      </c>
      <c r="W21" s="85" t="b">
        <f t="shared" si="7"/>
        <v>1</v>
      </c>
      <c r="X21" s="85">
        <f t="shared" si="8"/>
        <v>0</v>
      </c>
      <c r="Y21" s="178"/>
      <c r="Z21" s="97">
        <f>Z16*AA16</f>
        <v>0.05</v>
      </c>
      <c r="AA21" s="179"/>
      <c r="AB21" s="179"/>
      <c r="AC21" s="179"/>
      <c r="AD21" s="180"/>
    </row>
    <row r="22" spans="3:39" ht="30" customHeight="1">
      <c r="C22" s="397" t="s">
        <v>155</v>
      </c>
      <c r="D22" s="398"/>
      <c r="E22" s="398"/>
      <c r="F22" s="398"/>
      <c r="G22" s="398"/>
      <c r="H22" s="398"/>
      <c r="I22" s="398"/>
      <c r="J22" s="398"/>
      <c r="K22" s="398"/>
      <c r="L22" s="245">
        <v>0.05</v>
      </c>
      <c r="M22" s="73">
        <f>SUM(L23:L34)</f>
        <v>1</v>
      </c>
    </row>
    <row r="23" spans="3:39" ht="101" customHeight="1">
      <c r="C23" s="218" t="s">
        <v>177</v>
      </c>
      <c r="D23" s="134" t="s">
        <v>189</v>
      </c>
      <c r="E23" s="223" t="s">
        <v>190</v>
      </c>
      <c r="F23" s="21"/>
      <c r="G23" s="18"/>
      <c r="H23" s="19"/>
      <c r="I23" s="19" t="s">
        <v>106</v>
      </c>
      <c r="J23" s="20"/>
      <c r="K23" s="79" t="str">
        <f>IF(S23&gt;1,"?",(IF(X23&gt;0,"?","")))</f>
        <v/>
      </c>
      <c r="L23" s="181">
        <v>0.06</v>
      </c>
      <c r="M23" s="174"/>
      <c r="Q23" s="84">
        <f>L23</f>
        <v>0.06</v>
      </c>
      <c r="R23" s="177">
        <f>IF(J23&lt;&gt;"",1,IF(I23&lt;&gt;"",2/3,IF(H23&lt;&gt;"",1/3,0)))*Q23*20</f>
        <v>0.79999999999999982</v>
      </c>
      <c r="S23" s="85">
        <f>IF(F23="",IF(G23&lt;&gt;"",1,0)+IF(H23&lt;&gt;"",1,0)+IF(I23&lt;&gt;"",1,0)+IF(J23&lt;&gt;"",1,0),0)</f>
        <v>1</v>
      </c>
      <c r="T23" s="177">
        <f>IF(F23&lt;&gt;"",0,IF(G23="",(R23/(Q23*20)),0.02+(R23/(Q23*20))))</f>
        <v>0.66666666666666652</v>
      </c>
      <c r="U23" s="85">
        <f>IF(F23&lt;&gt;"",0,Q23)</f>
        <v>0.06</v>
      </c>
      <c r="V23" s="85">
        <f>IF(K23&lt;&gt;"",1,0)</f>
        <v>0</v>
      </c>
      <c r="W23" s="85" t="b">
        <f>IF(F23="",OR(G23&lt;&gt;"",H23&lt;&gt;"",I23&lt;&gt;"",J23&lt;&gt;""),0)</f>
        <v>1</v>
      </c>
      <c r="X23" s="85">
        <f>IF(F23&lt;&gt;"",IF(G23&lt;&gt;"",1,0)+IF(H23&lt;&gt;"",1,0)+IF(I23&lt;&gt;"",1,0)+IF(J23&lt;&gt;"",1,0),0)</f>
        <v>0</v>
      </c>
      <c r="Y23" s="85" t="b">
        <f>OR(W23=FALSE,W24=FALSE,W25=FALSE,W26=FALSE,W27=FALSE,W28=FALSE,W29=FALSE,W30=FALSE,W31=FALSE,W32=FALSE,W33=FALSE,W34=FALSE)</f>
        <v>0</v>
      </c>
      <c r="Z23" s="86">
        <f>SUM(U23:U34)</f>
        <v>1</v>
      </c>
      <c r="AA23" s="87">
        <f>L22</f>
        <v>0.05</v>
      </c>
      <c r="AB23" s="85">
        <f>SUM(T23:T34)</f>
        <v>8</v>
      </c>
      <c r="AC23" s="85">
        <f>IF(SUM(S23:S34)=0,0,1)</f>
        <v>1</v>
      </c>
      <c r="AD23" s="88">
        <f>IF(AC23=1,SUMPRODUCT(R23:R34,S23:S34)/SUMPRODUCT(Q23:Q34,S23:S34),0)</f>
        <v>13.33333333333333</v>
      </c>
    </row>
    <row r="24" spans="3:39" ht="60" customHeight="1">
      <c r="C24" s="218" t="s">
        <v>178</v>
      </c>
      <c r="D24" s="134" t="s">
        <v>191</v>
      </c>
      <c r="E24" s="223" t="s">
        <v>192</v>
      </c>
      <c r="F24" s="21"/>
      <c r="G24" s="18"/>
      <c r="H24" s="19"/>
      <c r="I24" s="19" t="s">
        <v>106</v>
      </c>
      <c r="J24" s="20"/>
      <c r="K24" s="79" t="str">
        <f t="shared" ref="K24:K30" si="9">IF(S24&gt;1,"?",(IF(X24&gt;0,"?","")))</f>
        <v/>
      </c>
      <c r="L24" s="181">
        <v>0.06</v>
      </c>
      <c r="M24" s="174"/>
      <c r="Q24" s="84">
        <f>L24</f>
        <v>0.06</v>
      </c>
      <c r="R24" s="177">
        <f>IF(J24&lt;&gt;"",1,IF(I24&lt;&gt;"",2/3,IF(H24&lt;&gt;"",1/3,0)))*Q24*20</f>
        <v>0.79999999999999982</v>
      </c>
      <c r="S24" s="85">
        <f>IF(F24="",IF(G24&lt;&gt;"",1,0)+IF(H24&lt;&gt;"",1,0)+IF(I24&lt;&gt;"",1,0)+IF(J24&lt;&gt;"",1,0),0)</f>
        <v>1</v>
      </c>
      <c r="T24" s="177">
        <f>IF(F24&lt;&gt;"",0,IF(G24="",(R24/(Q24*20)),0.02+(R24/(Q24*20))))</f>
        <v>0.66666666666666652</v>
      </c>
      <c r="U24" s="85">
        <f>IF(F24&lt;&gt;"",0,Q24)</f>
        <v>0.06</v>
      </c>
      <c r="V24" s="85">
        <f>IF(K24&lt;&gt;"",1,0)</f>
        <v>0</v>
      </c>
      <c r="W24" s="85" t="b">
        <f>IF(F24="",OR(G24&lt;&gt;"",H24&lt;&gt;"",I24&lt;&gt;"",J24&lt;&gt;""),0)</f>
        <v>1</v>
      </c>
      <c r="X24" s="85">
        <f>IF(F24&lt;&gt;"",IF(G24&lt;&gt;"",1,0)+IF(H24&lt;&gt;"",1,0)+IF(I24&lt;&gt;"",1,0)+IF(J24&lt;&gt;"",1,0),0)</f>
        <v>0</v>
      </c>
      <c r="Y24" s="92"/>
      <c r="Z24" s="182"/>
      <c r="AA24" s="92"/>
      <c r="AB24" s="92"/>
      <c r="AC24" s="92"/>
      <c r="AD24" s="183"/>
    </row>
    <row r="25" spans="3:39" ht="71" customHeight="1">
      <c r="C25" s="218" t="s">
        <v>179</v>
      </c>
      <c r="D25" s="134" t="s">
        <v>193</v>
      </c>
      <c r="E25" s="223" t="s">
        <v>194</v>
      </c>
      <c r="F25" s="21"/>
      <c r="G25" s="18"/>
      <c r="H25" s="19"/>
      <c r="I25" s="19" t="s">
        <v>106</v>
      </c>
      <c r="J25" s="20"/>
      <c r="K25" s="79" t="str">
        <f t="shared" si="9"/>
        <v/>
      </c>
      <c r="L25" s="181">
        <v>0.12</v>
      </c>
      <c r="M25" s="174"/>
      <c r="Q25" s="84">
        <f t="shared" ref="Q25:Q34" si="10">L25</f>
        <v>0.12</v>
      </c>
      <c r="R25" s="177">
        <f t="shared" ref="R25:R34" si="11">IF(J25&lt;&gt;"",1,IF(I25&lt;&gt;"",2/3,IF(H25&lt;&gt;"",1/3,0)))*Q25*20</f>
        <v>1.5999999999999996</v>
      </c>
      <c r="S25" s="85">
        <f t="shared" ref="S25:S34" si="12">IF(F25="",IF(G25&lt;&gt;"",1,0)+IF(H25&lt;&gt;"",1,0)+IF(I25&lt;&gt;"",1,0)+IF(J25&lt;&gt;"",1,0),0)</f>
        <v>1</v>
      </c>
      <c r="T25" s="177">
        <f t="shared" ref="T25:T34" si="13">IF(F25&lt;&gt;"",0,IF(G25="",(R25/(Q25*20)),0.02+(R25/(Q25*20))))</f>
        <v>0.66666666666666652</v>
      </c>
      <c r="U25" s="85">
        <f t="shared" ref="U25:U34" si="14">IF(F25&lt;&gt;"",0,Q25)</f>
        <v>0.12</v>
      </c>
      <c r="V25" s="85">
        <f t="shared" ref="V25:V34" si="15">IF(K25&lt;&gt;"",1,0)</f>
        <v>0</v>
      </c>
      <c r="W25" s="85" t="b">
        <f t="shared" ref="W25:W34" si="16">IF(F25="",OR(G25&lt;&gt;"",H25&lt;&gt;"",I25&lt;&gt;"",J25&lt;&gt;""),0)</f>
        <v>1</v>
      </c>
      <c r="X25" s="85">
        <f t="shared" ref="X25:X34" si="17">IF(F25&lt;&gt;"",IF(G25&lt;&gt;"",1,0)+IF(H25&lt;&gt;"",1,0)+IF(I25&lt;&gt;"",1,0)+IF(J25&lt;&gt;"",1,0),0)</f>
        <v>0</v>
      </c>
      <c r="Y25" s="92"/>
      <c r="Z25" s="182"/>
      <c r="AA25" s="92"/>
      <c r="AB25" s="92"/>
      <c r="AC25" s="92"/>
      <c r="AD25" s="183"/>
    </row>
    <row r="26" spans="3:39" ht="100.5" customHeight="1">
      <c r="C26" s="218" t="s">
        <v>180</v>
      </c>
      <c r="D26" s="134" t="s">
        <v>197</v>
      </c>
      <c r="E26" s="223" t="s">
        <v>195</v>
      </c>
      <c r="F26" s="21"/>
      <c r="G26" s="18"/>
      <c r="H26" s="19"/>
      <c r="I26" s="19" t="s">
        <v>106</v>
      </c>
      <c r="J26" s="20"/>
      <c r="K26" s="79" t="str">
        <f t="shared" si="9"/>
        <v/>
      </c>
      <c r="L26" s="181">
        <v>0.12</v>
      </c>
      <c r="M26" s="174"/>
      <c r="Q26" s="84">
        <f t="shared" si="10"/>
        <v>0.12</v>
      </c>
      <c r="R26" s="177">
        <f t="shared" si="11"/>
        <v>1.5999999999999996</v>
      </c>
      <c r="S26" s="85">
        <f t="shared" si="12"/>
        <v>1</v>
      </c>
      <c r="T26" s="177">
        <f t="shared" si="13"/>
        <v>0.66666666666666652</v>
      </c>
      <c r="U26" s="85">
        <f t="shared" si="14"/>
        <v>0.12</v>
      </c>
      <c r="V26" s="85">
        <f t="shared" si="15"/>
        <v>0</v>
      </c>
      <c r="W26" s="85" t="b">
        <f t="shared" si="16"/>
        <v>1</v>
      </c>
      <c r="X26" s="85">
        <f t="shared" si="17"/>
        <v>0</v>
      </c>
      <c r="Y26" s="92"/>
      <c r="Z26" s="182"/>
      <c r="AA26" s="92"/>
      <c r="AB26" s="92"/>
      <c r="AC26" s="92"/>
      <c r="AD26" s="183"/>
    </row>
    <row r="27" spans="3:39" ht="60.25" customHeight="1">
      <c r="C27" s="218" t="s">
        <v>181</v>
      </c>
      <c r="D27" s="134" t="s">
        <v>196</v>
      </c>
      <c r="E27" s="223" t="s">
        <v>198</v>
      </c>
      <c r="F27" s="21"/>
      <c r="G27" s="18"/>
      <c r="H27" s="19"/>
      <c r="I27" s="19" t="s">
        <v>106</v>
      </c>
      <c r="J27" s="20"/>
      <c r="K27" s="79" t="str">
        <f t="shared" si="9"/>
        <v/>
      </c>
      <c r="L27" s="181">
        <v>0.1</v>
      </c>
      <c r="M27" s="174"/>
      <c r="Q27" s="84">
        <f t="shared" si="10"/>
        <v>0.1</v>
      </c>
      <c r="R27" s="177">
        <f t="shared" si="11"/>
        <v>1.3333333333333333</v>
      </c>
      <c r="S27" s="85">
        <f t="shared" si="12"/>
        <v>1</v>
      </c>
      <c r="T27" s="177">
        <f t="shared" si="13"/>
        <v>0.66666666666666663</v>
      </c>
      <c r="U27" s="85">
        <f t="shared" si="14"/>
        <v>0.1</v>
      </c>
      <c r="V27" s="85">
        <f t="shared" si="15"/>
        <v>0</v>
      </c>
      <c r="W27" s="85" t="b">
        <f t="shared" si="16"/>
        <v>1</v>
      </c>
      <c r="X27" s="85">
        <f t="shared" si="17"/>
        <v>0</v>
      </c>
      <c r="Y27" s="92"/>
      <c r="Z27" s="182"/>
      <c r="AA27" s="92"/>
      <c r="AB27" s="92"/>
      <c r="AC27" s="92"/>
      <c r="AD27" s="183"/>
      <c r="AM27" s="225"/>
    </row>
    <row r="28" spans="3:39" ht="54.75" customHeight="1">
      <c r="C28" s="218" t="s">
        <v>182</v>
      </c>
      <c r="D28" s="134" t="s">
        <v>405</v>
      </c>
      <c r="E28" s="223" t="s">
        <v>200</v>
      </c>
      <c r="F28" s="21"/>
      <c r="G28" s="18"/>
      <c r="H28" s="19"/>
      <c r="I28" s="19" t="s">
        <v>106</v>
      </c>
      <c r="J28" s="20"/>
      <c r="K28" s="79" t="str">
        <f t="shared" si="9"/>
        <v/>
      </c>
      <c r="L28" s="181">
        <v>0.05</v>
      </c>
      <c r="M28" s="174"/>
      <c r="Q28" s="84">
        <f t="shared" si="10"/>
        <v>0.05</v>
      </c>
      <c r="R28" s="177">
        <f t="shared" si="11"/>
        <v>0.66666666666666663</v>
      </c>
      <c r="S28" s="85">
        <f t="shared" si="12"/>
        <v>1</v>
      </c>
      <c r="T28" s="177">
        <f t="shared" si="13"/>
        <v>0.66666666666666663</v>
      </c>
      <c r="U28" s="85">
        <f t="shared" si="14"/>
        <v>0.05</v>
      </c>
      <c r="V28" s="85">
        <f t="shared" si="15"/>
        <v>0</v>
      </c>
      <c r="W28" s="85" t="b">
        <f t="shared" si="16"/>
        <v>1</v>
      </c>
      <c r="X28" s="85">
        <f t="shared" si="17"/>
        <v>0</v>
      </c>
      <c r="Y28" s="92"/>
      <c r="Z28" s="182"/>
      <c r="AA28" s="92"/>
      <c r="AB28" s="92"/>
      <c r="AC28" s="92"/>
      <c r="AD28" s="183"/>
    </row>
    <row r="29" spans="3:39" ht="43" customHeight="1">
      <c r="C29" s="218" t="s">
        <v>183</v>
      </c>
      <c r="D29" s="134" t="s">
        <v>201</v>
      </c>
      <c r="E29" s="223" t="s">
        <v>202</v>
      </c>
      <c r="F29" s="21"/>
      <c r="G29" s="18"/>
      <c r="H29" s="19"/>
      <c r="I29" s="19" t="s">
        <v>106</v>
      </c>
      <c r="J29" s="20"/>
      <c r="K29" s="79" t="str">
        <f t="shared" si="9"/>
        <v/>
      </c>
      <c r="L29" s="181">
        <v>0.08</v>
      </c>
      <c r="M29" s="174"/>
      <c r="Q29" s="84">
        <f t="shared" si="10"/>
        <v>0.08</v>
      </c>
      <c r="R29" s="177">
        <f t="shared" si="11"/>
        <v>1.0666666666666667</v>
      </c>
      <c r="S29" s="85">
        <f t="shared" si="12"/>
        <v>1</v>
      </c>
      <c r="T29" s="177">
        <f t="shared" si="13"/>
        <v>0.66666666666666663</v>
      </c>
      <c r="U29" s="85">
        <f t="shared" si="14"/>
        <v>0.08</v>
      </c>
      <c r="V29" s="85">
        <f t="shared" si="15"/>
        <v>0</v>
      </c>
      <c r="W29" s="85" t="b">
        <f t="shared" si="16"/>
        <v>1</v>
      </c>
      <c r="X29" s="85">
        <f t="shared" si="17"/>
        <v>0</v>
      </c>
      <c r="Y29" s="92"/>
      <c r="Z29" s="182"/>
      <c r="AA29" s="92"/>
      <c r="AB29" s="92"/>
      <c r="AC29" s="92"/>
      <c r="AD29" s="183"/>
    </row>
    <row r="30" spans="3:39" ht="42.75" customHeight="1">
      <c r="C30" s="218" t="s">
        <v>184</v>
      </c>
      <c r="D30" s="134" t="s">
        <v>203</v>
      </c>
      <c r="E30" s="223" t="s">
        <v>89</v>
      </c>
      <c r="F30" s="21"/>
      <c r="G30" s="18"/>
      <c r="H30" s="19"/>
      <c r="I30" s="19" t="s">
        <v>106</v>
      </c>
      <c r="J30" s="20"/>
      <c r="K30" s="79" t="str">
        <f t="shared" si="9"/>
        <v/>
      </c>
      <c r="L30" s="181">
        <v>0.05</v>
      </c>
      <c r="M30" s="174"/>
      <c r="Q30" s="84">
        <f t="shared" si="10"/>
        <v>0.05</v>
      </c>
      <c r="R30" s="177">
        <f t="shared" si="11"/>
        <v>0.66666666666666663</v>
      </c>
      <c r="S30" s="85">
        <f t="shared" si="12"/>
        <v>1</v>
      </c>
      <c r="T30" s="177">
        <f t="shared" si="13"/>
        <v>0.66666666666666663</v>
      </c>
      <c r="U30" s="85">
        <f t="shared" si="14"/>
        <v>0.05</v>
      </c>
      <c r="V30" s="85">
        <f t="shared" si="15"/>
        <v>0</v>
      </c>
      <c r="W30" s="85" t="b">
        <f t="shared" si="16"/>
        <v>1</v>
      </c>
      <c r="X30" s="85">
        <f t="shared" si="17"/>
        <v>0</v>
      </c>
      <c r="Y30" s="92"/>
      <c r="Z30" s="182"/>
      <c r="AA30" s="92"/>
      <c r="AB30" s="92"/>
      <c r="AC30" s="92"/>
      <c r="AD30" s="183"/>
    </row>
    <row r="31" spans="3:39" ht="42.75" customHeight="1">
      <c r="C31" s="218" t="s">
        <v>185</v>
      </c>
      <c r="D31" s="134" t="s">
        <v>204</v>
      </c>
      <c r="E31" s="223" t="s">
        <v>205</v>
      </c>
      <c r="F31" s="21"/>
      <c r="G31" s="18"/>
      <c r="H31" s="19"/>
      <c r="I31" s="19" t="s">
        <v>106</v>
      </c>
      <c r="J31" s="20"/>
      <c r="K31" s="79" t="str">
        <f>IF(S31&gt;1,"?",(IF(X31&gt;0,"?","")))</f>
        <v/>
      </c>
      <c r="L31" s="181">
        <v>0.08</v>
      </c>
      <c r="M31" s="174"/>
      <c r="Q31" s="84">
        <f t="shared" si="10"/>
        <v>0.08</v>
      </c>
      <c r="R31" s="177">
        <f t="shared" si="11"/>
        <v>1.0666666666666667</v>
      </c>
      <c r="S31" s="85">
        <f t="shared" si="12"/>
        <v>1</v>
      </c>
      <c r="T31" s="177">
        <f t="shared" si="13"/>
        <v>0.66666666666666663</v>
      </c>
      <c r="U31" s="85">
        <f t="shared" si="14"/>
        <v>0.08</v>
      </c>
      <c r="V31" s="85">
        <f t="shared" si="15"/>
        <v>0</v>
      </c>
      <c r="W31" s="85" t="b">
        <f t="shared" si="16"/>
        <v>1</v>
      </c>
      <c r="X31" s="85">
        <f t="shared" si="17"/>
        <v>0</v>
      </c>
      <c r="Y31" s="92"/>
      <c r="Z31" s="182"/>
      <c r="AA31" s="92"/>
      <c r="AB31" s="92"/>
      <c r="AC31" s="92"/>
      <c r="AD31" s="183"/>
    </row>
    <row r="32" spans="3:39" ht="69.75" customHeight="1">
      <c r="C32" s="218" t="s">
        <v>186</v>
      </c>
      <c r="D32" s="134" t="s">
        <v>206</v>
      </c>
      <c r="E32" s="223" t="s">
        <v>207</v>
      </c>
      <c r="F32" s="21"/>
      <c r="G32" s="18"/>
      <c r="H32" s="19"/>
      <c r="I32" s="19" t="s">
        <v>106</v>
      </c>
      <c r="J32" s="20"/>
      <c r="K32" s="79" t="str">
        <f>IF(S32&gt;1,"?",(IF(X32&gt;0,"?","")))</f>
        <v/>
      </c>
      <c r="L32" s="181">
        <v>0.08</v>
      </c>
      <c r="M32" s="174"/>
      <c r="Q32" s="84">
        <f t="shared" si="10"/>
        <v>0.08</v>
      </c>
      <c r="R32" s="177">
        <f t="shared" si="11"/>
        <v>1.0666666666666667</v>
      </c>
      <c r="S32" s="85">
        <f t="shared" si="12"/>
        <v>1</v>
      </c>
      <c r="T32" s="177">
        <f t="shared" si="13"/>
        <v>0.66666666666666663</v>
      </c>
      <c r="U32" s="85">
        <f t="shared" si="14"/>
        <v>0.08</v>
      </c>
      <c r="V32" s="85">
        <f t="shared" si="15"/>
        <v>0</v>
      </c>
      <c r="W32" s="85" t="b">
        <f t="shared" si="16"/>
        <v>1</v>
      </c>
      <c r="X32" s="85">
        <f t="shared" si="17"/>
        <v>0</v>
      </c>
      <c r="Y32" s="92"/>
      <c r="Z32" s="182"/>
      <c r="AA32" s="92"/>
      <c r="AB32" s="92"/>
      <c r="AC32" s="92"/>
      <c r="AD32" s="183"/>
    </row>
    <row r="33" spans="3:30" ht="37.25" customHeight="1">
      <c r="C33" s="218" t="s">
        <v>187</v>
      </c>
      <c r="D33" s="134" t="s">
        <v>90</v>
      </c>
      <c r="E33" s="223" t="s">
        <v>208</v>
      </c>
      <c r="F33" s="21"/>
      <c r="G33" s="18"/>
      <c r="H33" s="19"/>
      <c r="I33" s="19" t="s">
        <v>106</v>
      </c>
      <c r="J33" s="20"/>
      <c r="K33" s="79" t="str">
        <f>IF(S33&gt;1,"?",(IF(X33&gt;0,"?","")))</f>
        <v/>
      </c>
      <c r="L33" s="181">
        <v>0.05</v>
      </c>
      <c r="M33" s="174"/>
      <c r="Q33" s="84">
        <f t="shared" si="10"/>
        <v>0.05</v>
      </c>
      <c r="R33" s="177">
        <f t="shared" si="11"/>
        <v>0.66666666666666663</v>
      </c>
      <c r="S33" s="85">
        <f t="shared" si="12"/>
        <v>1</v>
      </c>
      <c r="T33" s="177">
        <f t="shared" si="13"/>
        <v>0.66666666666666663</v>
      </c>
      <c r="U33" s="85">
        <f t="shared" si="14"/>
        <v>0.05</v>
      </c>
      <c r="V33" s="85">
        <f t="shared" si="15"/>
        <v>0</v>
      </c>
      <c r="W33" s="85" t="b">
        <f t="shared" si="16"/>
        <v>1</v>
      </c>
      <c r="X33" s="85">
        <f t="shared" si="17"/>
        <v>0</v>
      </c>
      <c r="Y33" s="92"/>
      <c r="Z33" s="182"/>
      <c r="AA33" s="92"/>
      <c r="AB33" s="92"/>
      <c r="AC33" s="92"/>
      <c r="AD33" s="183"/>
    </row>
    <row r="34" spans="3:30" ht="27" customHeight="1">
      <c r="C34" s="218" t="s">
        <v>188</v>
      </c>
      <c r="D34" s="134" t="s">
        <v>209</v>
      </c>
      <c r="E34" s="224" t="s">
        <v>256</v>
      </c>
      <c r="F34" s="21"/>
      <c r="G34" s="18"/>
      <c r="H34" s="19"/>
      <c r="I34" s="19" t="s">
        <v>106</v>
      </c>
      <c r="J34" s="20"/>
      <c r="K34" s="79" t="str">
        <f>IF(S34&gt;1,"?",(IF(X34&gt;0,"?","")))</f>
        <v/>
      </c>
      <c r="L34" s="181">
        <v>0.15</v>
      </c>
      <c r="M34" s="174"/>
      <c r="Q34" s="84">
        <f t="shared" si="10"/>
        <v>0.15</v>
      </c>
      <c r="R34" s="177">
        <f t="shared" si="11"/>
        <v>1.9999999999999998</v>
      </c>
      <c r="S34" s="85">
        <f t="shared" si="12"/>
        <v>1</v>
      </c>
      <c r="T34" s="177">
        <f t="shared" si="13"/>
        <v>0.66666666666666663</v>
      </c>
      <c r="U34" s="85">
        <f t="shared" si="14"/>
        <v>0.15</v>
      </c>
      <c r="V34" s="85">
        <f t="shared" si="15"/>
        <v>0</v>
      </c>
      <c r="W34" s="85" t="b">
        <f t="shared" si="16"/>
        <v>1</v>
      </c>
      <c r="X34" s="85">
        <f t="shared" si="17"/>
        <v>0</v>
      </c>
      <c r="Y34" s="178"/>
      <c r="Z34" s="97">
        <f>Z23*AA23</f>
        <v>0.05</v>
      </c>
      <c r="AA34" s="179"/>
      <c r="AB34" s="179"/>
      <c r="AC34" s="179"/>
      <c r="AD34" s="184"/>
    </row>
    <row r="35" spans="3:30" ht="30" customHeight="1">
      <c r="C35" s="404" t="s">
        <v>210</v>
      </c>
      <c r="D35" s="405"/>
      <c r="E35" s="405"/>
      <c r="F35" s="405"/>
      <c r="G35" s="405"/>
      <c r="H35" s="405"/>
      <c r="I35" s="405"/>
      <c r="J35" s="405"/>
      <c r="K35" s="389"/>
      <c r="L35" s="245">
        <v>0.08</v>
      </c>
      <c r="M35" s="73">
        <f>SUM(L36:L39)</f>
        <v>0.99999999999999989</v>
      </c>
    </row>
    <row r="36" spans="3:30" ht="93.25" customHeight="1">
      <c r="C36" s="218" t="s">
        <v>211</v>
      </c>
      <c r="D36" s="134" t="s">
        <v>407</v>
      </c>
      <c r="E36" s="220" t="s">
        <v>214</v>
      </c>
      <c r="F36" s="21"/>
      <c r="G36" s="22"/>
      <c r="H36" s="22"/>
      <c r="I36" s="22" t="s">
        <v>106</v>
      </c>
      <c r="J36" s="22"/>
      <c r="K36" s="79" t="str">
        <f t="shared" ref="K36:K58" si="18">IF(S36&gt;1,"?",(IF(X36&gt;0,"?","")))</f>
        <v/>
      </c>
      <c r="L36" s="181">
        <v>0.3</v>
      </c>
      <c r="M36" s="174"/>
      <c r="Q36" s="84">
        <f>L36</f>
        <v>0.3</v>
      </c>
      <c r="R36" s="85">
        <f>IF(J36&lt;&gt;"",1,IF(I36&lt;&gt;"",2/3,IF(H36&lt;&gt;"",1/3,0)))*Q36*20</f>
        <v>3.9999999999999996</v>
      </c>
      <c r="S36" s="85">
        <f>IF(F36="",IF(G36&lt;&gt;"",1,0)+IF(H36&lt;&gt;"",1,0)+IF(I36&lt;&gt;"",1,0)+IF(J36&lt;&gt;"",1,0),0)</f>
        <v>1</v>
      </c>
      <c r="T36" s="177">
        <f>IF(F36&lt;&gt;"",0,IF(G36="",(R36/(Q36*20)),0.02+(R36/(Q36*20))))</f>
        <v>0.66666666666666663</v>
      </c>
      <c r="U36" s="85">
        <f>IF(F36&lt;&gt;"",0,Q36)</f>
        <v>0.3</v>
      </c>
      <c r="V36" s="85">
        <f>IF(K36&lt;&gt;"",1,0)</f>
        <v>0</v>
      </c>
      <c r="W36" s="85" t="b">
        <f>IF(F36="",OR(G36&lt;&gt;"",H36&lt;&gt;"",I36&lt;&gt;"",J36&lt;&gt;""),0)</f>
        <v>1</v>
      </c>
      <c r="X36" s="85">
        <f>IF(F36&lt;&gt;"",IF(G36&lt;&gt;"",1,0)+IF(H36&lt;&gt;"",1,0)+IF(I36&lt;&gt;"",1,0)+IF(J36&lt;&gt;"",1,0),0)</f>
        <v>0</v>
      </c>
      <c r="Y36" s="85" t="b">
        <f>OR(W36=FALSE,W37=FALSE,W38=FALSE,W39=FALSE)</f>
        <v>0</v>
      </c>
      <c r="Z36" s="86">
        <f>SUM(U36:U39)</f>
        <v>0.99999999999999989</v>
      </c>
      <c r="AA36" s="185">
        <f>L35</f>
        <v>0.08</v>
      </c>
      <c r="AB36" s="177">
        <f>SUM(T36:T39)</f>
        <v>2.6666666666666665</v>
      </c>
      <c r="AC36" s="85">
        <f>IF(SUM(S36:S39)=0,0,1)</f>
        <v>1</v>
      </c>
      <c r="AD36" s="88">
        <f>IF(AC36=1,SUMPRODUCT(R36:R39,S36:S39)/SUMPRODUCT(Q36:Q39,S36:S39),0)</f>
        <v>13.333333333333334</v>
      </c>
    </row>
    <row r="37" spans="3:30" ht="101.25" customHeight="1">
      <c r="C37" s="218" t="s">
        <v>83</v>
      </c>
      <c r="D37" s="134" t="s">
        <v>408</v>
      </c>
      <c r="E37" s="220" t="s">
        <v>216</v>
      </c>
      <c r="F37" s="21"/>
      <c r="G37" s="22"/>
      <c r="H37" s="22"/>
      <c r="I37" s="22" t="s">
        <v>106</v>
      </c>
      <c r="J37" s="22"/>
      <c r="K37" s="79" t="str">
        <f t="shared" si="18"/>
        <v/>
      </c>
      <c r="L37" s="181">
        <v>0.3</v>
      </c>
      <c r="M37" s="174"/>
      <c r="Q37" s="84">
        <f>L37</f>
        <v>0.3</v>
      </c>
      <c r="R37" s="85">
        <f>IF(J37&lt;&gt;"",1,IF(I37&lt;&gt;"",2/3,IF(H37&lt;&gt;"",1/3,0)))*Q37*20</f>
        <v>3.9999999999999996</v>
      </c>
      <c r="S37" s="85">
        <f>IF(F37="",IF(G37&lt;&gt;"",1,0)+IF(H37&lt;&gt;"",1,0)+IF(I37&lt;&gt;"",1,0)+IF(J37&lt;&gt;"",1,0),0)</f>
        <v>1</v>
      </c>
      <c r="T37" s="177">
        <f>IF(F37&lt;&gt;"",0,IF(G37="",(R37/(Q37*20)),0.02+(R37/(Q37*20))))</f>
        <v>0.66666666666666663</v>
      </c>
      <c r="U37" s="85">
        <f>IF(F37&lt;&gt;"",0,Q37)</f>
        <v>0.3</v>
      </c>
      <c r="V37" s="85">
        <f>IF(K37&lt;&gt;"",1,0)</f>
        <v>0</v>
      </c>
      <c r="W37" s="85" t="b">
        <f>IF(F37="",OR(G37&lt;&gt;"",H37&lt;&gt;"",I37&lt;&gt;"",J37&lt;&gt;""),0)</f>
        <v>1</v>
      </c>
      <c r="X37" s="85">
        <f>IF(F37&lt;&gt;"",IF(G37&lt;&gt;"",1,0)+IF(H37&lt;&gt;"",1,0)+IF(I37&lt;&gt;"",1,0)+IF(J37&lt;&gt;"",1,0),0)</f>
        <v>0</v>
      </c>
      <c r="Y37" s="92"/>
      <c r="Z37" s="93"/>
      <c r="AA37" s="52"/>
      <c r="AB37" s="52"/>
      <c r="AC37" s="52"/>
      <c r="AD37" s="55"/>
    </row>
    <row r="38" spans="3:30" ht="35" customHeight="1">
      <c r="C38" s="218" t="s">
        <v>212</v>
      </c>
      <c r="D38" s="134" t="s">
        <v>217</v>
      </c>
      <c r="E38" s="220" t="s">
        <v>218</v>
      </c>
      <c r="F38" s="21"/>
      <c r="G38" s="22"/>
      <c r="H38" s="22"/>
      <c r="I38" s="22" t="s">
        <v>106</v>
      </c>
      <c r="J38" s="22"/>
      <c r="K38" s="79" t="str">
        <f t="shared" si="18"/>
        <v/>
      </c>
      <c r="L38" s="181">
        <v>0.3</v>
      </c>
      <c r="M38" s="174"/>
      <c r="Q38" s="84">
        <f>L38</f>
        <v>0.3</v>
      </c>
      <c r="R38" s="85">
        <f>IF(J38&lt;&gt;"",1,IF(I38&lt;&gt;"",2/3,IF(H38&lt;&gt;"",1/3,0)))*Q38*20</f>
        <v>3.9999999999999996</v>
      </c>
      <c r="S38" s="85">
        <f>IF(F38="",IF(G38&lt;&gt;"",1,0)+IF(H38&lt;&gt;"",1,0)+IF(I38&lt;&gt;"",1,0)+IF(J38&lt;&gt;"",1,0),0)</f>
        <v>1</v>
      </c>
      <c r="T38" s="177">
        <f>IF(F38&lt;&gt;"",0,IF(G38="",(R38/(Q38*20)),0.02+(R38/(Q38*20))))</f>
        <v>0.66666666666666663</v>
      </c>
      <c r="U38" s="85">
        <f>IF(F38&lt;&gt;"",0,Q38)</f>
        <v>0.3</v>
      </c>
      <c r="V38" s="85">
        <f>IF(K38&lt;&gt;"",1,0)</f>
        <v>0</v>
      </c>
      <c r="W38" s="85" t="b">
        <f>IF(F38="",OR(G38&lt;&gt;"",H38&lt;&gt;"",I38&lt;&gt;"",J38&lt;&gt;""),0)</f>
        <v>1</v>
      </c>
      <c r="X38" s="85">
        <f>IF(F38&lt;&gt;"",IF(G38&lt;&gt;"",1,0)+IF(H38&lt;&gt;"",1,0)+IF(I38&lt;&gt;"",1,0)+IF(J38&lt;&gt;"",1,0),0)</f>
        <v>0</v>
      </c>
      <c r="Y38" s="92"/>
      <c r="Z38" s="94"/>
      <c r="AA38" s="52"/>
      <c r="AB38" s="52"/>
      <c r="AC38" s="52"/>
      <c r="AD38" s="55"/>
    </row>
    <row r="39" spans="3:30" ht="27" customHeight="1">
      <c r="C39" s="218" t="s">
        <v>84</v>
      </c>
      <c r="D39" s="134" t="s">
        <v>91</v>
      </c>
      <c r="E39" s="220" t="s">
        <v>111</v>
      </c>
      <c r="F39" s="21"/>
      <c r="G39" s="22"/>
      <c r="H39" s="22"/>
      <c r="I39" s="22" t="s">
        <v>106</v>
      </c>
      <c r="J39" s="22"/>
      <c r="K39" s="79" t="str">
        <f t="shared" si="18"/>
        <v/>
      </c>
      <c r="L39" s="181">
        <v>0.1</v>
      </c>
      <c r="M39" s="174"/>
      <c r="Q39" s="84">
        <f>L39</f>
        <v>0.1</v>
      </c>
      <c r="R39" s="177">
        <f>IF(J39&lt;&gt;"",1,IF(I39&lt;&gt;"",2/3,IF(H39&lt;&gt;"",1/3,0)))*Q39*20</f>
        <v>1.3333333333333333</v>
      </c>
      <c r="S39" s="85">
        <f>IF(F39="",IF(G39&lt;&gt;"",1,0)+IF(H39&lt;&gt;"",1,0)+IF(I39&lt;&gt;"",1,0)+IF(J39&lt;&gt;"",1,0),0)</f>
        <v>1</v>
      </c>
      <c r="T39" s="177">
        <f>IF(F39&lt;&gt;"",0,IF(G39="",(R39/(Q39*20)),0.02+(R39/(Q39*20))))</f>
        <v>0.66666666666666663</v>
      </c>
      <c r="U39" s="85">
        <f>IF(F39&lt;&gt;"",0,Q39)</f>
        <v>0.1</v>
      </c>
      <c r="V39" s="85">
        <f>IF(K39&lt;&gt;"",1,0)</f>
        <v>0</v>
      </c>
      <c r="W39" s="85" t="b">
        <f>IF(F39="",OR(G39&lt;&gt;"",H39&lt;&gt;"",I39&lt;&gt;"",J39&lt;&gt;""),0)</f>
        <v>1</v>
      </c>
      <c r="X39" s="85">
        <f>IF(F39&lt;&gt;"",IF(G39&lt;&gt;"",1,0)+IF(H39&lt;&gt;"",1,0)+IF(I39&lt;&gt;"",1,0)+IF(J39&lt;&gt;"",1,0),0)</f>
        <v>0</v>
      </c>
      <c r="Y39" s="178"/>
      <c r="Z39" s="97">
        <f>Z36*AA36</f>
        <v>7.9999999999999988E-2</v>
      </c>
      <c r="AA39" s="179"/>
      <c r="AB39" s="179"/>
      <c r="AC39" s="179"/>
      <c r="AD39" s="180"/>
    </row>
    <row r="40" spans="3:30" ht="30" customHeight="1">
      <c r="C40" s="404" t="s">
        <v>156</v>
      </c>
      <c r="D40" s="405"/>
      <c r="E40" s="405"/>
      <c r="F40" s="405"/>
      <c r="G40" s="405"/>
      <c r="H40" s="405"/>
      <c r="I40" s="405"/>
      <c r="J40" s="405"/>
      <c r="K40" s="389"/>
      <c r="L40" s="245">
        <v>0.05</v>
      </c>
      <c r="M40" s="73">
        <f>SUM(L41:L44)</f>
        <v>1</v>
      </c>
    </row>
    <row r="41" spans="3:30" ht="49" customHeight="1">
      <c r="C41" s="218" t="s">
        <v>219</v>
      </c>
      <c r="D41" s="134" t="s">
        <v>221</v>
      </c>
      <c r="E41" s="220" t="s">
        <v>222</v>
      </c>
      <c r="F41" s="21"/>
      <c r="G41" s="22"/>
      <c r="H41" s="22"/>
      <c r="I41" s="22" t="s">
        <v>106</v>
      </c>
      <c r="J41" s="22"/>
      <c r="K41" s="79" t="str">
        <f>IF(S41&gt;1,"?",(IF(X41&gt;0,"?","")))</f>
        <v/>
      </c>
      <c r="L41" s="181">
        <v>0.3</v>
      </c>
      <c r="M41" s="174"/>
      <c r="Q41" s="84">
        <f>L41</f>
        <v>0.3</v>
      </c>
      <c r="R41" s="177">
        <f>IF(J41&lt;&gt;"",1,IF(I41&lt;&gt;"",2/3,IF(H41&lt;&gt;"",1/3,0)))*Q41*20</f>
        <v>3.9999999999999996</v>
      </c>
      <c r="S41" s="85">
        <f>IF(F41="",IF(G41&lt;&gt;"",1,0)+IF(H41&lt;&gt;"",1,0)+IF(I41&lt;&gt;"",1,0)+IF(J41&lt;&gt;"",1,0),0)</f>
        <v>1</v>
      </c>
      <c r="T41" s="177">
        <f>IF(F41&lt;&gt;"",0,IF(G41="",(R41/(Q41*20)),0.02+(R41/(Q41*20))))</f>
        <v>0.66666666666666663</v>
      </c>
      <c r="U41" s="85">
        <f>IF(F41&lt;&gt;"",0,Q41)</f>
        <v>0.3</v>
      </c>
      <c r="V41" s="85">
        <f>IF(K41&lt;&gt;"",1,0)</f>
        <v>0</v>
      </c>
      <c r="W41" s="85" t="b">
        <f>IF(F41="",OR(G41&lt;&gt;"",H41&lt;&gt;"",I41&lt;&gt;"",J41&lt;&gt;""),0)</f>
        <v>1</v>
      </c>
      <c r="X41" s="85">
        <f>IF(F41&lt;&gt;"",IF(G41&lt;&gt;"",1,0)+IF(H41&lt;&gt;"",1,0)+IF(I41&lt;&gt;"",1,0)+IF(J41&lt;&gt;"",1,0),0)</f>
        <v>0</v>
      </c>
      <c r="Y41" s="85" t="b">
        <f>OR(W41=FALSE,W42=FALSE,W43=FALSE,W44=FALSE)</f>
        <v>0</v>
      </c>
      <c r="Z41" s="86">
        <f>SUM(U41:U44)</f>
        <v>1</v>
      </c>
      <c r="AA41" s="87">
        <f>L40</f>
        <v>0.05</v>
      </c>
      <c r="AB41" s="177">
        <f>SUM(T41:T44)</f>
        <v>2.6666666666666665</v>
      </c>
      <c r="AC41" s="85">
        <f>IF(SUM(S41:S44)=0,0,1)</f>
        <v>1</v>
      </c>
      <c r="AD41" s="88">
        <f>IF(AC41=1,SUMPRODUCT(R41:R44,S41:S44)/SUMPRODUCT(Q41:Q44,S41:S44),0)</f>
        <v>13.333333333333332</v>
      </c>
    </row>
    <row r="42" spans="3:30" ht="57" customHeight="1">
      <c r="C42" s="218" t="s">
        <v>85</v>
      </c>
      <c r="D42" s="134" t="s">
        <v>223</v>
      </c>
      <c r="E42" s="220" t="s">
        <v>224</v>
      </c>
      <c r="F42" s="21"/>
      <c r="G42" s="22"/>
      <c r="H42" s="22"/>
      <c r="I42" s="22" t="s">
        <v>106</v>
      </c>
      <c r="J42" s="22"/>
      <c r="K42" s="79" t="str">
        <f>IF(S42&gt;1,"?",(IF(X42&gt;0,"?","")))</f>
        <v/>
      </c>
      <c r="L42" s="181">
        <v>0.3</v>
      </c>
      <c r="M42" s="174"/>
      <c r="Q42" s="84">
        <f>L42</f>
        <v>0.3</v>
      </c>
      <c r="R42" s="177">
        <f>IF(J42&lt;&gt;"",1,IF(I42&lt;&gt;"",2/3,IF(H42&lt;&gt;"",1/3,0)))*Q42*20</f>
        <v>3.9999999999999996</v>
      </c>
      <c r="S42" s="85">
        <f>IF(F42="",IF(G42&lt;&gt;"",1,0)+IF(H42&lt;&gt;"",1,0)+IF(I42&lt;&gt;"",1,0)+IF(J42&lt;&gt;"",1,0),0)</f>
        <v>1</v>
      </c>
      <c r="T42" s="177">
        <f>IF(F42&lt;&gt;"",0,IF(G42="",(R42/(Q42*20)),0.02+(R42/(Q42*20))))</f>
        <v>0.66666666666666663</v>
      </c>
      <c r="U42" s="85">
        <f>IF(F42&lt;&gt;"",0,Q42)</f>
        <v>0.3</v>
      </c>
      <c r="V42" s="85">
        <f>IF(K42&lt;&gt;"",1,0)</f>
        <v>0</v>
      </c>
      <c r="W42" s="85" t="b">
        <f>IF(F42="",OR(G42&lt;&gt;"",H42&lt;&gt;"",I42&lt;&gt;"",J42&lt;&gt;""),0)</f>
        <v>1</v>
      </c>
      <c r="X42" s="85">
        <f>IF(F42&lt;&gt;"",IF(G42&lt;&gt;"",1,0)+IF(H42&lt;&gt;"",1,0)+IF(I42&lt;&gt;"",1,0)+IF(J42&lt;&gt;"",1,0),0)</f>
        <v>0</v>
      </c>
      <c r="Y42" s="92"/>
      <c r="Z42" s="93"/>
      <c r="AA42" s="52"/>
      <c r="AB42" s="52"/>
      <c r="AC42" s="52"/>
      <c r="AD42" s="55"/>
    </row>
    <row r="43" spans="3:30" ht="98.25" customHeight="1">
      <c r="C43" s="218" t="s">
        <v>220</v>
      </c>
      <c r="D43" s="134" t="s">
        <v>225</v>
      </c>
      <c r="E43" s="220" t="s">
        <v>226</v>
      </c>
      <c r="F43" s="21"/>
      <c r="G43" s="22"/>
      <c r="H43" s="22"/>
      <c r="I43" s="22" t="s">
        <v>106</v>
      </c>
      <c r="J43" s="22"/>
      <c r="K43" s="79" t="str">
        <f>IF(S43&gt;1,"?",(IF(X43&gt;0,"?","")))</f>
        <v/>
      </c>
      <c r="L43" s="181">
        <v>0.25</v>
      </c>
      <c r="M43" s="174"/>
      <c r="Q43" s="84">
        <f>L43</f>
        <v>0.25</v>
      </c>
      <c r="R43" s="177">
        <f>IF(J43&lt;&gt;"",1,IF(I43&lt;&gt;"",2/3,IF(H43&lt;&gt;"",1/3,0)))*Q43*20</f>
        <v>3.333333333333333</v>
      </c>
      <c r="S43" s="85">
        <f>IF(F43="",IF(G43&lt;&gt;"",1,0)+IF(H43&lt;&gt;"",1,0)+IF(I43&lt;&gt;"",1,0)+IF(J43&lt;&gt;"",1,0),0)</f>
        <v>1</v>
      </c>
      <c r="T43" s="177">
        <f>IF(F43&lt;&gt;"",0,IF(G43="",(R43/(Q43*20)),0.02+(R43/(Q43*20))))</f>
        <v>0.66666666666666663</v>
      </c>
      <c r="U43" s="85">
        <f>IF(F43&lt;&gt;"",0,Q43)</f>
        <v>0.25</v>
      </c>
      <c r="V43" s="85">
        <f>IF(K43&lt;&gt;"",1,0)</f>
        <v>0</v>
      </c>
      <c r="W43" s="85" t="b">
        <f>IF(F43="",OR(G43&lt;&gt;"",H43&lt;&gt;"",I43&lt;&gt;"",J43&lt;&gt;""),0)</f>
        <v>1</v>
      </c>
      <c r="X43" s="85">
        <f>IF(F43&lt;&gt;"",IF(G43&lt;&gt;"",1,0)+IF(H43&lt;&gt;"",1,0)+IF(I43&lt;&gt;"",1,0)+IF(J43&lt;&gt;"",1,0),0)</f>
        <v>0</v>
      </c>
      <c r="Y43" s="92"/>
      <c r="Z43" s="94"/>
      <c r="AA43" s="52"/>
      <c r="AB43" s="52"/>
      <c r="AC43" s="52"/>
      <c r="AD43" s="55"/>
    </row>
    <row r="44" spans="3:30" ht="27" customHeight="1">
      <c r="C44" s="218" t="s">
        <v>227</v>
      </c>
      <c r="D44" s="134" t="s">
        <v>91</v>
      </c>
      <c r="E44" s="220" t="s">
        <v>111</v>
      </c>
      <c r="F44" s="21"/>
      <c r="G44" s="22"/>
      <c r="H44" s="22"/>
      <c r="I44" s="22" t="s">
        <v>106</v>
      </c>
      <c r="J44" s="22"/>
      <c r="K44" s="79" t="str">
        <f>IF(S44&gt;1,"?",(IF(X44&gt;0,"?","")))</f>
        <v/>
      </c>
      <c r="L44" s="181">
        <v>0.15</v>
      </c>
      <c r="M44" s="174"/>
      <c r="Q44" s="84">
        <f>L44</f>
        <v>0.15</v>
      </c>
      <c r="R44" s="177">
        <f>IF(J44&lt;&gt;"",1,IF(I44&lt;&gt;"",2/3,IF(H44&lt;&gt;"",1/3,0)))*Q44*20</f>
        <v>1.9999999999999998</v>
      </c>
      <c r="S44" s="85">
        <f>IF(F44="",IF(G44&lt;&gt;"",1,0)+IF(H44&lt;&gt;"",1,0)+IF(I44&lt;&gt;"",1,0)+IF(J44&lt;&gt;"",1,0),0)</f>
        <v>1</v>
      </c>
      <c r="T44" s="177">
        <f>IF(F44&lt;&gt;"",0,IF(G44="",(R44/(Q44*20)),0.02+(R44/(Q44*20))))</f>
        <v>0.66666666666666663</v>
      </c>
      <c r="U44" s="85">
        <f>IF(F44&lt;&gt;"",0,Q44)</f>
        <v>0.15</v>
      </c>
      <c r="V44" s="85">
        <f>IF(K44&lt;&gt;"",1,0)</f>
        <v>0</v>
      </c>
      <c r="W44" s="85" t="b">
        <f>IF(F44="",OR(G44&lt;&gt;"",H44&lt;&gt;"",I44&lt;&gt;"",J44&lt;&gt;""),0)</f>
        <v>1</v>
      </c>
      <c r="X44" s="85">
        <f>IF(F44&lt;&gt;"",IF(G44&lt;&gt;"",1,0)+IF(H44&lt;&gt;"",1,0)+IF(I44&lt;&gt;"",1,0)+IF(J44&lt;&gt;"",1,0),0)</f>
        <v>0</v>
      </c>
      <c r="Y44" s="178"/>
      <c r="Z44" s="97">
        <f>Z41*AA41</f>
        <v>0.05</v>
      </c>
      <c r="AA44" s="179"/>
      <c r="AB44" s="179"/>
      <c r="AC44" s="179"/>
      <c r="AD44" s="180"/>
    </row>
    <row r="45" spans="3:30" ht="30" customHeight="1">
      <c r="C45" s="397" t="s">
        <v>157</v>
      </c>
      <c r="D45" s="398"/>
      <c r="E45" s="398"/>
      <c r="F45" s="398"/>
      <c r="G45" s="398"/>
      <c r="H45" s="398"/>
      <c r="I45" s="398"/>
      <c r="J45" s="398"/>
      <c r="K45" s="398"/>
      <c r="L45" s="245">
        <v>0.1</v>
      </c>
      <c r="M45" s="73">
        <f>SUM(L46:L50)</f>
        <v>1</v>
      </c>
    </row>
    <row r="46" spans="3:30" ht="51" customHeight="1">
      <c r="C46" s="218" t="s">
        <v>228</v>
      </c>
      <c r="D46" s="134" t="s">
        <v>233</v>
      </c>
      <c r="E46" s="219" t="s">
        <v>234</v>
      </c>
      <c r="F46" s="21"/>
      <c r="G46" s="22"/>
      <c r="H46" s="22"/>
      <c r="I46" s="22" t="s">
        <v>106</v>
      </c>
      <c r="J46" s="23"/>
      <c r="K46" s="79" t="str">
        <f t="shared" si="18"/>
        <v/>
      </c>
      <c r="L46" s="80">
        <v>0.16</v>
      </c>
      <c r="M46" s="174"/>
      <c r="Q46" s="84">
        <f>L46</f>
        <v>0.16</v>
      </c>
      <c r="R46" s="177">
        <f>IF(J46&lt;&gt;"",1,IF(I46&lt;&gt;"",2/3,IF(H46&lt;&gt;"",1/3,0)))*Q46*20</f>
        <v>2.1333333333333333</v>
      </c>
      <c r="S46" s="85">
        <f>IF(F46="",IF(G46&lt;&gt;"",1,0)+IF(H46&lt;&gt;"",1,0)+IF(I46&lt;&gt;"",1,0)+IF(J46&lt;&gt;"",1,0),0)</f>
        <v>1</v>
      </c>
      <c r="T46" s="177">
        <f>IF(F46&lt;&gt;"",0,IF(G46="",(R46/(Q46*20)),0.02+(R46/(Q46*20))))</f>
        <v>0.66666666666666663</v>
      </c>
      <c r="U46" s="85">
        <f>IF(F46&lt;&gt;"",0,Q46)</f>
        <v>0.16</v>
      </c>
      <c r="V46" s="85">
        <f>IF(K46&lt;&gt;"",1,0)</f>
        <v>0</v>
      </c>
      <c r="W46" s="85" t="b">
        <f>IF(F46="",OR(G46&lt;&gt;"",H46&lt;&gt;"",I46&lt;&gt;"",J46&lt;&gt;""),0)</f>
        <v>1</v>
      </c>
      <c r="X46" s="85">
        <f>IF(F46&lt;&gt;"",IF(G46&lt;&gt;"",1,0)+IF(H46&lt;&gt;"",1,0)+IF(I46&lt;&gt;"",1,0)+IF(J46&lt;&gt;"",1,0),0)</f>
        <v>0</v>
      </c>
      <c r="Y46" s="85" t="b">
        <f>OR(W46=FALSE,W47=FALSE,W48=FALSE,W49=FALSE,W50=FALSE)</f>
        <v>0</v>
      </c>
      <c r="Z46" s="86">
        <f>SUM(U46:U50)</f>
        <v>1</v>
      </c>
      <c r="AA46" s="87">
        <f>L45</f>
        <v>0.1</v>
      </c>
      <c r="AB46" s="177">
        <f>SUM(T46:T50)</f>
        <v>3.333333333333333</v>
      </c>
      <c r="AC46" s="85">
        <f>IF(SUM(S46:S50)=0,0,1)</f>
        <v>1</v>
      </c>
      <c r="AD46" s="88">
        <f>IF(AC46=1,SUMPRODUCT(R46:R50,S46:S50)/SUMPRODUCT(Q46:Q50,S46:S50),0)</f>
        <v>13.333333333333332</v>
      </c>
    </row>
    <row r="47" spans="3:30" ht="71.25" customHeight="1">
      <c r="C47" s="218" t="s">
        <v>229</v>
      </c>
      <c r="D47" s="134" t="s">
        <v>235</v>
      </c>
      <c r="E47" s="219" t="s">
        <v>410</v>
      </c>
      <c r="F47" s="21"/>
      <c r="G47" s="22"/>
      <c r="H47" s="22"/>
      <c r="I47" s="22" t="s">
        <v>106</v>
      </c>
      <c r="J47" s="23"/>
      <c r="K47" s="79" t="str">
        <f t="shared" si="18"/>
        <v/>
      </c>
      <c r="L47" s="80">
        <v>0.3</v>
      </c>
      <c r="M47" s="174"/>
      <c r="Q47" s="84">
        <f>L47</f>
        <v>0.3</v>
      </c>
      <c r="R47" s="177">
        <f>IF(J47&lt;&gt;"",1,IF(I47&lt;&gt;"",2/3,IF(H47&lt;&gt;"",1/3,0)))*Q47*20</f>
        <v>3.9999999999999996</v>
      </c>
      <c r="S47" s="85">
        <f>IF(F47="",IF(G47&lt;&gt;"",1,0)+IF(H47&lt;&gt;"",1,0)+IF(I47&lt;&gt;"",1,0)+IF(J47&lt;&gt;"",1,0),0)</f>
        <v>1</v>
      </c>
      <c r="T47" s="177">
        <f>IF(F47&lt;&gt;"",0,IF(G47="",(R47/(Q47*20)),0.02+(R47/(Q47*20))))</f>
        <v>0.66666666666666663</v>
      </c>
      <c r="U47" s="85">
        <f>IF(F47&lt;&gt;"",0,Q47)</f>
        <v>0.3</v>
      </c>
      <c r="V47" s="85">
        <f>IF(K47&lt;&gt;"",1,0)</f>
        <v>0</v>
      </c>
      <c r="W47" s="85" t="b">
        <f>IF(F47="",OR(G47&lt;&gt;"",H47&lt;&gt;"",I47&lt;&gt;"",J47&lt;&gt;""),0)</f>
        <v>1</v>
      </c>
      <c r="X47" s="85">
        <f>IF(F47&lt;&gt;"",IF(G47&lt;&gt;"",1,0)+IF(H47&lt;&gt;"",1,0)+IF(I47&lt;&gt;"",1,0)+IF(J47&lt;&gt;"",1,0),0)</f>
        <v>0</v>
      </c>
      <c r="Y47" s="92"/>
      <c r="Z47" s="93"/>
      <c r="AA47" s="52"/>
      <c r="AB47" s="52"/>
      <c r="AC47" s="52"/>
      <c r="AD47" s="55"/>
    </row>
    <row r="48" spans="3:30" ht="64.5" customHeight="1">
      <c r="C48" s="218" t="s">
        <v>230</v>
      </c>
      <c r="D48" s="134" t="s">
        <v>237</v>
      </c>
      <c r="E48" s="219" t="s">
        <v>409</v>
      </c>
      <c r="F48" s="21"/>
      <c r="G48" s="22"/>
      <c r="H48" s="22"/>
      <c r="I48" s="22" t="s">
        <v>106</v>
      </c>
      <c r="J48" s="23"/>
      <c r="K48" s="79" t="str">
        <f t="shared" si="18"/>
        <v/>
      </c>
      <c r="L48" s="80">
        <v>0.3</v>
      </c>
      <c r="M48" s="174"/>
      <c r="Q48" s="84">
        <f>L48</f>
        <v>0.3</v>
      </c>
      <c r="R48" s="177">
        <f>IF(J48&lt;&gt;"",1,IF(I48&lt;&gt;"",2/3,IF(H48&lt;&gt;"",1/3,0)))*Q48*20</f>
        <v>3.9999999999999996</v>
      </c>
      <c r="S48" s="85">
        <f>IF(F48="",IF(G48&lt;&gt;"",1,0)+IF(H48&lt;&gt;"",1,0)+IF(I48&lt;&gt;"",1,0)+IF(J48&lt;&gt;"",1,0),0)</f>
        <v>1</v>
      </c>
      <c r="T48" s="177">
        <f>IF(F48&lt;&gt;"",0,IF(G48="",(R48/(Q48*20)),0.02+(R48/(Q48*20))))</f>
        <v>0.66666666666666663</v>
      </c>
      <c r="U48" s="85">
        <f>IF(F48&lt;&gt;"",0,Q48)</f>
        <v>0.3</v>
      </c>
      <c r="V48" s="85">
        <f>IF(K48&lt;&gt;"",1,0)</f>
        <v>0</v>
      </c>
      <c r="W48" s="85" t="b">
        <f>IF(F48="",OR(G48&lt;&gt;"",H48&lt;&gt;"",I48&lt;&gt;"",J48&lt;&gt;""),0)</f>
        <v>1</v>
      </c>
      <c r="X48" s="85">
        <f>IF(F48&lt;&gt;"",IF(G48&lt;&gt;"",1,0)+IF(H48&lt;&gt;"",1,0)+IF(I48&lt;&gt;"",1,0)+IF(J48&lt;&gt;"",1,0),0)</f>
        <v>0</v>
      </c>
      <c r="Y48" s="92"/>
      <c r="Z48" s="94"/>
      <c r="AA48" s="52"/>
      <c r="AB48" s="52"/>
      <c r="AC48" s="52"/>
      <c r="AD48" s="55"/>
    </row>
    <row r="49" spans="3:30" ht="42" customHeight="1">
      <c r="C49" s="218" t="s">
        <v>231</v>
      </c>
      <c r="D49" s="134" t="s">
        <v>239</v>
      </c>
      <c r="E49" s="219" t="s">
        <v>240</v>
      </c>
      <c r="F49" s="21"/>
      <c r="G49" s="22"/>
      <c r="H49" s="22"/>
      <c r="I49" s="22" t="s">
        <v>106</v>
      </c>
      <c r="J49" s="23"/>
      <c r="K49" s="79" t="str">
        <f t="shared" si="18"/>
        <v/>
      </c>
      <c r="L49" s="80">
        <v>0.16</v>
      </c>
      <c r="M49" s="174"/>
      <c r="Q49" s="84">
        <f>L49</f>
        <v>0.16</v>
      </c>
      <c r="R49" s="177">
        <f>IF(J49&lt;&gt;"",1,IF(I49&lt;&gt;"",2/3,IF(H49&lt;&gt;"",1/3,0)))*Q49*20</f>
        <v>2.1333333333333333</v>
      </c>
      <c r="S49" s="85">
        <f>IF(F49="",IF(G49&lt;&gt;"",1,0)+IF(H49&lt;&gt;"",1,0)+IF(I49&lt;&gt;"",1,0)+IF(J49&lt;&gt;"",1,0),0)</f>
        <v>1</v>
      </c>
      <c r="T49" s="177">
        <f>IF(F49&lt;&gt;"",0,IF(G49="",(R49/(Q49*20)),0.02+(R49/(Q49*20))))</f>
        <v>0.66666666666666663</v>
      </c>
      <c r="U49" s="85">
        <f>IF(F49&lt;&gt;"",0,Q49)</f>
        <v>0.16</v>
      </c>
      <c r="V49" s="85">
        <f>IF(K49&lt;&gt;"",1,0)</f>
        <v>0</v>
      </c>
      <c r="W49" s="85" t="b">
        <f>IF(F49="",OR(G49&lt;&gt;"",H49&lt;&gt;"",I49&lt;&gt;"",J49&lt;&gt;""),0)</f>
        <v>1</v>
      </c>
      <c r="X49" s="85">
        <f>IF(F49&lt;&gt;"",IF(G49&lt;&gt;"",1,0)+IF(H49&lt;&gt;"",1,0)+IF(I49&lt;&gt;"",1,0)+IF(J49&lt;&gt;"",1,0),0)</f>
        <v>0</v>
      </c>
      <c r="Y49" s="92"/>
      <c r="Z49" s="94"/>
      <c r="AA49" s="52"/>
      <c r="AB49" s="52"/>
      <c r="AC49" s="52"/>
      <c r="AD49" s="55"/>
    </row>
    <row r="50" spans="3:30" ht="27" customHeight="1">
      <c r="C50" s="218" t="s">
        <v>232</v>
      </c>
      <c r="D50" s="134" t="s">
        <v>91</v>
      </c>
      <c r="E50" s="221" t="s">
        <v>111</v>
      </c>
      <c r="F50" s="14"/>
      <c r="G50" s="24"/>
      <c r="H50" s="24"/>
      <c r="I50" s="24" t="s">
        <v>106</v>
      </c>
      <c r="J50" s="24"/>
      <c r="K50" s="79" t="str">
        <f t="shared" si="18"/>
        <v/>
      </c>
      <c r="L50" s="173">
        <v>0.08</v>
      </c>
      <c r="M50" s="174"/>
      <c r="Q50" s="84">
        <f>L50</f>
        <v>0.08</v>
      </c>
      <c r="R50" s="177">
        <f>IF(J50&lt;&gt;"",1,IF(I50&lt;&gt;"",2/3,IF(H50&lt;&gt;"",1/3,0)))*Q50*20</f>
        <v>1.0666666666666667</v>
      </c>
      <c r="S50" s="85">
        <f>IF(F50="",IF(G50&lt;&gt;"",1,0)+IF(H50&lt;&gt;"",1,0)+IF(I50&lt;&gt;"",1,0)+IF(J50&lt;&gt;"",1,0),0)</f>
        <v>1</v>
      </c>
      <c r="T50" s="177">
        <f>IF(F50&lt;&gt;"",0,IF(G50="",(R50/(Q50*20)),0.02+(R50/(Q50*20))))</f>
        <v>0.66666666666666663</v>
      </c>
      <c r="U50" s="85">
        <f>IF(F50&lt;&gt;"",0,Q50)</f>
        <v>0.08</v>
      </c>
      <c r="V50" s="85">
        <f>IF(K50&lt;&gt;"",1,0)</f>
        <v>0</v>
      </c>
      <c r="W50" s="85" t="b">
        <f>IF(F50="",OR(G50&lt;&gt;"",H50&lt;&gt;"",I50&lt;&gt;"",J50&lt;&gt;""),0)</f>
        <v>1</v>
      </c>
      <c r="X50" s="85">
        <f>IF(F50&lt;&gt;"",IF(G50&lt;&gt;"",1,0)+IF(H50&lt;&gt;"",1,0)+IF(I50&lt;&gt;"",1,0)+IF(J50&lt;&gt;"",1,0),0)</f>
        <v>0</v>
      </c>
      <c r="Y50" s="178"/>
      <c r="Z50" s="97">
        <f>Z46*AA46</f>
        <v>0.1</v>
      </c>
      <c r="AA50" s="179"/>
      <c r="AB50" s="179"/>
      <c r="AC50" s="179"/>
      <c r="AD50" s="180"/>
    </row>
    <row r="51" spans="3:30" ht="30" customHeight="1">
      <c r="C51" s="397" t="s">
        <v>411</v>
      </c>
      <c r="D51" s="398"/>
      <c r="E51" s="398"/>
      <c r="F51" s="398"/>
      <c r="G51" s="398"/>
      <c r="H51" s="398"/>
      <c r="I51" s="398"/>
      <c r="J51" s="398"/>
      <c r="K51" s="398"/>
      <c r="L51" s="245">
        <v>0.1</v>
      </c>
      <c r="M51" s="73">
        <f>SUM(L52:L58)</f>
        <v>1</v>
      </c>
    </row>
    <row r="52" spans="3:30" ht="70.25" customHeight="1">
      <c r="C52" s="218" t="s">
        <v>242</v>
      </c>
      <c r="D52" s="136" t="s">
        <v>249</v>
      </c>
      <c r="E52" s="219" t="s">
        <v>250</v>
      </c>
      <c r="F52" s="21"/>
      <c r="G52" s="22"/>
      <c r="H52" s="23"/>
      <c r="I52" s="23"/>
      <c r="J52" s="23" t="s">
        <v>106</v>
      </c>
      <c r="K52" s="79" t="str">
        <f t="shared" si="18"/>
        <v/>
      </c>
      <c r="L52" s="80">
        <v>0.1</v>
      </c>
      <c r="M52" s="174"/>
      <c r="Q52" s="84">
        <f>L52</f>
        <v>0.1</v>
      </c>
      <c r="R52" s="177">
        <f>IF(J52&lt;&gt;"",1,IF(I52&lt;&gt;"",2/3,IF(H52&lt;&gt;"",1/3,0)))*Q52*20</f>
        <v>2</v>
      </c>
      <c r="S52" s="85">
        <f>IF(F52="",IF(G52&lt;&gt;"",1,0)+IF(H52&lt;&gt;"",1,0)+IF(I52&lt;&gt;"",1,0)+IF(J52&lt;&gt;"",1,0),0)</f>
        <v>1</v>
      </c>
      <c r="T52" s="177">
        <f>IF(F52&lt;&gt;"",0,IF(G52="",(R52/(Q52*20)),0.02+(R52/(Q52*20))))</f>
        <v>1</v>
      </c>
      <c r="U52" s="85">
        <f>IF(F52&lt;&gt;"",0,Q52)</f>
        <v>0.1</v>
      </c>
      <c r="V52" s="85">
        <f>IF(K52&lt;&gt;"",1,0)</f>
        <v>0</v>
      </c>
      <c r="W52" s="85" t="b">
        <f>IF(F52="",OR(G52&lt;&gt;"",H52&lt;&gt;"",I52&lt;&gt;"",J52&lt;&gt;""),0)</f>
        <v>1</v>
      </c>
      <c r="X52" s="85">
        <f>IF(F52&lt;&gt;"",IF(G52&lt;&gt;"",1,0)+IF(H52&lt;&gt;"",1,0)+IF(I52&lt;&gt;"",1,0)+IF(J52&lt;&gt;"",1,0),0)</f>
        <v>0</v>
      </c>
      <c r="Y52" s="85" t="b">
        <f>OR(W52=FALSE,W53=FALSE,W54=FALSE,W55=FALSE,W56=FALSE,W57=FALSE,W58=FALSE)</f>
        <v>0</v>
      </c>
      <c r="Z52" s="86">
        <f>SUM(U52:U58)</f>
        <v>1</v>
      </c>
      <c r="AA52" s="87">
        <f>L51</f>
        <v>0.1</v>
      </c>
      <c r="AB52" s="85">
        <f>SUM(T52:T58)</f>
        <v>7</v>
      </c>
      <c r="AC52" s="85">
        <f>IF(SUM(S52:S58)=0,0,1)</f>
        <v>1</v>
      </c>
      <c r="AD52" s="88">
        <f>IF(AC52=1,SUMPRODUCT(R52:R58,S52:S58)/SUMPRODUCT(Q52:Q58,S52:S58),0)</f>
        <v>20</v>
      </c>
    </row>
    <row r="53" spans="3:30" ht="36.5" customHeight="1">
      <c r="C53" s="218" t="s">
        <v>243</v>
      </c>
      <c r="D53" s="134" t="s">
        <v>251</v>
      </c>
      <c r="E53" s="222" t="s">
        <v>255</v>
      </c>
      <c r="F53" s="21"/>
      <c r="G53" s="22"/>
      <c r="H53" s="23"/>
      <c r="I53" s="23"/>
      <c r="J53" s="23" t="s">
        <v>106</v>
      </c>
      <c r="K53" s="79" t="str">
        <f t="shared" si="18"/>
        <v/>
      </c>
      <c r="L53" s="80">
        <v>0.2</v>
      </c>
      <c r="M53" s="174"/>
      <c r="Q53" s="84">
        <f t="shared" ref="Q53:Q58" si="19">L53</f>
        <v>0.2</v>
      </c>
      <c r="R53" s="177">
        <f t="shared" ref="R53:R58" si="20">IF(J53&lt;&gt;"",1,IF(I53&lt;&gt;"",2/3,IF(H53&lt;&gt;"",1/3,0)))*Q53*20</f>
        <v>4</v>
      </c>
      <c r="S53" s="85">
        <f t="shared" ref="S53:S58" si="21">IF(F53="",IF(G53&lt;&gt;"",1,0)+IF(H53&lt;&gt;"",1,0)+IF(I53&lt;&gt;"",1,0)+IF(J53&lt;&gt;"",1,0),0)</f>
        <v>1</v>
      </c>
      <c r="T53" s="177">
        <f t="shared" ref="T53:T58" si="22">IF(F53&lt;&gt;"",0,IF(G53="",(R53/(Q53*20)),0.02+(R53/(Q53*20))))</f>
        <v>1</v>
      </c>
      <c r="U53" s="85">
        <f t="shared" ref="U53:U58" si="23">IF(F53&lt;&gt;"",0,Q53)</f>
        <v>0.2</v>
      </c>
      <c r="V53" s="85">
        <f t="shared" ref="V53:V58" si="24">IF(K53&lt;&gt;"",1,0)</f>
        <v>0</v>
      </c>
      <c r="W53" s="85" t="b">
        <f t="shared" ref="W53:W58" si="25">IF(F53="",OR(G53&lt;&gt;"",H53&lt;&gt;"",I53&lt;&gt;"",J53&lt;&gt;""),0)</f>
        <v>1</v>
      </c>
      <c r="X53" s="85">
        <f t="shared" ref="X53:X58" si="26">IF(F53&lt;&gt;"",IF(G53&lt;&gt;"",1,0)+IF(H53&lt;&gt;"",1,0)+IF(I53&lt;&gt;"",1,0)+IF(J53&lt;&gt;"",1,0),0)</f>
        <v>0</v>
      </c>
      <c r="Y53" s="92"/>
      <c r="Z53" s="93"/>
      <c r="AA53" s="52"/>
      <c r="AB53" s="52"/>
      <c r="AC53" s="52"/>
      <c r="AD53" s="55"/>
    </row>
    <row r="54" spans="3:30" ht="39.25" customHeight="1">
      <c r="C54" s="218" t="s">
        <v>244</v>
      </c>
      <c r="D54" s="134" t="s">
        <v>252</v>
      </c>
      <c r="E54" s="222" t="s">
        <v>257</v>
      </c>
      <c r="F54" s="21"/>
      <c r="G54" s="22"/>
      <c r="H54" s="23"/>
      <c r="I54" s="23"/>
      <c r="J54" s="23" t="s">
        <v>106</v>
      </c>
      <c r="K54" s="79" t="str">
        <f t="shared" si="18"/>
        <v/>
      </c>
      <c r="L54" s="80">
        <v>0.12</v>
      </c>
      <c r="M54" s="174"/>
      <c r="Q54" s="84">
        <f t="shared" si="19"/>
        <v>0.12</v>
      </c>
      <c r="R54" s="177">
        <f t="shared" si="20"/>
        <v>2.4</v>
      </c>
      <c r="S54" s="85">
        <f t="shared" si="21"/>
        <v>1</v>
      </c>
      <c r="T54" s="177">
        <f t="shared" si="22"/>
        <v>1</v>
      </c>
      <c r="U54" s="85">
        <f t="shared" si="23"/>
        <v>0.12</v>
      </c>
      <c r="V54" s="85">
        <f t="shared" si="24"/>
        <v>0</v>
      </c>
      <c r="W54" s="85" t="b">
        <f t="shared" si="25"/>
        <v>1</v>
      </c>
      <c r="X54" s="85">
        <f t="shared" si="26"/>
        <v>0</v>
      </c>
      <c r="Y54" s="92"/>
      <c r="Z54" s="94"/>
      <c r="AA54" s="52"/>
      <c r="AB54" s="52"/>
      <c r="AC54" s="52"/>
      <c r="AD54" s="55"/>
    </row>
    <row r="55" spans="3:30" ht="38.5" customHeight="1">
      <c r="C55" s="218" t="s">
        <v>245</v>
      </c>
      <c r="D55" s="134" t="s">
        <v>253</v>
      </c>
      <c r="E55" s="220" t="s">
        <v>254</v>
      </c>
      <c r="F55" s="14"/>
      <c r="G55" s="22"/>
      <c r="H55" s="22"/>
      <c r="I55" s="22"/>
      <c r="J55" s="22" t="s">
        <v>106</v>
      </c>
      <c r="K55" s="79" t="str">
        <f t="shared" si="18"/>
        <v/>
      </c>
      <c r="L55" s="80">
        <v>0.15</v>
      </c>
      <c r="M55" s="174"/>
      <c r="Q55" s="84">
        <f t="shared" si="19"/>
        <v>0.15</v>
      </c>
      <c r="R55" s="177">
        <f t="shared" si="20"/>
        <v>3</v>
      </c>
      <c r="S55" s="85">
        <f t="shared" si="21"/>
        <v>1</v>
      </c>
      <c r="T55" s="177">
        <f t="shared" si="22"/>
        <v>1</v>
      </c>
      <c r="U55" s="85">
        <f t="shared" si="23"/>
        <v>0.15</v>
      </c>
      <c r="V55" s="85">
        <f t="shared" si="24"/>
        <v>0</v>
      </c>
      <c r="W55" s="85" t="b">
        <f t="shared" si="25"/>
        <v>1</v>
      </c>
      <c r="X55" s="85">
        <f t="shared" si="26"/>
        <v>0</v>
      </c>
      <c r="Y55" s="92"/>
      <c r="Z55" s="94"/>
      <c r="AA55" s="52"/>
      <c r="AB55" s="52"/>
      <c r="AC55" s="52"/>
      <c r="AD55" s="55"/>
    </row>
    <row r="56" spans="3:30" ht="76.25" customHeight="1">
      <c r="C56" s="218" t="s">
        <v>246</v>
      </c>
      <c r="D56" s="134" t="s">
        <v>258</v>
      </c>
      <c r="E56" s="219" t="s">
        <v>259</v>
      </c>
      <c r="F56" s="21"/>
      <c r="G56" s="22"/>
      <c r="H56" s="23"/>
      <c r="I56" s="23"/>
      <c r="J56" s="23" t="s">
        <v>106</v>
      </c>
      <c r="K56" s="79" t="str">
        <f t="shared" si="18"/>
        <v/>
      </c>
      <c r="L56" s="80">
        <v>0.25</v>
      </c>
      <c r="M56" s="174"/>
      <c r="Q56" s="84">
        <f t="shared" si="19"/>
        <v>0.25</v>
      </c>
      <c r="R56" s="177">
        <f t="shared" si="20"/>
        <v>5</v>
      </c>
      <c r="S56" s="85">
        <f t="shared" si="21"/>
        <v>1</v>
      </c>
      <c r="T56" s="177">
        <f t="shared" si="22"/>
        <v>1</v>
      </c>
      <c r="U56" s="85">
        <f t="shared" si="23"/>
        <v>0.25</v>
      </c>
      <c r="V56" s="85">
        <f t="shared" si="24"/>
        <v>0</v>
      </c>
      <c r="W56" s="85" t="b">
        <f t="shared" si="25"/>
        <v>1</v>
      </c>
      <c r="X56" s="85">
        <f t="shared" si="26"/>
        <v>0</v>
      </c>
      <c r="Y56" s="92"/>
      <c r="Z56" s="94"/>
      <c r="AA56" s="52"/>
      <c r="AB56" s="52"/>
      <c r="AC56" s="52"/>
      <c r="AD56" s="55"/>
    </row>
    <row r="57" spans="3:30" ht="38.5" customHeight="1">
      <c r="C57" s="218" t="s">
        <v>247</v>
      </c>
      <c r="D57" s="134" t="s">
        <v>260</v>
      </c>
      <c r="E57" s="221" t="s">
        <v>261</v>
      </c>
      <c r="F57" s="14"/>
      <c r="G57" s="24"/>
      <c r="H57" s="24"/>
      <c r="I57" s="24"/>
      <c r="J57" s="24" t="s">
        <v>106</v>
      </c>
      <c r="K57" s="79" t="str">
        <f t="shared" si="18"/>
        <v/>
      </c>
      <c r="L57" s="173">
        <v>0.1</v>
      </c>
      <c r="M57" s="174"/>
      <c r="Q57" s="84">
        <f t="shared" si="19"/>
        <v>0.1</v>
      </c>
      <c r="R57" s="177">
        <f t="shared" si="20"/>
        <v>2</v>
      </c>
      <c r="S57" s="85">
        <f t="shared" si="21"/>
        <v>1</v>
      </c>
      <c r="T57" s="177">
        <f t="shared" si="22"/>
        <v>1</v>
      </c>
      <c r="U57" s="85">
        <f t="shared" si="23"/>
        <v>0.1</v>
      </c>
      <c r="V57" s="85">
        <f t="shared" si="24"/>
        <v>0</v>
      </c>
      <c r="W57" s="85" t="b">
        <f t="shared" si="25"/>
        <v>1</v>
      </c>
      <c r="X57" s="85">
        <f t="shared" si="26"/>
        <v>0</v>
      </c>
      <c r="Y57" s="92"/>
      <c r="Z57" s="94"/>
      <c r="AA57" s="52"/>
      <c r="AB57" s="52"/>
      <c r="AC57" s="52"/>
      <c r="AD57" s="55"/>
    </row>
    <row r="58" spans="3:30" ht="27" customHeight="1">
      <c r="C58" s="218" t="s">
        <v>248</v>
      </c>
      <c r="D58" s="134" t="s">
        <v>91</v>
      </c>
      <c r="E58" s="221" t="s">
        <v>111</v>
      </c>
      <c r="F58" s="14"/>
      <c r="G58" s="24"/>
      <c r="H58" s="24"/>
      <c r="I58" s="24"/>
      <c r="J58" s="24" t="s">
        <v>106</v>
      </c>
      <c r="K58" s="79" t="str">
        <f t="shared" si="18"/>
        <v/>
      </c>
      <c r="L58" s="173">
        <v>0.08</v>
      </c>
      <c r="M58" s="174"/>
      <c r="Q58" s="84">
        <f t="shared" si="19"/>
        <v>0.08</v>
      </c>
      <c r="R58" s="177">
        <f t="shared" si="20"/>
        <v>1.6</v>
      </c>
      <c r="S58" s="85">
        <f t="shared" si="21"/>
        <v>1</v>
      </c>
      <c r="T58" s="177">
        <f t="shared" si="22"/>
        <v>1</v>
      </c>
      <c r="U58" s="85">
        <f t="shared" si="23"/>
        <v>0.08</v>
      </c>
      <c r="V58" s="85">
        <f t="shared" si="24"/>
        <v>0</v>
      </c>
      <c r="W58" s="85" t="b">
        <f t="shared" si="25"/>
        <v>1</v>
      </c>
      <c r="X58" s="85">
        <f t="shared" si="26"/>
        <v>0</v>
      </c>
      <c r="Y58" s="178"/>
      <c r="Z58" s="97">
        <f>Z52*AA52</f>
        <v>0.1</v>
      </c>
      <c r="AA58" s="179"/>
      <c r="AB58" s="179"/>
      <c r="AC58" s="179"/>
      <c r="AD58" s="180"/>
    </row>
    <row r="59" spans="3:30" ht="30" customHeight="1">
      <c r="C59" s="397" t="s">
        <v>159</v>
      </c>
      <c r="D59" s="398"/>
      <c r="E59" s="398"/>
      <c r="F59" s="398"/>
      <c r="G59" s="398"/>
      <c r="H59" s="398"/>
      <c r="I59" s="398"/>
      <c r="J59" s="398"/>
      <c r="K59" s="398"/>
      <c r="L59" s="245">
        <v>0.15</v>
      </c>
      <c r="M59" s="73">
        <f>SUM(L60:L69)</f>
        <v>1</v>
      </c>
    </row>
    <row r="60" spans="3:30" ht="39.25" customHeight="1">
      <c r="C60" s="218" t="s">
        <v>288</v>
      </c>
      <c r="D60" s="247" t="s">
        <v>392</v>
      </c>
      <c r="E60" s="219" t="s">
        <v>271</v>
      </c>
      <c r="F60" s="21"/>
      <c r="G60" s="22"/>
      <c r="H60" s="23"/>
      <c r="I60" s="23" t="s">
        <v>106</v>
      </c>
      <c r="J60" s="23"/>
      <c r="K60" s="79" t="str">
        <f t="shared" ref="K60:K69" si="27">IF(S60&gt;1,"?",(IF(X60&gt;0,"?","")))</f>
        <v/>
      </c>
      <c r="L60" s="80">
        <v>0.1</v>
      </c>
      <c r="M60" s="174"/>
      <c r="Q60" s="84">
        <f>L60</f>
        <v>0.1</v>
      </c>
      <c r="R60" s="177">
        <f>IF(J60&lt;&gt;"",1,IF(I60&lt;&gt;"",2/3,IF(H60&lt;&gt;"",1/3,0)))*Q60*20</f>
        <v>1.3333333333333333</v>
      </c>
      <c r="S60" s="85">
        <f>IF(F60="",IF(G60&lt;&gt;"",1,0)+IF(H60&lt;&gt;"",1,0)+IF(I60&lt;&gt;"",1,0)+IF(J60&lt;&gt;"",1,0),0)</f>
        <v>1</v>
      </c>
      <c r="T60" s="177">
        <f>IF(F60&lt;&gt;"",0,IF(G60="",(R60/(Q60*20)),0.02+(R60/(Q60*20))))</f>
        <v>0.66666666666666663</v>
      </c>
      <c r="U60" s="85">
        <f>IF(F60&lt;&gt;"",0,Q60)</f>
        <v>0.1</v>
      </c>
      <c r="V60" s="85">
        <f>IF(K60&lt;&gt;"",1,0)</f>
        <v>0</v>
      </c>
      <c r="W60" s="85" t="b">
        <f>IF(F60="",OR(G60&lt;&gt;"",H60&lt;&gt;"",I60&lt;&gt;"",J60&lt;&gt;""),0)</f>
        <v>1</v>
      </c>
      <c r="X60" s="85">
        <f>IF(F60&lt;&gt;"",IF(G60&lt;&gt;"",1,0)+IF(H60&lt;&gt;"",1,0)+IF(I60&lt;&gt;"",1,0)+IF(J60&lt;&gt;"",1,0),0)</f>
        <v>0</v>
      </c>
      <c r="Y60" s="85" t="b">
        <f>OR(W60=FALSE,W61=FALSE,W62=FALSE,W63=FALSE,W64=FALSE,W65=FALSE,W66=FALSE,W67=FALSE,W68=FALSE,W69=FALSE)</f>
        <v>0</v>
      </c>
      <c r="Z60" s="86">
        <f>SUM(U60:U69)</f>
        <v>1</v>
      </c>
      <c r="AA60" s="87">
        <f>L59</f>
        <v>0.15</v>
      </c>
      <c r="AB60" s="177">
        <f>SUM(T60:T69)</f>
        <v>6.666666666666667</v>
      </c>
      <c r="AC60" s="85">
        <f>IF(SUM(S60:S69)=0,0,1)</f>
        <v>1</v>
      </c>
      <c r="AD60" s="88">
        <f>IF(AC60=1,SUMPRODUCT(R60:R69,S60:S69)/SUMPRODUCT(Q60:Q69,S60:S69),0)</f>
        <v>13.333333333333332</v>
      </c>
    </row>
    <row r="61" spans="3:30" ht="35" customHeight="1">
      <c r="C61" s="218" t="s">
        <v>289</v>
      </c>
      <c r="D61" s="134" t="s">
        <v>298</v>
      </c>
      <c r="E61" s="220" t="s">
        <v>273</v>
      </c>
      <c r="F61" s="21"/>
      <c r="G61" s="22"/>
      <c r="H61" s="23"/>
      <c r="I61" s="23" t="s">
        <v>106</v>
      </c>
      <c r="J61" s="23"/>
      <c r="K61" s="79" t="str">
        <f t="shared" si="27"/>
        <v/>
      </c>
      <c r="L61" s="80">
        <v>0.15</v>
      </c>
      <c r="M61" s="174"/>
      <c r="Q61" s="84">
        <f t="shared" ref="Q61:Q69" si="28">L61</f>
        <v>0.15</v>
      </c>
      <c r="R61" s="177">
        <f t="shared" ref="R61:R69" si="29">IF(J61&lt;&gt;"",1,IF(I61&lt;&gt;"",2/3,IF(H61&lt;&gt;"",1/3,0)))*Q61*20</f>
        <v>1.9999999999999998</v>
      </c>
      <c r="S61" s="85">
        <f t="shared" ref="S61:S69" si="30">IF(F61="",IF(G61&lt;&gt;"",1,0)+IF(H61&lt;&gt;"",1,0)+IF(I61&lt;&gt;"",1,0)+IF(J61&lt;&gt;"",1,0),0)</f>
        <v>1</v>
      </c>
      <c r="T61" s="177">
        <f t="shared" ref="T61:T69" si="31">IF(F61&lt;&gt;"",0,IF(G61="",(R61/(Q61*20)),0.02+(R61/(Q61*20))))</f>
        <v>0.66666666666666663</v>
      </c>
      <c r="U61" s="85">
        <f t="shared" ref="U61:U69" si="32">IF(F61&lt;&gt;"",0,Q61)</f>
        <v>0.15</v>
      </c>
      <c r="V61" s="85">
        <f t="shared" ref="V61:V69" si="33">IF(K61&lt;&gt;"",1,0)</f>
        <v>0</v>
      </c>
      <c r="W61" s="85" t="b">
        <f t="shared" ref="W61:W69" si="34">IF(F61="",OR(G61&lt;&gt;"",H61&lt;&gt;"",I61&lt;&gt;"",J61&lt;&gt;""),0)</f>
        <v>1</v>
      </c>
      <c r="X61" s="85">
        <f t="shared" ref="X61:X69" si="35">IF(F61&lt;&gt;"",IF(G61&lt;&gt;"",1,0)+IF(H61&lt;&gt;"",1,0)+IF(I61&lt;&gt;"",1,0)+IF(J61&lt;&gt;"",1,0),0)</f>
        <v>0</v>
      </c>
      <c r="Y61" s="92"/>
      <c r="Z61" s="93"/>
      <c r="AA61" s="52"/>
      <c r="AB61" s="52"/>
      <c r="AC61" s="52"/>
      <c r="AD61" s="55"/>
    </row>
    <row r="62" spans="3:30" ht="35" customHeight="1">
      <c r="C62" s="218" t="s">
        <v>290</v>
      </c>
      <c r="D62" s="134" t="s">
        <v>299</v>
      </c>
      <c r="E62" s="220" t="s">
        <v>300</v>
      </c>
      <c r="F62" s="21"/>
      <c r="G62" s="22"/>
      <c r="H62" s="23"/>
      <c r="I62" s="23" t="s">
        <v>106</v>
      </c>
      <c r="J62" s="23"/>
      <c r="K62" s="79" t="str">
        <f t="shared" si="27"/>
        <v/>
      </c>
      <c r="L62" s="80">
        <v>0.15</v>
      </c>
      <c r="M62" s="174"/>
      <c r="Q62" s="84">
        <f t="shared" si="28"/>
        <v>0.15</v>
      </c>
      <c r="R62" s="177">
        <f t="shared" si="29"/>
        <v>1.9999999999999998</v>
      </c>
      <c r="S62" s="85">
        <f t="shared" si="30"/>
        <v>1</v>
      </c>
      <c r="T62" s="177">
        <f t="shared" si="31"/>
        <v>0.66666666666666663</v>
      </c>
      <c r="U62" s="85">
        <f t="shared" si="32"/>
        <v>0.15</v>
      </c>
      <c r="V62" s="85">
        <f t="shared" si="33"/>
        <v>0</v>
      </c>
      <c r="W62" s="85" t="b">
        <f t="shared" si="34"/>
        <v>1</v>
      </c>
      <c r="X62" s="85">
        <f t="shared" si="35"/>
        <v>0</v>
      </c>
      <c r="Y62" s="92"/>
      <c r="Z62" s="94"/>
      <c r="AA62" s="52"/>
      <c r="AB62" s="52"/>
      <c r="AC62" s="52"/>
      <c r="AD62" s="55"/>
    </row>
    <row r="63" spans="3:30" ht="53.25" customHeight="1">
      <c r="C63" s="218" t="s">
        <v>291</v>
      </c>
      <c r="D63" s="134" t="s">
        <v>301</v>
      </c>
      <c r="E63" s="220" t="s">
        <v>276</v>
      </c>
      <c r="F63" s="21"/>
      <c r="G63" s="22"/>
      <c r="H63" s="23"/>
      <c r="I63" s="23" t="s">
        <v>106</v>
      </c>
      <c r="J63" s="23"/>
      <c r="K63" s="79" t="str">
        <f t="shared" si="27"/>
        <v/>
      </c>
      <c r="L63" s="80">
        <v>0.1</v>
      </c>
      <c r="M63" s="174"/>
      <c r="Q63" s="84">
        <f t="shared" si="28"/>
        <v>0.1</v>
      </c>
      <c r="R63" s="177">
        <f t="shared" si="29"/>
        <v>1.3333333333333333</v>
      </c>
      <c r="S63" s="85">
        <f t="shared" si="30"/>
        <v>1</v>
      </c>
      <c r="T63" s="177">
        <f t="shared" si="31"/>
        <v>0.66666666666666663</v>
      </c>
      <c r="U63" s="85">
        <f t="shared" si="32"/>
        <v>0.1</v>
      </c>
      <c r="V63" s="85">
        <f t="shared" si="33"/>
        <v>0</v>
      </c>
      <c r="W63" s="85" t="b">
        <f t="shared" si="34"/>
        <v>1</v>
      </c>
      <c r="X63" s="85">
        <f t="shared" si="35"/>
        <v>0</v>
      </c>
      <c r="Y63" s="92"/>
      <c r="Z63" s="94"/>
      <c r="AA63" s="52"/>
      <c r="AB63" s="52"/>
      <c r="AC63" s="52"/>
      <c r="AD63" s="55"/>
    </row>
    <row r="64" spans="3:30" ht="64.5" customHeight="1">
      <c r="C64" s="218" t="s">
        <v>292</v>
      </c>
      <c r="D64" s="134" t="s">
        <v>302</v>
      </c>
      <c r="E64" s="220" t="s">
        <v>278</v>
      </c>
      <c r="F64" s="21"/>
      <c r="G64" s="22"/>
      <c r="H64" s="23"/>
      <c r="I64" s="23" t="s">
        <v>106</v>
      </c>
      <c r="J64" s="23"/>
      <c r="K64" s="79" t="str">
        <f t="shared" si="27"/>
        <v/>
      </c>
      <c r="L64" s="80">
        <v>0.1</v>
      </c>
      <c r="M64" s="174"/>
      <c r="Q64" s="84">
        <f t="shared" si="28"/>
        <v>0.1</v>
      </c>
      <c r="R64" s="177">
        <f t="shared" si="29"/>
        <v>1.3333333333333333</v>
      </c>
      <c r="S64" s="85">
        <f t="shared" si="30"/>
        <v>1</v>
      </c>
      <c r="T64" s="177">
        <f t="shared" si="31"/>
        <v>0.66666666666666663</v>
      </c>
      <c r="U64" s="85">
        <f t="shared" si="32"/>
        <v>0.1</v>
      </c>
      <c r="V64" s="85">
        <f t="shared" si="33"/>
        <v>0</v>
      </c>
      <c r="W64" s="85" t="b">
        <f t="shared" si="34"/>
        <v>1</v>
      </c>
      <c r="X64" s="85">
        <f t="shared" si="35"/>
        <v>0</v>
      </c>
      <c r="Y64" s="92"/>
      <c r="Z64" s="94"/>
      <c r="AA64" s="52"/>
      <c r="AB64" s="52"/>
      <c r="AC64" s="52"/>
      <c r="AD64" s="55"/>
    </row>
    <row r="65" spans="3:30" ht="36" customHeight="1">
      <c r="C65" s="218" t="s">
        <v>293</v>
      </c>
      <c r="D65" s="134" t="s">
        <v>303</v>
      </c>
      <c r="E65" s="220" t="s">
        <v>282</v>
      </c>
      <c r="F65" s="21"/>
      <c r="G65" s="22"/>
      <c r="H65" s="23"/>
      <c r="I65" s="23" t="s">
        <v>106</v>
      </c>
      <c r="J65" s="23"/>
      <c r="K65" s="79" t="str">
        <f t="shared" si="27"/>
        <v/>
      </c>
      <c r="L65" s="80">
        <v>0.1</v>
      </c>
      <c r="M65" s="174"/>
      <c r="Q65" s="84">
        <f t="shared" si="28"/>
        <v>0.1</v>
      </c>
      <c r="R65" s="177">
        <f t="shared" si="29"/>
        <v>1.3333333333333333</v>
      </c>
      <c r="S65" s="85">
        <f t="shared" si="30"/>
        <v>1</v>
      </c>
      <c r="T65" s="177">
        <f t="shared" si="31"/>
        <v>0.66666666666666663</v>
      </c>
      <c r="U65" s="85">
        <f t="shared" si="32"/>
        <v>0.1</v>
      </c>
      <c r="V65" s="85">
        <f t="shared" si="33"/>
        <v>0</v>
      </c>
      <c r="W65" s="85" t="b">
        <f t="shared" si="34"/>
        <v>1</v>
      </c>
      <c r="X65" s="85">
        <f t="shared" si="35"/>
        <v>0</v>
      </c>
      <c r="Y65" s="92"/>
      <c r="Z65" s="94"/>
      <c r="AA65" s="52"/>
      <c r="AB65" s="52"/>
      <c r="AC65" s="52"/>
      <c r="AD65" s="55"/>
    </row>
    <row r="66" spans="3:30" ht="42" customHeight="1">
      <c r="C66" s="218" t="s">
        <v>294</v>
      </c>
      <c r="D66" s="134" t="s">
        <v>304</v>
      </c>
      <c r="E66" s="219" t="s">
        <v>305</v>
      </c>
      <c r="F66" s="21"/>
      <c r="G66" s="22"/>
      <c r="H66" s="23"/>
      <c r="I66" s="23" t="s">
        <v>106</v>
      </c>
      <c r="J66" s="23"/>
      <c r="K66" s="79" t="str">
        <f t="shared" si="27"/>
        <v/>
      </c>
      <c r="L66" s="80">
        <v>0.05</v>
      </c>
      <c r="M66" s="174"/>
      <c r="Q66" s="84">
        <f t="shared" si="28"/>
        <v>0.05</v>
      </c>
      <c r="R66" s="177">
        <f t="shared" si="29"/>
        <v>0.66666666666666663</v>
      </c>
      <c r="S66" s="85">
        <f t="shared" si="30"/>
        <v>1</v>
      </c>
      <c r="T66" s="177">
        <f t="shared" si="31"/>
        <v>0.66666666666666663</v>
      </c>
      <c r="U66" s="85">
        <f t="shared" si="32"/>
        <v>0.05</v>
      </c>
      <c r="V66" s="85">
        <f t="shared" si="33"/>
        <v>0</v>
      </c>
      <c r="W66" s="85" t="b">
        <f t="shared" si="34"/>
        <v>1</v>
      </c>
      <c r="X66" s="85">
        <f t="shared" si="35"/>
        <v>0</v>
      </c>
      <c r="Y66" s="92"/>
      <c r="Z66" s="94"/>
      <c r="AA66" s="52"/>
      <c r="AB66" s="52"/>
      <c r="AC66" s="52"/>
      <c r="AD66" s="55"/>
    </row>
    <row r="67" spans="3:30" ht="42.75" customHeight="1">
      <c r="C67" s="218" t="s">
        <v>295</v>
      </c>
      <c r="D67" s="134" t="s">
        <v>285</v>
      </c>
      <c r="E67" s="220" t="s">
        <v>284</v>
      </c>
      <c r="F67" s="14"/>
      <c r="G67" s="22"/>
      <c r="H67" s="22"/>
      <c r="I67" s="22" t="s">
        <v>106</v>
      </c>
      <c r="J67" s="22"/>
      <c r="K67" s="79" t="str">
        <f t="shared" si="27"/>
        <v/>
      </c>
      <c r="L67" s="80">
        <v>0.1</v>
      </c>
      <c r="M67" s="174"/>
      <c r="Q67" s="84">
        <f t="shared" si="28"/>
        <v>0.1</v>
      </c>
      <c r="R67" s="177">
        <f t="shared" si="29"/>
        <v>1.3333333333333333</v>
      </c>
      <c r="S67" s="85">
        <f t="shared" si="30"/>
        <v>1</v>
      </c>
      <c r="T67" s="177">
        <f t="shared" si="31"/>
        <v>0.66666666666666663</v>
      </c>
      <c r="U67" s="85">
        <f t="shared" si="32"/>
        <v>0.1</v>
      </c>
      <c r="V67" s="85">
        <f t="shared" si="33"/>
        <v>0</v>
      </c>
      <c r="W67" s="85" t="b">
        <f t="shared" si="34"/>
        <v>1</v>
      </c>
      <c r="X67" s="85">
        <f t="shared" si="35"/>
        <v>0</v>
      </c>
      <c r="Y67" s="92"/>
      <c r="Z67" s="94"/>
      <c r="AA67" s="52"/>
      <c r="AB67" s="52"/>
      <c r="AC67" s="52"/>
      <c r="AD67" s="55"/>
    </row>
    <row r="68" spans="3:30" ht="42.75" customHeight="1">
      <c r="C68" s="218" t="s">
        <v>296</v>
      </c>
      <c r="D68" s="134" t="s">
        <v>286</v>
      </c>
      <c r="E68" s="221" t="s">
        <v>287</v>
      </c>
      <c r="F68" s="14"/>
      <c r="G68" s="24"/>
      <c r="H68" s="24"/>
      <c r="I68" s="24" t="s">
        <v>106</v>
      </c>
      <c r="J68" s="24"/>
      <c r="K68" s="79" t="str">
        <f t="shared" si="27"/>
        <v/>
      </c>
      <c r="L68" s="173">
        <v>0.1</v>
      </c>
      <c r="M68" s="174"/>
      <c r="Q68" s="84">
        <f t="shared" si="28"/>
        <v>0.1</v>
      </c>
      <c r="R68" s="177">
        <f t="shared" si="29"/>
        <v>1.3333333333333333</v>
      </c>
      <c r="S68" s="85">
        <f t="shared" si="30"/>
        <v>1</v>
      </c>
      <c r="T68" s="177">
        <f t="shared" si="31"/>
        <v>0.66666666666666663</v>
      </c>
      <c r="U68" s="85">
        <f t="shared" si="32"/>
        <v>0.1</v>
      </c>
      <c r="V68" s="85">
        <f t="shared" si="33"/>
        <v>0</v>
      </c>
      <c r="W68" s="85" t="b">
        <f t="shared" si="34"/>
        <v>1</v>
      </c>
      <c r="X68" s="85">
        <f t="shared" si="35"/>
        <v>0</v>
      </c>
      <c r="Y68" s="92"/>
      <c r="Z68" s="94"/>
      <c r="AA68" s="52"/>
      <c r="AB68" s="52"/>
      <c r="AC68" s="52"/>
      <c r="AD68" s="55"/>
    </row>
    <row r="69" spans="3:30" ht="21.75" customHeight="1">
      <c r="C69" s="218" t="s">
        <v>297</v>
      </c>
      <c r="D69" s="134" t="s">
        <v>91</v>
      </c>
      <c r="E69" s="221" t="s">
        <v>111</v>
      </c>
      <c r="F69" s="14"/>
      <c r="G69" s="24"/>
      <c r="H69" s="24"/>
      <c r="I69" s="24" t="s">
        <v>106</v>
      </c>
      <c r="J69" s="24"/>
      <c r="K69" s="79" t="str">
        <f t="shared" si="27"/>
        <v/>
      </c>
      <c r="L69" s="173">
        <v>0.05</v>
      </c>
      <c r="M69" s="174"/>
      <c r="Q69" s="84">
        <f t="shared" si="28"/>
        <v>0.05</v>
      </c>
      <c r="R69" s="177">
        <f t="shared" si="29"/>
        <v>0.66666666666666663</v>
      </c>
      <c r="S69" s="85">
        <f t="shared" si="30"/>
        <v>1</v>
      </c>
      <c r="T69" s="177">
        <f t="shared" si="31"/>
        <v>0.66666666666666663</v>
      </c>
      <c r="U69" s="85">
        <f t="shared" si="32"/>
        <v>0.05</v>
      </c>
      <c r="V69" s="85">
        <f t="shared" si="33"/>
        <v>0</v>
      </c>
      <c r="W69" s="85" t="b">
        <f t="shared" si="34"/>
        <v>1</v>
      </c>
      <c r="X69" s="85">
        <f t="shared" si="35"/>
        <v>0</v>
      </c>
      <c r="Y69" s="178"/>
      <c r="Z69" s="97">
        <f>Z60*AA60</f>
        <v>0.15</v>
      </c>
      <c r="AA69" s="179"/>
      <c r="AB69" s="179"/>
      <c r="AC69" s="179"/>
      <c r="AD69" s="180"/>
    </row>
    <row r="70" spans="3:30" ht="30" customHeight="1">
      <c r="C70" s="456" t="s">
        <v>424</v>
      </c>
      <c r="D70" s="457"/>
      <c r="E70" s="457"/>
      <c r="F70" s="457"/>
      <c r="G70" s="457"/>
      <c r="H70" s="457"/>
      <c r="I70" s="457"/>
      <c r="J70" s="457"/>
      <c r="K70" s="457"/>
      <c r="L70" s="245">
        <v>0.15</v>
      </c>
      <c r="M70" s="73">
        <f>SUM(L71:L80)</f>
        <v>1</v>
      </c>
    </row>
    <row r="71" spans="3:30" ht="73.5" customHeight="1">
      <c r="C71" s="218" t="s">
        <v>306</v>
      </c>
      <c r="D71" s="134" t="s">
        <v>317</v>
      </c>
      <c r="E71" s="219" t="s">
        <v>318</v>
      </c>
      <c r="F71" s="21"/>
      <c r="G71" s="22"/>
      <c r="H71" s="23" t="s">
        <v>106</v>
      </c>
      <c r="I71" s="23"/>
      <c r="J71" s="23"/>
      <c r="K71" s="79" t="str">
        <f t="shared" ref="K71:K80" si="36">IF(S71&gt;1,"?",(IF(X71&gt;0,"?","")))</f>
        <v/>
      </c>
      <c r="L71" s="80">
        <v>0.1</v>
      </c>
      <c r="M71" s="174"/>
      <c r="Q71" s="84">
        <f>L71</f>
        <v>0.1</v>
      </c>
      <c r="R71" s="177">
        <f>IF(J71&lt;&gt;"",1,IF(I71&lt;&gt;"",2/3,IF(H71&lt;&gt;"",1/3,0)))*Q71*20</f>
        <v>0.66666666666666663</v>
      </c>
      <c r="S71" s="85">
        <f>IF(F71="",IF(G71&lt;&gt;"",1,0)+IF(H71&lt;&gt;"",1,0)+IF(I71&lt;&gt;"",1,0)+IF(J71&lt;&gt;"",1,0),0)</f>
        <v>1</v>
      </c>
      <c r="T71" s="177">
        <f>IF(F71&lt;&gt;"",0,IF(G71="",(R71/(Q71*20)),0.02+(R71/(Q71*20))))</f>
        <v>0.33333333333333331</v>
      </c>
      <c r="U71" s="85">
        <f>IF(F71&lt;&gt;"",0,Q71)</f>
        <v>0.1</v>
      </c>
      <c r="V71" s="85">
        <f>IF(K71&lt;&gt;"",1,0)</f>
        <v>0</v>
      </c>
      <c r="W71" s="85" t="b">
        <f>IF(F71="",OR(G71&lt;&gt;"",H71&lt;&gt;"",I71&lt;&gt;"",J71&lt;&gt;""),0)</f>
        <v>1</v>
      </c>
      <c r="X71" s="85">
        <f>IF(F71&lt;&gt;"",IF(G71&lt;&gt;"",1,0)+IF(H71&lt;&gt;"",1,0)+IF(I71&lt;&gt;"",1,0)+IF(J71&lt;&gt;"",1,0),0)</f>
        <v>0</v>
      </c>
      <c r="Y71" s="85" t="b">
        <f>OR(W71=FALSE,W72=FALSE,W73=FALSE,W74=FALSE,W75=FALSE,W76=FALSE,W77=FALSE,W78=FALSE,W79=FALSE,W80=FALSE)</f>
        <v>0</v>
      </c>
      <c r="Z71" s="86">
        <f>SUM(U71:U80)</f>
        <v>1</v>
      </c>
      <c r="AA71" s="87">
        <f>L70</f>
        <v>0.15</v>
      </c>
      <c r="AB71" s="177">
        <f>SUM(T71:T80)</f>
        <v>3.3333333333333335</v>
      </c>
      <c r="AC71" s="85">
        <f>IF(SUM(S71:S80)=0,0,1)</f>
        <v>1</v>
      </c>
      <c r="AD71" s="88">
        <f>IF(AC71=1,SUMPRODUCT(R71:R80,S71:S80)/SUMPRODUCT(Q71:Q80,S71:S80),0)</f>
        <v>6.6666666666666661</v>
      </c>
    </row>
    <row r="72" spans="3:30" ht="53" customHeight="1">
      <c r="C72" s="218" t="s">
        <v>307</v>
      </c>
      <c r="D72" s="134" t="s">
        <v>319</v>
      </c>
      <c r="E72" s="220" t="s">
        <v>320</v>
      </c>
      <c r="F72" s="21"/>
      <c r="G72" s="22"/>
      <c r="H72" s="23" t="s">
        <v>106</v>
      </c>
      <c r="I72" s="23"/>
      <c r="J72" s="23"/>
      <c r="K72" s="79" t="str">
        <f t="shared" si="36"/>
        <v/>
      </c>
      <c r="L72" s="80">
        <v>0.1</v>
      </c>
      <c r="M72" s="174"/>
      <c r="Q72" s="84">
        <f t="shared" ref="Q72:Q80" si="37">L72</f>
        <v>0.1</v>
      </c>
      <c r="R72" s="177">
        <f t="shared" ref="R72:R80" si="38">IF(J72&lt;&gt;"",1,IF(I72&lt;&gt;"",2/3,IF(H72&lt;&gt;"",1/3,0)))*Q72*20</f>
        <v>0.66666666666666663</v>
      </c>
      <c r="S72" s="85">
        <f t="shared" ref="S72:S80" si="39">IF(F72="",IF(G72&lt;&gt;"",1,0)+IF(H72&lt;&gt;"",1,0)+IF(I72&lt;&gt;"",1,0)+IF(J72&lt;&gt;"",1,0),0)</f>
        <v>1</v>
      </c>
      <c r="T72" s="177">
        <f t="shared" ref="T72:T80" si="40">IF(F72&lt;&gt;"",0,IF(G72="",(R72/(Q72*20)),0.02+(R72/(Q72*20))))</f>
        <v>0.33333333333333331</v>
      </c>
      <c r="U72" s="85">
        <f t="shared" ref="U72:U80" si="41">IF(F72&lt;&gt;"",0,Q72)</f>
        <v>0.1</v>
      </c>
      <c r="V72" s="85">
        <f t="shared" ref="V72:V80" si="42">IF(K72&lt;&gt;"",1,0)</f>
        <v>0</v>
      </c>
      <c r="W72" s="85" t="b">
        <f t="shared" ref="W72:W80" si="43">IF(F72="",OR(G72&lt;&gt;"",H72&lt;&gt;"",I72&lt;&gt;"",J72&lt;&gt;""),0)</f>
        <v>1</v>
      </c>
      <c r="X72" s="85">
        <f t="shared" ref="X72:X80" si="44">IF(F72&lt;&gt;"",IF(G72&lt;&gt;"",1,0)+IF(H72&lt;&gt;"",1,0)+IF(I72&lt;&gt;"",1,0)+IF(J72&lt;&gt;"",1,0),0)</f>
        <v>0</v>
      </c>
      <c r="Y72" s="92"/>
      <c r="Z72" s="93"/>
      <c r="AA72" s="52"/>
      <c r="AB72" s="52"/>
      <c r="AC72" s="52"/>
      <c r="AD72" s="55"/>
    </row>
    <row r="73" spans="3:30" ht="33" customHeight="1">
      <c r="C73" s="218" t="s">
        <v>308</v>
      </c>
      <c r="D73" s="134" t="s">
        <v>321</v>
      </c>
      <c r="E73" s="220" t="s">
        <v>322</v>
      </c>
      <c r="F73" s="21"/>
      <c r="G73" s="22"/>
      <c r="H73" s="23" t="s">
        <v>106</v>
      </c>
      <c r="I73" s="23"/>
      <c r="J73" s="23"/>
      <c r="K73" s="79" t="str">
        <f t="shared" si="36"/>
        <v/>
      </c>
      <c r="L73" s="80">
        <v>0.15</v>
      </c>
      <c r="M73" s="174"/>
      <c r="Q73" s="84">
        <f t="shared" si="37"/>
        <v>0.15</v>
      </c>
      <c r="R73" s="177">
        <f t="shared" si="38"/>
        <v>0.99999999999999989</v>
      </c>
      <c r="S73" s="85">
        <f t="shared" si="39"/>
        <v>1</v>
      </c>
      <c r="T73" s="177">
        <f t="shared" si="40"/>
        <v>0.33333333333333331</v>
      </c>
      <c r="U73" s="85">
        <f t="shared" si="41"/>
        <v>0.15</v>
      </c>
      <c r="V73" s="85">
        <f t="shared" si="42"/>
        <v>0</v>
      </c>
      <c r="W73" s="85" t="b">
        <f t="shared" si="43"/>
        <v>1</v>
      </c>
      <c r="X73" s="85">
        <f t="shared" si="44"/>
        <v>0</v>
      </c>
      <c r="Y73" s="92"/>
      <c r="Z73" s="94"/>
      <c r="AA73" s="52"/>
      <c r="AB73" s="52"/>
      <c r="AC73" s="52"/>
      <c r="AD73" s="55"/>
    </row>
    <row r="74" spans="3:30" ht="59.25" customHeight="1">
      <c r="C74" s="218" t="s">
        <v>309</v>
      </c>
      <c r="D74" s="134" t="s">
        <v>324</v>
      </c>
      <c r="E74" s="220" t="s">
        <v>325</v>
      </c>
      <c r="F74" s="21"/>
      <c r="G74" s="22"/>
      <c r="H74" s="23" t="s">
        <v>106</v>
      </c>
      <c r="I74" s="23"/>
      <c r="J74" s="23"/>
      <c r="K74" s="79" t="str">
        <f t="shared" si="36"/>
        <v/>
      </c>
      <c r="L74" s="80">
        <v>0.1</v>
      </c>
      <c r="M74" s="174"/>
      <c r="Q74" s="84">
        <f t="shared" si="37"/>
        <v>0.1</v>
      </c>
      <c r="R74" s="177">
        <f t="shared" si="38"/>
        <v>0.66666666666666663</v>
      </c>
      <c r="S74" s="85">
        <f t="shared" si="39"/>
        <v>1</v>
      </c>
      <c r="T74" s="177">
        <f t="shared" si="40"/>
        <v>0.33333333333333331</v>
      </c>
      <c r="U74" s="85">
        <f t="shared" si="41"/>
        <v>0.1</v>
      </c>
      <c r="V74" s="85">
        <f t="shared" si="42"/>
        <v>0</v>
      </c>
      <c r="W74" s="85" t="b">
        <f t="shared" si="43"/>
        <v>1</v>
      </c>
      <c r="X74" s="85">
        <f t="shared" si="44"/>
        <v>0</v>
      </c>
      <c r="Y74" s="92"/>
      <c r="Z74" s="94"/>
      <c r="AA74" s="52"/>
      <c r="AB74" s="52"/>
      <c r="AC74" s="52"/>
      <c r="AD74" s="55"/>
    </row>
    <row r="75" spans="3:30" ht="107.25" customHeight="1">
      <c r="C75" s="218" t="s">
        <v>310</v>
      </c>
      <c r="D75" s="134" t="s">
        <v>326</v>
      </c>
      <c r="E75" s="220" t="s">
        <v>323</v>
      </c>
      <c r="F75" s="21"/>
      <c r="G75" s="22"/>
      <c r="H75" s="23" t="s">
        <v>106</v>
      </c>
      <c r="I75" s="23"/>
      <c r="J75" s="23"/>
      <c r="K75" s="79" t="str">
        <f t="shared" si="36"/>
        <v/>
      </c>
      <c r="L75" s="80">
        <v>0.15</v>
      </c>
      <c r="M75" s="174"/>
      <c r="Q75" s="84">
        <f t="shared" si="37"/>
        <v>0.15</v>
      </c>
      <c r="R75" s="177">
        <f t="shared" si="38"/>
        <v>0.99999999999999989</v>
      </c>
      <c r="S75" s="85">
        <f t="shared" si="39"/>
        <v>1</v>
      </c>
      <c r="T75" s="177">
        <f t="shared" si="40"/>
        <v>0.33333333333333331</v>
      </c>
      <c r="U75" s="85">
        <f t="shared" si="41"/>
        <v>0.15</v>
      </c>
      <c r="V75" s="85">
        <f t="shared" si="42"/>
        <v>0</v>
      </c>
      <c r="W75" s="85" t="b">
        <f t="shared" si="43"/>
        <v>1</v>
      </c>
      <c r="X75" s="85">
        <f t="shared" si="44"/>
        <v>0</v>
      </c>
      <c r="Y75" s="92"/>
      <c r="Z75" s="94"/>
      <c r="AA75" s="52"/>
      <c r="AB75" s="52"/>
      <c r="AC75" s="52"/>
      <c r="AD75" s="55"/>
    </row>
    <row r="76" spans="3:30" ht="56.25" customHeight="1">
      <c r="C76" s="218" t="s">
        <v>311</v>
      </c>
      <c r="D76" s="134" t="s">
        <v>92</v>
      </c>
      <c r="E76" s="220" t="s">
        <v>327</v>
      </c>
      <c r="F76" s="21"/>
      <c r="G76" s="22"/>
      <c r="H76" s="23" t="s">
        <v>106</v>
      </c>
      <c r="I76" s="23"/>
      <c r="J76" s="23"/>
      <c r="K76" s="79" t="str">
        <f t="shared" si="36"/>
        <v/>
      </c>
      <c r="L76" s="80">
        <v>0.1</v>
      </c>
      <c r="M76" s="174"/>
      <c r="Q76" s="84">
        <f t="shared" si="37"/>
        <v>0.1</v>
      </c>
      <c r="R76" s="177">
        <f t="shared" si="38"/>
        <v>0.66666666666666663</v>
      </c>
      <c r="S76" s="85">
        <f t="shared" si="39"/>
        <v>1</v>
      </c>
      <c r="T76" s="177">
        <f t="shared" si="40"/>
        <v>0.33333333333333331</v>
      </c>
      <c r="U76" s="85">
        <f t="shared" si="41"/>
        <v>0.1</v>
      </c>
      <c r="V76" s="85">
        <f t="shared" si="42"/>
        <v>0</v>
      </c>
      <c r="W76" s="85" t="b">
        <f t="shared" si="43"/>
        <v>1</v>
      </c>
      <c r="X76" s="85">
        <f t="shared" si="44"/>
        <v>0</v>
      </c>
      <c r="Y76" s="92"/>
      <c r="Z76" s="94"/>
      <c r="AA76" s="52"/>
      <c r="AB76" s="52"/>
      <c r="AC76" s="52"/>
      <c r="AD76" s="55"/>
    </row>
    <row r="77" spans="3:30" ht="60" customHeight="1">
      <c r="C77" s="218" t="s">
        <v>312</v>
      </c>
      <c r="D77" s="134" t="s">
        <v>328</v>
      </c>
      <c r="E77" s="219" t="s">
        <v>329</v>
      </c>
      <c r="F77" s="21"/>
      <c r="G77" s="22"/>
      <c r="H77" s="23" t="s">
        <v>106</v>
      </c>
      <c r="I77" s="23"/>
      <c r="J77" s="23"/>
      <c r="K77" s="79" t="str">
        <f t="shared" si="36"/>
        <v/>
      </c>
      <c r="L77" s="80">
        <v>0.1</v>
      </c>
      <c r="M77" s="174"/>
      <c r="Q77" s="84">
        <f t="shared" si="37"/>
        <v>0.1</v>
      </c>
      <c r="R77" s="177">
        <f t="shared" si="38"/>
        <v>0.66666666666666663</v>
      </c>
      <c r="S77" s="85">
        <f t="shared" si="39"/>
        <v>1</v>
      </c>
      <c r="T77" s="177">
        <f t="shared" si="40"/>
        <v>0.33333333333333331</v>
      </c>
      <c r="U77" s="85">
        <f t="shared" si="41"/>
        <v>0.1</v>
      </c>
      <c r="V77" s="85">
        <f t="shared" si="42"/>
        <v>0</v>
      </c>
      <c r="W77" s="85" t="b">
        <f t="shared" si="43"/>
        <v>1</v>
      </c>
      <c r="X77" s="85">
        <f t="shared" si="44"/>
        <v>0</v>
      </c>
      <c r="Y77" s="92"/>
      <c r="Z77" s="94"/>
      <c r="AA77" s="52"/>
      <c r="AB77" s="52"/>
      <c r="AC77" s="52"/>
      <c r="AD77" s="55"/>
    </row>
    <row r="78" spans="3:30" ht="34.5" customHeight="1">
      <c r="C78" s="218" t="s">
        <v>314</v>
      </c>
      <c r="D78" s="134" t="s">
        <v>285</v>
      </c>
      <c r="E78" s="219" t="s">
        <v>332</v>
      </c>
      <c r="F78" s="21"/>
      <c r="G78" s="22"/>
      <c r="H78" s="23" t="s">
        <v>106</v>
      </c>
      <c r="I78" s="23"/>
      <c r="J78" s="23"/>
      <c r="K78" s="79" t="str">
        <f t="shared" si="36"/>
        <v/>
      </c>
      <c r="L78" s="80">
        <v>0.1</v>
      </c>
      <c r="M78" s="174"/>
      <c r="Q78" s="84">
        <f t="shared" si="37"/>
        <v>0.1</v>
      </c>
      <c r="R78" s="177">
        <f t="shared" si="38"/>
        <v>0.66666666666666663</v>
      </c>
      <c r="S78" s="85">
        <f t="shared" si="39"/>
        <v>1</v>
      </c>
      <c r="T78" s="177">
        <f t="shared" si="40"/>
        <v>0.33333333333333331</v>
      </c>
      <c r="U78" s="85">
        <f t="shared" si="41"/>
        <v>0.1</v>
      </c>
      <c r="V78" s="85">
        <f t="shared" si="42"/>
        <v>0</v>
      </c>
      <c r="W78" s="85" t="b">
        <f t="shared" si="43"/>
        <v>1</v>
      </c>
      <c r="X78" s="85">
        <f t="shared" si="44"/>
        <v>0</v>
      </c>
      <c r="Y78" s="92"/>
      <c r="Z78" s="94"/>
      <c r="AA78" s="52"/>
      <c r="AB78" s="52"/>
      <c r="AC78" s="52"/>
      <c r="AD78" s="55"/>
    </row>
    <row r="79" spans="3:30" ht="39.75" customHeight="1">
      <c r="C79" s="218" t="s">
        <v>315</v>
      </c>
      <c r="D79" s="134" t="s">
        <v>333</v>
      </c>
      <c r="E79" s="221" t="s">
        <v>287</v>
      </c>
      <c r="F79" s="14"/>
      <c r="G79" s="24"/>
      <c r="H79" s="24" t="s">
        <v>106</v>
      </c>
      <c r="I79" s="24"/>
      <c r="J79" s="24"/>
      <c r="K79" s="79" t="str">
        <f t="shared" si="36"/>
        <v/>
      </c>
      <c r="L79" s="173">
        <v>0.05</v>
      </c>
      <c r="M79" s="174"/>
      <c r="Q79" s="84">
        <f t="shared" si="37"/>
        <v>0.05</v>
      </c>
      <c r="R79" s="177">
        <f t="shared" si="38"/>
        <v>0.33333333333333331</v>
      </c>
      <c r="S79" s="85">
        <f t="shared" si="39"/>
        <v>1</v>
      </c>
      <c r="T79" s="177">
        <f t="shared" si="40"/>
        <v>0.33333333333333331</v>
      </c>
      <c r="U79" s="85">
        <f t="shared" si="41"/>
        <v>0.05</v>
      </c>
      <c r="V79" s="85">
        <f t="shared" si="42"/>
        <v>0</v>
      </c>
      <c r="W79" s="85" t="b">
        <f t="shared" si="43"/>
        <v>1</v>
      </c>
      <c r="X79" s="85">
        <f t="shared" si="44"/>
        <v>0</v>
      </c>
      <c r="Y79" s="92"/>
      <c r="Z79" s="94"/>
      <c r="AA79" s="52"/>
      <c r="AB79" s="52"/>
      <c r="AC79" s="52"/>
      <c r="AD79" s="55"/>
    </row>
    <row r="80" spans="3:30" ht="27" customHeight="1">
      <c r="C80" s="218" t="s">
        <v>316</v>
      </c>
      <c r="D80" s="134" t="s">
        <v>91</v>
      </c>
      <c r="E80" s="221" t="s">
        <v>111</v>
      </c>
      <c r="F80" s="14"/>
      <c r="G80" s="24"/>
      <c r="H80" s="24" t="s">
        <v>106</v>
      </c>
      <c r="I80" s="24"/>
      <c r="J80" s="24"/>
      <c r="K80" s="79" t="str">
        <f t="shared" si="36"/>
        <v/>
      </c>
      <c r="L80" s="173">
        <v>0.05</v>
      </c>
      <c r="M80" s="174"/>
      <c r="Q80" s="84">
        <f t="shared" si="37"/>
        <v>0.05</v>
      </c>
      <c r="R80" s="177">
        <f t="shared" si="38"/>
        <v>0.33333333333333331</v>
      </c>
      <c r="S80" s="85">
        <f t="shared" si="39"/>
        <v>1</v>
      </c>
      <c r="T80" s="177">
        <f t="shared" si="40"/>
        <v>0.33333333333333331</v>
      </c>
      <c r="U80" s="85">
        <f t="shared" si="41"/>
        <v>0.05</v>
      </c>
      <c r="V80" s="85">
        <f t="shared" si="42"/>
        <v>0</v>
      </c>
      <c r="W80" s="85" t="b">
        <f t="shared" si="43"/>
        <v>1</v>
      </c>
      <c r="X80" s="85">
        <f t="shared" si="44"/>
        <v>0</v>
      </c>
      <c r="Y80" s="178"/>
      <c r="Z80" s="97">
        <f>Z71*AA71</f>
        <v>0.15</v>
      </c>
      <c r="AA80" s="179"/>
      <c r="AB80" s="179"/>
      <c r="AC80" s="179"/>
      <c r="AD80" s="180"/>
    </row>
    <row r="81" spans="3:30" ht="30" customHeight="1">
      <c r="C81" s="454" t="s">
        <v>334</v>
      </c>
      <c r="D81" s="455"/>
      <c r="E81" s="455"/>
      <c r="F81" s="455"/>
      <c r="G81" s="455"/>
      <c r="H81" s="455"/>
      <c r="I81" s="455"/>
      <c r="J81" s="455"/>
      <c r="K81" s="455"/>
      <c r="L81" s="245">
        <v>7.0000000000000007E-2</v>
      </c>
      <c r="M81" s="73">
        <f>SUM(L82:L86)</f>
        <v>0.99999999999999989</v>
      </c>
    </row>
    <row r="82" spans="3:30" ht="79.5" customHeight="1">
      <c r="C82" s="218" t="s">
        <v>335</v>
      </c>
      <c r="D82" s="134" t="s">
        <v>355</v>
      </c>
      <c r="E82" s="220" t="s">
        <v>356</v>
      </c>
      <c r="F82" s="21"/>
      <c r="G82" s="22"/>
      <c r="H82" s="22" t="s">
        <v>106</v>
      </c>
      <c r="I82" s="22"/>
      <c r="J82" s="23"/>
      <c r="K82" s="79" t="str">
        <f>IF(S82&gt;1,"?",(IF(X82&gt;0,"?","")))</f>
        <v/>
      </c>
      <c r="L82" s="80">
        <v>0.2</v>
      </c>
      <c r="M82" s="174"/>
      <c r="Q82" s="84">
        <f>L82</f>
        <v>0.2</v>
      </c>
      <c r="R82" s="177">
        <f>IF(J82&lt;&gt;"",1,IF(I82&lt;&gt;"",2/3,IF(H82&lt;&gt;"",1/3,0)))*Q82*20</f>
        <v>1.3333333333333333</v>
      </c>
      <c r="S82" s="85">
        <f>IF(F82="",IF(G82&lt;&gt;"",1,0)+IF(H82&lt;&gt;"",1,0)+IF(I82&lt;&gt;"",1,0)+IF(J82&lt;&gt;"",1,0),0)</f>
        <v>1</v>
      </c>
      <c r="T82" s="177">
        <f>IF(F82&lt;&gt;"",0,IF(G82="",(R82/(Q82*20)),0.02+(R82/(Q82*20))))</f>
        <v>0.33333333333333331</v>
      </c>
      <c r="U82" s="85">
        <f>IF(F82&lt;&gt;"",0,Q82)</f>
        <v>0.2</v>
      </c>
      <c r="V82" s="85">
        <f>IF(K82&lt;&gt;"",1,0)</f>
        <v>0</v>
      </c>
      <c r="W82" s="85" t="b">
        <f>IF(F82="",OR(G82&lt;&gt;"",H82&lt;&gt;"",I82&lt;&gt;"",J82&lt;&gt;""),0)</f>
        <v>1</v>
      </c>
      <c r="X82" s="85">
        <f>IF(F82&lt;&gt;"",IF(G82&lt;&gt;"",1,0)+IF(H82&lt;&gt;"",1,0)+IF(I82&lt;&gt;"",1,0)+IF(J82&lt;&gt;"",1,0),0)</f>
        <v>0</v>
      </c>
      <c r="Y82" s="85" t="b">
        <f>OR(W82=FALSE,W83=FALSE,W84=FALSE,W85=FALSE,W86=FALSE)</f>
        <v>0</v>
      </c>
      <c r="Z82" s="86">
        <f>SUM(U82:U86)</f>
        <v>0.99999999999999989</v>
      </c>
      <c r="AA82" s="87">
        <f>L81</f>
        <v>7.0000000000000007E-2</v>
      </c>
      <c r="AB82" s="177">
        <f>SUM(T82:T86)</f>
        <v>1.9999999999999998</v>
      </c>
      <c r="AC82" s="85">
        <f>IF(SUM(S82:S86)=0,0,1)</f>
        <v>1</v>
      </c>
      <c r="AD82" s="88">
        <f>IF(AC82=1,SUMPRODUCT(R82:R86,S82:S86)/SUMPRODUCT(Q82:Q86,S82:S86),0)</f>
        <v>8.3333333333333339</v>
      </c>
    </row>
    <row r="83" spans="3:30" ht="88.5" customHeight="1">
      <c r="C83" s="218" t="s">
        <v>337</v>
      </c>
      <c r="D83" s="134" t="s">
        <v>359</v>
      </c>
      <c r="E83" s="220" t="s">
        <v>360</v>
      </c>
      <c r="F83" s="21"/>
      <c r="G83" s="22"/>
      <c r="H83" s="22" t="s">
        <v>106</v>
      </c>
      <c r="I83" s="22"/>
      <c r="J83" s="23"/>
      <c r="K83" s="79" t="str">
        <f>IF(S83&gt;1,"?",(IF(X83&gt;0,"?","")))</f>
        <v/>
      </c>
      <c r="L83" s="80">
        <v>0.25</v>
      </c>
      <c r="M83" s="174"/>
      <c r="Q83" s="84">
        <f>L83</f>
        <v>0.25</v>
      </c>
      <c r="R83" s="177">
        <f>IF(J83&lt;&gt;"",1,IF(I83&lt;&gt;"",2/3,IF(H83&lt;&gt;"",1/3,0)))*Q83*20</f>
        <v>1.6666666666666665</v>
      </c>
      <c r="S83" s="85">
        <f>IF(F83="",IF(G83&lt;&gt;"",1,0)+IF(H83&lt;&gt;"",1,0)+IF(I83&lt;&gt;"",1,0)+IF(J83&lt;&gt;"",1,0),0)</f>
        <v>1</v>
      </c>
      <c r="T83" s="177">
        <f>IF(F83&lt;&gt;"",0,IF(G83="",(R83/(Q83*20)),0.02+(R83/(Q83*20))))</f>
        <v>0.33333333333333331</v>
      </c>
      <c r="U83" s="85">
        <f>IF(F83&lt;&gt;"",0,Q83)</f>
        <v>0.25</v>
      </c>
      <c r="V83" s="85">
        <f>IF(K83&lt;&gt;"",1,0)</f>
        <v>0</v>
      </c>
      <c r="W83" s="85" t="b">
        <f>IF(F83="",OR(G83&lt;&gt;"",H83&lt;&gt;"",I83&lt;&gt;"",J83&lt;&gt;""),0)</f>
        <v>1</v>
      </c>
      <c r="X83" s="85">
        <f>IF(F83&lt;&gt;"",IF(G83&lt;&gt;"",1,0)+IF(H83&lt;&gt;"",1,0)+IF(I83&lt;&gt;"",1,0)+IF(J83&lt;&gt;"",1,0),0)</f>
        <v>0</v>
      </c>
      <c r="Y83" s="92"/>
      <c r="Z83" s="94"/>
      <c r="AA83" s="52"/>
      <c r="AB83" s="52"/>
      <c r="AC83" s="52"/>
      <c r="AD83" s="55"/>
    </row>
    <row r="84" spans="3:30" ht="72.5" customHeight="1">
      <c r="C84" s="218" t="s">
        <v>338</v>
      </c>
      <c r="D84" s="134" t="s">
        <v>361</v>
      </c>
      <c r="E84" s="219" t="s">
        <v>362</v>
      </c>
      <c r="F84" s="21"/>
      <c r="G84" s="22"/>
      <c r="H84" s="22"/>
      <c r="I84" s="22" t="s">
        <v>106</v>
      </c>
      <c r="J84" s="23"/>
      <c r="K84" s="79" t="str">
        <f>IF(S84&gt;1,"?",(IF(X84&gt;0,"?","")))</f>
        <v/>
      </c>
      <c r="L84" s="80">
        <v>0.25</v>
      </c>
      <c r="M84" s="174"/>
      <c r="Q84" s="84">
        <f>L84</f>
        <v>0.25</v>
      </c>
      <c r="R84" s="177">
        <f>IF(J84&lt;&gt;"",1,IF(I84&lt;&gt;"",2/3,IF(H84&lt;&gt;"",1/3,0)))*Q84*20</f>
        <v>3.333333333333333</v>
      </c>
      <c r="S84" s="85">
        <f>IF(F84="",IF(G84&lt;&gt;"",1,0)+IF(H84&lt;&gt;"",1,0)+IF(I84&lt;&gt;"",1,0)+IF(J84&lt;&gt;"",1,0),0)</f>
        <v>1</v>
      </c>
      <c r="T84" s="177">
        <f>IF(F84&lt;&gt;"",0,IF(G84="",(R84/(Q84*20)),0.02+(R84/(Q84*20))))</f>
        <v>0.66666666666666663</v>
      </c>
      <c r="U84" s="85">
        <f>IF(F84&lt;&gt;"",0,Q84)</f>
        <v>0.25</v>
      </c>
      <c r="V84" s="85">
        <f>IF(K84&lt;&gt;"",1,0)</f>
        <v>0</v>
      </c>
      <c r="W84" s="85" t="b">
        <f>IF(F84="",OR(G84&lt;&gt;"",H84&lt;&gt;"",I84&lt;&gt;"",J84&lt;&gt;""),0)</f>
        <v>1</v>
      </c>
      <c r="X84" s="85">
        <f>IF(F84&lt;&gt;"",IF(G84&lt;&gt;"",1,0)+IF(H84&lt;&gt;"",1,0)+IF(I84&lt;&gt;"",1,0)+IF(J84&lt;&gt;"",1,0),0)</f>
        <v>0</v>
      </c>
      <c r="Y84" s="92"/>
      <c r="Z84" s="94"/>
      <c r="AA84" s="52"/>
      <c r="AB84" s="52"/>
      <c r="AC84" s="52"/>
      <c r="AD84" s="55"/>
    </row>
    <row r="85" spans="3:30" ht="107.25" customHeight="1">
      <c r="C85" s="218" t="s">
        <v>339</v>
      </c>
      <c r="D85" s="134" t="s">
        <v>363</v>
      </c>
      <c r="E85" s="219" t="s">
        <v>364</v>
      </c>
      <c r="F85" s="21"/>
      <c r="G85" s="22"/>
      <c r="H85" s="22" t="s">
        <v>106</v>
      </c>
      <c r="I85" s="22"/>
      <c r="J85" s="23"/>
      <c r="K85" s="79" t="str">
        <f>IF(S85&gt;1,"?",(IF(X85&gt;0,"?","")))</f>
        <v/>
      </c>
      <c r="L85" s="80">
        <v>0.2</v>
      </c>
      <c r="M85" s="174"/>
      <c r="Q85" s="84">
        <f>L85</f>
        <v>0.2</v>
      </c>
      <c r="R85" s="177">
        <f>IF(J85&lt;&gt;"",1,IF(I85&lt;&gt;"",2/3,IF(H85&lt;&gt;"",1/3,0)))*Q85*20</f>
        <v>1.3333333333333333</v>
      </c>
      <c r="S85" s="85">
        <f>IF(F85="",IF(G85&lt;&gt;"",1,0)+IF(H85&lt;&gt;"",1,0)+IF(I85&lt;&gt;"",1,0)+IF(J85&lt;&gt;"",1,0),0)</f>
        <v>1</v>
      </c>
      <c r="T85" s="177">
        <f>IF(F85&lt;&gt;"",0,IF(G85="",(R85/(Q85*20)),0.02+(R85/(Q85*20))))</f>
        <v>0.33333333333333331</v>
      </c>
      <c r="U85" s="85">
        <f>IF(F85&lt;&gt;"",0,Q85)</f>
        <v>0.2</v>
      </c>
      <c r="V85" s="85">
        <f>IF(K85&lt;&gt;"",1,0)</f>
        <v>0</v>
      </c>
      <c r="W85" s="85" t="b">
        <f>IF(F85="",OR(G85&lt;&gt;"",H85&lt;&gt;"",I85&lt;&gt;"",J85&lt;&gt;""),0)</f>
        <v>1</v>
      </c>
      <c r="X85" s="85">
        <f>IF(F85&lt;&gt;"",IF(G85&lt;&gt;"",1,0)+IF(H85&lt;&gt;"",1,0)+IF(I85&lt;&gt;"",1,0)+IF(J85&lt;&gt;"",1,0),0)</f>
        <v>0</v>
      </c>
      <c r="Y85" s="92"/>
      <c r="Z85" s="94"/>
      <c r="AA85" s="52"/>
      <c r="AB85" s="52"/>
      <c r="AC85" s="52"/>
      <c r="AD85" s="55"/>
    </row>
    <row r="86" spans="3:30" ht="27" customHeight="1">
      <c r="C86" s="218" t="s">
        <v>340</v>
      </c>
      <c r="D86" s="134" t="s">
        <v>91</v>
      </c>
      <c r="E86" s="219" t="s">
        <v>111</v>
      </c>
      <c r="F86" s="21"/>
      <c r="G86" s="22"/>
      <c r="H86" s="22" t="s">
        <v>106</v>
      </c>
      <c r="I86" s="22"/>
      <c r="J86" s="23"/>
      <c r="K86" s="79" t="str">
        <f>IF(S86&gt;1,"?",(IF(X86&gt;0,"?","")))</f>
        <v/>
      </c>
      <c r="L86" s="80">
        <v>0.1</v>
      </c>
      <c r="M86" s="174"/>
      <c r="Q86" s="84">
        <f>L86</f>
        <v>0.1</v>
      </c>
      <c r="R86" s="177">
        <f>IF(J86&lt;&gt;"",1,IF(I86&lt;&gt;"",2/3,IF(H86&lt;&gt;"",1/3,0)))*Q86*20</f>
        <v>0.66666666666666663</v>
      </c>
      <c r="S86" s="85">
        <f>IF(F86="",IF(G86&lt;&gt;"",1,0)+IF(H86&lt;&gt;"",1,0)+IF(I86&lt;&gt;"",1,0)+IF(J86&lt;&gt;"",1,0),0)</f>
        <v>1</v>
      </c>
      <c r="T86" s="177">
        <f>IF(F86&lt;&gt;"",0,IF(G86="",(R86/(Q86*20)),0.02+(R86/(Q86*20))))</f>
        <v>0.33333333333333331</v>
      </c>
      <c r="U86" s="85">
        <f>IF(F86&lt;&gt;"",0,Q86)</f>
        <v>0.1</v>
      </c>
      <c r="V86" s="85">
        <f>IF(K86&lt;&gt;"",1,0)</f>
        <v>0</v>
      </c>
      <c r="W86" s="85" t="b">
        <f>IF(F86="",OR(G86&lt;&gt;"",H86&lt;&gt;"",I86&lt;&gt;"",J86&lt;&gt;""),0)</f>
        <v>1</v>
      </c>
      <c r="X86" s="85">
        <f>IF(F86&lt;&gt;"",IF(G86&lt;&gt;"",1,0)+IF(H86&lt;&gt;"",1,0)+IF(I86&lt;&gt;"",1,0)+IF(J86&lt;&gt;"",1,0),0)</f>
        <v>0</v>
      </c>
      <c r="Y86" s="178"/>
      <c r="Z86" s="97">
        <f>Z82*AA82</f>
        <v>6.9999999999999993E-2</v>
      </c>
      <c r="AA86" s="179"/>
      <c r="AB86" s="179"/>
      <c r="AC86" s="179"/>
      <c r="AD86" s="180"/>
    </row>
    <row r="87" spans="3:30" ht="30" customHeight="1">
      <c r="C87" s="397" t="s">
        <v>390</v>
      </c>
      <c r="D87" s="398"/>
      <c r="E87" s="398"/>
      <c r="F87" s="398"/>
      <c r="G87" s="398"/>
      <c r="H87" s="398"/>
      <c r="I87" s="398"/>
      <c r="J87" s="398"/>
      <c r="K87" s="398"/>
      <c r="L87" s="245">
        <v>7.0000000000000007E-2</v>
      </c>
      <c r="M87" s="73">
        <f>SUM(L88:L93)</f>
        <v>0.99999999999999989</v>
      </c>
    </row>
    <row r="88" spans="3:30" ht="36" customHeight="1">
      <c r="C88" s="218" t="s">
        <v>342</v>
      </c>
      <c r="D88" s="134" t="s">
        <v>365</v>
      </c>
      <c r="E88" s="219" t="s">
        <v>341</v>
      </c>
      <c r="F88" s="21"/>
      <c r="G88" s="22"/>
      <c r="H88" s="22" t="s">
        <v>106</v>
      </c>
      <c r="I88" s="22"/>
      <c r="J88" s="23"/>
      <c r="K88" s="79" t="str">
        <f t="shared" ref="K88:K93" si="45">IF(S88&gt;1,"?",(IF(X88&gt;0,"?","")))</f>
        <v/>
      </c>
      <c r="L88" s="80">
        <v>0.15</v>
      </c>
      <c r="M88" s="174"/>
      <c r="Q88" s="84">
        <f t="shared" ref="Q88:Q93" si="46">L88</f>
        <v>0.15</v>
      </c>
      <c r="R88" s="85">
        <f t="shared" ref="R88:R93" si="47">IF(J88&lt;&gt;"",1,IF(I88&lt;&gt;"",2/3,IF(H88&lt;&gt;"",1/3,0)))*Q88*20</f>
        <v>0.99999999999999989</v>
      </c>
      <c r="S88" s="85">
        <f t="shared" ref="S88:S93" si="48">IF(F88="",IF(G88&lt;&gt;"",1,0)+IF(H88&lt;&gt;"",1,0)+IF(I88&lt;&gt;"",1,0)+IF(J88&lt;&gt;"",1,0),0)</f>
        <v>1</v>
      </c>
      <c r="T88" s="177">
        <f t="shared" ref="T88:T93" si="49">IF(F88&lt;&gt;"",0,IF(G88="",(R88/(Q88*20)),0.02+(R88/(Q88*20))))</f>
        <v>0.33333333333333331</v>
      </c>
      <c r="U88" s="85">
        <f t="shared" ref="U88:U93" si="50">IF(F88&lt;&gt;"",0,Q88)</f>
        <v>0.15</v>
      </c>
      <c r="V88" s="85">
        <f t="shared" ref="V88:V93" si="51">IF(K88&lt;&gt;"",1,0)</f>
        <v>0</v>
      </c>
      <c r="W88" s="85" t="b">
        <f t="shared" ref="W88:W93" si="52">IF(F88="",OR(G88&lt;&gt;"",H88&lt;&gt;"",I88&lt;&gt;"",J88&lt;&gt;""),0)</f>
        <v>1</v>
      </c>
      <c r="X88" s="85">
        <f t="shared" ref="X88:X93" si="53">IF(F88&lt;&gt;"",IF(G88&lt;&gt;"",1,0)+IF(H88&lt;&gt;"",1,0)+IF(I88&lt;&gt;"",1,0)+IF(J88&lt;&gt;"",1,0),0)</f>
        <v>0</v>
      </c>
      <c r="Y88" s="85" t="b">
        <f>OR(W88=FALSE,W89=FALSE,W90=FALSE,W91=FALSE,W92=FALSE,W93=FALSE)</f>
        <v>0</v>
      </c>
      <c r="Z88" s="86">
        <f>SUM(U88:U93)</f>
        <v>0.99999999999999989</v>
      </c>
      <c r="AA88" s="87">
        <f>L87</f>
        <v>7.0000000000000007E-2</v>
      </c>
      <c r="AB88" s="85">
        <f>SUM(T88:T93)</f>
        <v>2.9999999999999996</v>
      </c>
      <c r="AC88" s="85">
        <f>IF(SUM(S88:S93)=0,0,1)</f>
        <v>1</v>
      </c>
      <c r="AD88" s="88">
        <f>IF(AC88=1,SUMPRODUCT(R88:R93,S88:S93)/SUMPRODUCT(Q88:Q93,S88:S93),0)</f>
        <v>10.333333333333334</v>
      </c>
    </row>
    <row r="89" spans="3:30" ht="30">
      <c r="C89" s="218" t="s">
        <v>343</v>
      </c>
      <c r="D89" s="134" t="s">
        <v>367</v>
      </c>
      <c r="E89" s="219" t="s">
        <v>366</v>
      </c>
      <c r="F89" s="21"/>
      <c r="G89" s="22"/>
      <c r="H89" s="22" t="s">
        <v>106</v>
      </c>
      <c r="I89" s="22"/>
      <c r="J89" s="23"/>
      <c r="K89" s="79" t="str">
        <f t="shared" si="45"/>
        <v/>
      </c>
      <c r="L89" s="80">
        <v>0.15</v>
      </c>
      <c r="M89" s="174"/>
      <c r="Q89" s="84">
        <f t="shared" si="46"/>
        <v>0.15</v>
      </c>
      <c r="R89" s="85">
        <f t="shared" si="47"/>
        <v>0.99999999999999989</v>
      </c>
      <c r="S89" s="85">
        <f t="shared" si="48"/>
        <v>1</v>
      </c>
      <c r="T89" s="177">
        <f t="shared" si="49"/>
        <v>0.33333333333333331</v>
      </c>
      <c r="U89" s="85">
        <f t="shared" si="50"/>
        <v>0.15</v>
      </c>
      <c r="V89" s="85">
        <f t="shared" si="51"/>
        <v>0</v>
      </c>
      <c r="W89" s="85" t="b">
        <f t="shared" si="52"/>
        <v>1</v>
      </c>
      <c r="X89" s="85">
        <f t="shared" si="53"/>
        <v>0</v>
      </c>
      <c r="Y89" s="92"/>
      <c r="Z89" s="93"/>
      <c r="AA89" s="52"/>
      <c r="AB89" s="52"/>
      <c r="AC89" s="52"/>
      <c r="AD89" s="55"/>
    </row>
    <row r="90" spans="3:30" ht="30">
      <c r="C90" s="218" t="s">
        <v>344</v>
      </c>
      <c r="D90" s="134" t="s">
        <v>368</v>
      </c>
      <c r="E90" s="219" t="s">
        <v>369</v>
      </c>
      <c r="F90" s="21"/>
      <c r="G90" s="22"/>
      <c r="H90" s="22" t="s">
        <v>106</v>
      </c>
      <c r="I90" s="22"/>
      <c r="J90" s="23"/>
      <c r="K90" s="79" t="str">
        <f t="shared" si="45"/>
        <v/>
      </c>
      <c r="L90" s="80">
        <v>0.15</v>
      </c>
      <c r="M90" s="174"/>
      <c r="Q90" s="84">
        <f t="shared" si="46"/>
        <v>0.15</v>
      </c>
      <c r="R90" s="85">
        <f t="shared" si="47"/>
        <v>0.99999999999999989</v>
      </c>
      <c r="S90" s="85">
        <f t="shared" si="48"/>
        <v>1</v>
      </c>
      <c r="T90" s="177">
        <f t="shared" si="49"/>
        <v>0.33333333333333331</v>
      </c>
      <c r="U90" s="85">
        <f t="shared" si="50"/>
        <v>0.15</v>
      </c>
      <c r="V90" s="85">
        <f t="shared" si="51"/>
        <v>0</v>
      </c>
      <c r="W90" s="85" t="b">
        <f t="shared" si="52"/>
        <v>1</v>
      </c>
      <c r="X90" s="85">
        <f t="shared" si="53"/>
        <v>0</v>
      </c>
      <c r="Y90" s="92"/>
      <c r="Z90" s="94"/>
      <c r="AA90" s="52"/>
      <c r="AB90" s="52"/>
      <c r="AC90" s="52"/>
      <c r="AD90" s="55"/>
    </row>
    <row r="91" spans="3:30" ht="34">
      <c r="C91" s="218" t="s">
        <v>345</v>
      </c>
      <c r="D91" s="134" t="s">
        <v>370</v>
      </c>
      <c r="E91" s="219" t="s">
        <v>371</v>
      </c>
      <c r="F91" s="21"/>
      <c r="G91" s="22"/>
      <c r="H91" s="22"/>
      <c r="I91" s="22" t="s">
        <v>106</v>
      </c>
      <c r="J91" s="23"/>
      <c r="K91" s="79" t="str">
        <f t="shared" si="45"/>
        <v/>
      </c>
      <c r="L91" s="80">
        <v>0.25</v>
      </c>
      <c r="M91" s="174"/>
      <c r="Q91" s="84">
        <f t="shared" si="46"/>
        <v>0.25</v>
      </c>
      <c r="R91" s="177">
        <f t="shared" si="47"/>
        <v>3.333333333333333</v>
      </c>
      <c r="S91" s="85">
        <f t="shared" si="48"/>
        <v>1</v>
      </c>
      <c r="T91" s="177">
        <f t="shared" si="49"/>
        <v>0.66666666666666663</v>
      </c>
      <c r="U91" s="85">
        <f t="shared" si="50"/>
        <v>0.25</v>
      </c>
      <c r="V91" s="85">
        <f t="shared" si="51"/>
        <v>0</v>
      </c>
      <c r="W91" s="85" t="b">
        <f t="shared" si="52"/>
        <v>1</v>
      </c>
      <c r="X91" s="85">
        <f t="shared" si="53"/>
        <v>0</v>
      </c>
      <c r="Y91" s="92"/>
      <c r="Z91" s="94"/>
      <c r="AA91" s="52"/>
      <c r="AB91" s="52"/>
      <c r="AC91" s="52"/>
      <c r="AD91" s="55"/>
    </row>
    <row r="92" spans="3:30" ht="33.75" customHeight="1">
      <c r="C92" s="218" t="s">
        <v>346</v>
      </c>
      <c r="D92" s="134" t="s">
        <v>372</v>
      </c>
      <c r="E92" s="219" t="s">
        <v>373</v>
      </c>
      <c r="F92" s="21"/>
      <c r="G92" s="22"/>
      <c r="H92" s="22"/>
      <c r="I92" s="22" t="s">
        <v>106</v>
      </c>
      <c r="J92" s="23"/>
      <c r="K92" s="79" t="str">
        <f t="shared" si="45"/>
        <v/>
      </c>
      <c r="L92" s="80">
        <v>0.2</v>
      </c>
      <c r="M92" s="174"/>
      <c r="Q92" s="84">
        <f t="shared" si="46"/>
        <v>0.2</v>
      </c>
      <c r="R92" s="177">
        <f t="shared" si="47"/>
        <v>2.6666666666666665</v>
      </c>
      <c r="S92" s="85">
        <f t="shared" si="48"/>
        <v>1</v>
      </c>
      <c r="T92" s="177">
        <f t="shared" si="49"/>
        <v>0.66666666666666663</v>
      </c>
      <c r="U92" s="85">
        <f t="shared" si="50"/>
        <v>0.2</v>
      </c>
      <c r="V92" s="85">
        <f t="shared" si="51"/>
        <v>0</v>
      </c>
      <c r="W92" s="85" t="b">
        <f t="shared" si="52"/>
        <v>1</v>
      </c>
      <c r="X92" s="85">
        <f t="shared" si="53"/>
        <v>0</v>
      </c>
      <c r="Y92" s="92"/>
      <c r="Z92" s="94"/>
      <c r="AA92" s="52"/>
      <c r="AB92" s="52"/>
      <c r="AC92" s="52"/>
      <c r="AD92" s="55"/>
    </row>
    <row r="93" spans="3:30" ht="27" customHeight="1">
      <c r="C93" s="218" t="s">
        <v>347</v>
      </c>
      <c r="D93" s="134" t="s">
        <v>91</v>
      </c>
      <c r="E93" s="219" t="s">
        <v>111</v>
      </c>
      <c r="F93" s="21"/>
      <c r="G93" s="22"/>
      <c r="H93" s="22"/>
      <c r="I93" s="22" t="s">
        <v>106</v>
      </c>
      <c r="J93" s="23"/>
      <c r="K93" s="79" t="str">
        <f t="shared" si="45"/>
        <v/>
      </c>
      <c r="L93" s="80">
        <v>0.1</v>
      </c>
      <c r="M93" s="174"/>
      <c r="Q93" s="84">
        <f t="shared" si="46"/>
        <v>0.1</v>
      </c>
      <c r="R93" s="177">
        <f t="shared" si="47"/>
        <v>1.3333333333333333</v>
      </c>
      <c r="S93" s="85">
        <f t="shared" si="48"/>
        <v>1</v>
      </c>
      <c r="T93" s="177">
        <f t="shared" si="49"/>
        <v>0.66666666666666663</v>
      </c>
      <c r="U93" s="85">
        <f t="shared" si="50"/>
        <v>0.1</v>
      </c>
      <c r="V93" s="85">
        <f t="shared" si="51"/>
        <v>0</v>
      </c>
      <c r="W93" s="85" t="b">
        <f t="shared" si="52"/>
        <v>1</v>
      </c>
      <c r="X93" s="85">
        <f t="shared" si="53"/>
        <v>0</v>
      </c>
      <c r="Y93" s="178"/>
      <c r="Z93" s="97">
        <f>Z88*AA88</f>
        <v>6.9999999999999993E-2</v>
      </c>
      <c r="AA93" s="179"/>
      <c r="AB93" s="179"/>
      <c r="AC93" s="179"/>
      <c r="AD93" s="180"/>
    </row>
    <row r="94" spans="3:30" ht="30" customHeight="1">
      <c r="C94" s="397" t="s">
        <v>348</v>
      </c>
      <c r="D94" s="398"/>
      <c r="E94" s="398"/>
      <c r="F94" s="398"/>
      <c r="G94" s="398"/>
      <c r="H94" s="398"/>
      <c r="I94" s="398"/>
      <c r="J94" s="398"/>
      <c r="K94" s="398"/>
      <c r="L94" s="245">
        <v>0.08</v>
      </c>
      <c r="M94" s="73">
        <f>SUM(L95:L99)</f>
        <v>0.99999999999999989</v>
      </c>
    </row>
    <row r="95" spans="3:30" ht="35" customHeight="1">
      <c r="C95" s="218" t="s">
        <v>349</v>
      </c>
      <c r="D95" s="134" t="s">
        <v>374</v>
      </c>
      <c r="E95" s="219" t="s">
        <v>375</v>
      </c>
      <c r="F95" s="21"/>
      <c r="G95" s="22"/>
      <c r="H95" s="22" t="s">
        <v>106</v>
      </c>
      <c r="I95" s="22"/>
      <c r="J95" s="23"/>
      <c r="K95" s="79" t="str">
        <f t="shared" ref="K95:K103" si="54">IF(S95&gt;1,"?",(IF(X95&gt;0,"?","")))</f>
        <v/>
      </c>
      <c r="L95" s="80">
        <v>0.25</v>
      </c>
      <c r="M95" s="174"/>
      <c r="Q95" s="84">
        <f>L95</f>
        <v>0.25</v>
      </c>
      <c r="R95" s="177">
        <f>IF(J95&lt;&gt;"",1,IF(I95&lt;&gt;"",2/3,IF(H95&lt;&gt;"",1/3,0)))*Q95*20</f>
        <v>1.6666666666666665</v>
      </c>
      <c r="S95" s="85">
        <f>IF(F95="",IF(G95&lt;&gt;"",1,0)+IF(H95&lt;&gt;"",1,0)+IF(I95&lt;&gt;"",1,0)+IF(J95&lt;&gt;"",1,0),0)</f>
        <v>1</v>
      </c>
      <c r="T95" s="177">
        <f>IF(F95&lt;&gt;"",0,IF(G95="",(R95/(Q95*20)),0.02+(R95/(Q95*20))))</f>
        <v>0.33333333333333331</v>
      </c>
      <c r="U95" s="85">
        <f>IF(F95&lt;&gt;"",0,Q95)</f>
        <v>0.25</v>
      </c>
      <c r="V95" s="85">
        <f>IF(K95&lt;&gt;"",1,0)</f>
        <v>0</v>
      </c>
      <c r="W95" s="85" t="b">
        <f>IF(F95="",OR(G95&lt;&gt;"",H95&lt;&gt;"",I95&lt;&gt;"",J95&lt;&gt;""),0)</f>
        <v>1</v>
      </c>
      <c r="X95" s="85">
        <f>IF(F95&lt;&gt;"",IF(G95&lt;&gt;"",1,0)+IF(H95&lt;&gt;"",1,0)+IF(I95&lt;&gt;"",1,0)+IF(J95&lt;&gt;"",1,0),0)</f>
        <v>0</v>
      </c>
      <c r="Y95" s="85" t="b">
        <f>OR(W95=FALSE,W96=FALSE,W97=FALSE,W98=FALSE,W99=FALSE)</f>
        <v>0</v>
      </c>
      <c r="Z95" s="86">
        <f>SUM(U95:U99)</f>
        <v>0.99999999999999989</v>
      </c>
      <c r="AA95" s="185">
        <f>L94</f>
        <v>0.08</v>
      </c>
      <c r="AB95" s="177">
        <f>SUM(T95:T99)</f>
        <v>1.6666666666666665</v>
      </c>
      <c r="AC95" s="85">
        <f>IF(SUM(S95:S99)=0,0,1)</f>
        <v>1</v>
      </c>
      <c r="AD95" s="88">
        <f>IF(AC95=1,SUMPRODUCT(R95:R99,S95:S99)/SUMPRODUCT(Q95:Q99,S95:S99),0)</f>
        <v>6.6666666666666679</v>
      </c>
    </row>
    <row r="96" spans="3:30" ht="50.75" customHeight="1">
      <c r="C96" s="218" t="s">
        <v>350</v>
      </c>
      <c r="D96" s="134" t="s">
        <v>376</v>
      </c>
      <c r="E96" s="219" t="s">
        <v>377</v>
      </c>
      <c r="F96" s="21"/>
      <c r="G96" s="22"/>
      <c r="H96" s="22" t="s">
        <v>106</v>
      </c>
      <c r="I96" s="22"/>
      <c r="J96" s="23"/>
      <c r="K96" s="79" t="str">
        <f t="shared" si="54"/>
        <v/>
      </c>
      <c r="L96" s="80">
        <v>0.2</v>
      </c>
      <c r="M96" s="174"/>
      <c r="Q96" s="84">
        <f>L96</f>
        <v>0.2</v>
      </c>
      <c r="R96" s="177">
        <f>IF(J96&lt;&gt;"",1,IF(I96&lt;&gt;"",2/3,IF(H96&lt;&gt;"",1/3,0)))*Q96*20</f>
        <v>1.3333333333333333</v>
      </c>
      <c r="S96" s="85">
        <f>IF(F96="",IF(G96&lt;&gt;"",1,0)+IF(H96&lt;&gt;"",1,0)+IF(I96&lt;&gt;"",1,0)+IF(J96&lt;&gt;"",1,0),0)</f>
        <v>1</v>
      </c>
      <c r="T96" s="177">
        <f>IF(F96&lt;&gt;"",0,IF(G96="",(R96/(Q96*20)),0.02+(R96/(Q96*20))))</f>
        <v>0.33333333333333331</v>
      </c>
      <c r="U96" s="85">
        <f>IF(F96&lt;&gt;"",0,Q96)</f>
        <v>0.2</v>
      </c>
      <c r="V96" s="85">
        <f>IF(K96&lt;&gt;"",1,0)</f>
        <v>0</v>
      </c>
      <c r="W96" s="85" t="b">
        <f>IF(F96="",OR(G96&lt;&gt;"",H96&lt;&gt;"",I96&lt;&gt;"",J96&lt;&gt;""),0)</f>
        <v>1</v>
      </c>
      <c r="X96" s="85">
        <f>IF(F96&lt;&gt;"",IF(G96&lt;&gt;"",1,0)+IF(H96&lt;&gt;"",1,0)+IF(I96&lt;&gt;"",1,0)+IF(J96&lt;&gt;"",1,0),0)</f>
        <v>0</v>
      </c>
      <c r="Y96" s="92"/>
      <c r="Z96" s="93"/>
      <c r="AA96" s="52"/>
      <c r="AB96" s="52"/>
      <c r="AC96" s="52"/>
      <c r="AD96" s="55"/>
    </row>
    <row r="97" spans="3:30" ht="34">
      <c r="C97" s="218" t="s">
        <v>351</v>
      </c>
      <c r="D97" s="134" t="s">
        <v>378</v>
      </c>
      <c r="E97" s="219" t="s">
        <v>379</v>
      </c>
      <c r="F97" s="21"/>
      <c r="G97" s="22"/>
      <c r="H97" s="22" t="s">
        <v>106</v>
      </c>
      <c r="I97" s="22"/>
      <c r="J97" s="23"/>
      <c r="K97" s="79" t="str">
        <f t="shared" si="54"/>
        <v/>
      </c>
      <c r="L97" s="80">
        <v>0.15</v>
      </c>
      <c r="M97" s="174"/>
      <c r="Q97" s="84">
        <f>L97</f>
        <v>0.15</v>
      </c>
      <c r="R97" s="177">
        <f>IF(J97&lt;&gt;"",1,IF(I97&lt;&gt;"",2/3,IF(H97&lt;&gt;"",1/3,0)))*Q97*20</f>
        <v>0.99999999999999989</v>
      </c>
      <c r="S97" s="85">
        <f>IF(F97="",IF(G97&lt;&gt;"",1,0)+IF(H97&lt;&gt;"",1,0)+IF(I97&lt;&gt;"",1,0)+IF(J97&lt;&gt;"",1,0),0)</f>
        <v>1</v>
      </c>
      <c r="T97" s="177">
        <f>IF(F97&lt;&gt;"",0,IF(G97="",(R97/(Q97*20)),0.02+(R97/(Q97*20))))</f>
        <v>0.33333333333333331</v>
      </c>
      <c r="U97" s="85">
        <f>IF(F97&lt;&gt;"",0,Q97)</f>
        <v>0.15</v>
      </c>
      <c r="V97" s="85">
        <f>IF(K97&lt;&gt;"",1,0)</f>
        <v>0</v>
      </c>
      <c r="W97" s="85" t="b">
        <f>IF(F97="",OR(G97&lt;&gt;"",H97&lt;&gt;"",I97&lt;&gt;"",J97&lt;&gt;""),0)</f>
        <v>1</v>
      </c>
      <c r="X97" s="85">
        <f>IF(F97&lt;&gt;"",IF(G97&lt;&gt;"",1,0)+IF(H97&lt;&gt;"",1,0)+IF(I97&lt;&gt;"",1,0)+IF(J97&lt;&gt;"",1,0),0)</f>
        <v>0</v>
      </c>
      <c r="Y97" s="92"/>
      <c r="Z97" s="94"/>
      <c r="AA97" s="52"/>
      <c r="AB97" s="52"/>
      <c r="AC97" s="52"/>
      <c r="AD97" s="55"/>
    </row>
    <row r="98" spans="3:30" ht="132.25" customHeight="1">
      <c r="C98" s="218" t="s">
        <v>352</v>
      </c>
      <c r="D98" s="134" t="s">
        <v>413</v>
      </c>
      <c r="E98" s="219" t="s">
        <v>381</v>
      </c>
      <c r="F98" s="21"/>
      <c r="G98" s="22"/>
      <c r="H98" s="22" t="s">
        <v>106</v>
      </c>
      <c r="I98" s="22"/>
      <c r="J98" s="23"/>
      <c r="K98" s="79" t="str">
        <f t="shared" si="54"/>
        <v/>
      </c>
      <c r="L98" s="80">
        <v>0.3</v>
      </c>
      <c r="M98" s="174"/>
      <c r="Q98" s="84">
        <f>L98</f>
        <v>0.3</v>
      </c>
      <c r="R98" s="177">
        <f>IF(J98&lt;&gt;"",1,IF(I98&lt;&gt;"",2/3,IF(H98&lt;&gt;"",1/3,0)))*Q98*20</f>
        <v>1.9999999999999998</v>
      </c>
      <c r="S98" s="85">
        <f>IF(F98="",IF(G98&lt;&gt;"",1,0)+IF(H98&lt;&gt;"",1,0)+IF(I98&lt;&gt;"",1,0)+IF(J98&lt;&gt;"",1,0),0)</f>
        <v>1</v>
      </c>
      <c r="T98" s="177">
        <f>IF(F98&lt;&gt;"",0,IF(G98="",(R98/(Q98*20)),0.02+(R98/(Q98*20))))</f>
        <v>0.33333333333333331</v>
      </c>
      <c r="U98" s="85">
        <f>IF(F98&lt;&gt;"",0,Q98)</f>
        <v>0.3</v>
      </c>
      <c r="V98" s="85">
        <f>IF(K98&lt;&gt;"",1,0)</f>
        <v>0</v>
      </c>
      <c r="W98" s="85" t="b">
        <f>IF(F98="",OR(G98&lt;&gt;"",H98&lt;&gt;"",I98&lt;&gt;"",J98&lt;&gt;""),0)</f>
        <v>1</v>
      </c>
      <c r="X98" s="85">
        <f>IF(F98&lt;&gt;"",IF(G98&lt;&gt;"",1,0)+IF(H98&lt;&gt;"",1,0)+IF(I98&lt;&gt;"",1,0)+IF(J98&lt;&gt;"",1,0),0)</f>
        <v>0</v>
      </c>
      <c r="Y98" s="92"/>
      <c r="Z98" s="94"/>
      <c r="AA98" s="52"/>
      <c r="AB98" s="52"/>
      <c r="AC98" s="52"/>
      <c r="AD98" s="55"/>
    </row>
    <row r="99" spans="3:30" ht="27" customHeight="1">
      <c r="C99" s="218" t="s">
        <v>353</v>
      </c>
      <c r="D99" s="134" t="s">
        <v>382</v>
      </c>
      <c r="E99" s="219" t="s">
        <v>383</v>
      </c>
      <c r="F99" s="21"/>
      <c r="G99" s="22"/>
      <c r="H99" s="22" t="s">
        <v>106</v>
      </c>
      <c r="I99" s="22"/>
      <c r="J99" s="23"/>
      <c r="K99" s="79" t="str">
        <f t="shared" si="54"/>
        <v/>
      </c>
      <c r="L99" s="80">
        <v>0.1</v>
      </c>
      <c r="M99" s="174"/>
      <c r="Q99" s="84">
        <f>L99</f>
        <v>0.1</v>
      </c>
      <c r="R99" s="177">
        <f>IF(J99&lt;&gt;"",1,IF(I99&lt;&gt;"",2/3,IF(H99&lt;&gt;"",1/3,0)))*Q99*20</f>
        <v>0.66666666666666663</v>
      </c>
      <c r="S99" s="85">
        <f>IF(F99="",IF(G99&lt;&gt;"",1,0)+IF(H99&lt;&gt;"",1,0)+IF(I99&lt;&gt;"",1,0)+IF(J99&lt;&gt;"",1,0),0)</f>
        <v>1</v>
      </c>
      <c r="T99" s="177">
        <f>IF(F99&lt;&gt;"",0,IF(G99="",(R99/(Q99*20)),0.02+(R99/(Q99*20))))</f>
        <v>0.33333333333333331</v>
      </c>
      <c r="U99" s="85">
        <f>IF(F99&lt;&gt;"",0,Q99)</f>
        <v>0.1</v>
      </c>
      <c r="V99" s="85">
        <f>IF(K99&lt;&gt;"",1,0)</f>
        <v>0</v>
      </c>
      <c r="W99" s="85" t="b">
        <f>IF(F99="",OR(G99&lt;&gt;"",H99&lt;&gt;"",I99&lt;&gt;"",J99&lt;&gt;""),0)</f>
        <v>1</v>
      </c>
      <c r="X99" s="85">
        <f>IF(F99&lt;&gt;"",IF(G99&lt;&gt;"",1,0)+IF(H99&lt;&gt;"",1,0)+IF(I99&lt;&gt;"",1,0)+IF(J99&lt;&gt;"",1,0),0)</f>
        <v>0</v>
      </c>
      <c r="Y99" s="178"/>
      <c r="Z99" s="97">
        <f>Z95*AA95</f>
        <v>7.9999999999999988E-2</v>
      </c>
      <c r="AA99" s="179"/>
      <c r="AB99" s="179"/>
      <c r="AC99" s="179"/>
      <c r="AD99" s="180"/>
    </row>
    <row r="100" spans="3:30" ht="30" customHeight="1">
      <c r="C100" s="397" t="s">
        <v>425</v>
      </c>
      <c r="D100" s="398"/>
      <c r="E100" s="398"/>
      <c r="F100" s="398"/>
      <c r="G100" s="398"/>
      <c r="H100" s="398"/>
      <c r="I100" s="398"/>
      <c r="J100" s="398"/>
      <c r="K100" s="398"/>
      <c r="L100" s="245">
        <v>0.05</v>
      </c>
      <c r="M100" s="73">
        <f>SUM(L101:L103)</f>
        <v>1</v>
      </c>
    </row>
    <row r="101" spans="3:30" ht="35" customHeight="1">
      <c r="C101" s="218" t="s">
        <v>86</v>
      </c>
      <c r="D101" s="134" t="s">
        <v>384</v>
      </c>
      <c r="E101" s="219" t="s">
        <v>385</v>
      </c>
      <c r="F101" s="21"/>
      <c r="G101" s="22"/>
      <c r="H101" s="22" t="s">
        <v>106</v>
      </c>
      <c r="I101" s="22"/>
      <c r="J101" s="23"/>
      <c r="K101" s="79" t="str">
        <f t="shared" si="54"/>
        <v/>
      </c>
      <c r="L101" s="80">
        <v>0.3</v>
      </c>
      <c r="M101" s="174"/>
      <c r="Q101" s="84">
        <f>L101</f>
        <v>0.3</v>
      </c>
      <c r="R101" s="177">
        <f>IF(J101&lt;&gt;"",1,IF(I101&lt;&gt;"",2/3,IF(H101&lt;&gt;"",1/3,0)))*Q101*20</f>
        <v>1.9999999999999998</v>
      </c>
      <c r="S101" s="85">
        <f>IF(F101="",IF(G101&lt;&gt;"",1,0)+IF(H101&lt;&gt;"",1,0)+IF(I101&lt;&gt;"",1,0)+IF(J101&lt;&gt;"",1,0),0)</f>
        <v>1</v>
      </c>
      <c r="T101" s="177">
        <f>IF(F101&lt;&gt;"",0,IF(G101="",(R101/(Q101*20)),0.02+(R101/(Q101*20))))</f>
        <v>0.33333333333333331</v>
      </c>
      <c r="U101" s="85">
        <f>IF(F101&lt;&gt;"",0,Q101)</f>
        <v>0.3</v>
      </c>
      <c r="V101" s="85">
        <f>IF(K101&lt;&gt;"",1,0)</f>
        <v>0</v>
      </c>
      <c r="W101" s="85" t="b">
        <f>IF(F101="",OR(G101&lt;&gt;"",H101&lt;&gt;"",I101&lt;&gt;"",J101&lt;&gt;""),0)</f>
        <v>1</v>
      </c>
      <c r="X101" s="85">
        <f>IF(F101&lt;&gt;"",IF(G101&lt;&gt;"",1,0)+IF(H101&lt;&gt;"",1,0)+IF(I101&lt;&gt;"",1,0)+IF(J101&lt;&gt;"",1,0),0)</f>
        <v>0</v>
      </c>
      <c r="Y101" s="85" t="b">
        <f>OR(W101=FALSE,W102=FALSE,W103=FALSE)</f>
        <v>0</v>
      </c>
      <c r="Z101" s="86">
        <f>SUM(U101:U103)</f>
        <v>1</v>
      </c>
      <c r="AA101" s="87">
        <f>L100</f>
        <v>0.05</v>
      </c>
      <c r="AB101" s="85">
        <f>SUM(T101:T103)</f>
        <v>1</v>
      </c>
      <c r="AC101" s="85">
        <f>IF(SUM(S101:S103)=0,0,1)</f>
        <v>1</v>
      </c>
      <c r="AD101" s="88">
        <f>IF(AC101=1,SUMPRODUCT(R101:R103,S101:S103)/SUMPRODUCT(Q101:Q103,S101:S103),0)</f>
        <v>6.6666666666666661</v>
      </c>
    </row>
    <row r="102" spans="3:30" ht="129" customHeight="1">
      <c r="C102" s="218" t="s">
        <v>87</v>
      </c>
      <c r="D102" s="134" t="s">
        <v>386</v>
      </c>
      <c r="E102" s="219" t="s">
        <v>387</v>
      </c>
      <c r="F102" s="21"/>
      <c r="G102" s="22"/>
      <c r="H102" s="22" t="s">
        <v>106</v>
      </c>
      <c r="I102" s="22"/>
      <c r="J102" s="23"/>
      <c r="K102" s="79" t="str">
        <f t="shared" si="54"/>
        <v/>
      </c>
      <c r="L102" s="80">
        <v>0.4</v>
      </c>
      <c r="M102" s="174"/>
      <c r="Q102" s="84">
        <f>L102</f>
        <v>0.4</v>
      </c>
      <c r="R102" s="177">
        <f>IF(J102&lt;&gt;"",1,IF(I102&lt;&gt;"",2/3,IF(H102&lt;&gt;"",1/3,0)))*Q102*20</f>
        <v>2.6666666666666665</v>
      </c>
      <c r="S102" s="85">
        <f>IF(F102="",IF(G102&lt;&gt;"",1,0)+IF(H102&lt;&gt;"",1,0)+IF(I102&lt;&gt;"",1,0)+IF(J102&lt;&gt;"",1,0),0)</f>
        <v>1</v>
      </c>
      <c r="T102" s="177">
        <f>IF(F102&lt;&gt;"",0,IF(G102="",(R102/(Q102*20)),0.02+(R102/(Q102*20))))</f>
        <v>0.33333333333333331</v>
      </c>
      <c r="U102" s="85">
        <f>IF(F102&lt;&gt;"",0,Q102)</f>
        <v>0.4</v>
      </c>
      <c r="V102" s="85">
        <f>IF(K102&lt;&gt;"",1,0)</f>
        <v>0</v>
      </c>
      <c r="W102" s="85" t="b">
        <f>IF(F102="",OR(G102&lt;&gt;"",H102&lt;&gt;"",I102&lt;&gt;"",J102&lt;&gt;""),0)</f>
        <v>1</v>
      </c>
      <c r="X102" s="85">
        <f>IF(F102&lt;&gt;"",IF(G102&lt;&gt;"",1,0)+IF(H102&lt;&gt;"",1,0)+IF(I102&lt;&gt;"",1,0)+IF(J102&lt;&gt;"",1,0),0)</f>
        <v>0</v>
      </c>
      <c r="Y102" s="92"/>
      <c r="Z102" s="94"/>
      <c r="AA102" s="52"/>
      <c r="AB102" s="52"/>
      <c r="AC102" s="52"/>
      <c r="AD102" s="55"/>
    </row>
    <row r="103" spans="3:30" ht="30">
      <c r="C103" s="218" t="s">
        <v>88</v>
      </c>
      <c r="D103" s="134" t="s">
        <v>388</v>
      </c>
      <c r="E103" s="219" t="s">
        <v>389</v>
      </c>
      <c r="F103" s="21"/>
      <c r="G103" s="22"/>
      <c r="H103" s="22" t="s">
        <v>106</v>
      </c>
      <c r="I103" s="22"/>
      <c r="J103" s="23"/>
      <c r="K103" s="79" t="str">
        <f t="shared" si="54"/>
        <v/>
      </c>
      <c r="L103" s="80">
        <v>0.3</v>
      </c>
      <c r="M103" s="187"/>
      <c r="Q103" s="84">
        <f>L103</f>
        <v>0.3</v>
      </c>
      <c r="R103" s="177">
        <f>IF(J103&lt;&gt;"",1,IF(I103&lt;&gt;"",2/3,IF(H103&lt;&gt;"",1/3,0)))*Q103*20</f>
        <v>1.9999999999999998</v>
      </c>
      <c r="S103" s="85">
        <f>IF(F103="",IF(G103&lt;&gt;"",1,0)+IF(H103&lt;&gt;"",1,0)+IF(I103&lt;&gt;"",1,0)+IF(J103&lt;&gt;"",1,0),0)</f>
        <v>1</v>
      </c>
      <c r="T103" s="177">
        <f>IF(F103&lt;&gt;"",0,IF(G103="",(R103/(Q103*20)),0.02+(R103/(Q103*20))))</f>
        <v>0.33333333333333331</v>
      </c>
      <c r="U103" s="85">
        <f>IF(F103&lt;&gt;"",0,Q103)</f>
        <v>0.3</v>
      </c>
      <c r="V103" s="85">
        <f>IF(K103&lt;&gt;"",1,0)</f>
        <v>0</v>
      </c>
      <c r="W103" s="85" t="b">
        <f>IF(F103="",OR(G103&lt;&gt;"",H103&lt;&gt;"",I103&lt;&gt;"",J103&lt;&gt;""),0)</f>
        <v>1</v>
      </c>
      <c r="X103" s="85">
        <f>IF(F103&lt;&gt;"",IF(G103&lt;&gt;"",1,0)+IF(H103&lt;&gt;"",1,0)+IF(I103&lt;&gt;"",1,0)+IF(J103&lt;&gt;"",1,0),0)</f>
        <v>0</v>
      </c>
      <c r="Y103" s="178"/>
      <c r="Z103" s="97">
        <f>Z101*AA101</f>
        <v>0.05</v>
      </c>
      <c r="AA103" s="179"/>
      <c r="AB103" s="179"/>
      <c r="AC103" s="179"/>
      <c r="AD103" s="180"/>
    </row>
    <row r="104" spans="3:30" ht="42" customHeight="1" thickBot="1">
      <c r="C104" s="447" t="s">
        <v>415</v>
      </c>
      <c r="D104" s="448"/>
      <c r="E104" s="448"/>
      <c r="F104" s="448"/>
      <c r="G104" s="448"/>
      <c r="H104" s="448"/>
      <c r="I104" s="448"/>
      <c r="J104" s="448"/>
      <c r="K104" s="449"/>
      <c r="L104" s="188"/>
      <c r="M104" s="188"/>
    </row>
    <row r="105" spans="3:30" ht="53" customHeight="1" thickBot="1">
      <c r="C105" s="166"/>
      <c r="D105" s="166"/>
      <c r="E105" s="189" t="s">
        <v>8</v>
      </c>
      <c r="F105" s="166"/>
      <c r="G105" s="442">
        <f>Z105</f>
        <v>0.99999999999999989</v>
      </c>
      <c r="H105" s="443"/>
      <c r="I105" s="443"/>
      <c r="J105" s="444"/>
      <c r="K105" s="190"/>
      <c r="L105" s="191">
        <f>SUM(L15,L22,L35,L40,L45,L51,L59,L70,L81,L87,L94,L100)</f>
        <v>1</v>
      </c>
      <c r="M105" s="168"/>
      <c r="P105" s="339" t="s">
        <v>105</v>
      </c>
      <c r="Q105" s="340"/>
      <c r="R105" s="340"/>
      <c r="S105" s="112">
        <f>SUM(AC16,AC23,AC36,AC41,AC46,AC52,AC60,AC71,AC82,AC88,AC95,AC101)</f>
        <v>12</v>
      </c>
      <c r="T105" s="113" t="str">
        <f>"sur "&amp;COUNTA(Y16:Y103)</f>
        <v>sur 12</v>
      </c>
      <c r="V105" s="115">
        <f>SUM(V16:V103)</f>
        <v>0</v>
      </c>
      <c r="W105" s="115" t="str">
        <f>COUNTIF(W16:W103,"0")&amp;" sur "&amp;COUNTA(W16:W103)</f>
        <v>0 sur 77</v>
      </c>
      <c r="X105" s="115" t="b">
        <f>OR(Y16=TRUE,Y23=TRUE,Y36=TRUE,Y41=TRUE,Y46=TRUE,Y52=TRUE,Y60=TRUE,Y70=TRUE,Y81=TRUE,Y87=TRUE,Y94=TRUE,Y100=TRUE)</f>
        <v>0</v>
      </c>
      <c r="Z105" s="116">
        <f>SUM(Z21,Z34,Z39,Z44,Z50,Z58,Z69,Z80,Z86,Z93,Z99,Z103)</f>
        <v>0.99999999999999989</v>
      </c>
      <c r="AA105" s="192" t="s">
        <v>39</v>
      </c>
    </row>
    <row r="106" spans="3:30" ht="21.75" customHeight="1" thickBot="1">
      <c r="C106" s="166"/>
      <c r="D106" s="166"/>
      <c r="K106" s="193"/>
      <c r="L106" s="194"/>
      <c r="M106" s="195"/>
      <c r="V106" s="303" t="s">
        <v>104</v>
      </c>
      <c r="W106" s="303" t="s">
        <v>110</v>
      </c>
    </row>
    <row r="107" spans="3:30" ht="53" customHeight="1" thickBot="1">
      <c r="C107" s="166"/>
      <c r="D107" s="196" t="s">
        <v>422</v>
      </c>
      <c r="E107" s="197" t="s">
        <v>9</v>
      </c>
      <c r="F107" s="166"/>
      <c r="G107" s="372">
        <f>IF(Z105&lt;50%,"!",IF(V105&lt;&gt;0,"Double saisie!",IF(L109&lt;&gt;0,"Oubli !",(IF(S105&lt;&gt;0,(AD16*AA16+AD23*AA23+AD36*AA36+AD41*AA41+AD46*AA46+AD52*AA52+AD60*AA60+AD71*AA71+AD82*AA82+AD88*AA88+AD95*AA95+AD101*AA101)/(AC16*AA16+AC23*AA23+AC36*AA36+AC41*AA41+AC46*AA46+AC52*AA52+AC60*AA60+AC71*AA71+AC82*AA82+AC88*AA88+AC95*AA95+AC101*AA101),0)))))</f>
        <v>11.573333333333332</v>
      </c>
      <c r="H107" s="373"/>
      <c r="I107" s="402" t="s">
        <v>11</v>
      </c>
      <c r="J107" s="403"/>
      <c r="K107" s="193"/>
      <c r="L107" s="312" t="s">
        <v>109</v>
      </c>
      <c r="M107" s="313"/>
      <c r="V107" s="303"/>
      <c r="W107" s="303"/>
    </row>
    <row r="108" spans="3:30" ht="30" customHeight="1" thickBot="1">
      <c r="C108" s="166"/>
      <c r="D108" s="166"/>
      <c r="E108" s="198"/>
      <c r="F108" s="166"/>
      <c r="G108" s="199"/>
      <c r="H108" s="199"/>
      <c r="I108" s="200"/>
      <c r="J108" s="201"/>
      <c r="K108" s="193"/>
      <c r="L108" s="314"/>
      <c r="M108" s="315"/>
      <c r="V108" s="303"/>
      <c r="W108" s="303"/>
    </row>
    <row r="109" spans="3:30" ht="25" customHeight="1">
      <c r="C109" s="407" t="s">
        <v>12</v>
      </c>
      <c r="D109" s="408"/>
      <c r="E109" s="408"/>
      <c r="F109" s="408"/>
      <c r="G109" s="408"/>
      <c r="H109" s="408"/>
      <c r="I109" s="408"/>
      <c r="J109" s="409"/>
      <c r="K109" s="193"/>
      <c r="L109" s="445">
        <f>COUNTIF(W16:W103,"FAUX")</f>
        <v>0</v>
      </c>
      <c r="M109" s="446"/>
      <c r="V109" s="303"/>
      <c r="W109" s="303"/>
    </row>
    <row r="110" spans="3:30" ht="80" customHeight="1" thickBot="1">
      <c r="C110" s="419"/>
      <c r="D110" s="420"/>
      <c r="E110" s="420"/>
      <c r="F110" s="420"/>
      <c r="G110" s="420"/>
      <c r="H110" s="420"/>
      <c r="I110" s="420"/>
      <c r="J110" s="421"/>
      <c r="K110" s="193"/>
      <c r="L110" s="310"/>
      <c r="M110" s="311"/>
      <c r="V110" s="303"/>
      <c r="W110" s="303"/>
    </row>
    <row r="111" spans="3:30" ht="14" customHeight="1" thickBot="1">
      <c r="C111" s="166"/>
      <c r="D111" s="166"/>
      <c r="E111" s="202"/>
      <c r="F111" s="203"/>
      <c r="G111" s="203"/>
      <c r="H111" s="203"/>
      <c r="I111" s="204"/>
      <c r="J111" s="204"/>
      <c r="K111" s="205"/>
      <c r="L111" s="194"/>
      <c r="M111" s="195"/>
      <c r="V111" s="303"/>
      <c r="W111" s="303"/>
    </row>
    <row r="112" spans="3:30" ht="50" customHeight="1" thickTop="1" thickBot="1">
      <c r="C112" s="166"/>
      <c r="D112" s="432" t="s">
        <v>423</v>
      </c>
      <c r="E112" s="206" t="s">
        <v>414</v>
      </c>
      <c r="G112" s="427">
        <f>'EP2-A Centre'!G99*0.4</f>
        <v>6.986666666666669</v>
      </c>
      <c r="H112" s="428"/>
      <c r="I112" s="435" t="s">
        <v>421</v>
      </c>
      <c r="J112" s="436"/>
      <c r="K112" s="207"/>
      <c r="V112" s="303"/>
      <c r="W112" s="303"/>
    </row>
    <row r="113" spans="3:23" ht="14" customHeight="1" thickBot="1">
      <c r="D113" s="433"/>
      <c r="K113" s="207"/>
      <c r="V113" s="303"/>
      <c r="W113" s="303"/>
    </row>
    <row r="114" spans="3:23" ht="50" customHeight="1" thickBot="1">
      <c r="D114" s="433"/>
      <c r="E114" s="208" t="s">
        <v>420</v>
      </c>
      <c r="G114" s="427">
        <f>G107*0.6</f>
        <v>6.9439999999999991</v>
      </c>
      <c r="H114" s="428"/>
      <c r="I114" s="435" t="s">
        <v>393</v>
      </c>
      <c r="J114" s="436"/>
      <c r="K114" s="207"/>
    </row>
    <row r="115" spans="3:23" ht="14" customHeight="1" thickBot="1">
      <c r="D115" s="433"/>
      <c r="K115" s="209"/>
    </row>
    <row r="116" spans="3:23" ht="50" customHeight="1" thickBot="1">
      <c r="D116" s="433"/>
      <c r="E116" s="208" t="s">
        <v>9</v>
      </c>
      <c r="G116" s="427">
        <f>G112+G114</f>
        <v>13.930666666666667</v>
      </c>
      <c r="H116" s="429"/>
      <c r="I116" s="435" t="s">
        <v>11</v>
      </c>
      <c r="J116" s="436"/>
      <c r="K116" s="210"/>
    </row>
    <row r="117" spans="3:23" ht="14" customHeight="1" thickBot="1">
      <c r="D117" s="433"/>
      <c r="E117" s="211"/>
      <c r="G117" s="211"/>
      <c r="H117" s="211"/>
      <c r="I117" s="211"/>
      <c r="K117" s="210"/>
    </row>
    <row r="118" spans="3:23" ht="50" customHeight="1" thickBot="1">
      <c r="D118" s="434"/>
      <c r="E118" s="208" t="s">
        <v>10</v>
      </c>
      <c r="G118" s="430">
        <v>14</v>
      </c>
      <c r="H118" s="431"/>
      <c r="I118" s="437" t="s">
        <v>11</v>
      </c>
      <c r="J118" s="438"/>
      <c r="K118" s="210"/>
    </row>
    <row r="119" spans="3:23" ht="14" customHeight="1" thickTop="1" thickBot="1">
      <c r="E119" s="211"/>
      <c r="F119" s="212"/>
      <c r="G119" s="212"/>
      <c r="H119" s="213"/>
      <c r="K119" s="210"/>
      <c r="L119" s="194"/>
      <c r="M119" s="195"/>
    </row>
    <row r="120" spans="3:23" ht="35" customHeight="1" thickBot="1">
      <c r="C120" s="439" t="s">
        <v>43</v>
      </c>
      <c r="D120" s="440"/>
      <c r="E120" s="440"/>
      <c r="F120" s="440"/>
      <c r="G120" s="440"/>
      <c r="H120" s="440"/>
      <c r="I120" s="440"/>
      <c r="J120" s="441"/>
      <c r="K120" s="210"/>
      <c r="L120" s="194"/>
      <c r="M120" s="195"/>
    </row>
    <row r="121" spans="3:23" ht="14" customHeight="1" thickBot="1">
      <c r="C121" s="214"/>
      <c r="D121" s="214"/>
      <c r="E121" s="211"/>
      <c r="F121" s="215"/>
      <c r="G121" s="214"/>
      <c r="H121" s="214"/>
      <c r="I121" s="214"/>
      <c r="J121" s="214"/>
      <c r="K121" s="210"/>
      <c r="L121" s="194"/>
      <c r="M121" s="195"/>
    </row>
    <row r="122" spans="3:23" ht="30" customHeight="1" thickBot="1">
      <c r="C122" s="422" t="s">
        <v>13</v>
      </c>
      <c r="D122" s="423"/>
      <c r="E122" s="130" t="s">
        <v>14</v>
      </c>
      <c r="F122" s="169"/>
      <c r="G122" s="424" t="s">
        <v>15</v>
      </c>
      <c r="H122" s="425"/>
      <c r="I122" s="425"/>
      <c r="J122" s="426"/>
      <c r="K122" s="166"/>
      <c r="L122" s="194"/>
      <c r="M122" s="195"/>
    </row>
    <row r="123" spans="3:23" ht="50" customHeight="1" thickBot="1">
      <c r="C123" s="412"/>
      <c r="D123" s="413"/>
      <c r="E123" s="1"/>
      <c r="F123" s="216"/>
      <c r="G123" s="414"/>
      <c r="H123" s="415"/>
      <c r="I123" s="415"/>
      <c r="J123" s="416"/>
      <c r="K123" s="166"/>
      <c r="L123" s="194"/>
      <c r="M123" s="195"/>
    </row>
    <row r="124" spans="3:23" ht="50" customHeight="1">
      <c r="C124" s="410"/>
      <c r="D124" s="411"/>
      <c r="E124" s="2"/>
      <c r="F124" s="216"/>
      <c r="G124" s="417"/>
      <c r="H124" s="418"/>
      <c r="I124" s="418"/>
      <c r="J124" s="418"/>
      <c r="K124" s="166"/>
      <c r="L124" s="194"/>
      <c r="M124" s="195"/>
    </row>
    <row r="125" spans="3:23" ht="50" customHeight="1">
      <c r="C125" s="308"/>
      <c r="D125" s="399"/>
      <c r="E125" s="162"/>
      <c r="F125" s="217"/>
      <c r="G125" s="217"/>
      <c r="H125" s="217"/>
      <c r="I125" s="217"/>
      <c r="J125" s="217"/>
      <c r="L125" s="194"/>
      <c r="M125" s="195"/>
    </row>
    <row r="126" spans="3:23" ht="50" customHeight="1" thickBot="1">
      <c r="C126" s="304"/>
      <c r="D126" s="406"/>
      <c r="E126" s="163"/>
      <c r="F126" s="217"/>
      <c r="G126" s="217"/>
      <c r="H126" s="217"/>
      <c r="I126" s="217"/>
      <c r="J126" s="217"/>
      <c r="L126" s="194"/>
      <c r="M126" s="195"/>
    </row>
    <row r="127" spans="3:23">
      <c r="L127" s="194"/>
      <c r="M127" s="195"/>
    </row>
    <row r="132" ht="13.75" customHeight="1"/>
  </sheetData>
  <sheetProtection algorithmName="SHA-512" hashValue="IbO7vqLb6OAAna65KOlUB04rz38ln/IWcGTskiKGj97VwT3to8PeH8ZgyqIqix3R1t76NV6AzgDN3kyY+okZoA==" saltValue="aQ8HK/jWLKDSDT+ztM/UBA==" spinCount="100000" sheet="1" objects="1" scenarios="1"/>
  <mergeCells count="68">
    <mergeCell ref="C15:K15"/>
    <mergeCell ref="C81:K81"/>
    <mergeCell ref="C70:K70"/>
    <mergeCell ref="B5:C5"/>
    <mergeCell ref="F5:G5"/>
    <mergeCell ref="H5:L5"/>
    <mergeCell ref="B6:C6"/>
    <mergeCell ref="F6:G6"/>
    <mergeCell ref="H6:L6"/>
    <mergeCell ref="B7:C7"/>
    <mergeCell ref="F7:G7"/>
    <mergeCell ref="H7:L7"/>
    <mergeCell ref="B10:C10"/>
    <mergeCell ref="F10:G10"/>
    <mergeCell ref="H10:L10"/>
    <mergeCell ref="C12:D12"/>
    <mergeCell ref="F12:J12"/>
    <mergeCell ref="B3:D3"/>
    <mergeCell ref="F3:L3"/>
    <mergeCell ref="B4:C4"/>
    <mergeCell ref="F4:G4"/>
    <mergeCell ref="H4:L4"/>
    <mergeCell ref="B8:C8"/>
    <mergeCell ref="F8:G8"/>
    <mergeCell ref="H8:L8"/>
    <mergeCell ref="B9:C9"/>
    <mergeCell ref="F9:G9"/>
    <mergeCell ref="H9:L9"/>
    <mergeCell ref="W106:W113"/>
    <mergeCell ref="G107:H107"/>
    <mergeCell ref="I107:J107"/>
    <mergeCell ref="L107:M108"/>
    <mergeCell ref="C13:D14"/>
    <mergeCell ref="E13:E14"/>
    <mergeCell ref="C22:K22"/>
    <mergeCell ref="C35:K35"/>
    <mergeCell ref="C40:K40"/>
    <mergeCell ref="C45:K45"/>
    <mergeCell ref="C87:K87"/>
    <mergeCell ref="C94:K94"/>
    <mergeCell ref="C100:K100"/>
    <mergeCell ref="C51:K51"/>
    <mergeCell ref="C59:K59"/>
    <mergeCell ref="C104:K104"/>
    <mergeCell ref="G105:J105"/>
    <mergeCell ref="P105:R105"/>
    <mergeCell ref="V106:V113"/>
    <mergeCell ref="C109:J109"/>
    <mergeCell ref="C110:J110"/>
    <mergeCell ref="G112:H112"/>
    <mergeCell ref="L109:M110"/>
    <mergeCell ref="C120:J120"/>
    <mergeCell ref="C125:D125"/>
    <mergeCell ref="C126:D126"/>
    <mergeCell ref="C122:D122"/>
    <mergeCell ref="G122:J122"/>
    <mergeCell ref="C123:D123"/>
    <mergeCell ref="G123:J123"/>
    <mergeCell ref="C124:D124"/>
    <mergeCell ref="G124:J124"/>
    <mergeCell ref="G114:H114"/>
    <mergeCell ref="G116:H116"/>
    <mergeCell ref="G118:H118"/>
    <mergeCell ref="D112:D118"/>
    <mergeCell ref="I112:J112"/>
    <mergeCell ref="I114:J114"/>
    <mergeCell ref="I116:J116"/>
    <mergeCell ref="I118:J118"/>
  </mergeCells>
  <phoneticPr fontId="4" type="noConversion"/>
  <conditionalFormatting sqref="G105:J105">
    <cfRule type="cellIs" dxfId="98" priority="191" operator="lessThan">
      <formula>0.5</formula>
    </cfRule>
    <cfRule type="cellIs" dxfId="97" priority="192" operator="greaterThan">
      <formula>0.5</formula>
    </cfRule>
  </conditionalFormatting>
  <conditionalFormatting sqref="F13">
    <cfRule type="containsText" dxfId="96" priority="188" operator="containsText" text="Non">
      <formula>NOT(ISERROR(SEARCH("Non",F13)))</formula>
    </cfRule>
  </conditionalFormatting>
  <conditionalFormatting sqref="K36:K39 K41:K44 K46:K50 K52:K58 K95:K99 K101:K103 K82:K86 K71:K80 K88:K93 K23:K34 K16:K21">
    <cfRule type="containsText" dxfId="95" priority="98" operator="containsText" text="?">
      <formula>NOT(ISERROR(SEARCH("?",K16)))</formula>
    </cfRule>
  </conditionalFormatting>
  <conditionalFormatting sqref="F16">
    <cfRule type="containsText" dxfId="94" priority="99" operator="containsText" text="Non">
      <formula>NOT(ISERROR(SEARCH("Non",F16)))</formula>
    </cfRule>
    <cfRule type="colorScale" priority="100">
      <colorScale>
        <cfvo type="min"/>
        <cfvo type="percentile" val="50"/>
        <cfvo type="max"/>
        <color rgb="FFF8696B"/>
        <color rgb="FFFFEB84"/>
        <color rgb="FF63BE7B"/>
      </colorScale>
    </cfRule>
  </conditionalFormatting>
  <conditionalFormatting sqref="F23:F30 F39 F36">
    <cfRule type="containsText" dxfId="93" priority="101" operator="containsText" text="Non">
      <formula>NOT(ISERROR(SEARCH("Non",F23)))</formula>
    </cfRule>
    <cfRule type="colorScale" priority="102">
      <colorScale>
        <cfvo type="min"/>
        <cfvo type="percentile" val="50"/>
        <cfvo type="max"/>
        <color rgb="FFF8696B"/>
        <color rgb="FFFFEB84"/>
        <color rgb="FF63BE7B"/>
      </colorScale>
    </cfRule>
  </conditionalFormatting>
  <conditionalFormatting sqref="F46 F50">
    <cfRule type="containsText" dxfId="92" priority="103" operator="containsText" text="Non">
      <formula>NOT(ISERROR(SEARCH("Non",F46)))</formula>
    </cfRule>
    <cfRule type="colorScale" priority="104">
      <colorScale>
        <cfvo type="min"/>
        <cfvo type="percentile" val="50"/>
        <cfvo type="max"/>
        <color rgb="FFF8696B"/>
        <color rgb="FFFFEB84"/>
        <color rgb="FF63BE7B"/>
      </colorScale>
    </cfRule>
  </conditionalFormatting>
  <conditionalFormatting sqref="F21">
    <cfRule type="containsText" dxfId="91" priority="96" operator="containsText" text="Non">
      <formula>NOT(ISERROR(SEARCH("Non",F21)))</formula>
    </cfRule>
    <cfRule type="colorScale" priority="97">
      <colorScale>
        <cfvo type="min"/>
        <cfvo type="percentile" val="50"/>
        <cfvo type="max"/>
        <color rgb="FFF8696B"/>
        <color rgb="FFFFEB84"/>
        <color rgb="FF63BE7B"/>
      </colorScale>
    </cfRule>
  </conditionalFormatting>
  <conditionalFormatting sqref="F17:F18">
    <cfRule type="containsText" dxfId="90" priority="94" operator="containsText" text="Non">
      <formula>NOT(ISERROR(SEARCH("Non",F17)))</formula>
    </cfRule>
    <cfRule type="colorScale" priority="95">
      <colorScale>
        <cfvo type="min"/>
        <cfvo type="percentile" val="50"/>
        <cfvo type="max"/>
        <color rgb="FFF8696B"/>
        <color rgb="FFFFEB84"/>
        <color rgb="FF63BE7B"/>
      </colorScale>
    </cfRule>
  </conditionalFormatting>
  <conditionalFormatting sqref="F19">
    <cfRule type="containsText" dxfId="89" priority="92" operator="containsText" text="Non">
      <formula>NOT(ISERROR(SEARCH("Non",F19)))</formula>
    </cfRule>
    <cfRule type="colorScale" priority="93">
      <colorScale>
        <cfvo type="min"/>
        <cfvo type="percentile" val="50"/>
        <cfvo type="max"/>
        <color rgb="FFF8696B"/>
        <color rgb="FFFFEB84"/>
        <color rgb="FF63BE7B"/>
      </colorScale>
    </cfRule>
  </conditionalFormatting>
  <conditionalFormatting sqref="F20">
    <cfRule type="containsText" dxfId="88" priority="90" operator="containsText" text="Non">
      <formula>NOT(ISERROR(SEARCH("Non",F20)))</formula>
    </cfRule>
    <cfRule type="colorScale" priority="91">
      <colorScale>
        <cfvo type="min"/>
        <cfvo type="percentile" val="50"/>
        <cfvo type="max"/>
        <color rgb="FFF8696B"/>
        <color rgb="FFFFEB84"/>
        <color rgb="FF63BE7B"/>
      </colorScale>
    </cfRule>
  </conditionalFormatting>
  <conditionalFormatting sqref="F37:F38">
    <cfRule type="containsText" dxfId="87" priority="88" operator="containsText" text="Non">
      <formula>NOT(ISERROR(SEARCH("Non",F37)))</formula>
    </cfRule>
    <cfRule type="colorScale" priority="89">
      <colorScale>
        <cfvo type="min"/>
        <cfvo type="percentile" val="50"/>
        <cfvo type="max"/>
        <color rgb="FFF8696B"/>
        <color rgb="FFFFEB84"/>
        <color rgb="FF63BE7B"/>
      </colorScale>
    </cfRule>
  </conditionalFormatting>
  <conditionalFormatting sqref="F52 F55 F57">
    <cfRule type="containsText" dxfId="86" priority="86" operator="containsText" text="Non">
      <formula>NOT(ISERROR(SEARCH("Non",F52)))</formula>
    </cfRule>
    <cfRule type="colorScale" priority="87">
      <colorScale>
        <cfvo type="min"/>
        <cfvo type="percentile" val="50"/>
        <cfvo type="max"/>
        <color rgb="FFF8696B"/>
        <color rgb="FFFFEB84"/>
        <color rgb="FF63BE7B"/>
      </colorScale>
    </cfRule>
  </conditionalFormatting>
  <conditionalFormatting sqref="F53:F54 F56">
    <cfRule type="containsText" dxfId="85" priority="84" operator="containsText" text="Non">
      <formula>NOT(ISERROR(SEARCH("Non",F53)))</formula>
    </cfRule>
    <cfRule type="colorScale" priority="85">
      <colorScale>
        <cfvo type="min"/>
        <cfvo type="percentile" val="50"/>
        <cfvo type="max"/>
        <color rgb="FFF8696B"/>
        <color rgb="FFFFEB84"/>
        <color rgb="FF63BE7B"/>
      </colorScale>
    </cfRule>
  </conditionalFormatting>
  <conditionalFormatting sqref="F58">
    <cfRule type="containsText" dxfId="84" priority="82" operator="containsText" text="Non">
      <formula>NOT(ISERROR(SEARCH("Non",F58)))</formula>
    </cfRule>
    <cfRule type="colorScale" priority="83">
      <colorScale>
        <cfvo type="min"/>
        <cfvo type="percentile" val="50"/>
        <cfvo type="max"/>
        <color rgb="FFF8696B"/>
        <color rgb="FFFFEB84"/>
        <color rgb="FF63BE7B"/>
      </colorScale>
    </cfRule>
  </conditionalFormatting>
  <conditionalFormatting sqref="F82">
    <cfRule type="containsText" dxfId="83" priority="80" operator="containsText" text="Non">
      <formula>NOT(ISERROR(SEARCH("Non",F82)))</formula>
    </cfRule>
    <cfRule type="colorScale" priority="81">
      <colorScale>
        <cfvo type="min"/>
        <cfvo type="percentile" val="50"/>
        <cfvo type="max"/>
        <color rgb="FFF8696B"/>
        <color rgb="FFFFEB84"/>
        <color rgb="FF63BE7B"/>
      </colorScale>
    </cfRule>
  </conditionalFormatting>
  <conditionalFormatting sqref="F83">
    <cfRule type="containsText" dxfId="82" priority="76" operator="containsText" text="Non">
      <formula>NOT(ISERROR(SEARCH("Non",F83)))</formula>
    </cfRule>
    <cfRule type="colorScale" priority="77">
      <colorScale>
        <cfvo type="min"/>
        <cfvo type="percentile" val="50"/>
        <cfvo type="max"/>
        <color rgb="FFF8696B"/>
        <color rgb="FFFFEB84"/>
        <color rgb="FF63BE7B"/>
      </colorScale>
    </cfRule>
  </conditionalFormatting>
  <conditionalFormatting sqref="F84">
    <cfRule type="containsText" dxfId="81" priority="74" operator="containsText" text="Non">
      <formula>NOT(ISERROR(SEARCH("Non",F84)))</formula>
    </cfRule>
    <cfRule type="colorScale" priority="75">
      <colorScale>
        <cfvo type="min"/>
        <cfvo type="percentile" val="50"/>
        <cfvo type="max"/>
        <color rgb="FFF8696B"/>
        <color rgb="FFFFEB84"/>
        <color rgb="FF63BE7B"/>
      </colorScale>
    </cfRule>
  </conditionalFormatting>
  <conditionalFormatting sqref="F85">
    <cfRule type="containsText" dxfId="80" priority="72" operator="containsText" text="Non">
      <formula>NOT(ISERROR(SEARCH("Non",F85)))</formula>
    </cfRule>
    <cfRule type="colorScale" priority="73">
      <colorScale>
        <cfvo type="min"/>
        <cfvo type="percentile" val="50"/>
        <cfvo type="max"/>
        <color rgb="FFF8696B"/>
        <color rgb="FFFFEB84"/>
        <color rgb="FF63BE7B"/>
      </colorScale>
    </cfRule>
  </conditionalFormatting>
  <conditionalFormatting sqref="F86">
    <cfRule type="containsText" dxfId="79" priority="70" operator="containsText" text="Non">
      <formula>NOT(ISERROR(SEARCH("Non",F86)))</formula>
    </cfRule>
    <cfRule type="colorScale" priority="71">
      <colorScale>
        <cfvo type="min"/>
        <cfvo type="percentile" val="50"/>
        <cfvo type="max"/>
        <color rgb="FFF8696B"/>
        <color rgb="FFFFEB84"/>
        <color rgb="FF63BE7B"/>
      </colorScale>
    </cfRule>
  </conditionalFormatting>
  <conditionalFormatting sqref="F88">
    <cfRule type="containsText" dxfId="78" priority="68" operator="containsText" text="Non">
      <formula>NOT(ISERROR(SEARCH("Non",F88)))</formula>
    </cfRule>
    <cfRule type="colorScale" priority="69">
      <colorScale>
        <cfvo type="min"/>
        <cfvo type="percentile" val="50"/>
        <cfvo type="max"/>
        <color rgb="FFF8696B"/>
        <color rgb="FFFFEB84"/>
        <color rgb="FF63BE7B"/>
      </colorScale>
    </cfRule>
  </conditionalFormatting>
  <conditionalFormatting sqref="F89:F90">
    <cfRule type="containsText" dxfId="77" priority="66" operator="containsText" text="Non">
      <formula>NOT(ISERROR(SEARCH("Non",F89)))</formula>
    </cfRule>
    <cfRule type="colorScale" priority="67">
      <colorScale>
        <cfvo type="min"/>
        <cfvo type="percentile" val="50"/>
        <cfvo type="max"/>
        <color rgb="FFF8696B"/>
        <color rgb="FFFFEB84"/>
        <color rgb="FF63BE7B"/>
      </colorScale>
    </cfRule>
  </conditionalFormatting>
  <conditionalFormatting sqref="F91">
    <cfRule type="containsText" dxfId="76" priority="64" operator="containsText" text="Non">
      <formula>NOT(ISERROR(SEARCH("Non",F91)))</formula>
    </cfRule>
    <cfRule type="colorScale" priority="65">
      <colorScale>
        <cfvo type="min"/>
        <cfvo type="percentile" val="50"/>
        <cfvo type="max"/>
        <color rgb="FFF8696B"/>
        <color rgb="FFFFEB84"/>
        <color rgb="FF63BE7B"/>
      </colorScale>
    </cfRule>
  </conditionalFormatting>
  <conditionalFormatting sqref="F92">
    <cfRule type="containsText" dxfId="75" priority="62" operator="containsText" text="Non">
      <formula>NOT(ISERROR(SEARCH("Non",F92)))</formula>
    </cfRule>
    <cfRule type="colorScale" priority="63">
      <colorScale>
        <cfvo type="min"/>
        <cfvo type="percentile" val="50"/>
        <cfvo type="max"/>
        <color rgb="FFF8696B"/>
        <color rgb="FFFFEB84"/>
        <color rgb="FF63BE7B"/>
      </colorScale>
    </cfRule>
  </conditionalFormatting>
  <conditionalFormatting sqref="F93">
    <cfRule type="containsText" dxfId="74" priority="60" operator="containsText" text="Non">
      <formula>NOT(ISERROR(SEARCH("Non",F93)))</formula>
    </cfRule>
    <cfRule type="colorScale" priority="61">
      <colorScale>
        <cfvo type="min"/>
        <cfvo type="percentile" val="50"/>
        <cfvo type="max"/>
        <color rgb="FFF8696B"/>
        <color rgb="FFFFEB84"/>
        <color rgb="FF63BE7B"/>
      </colorScale>
    </cfRule>
  </conditionalFormatting>
  <conditionalFormatting sqref="F95">
    <cfRule type="containsText" dxfId="73" priority="58" operator="containsText" text="Non">
      <formula>NOT(ISERROR(SEARCH("Non",F95)))</formula>
    </cfRule>
    <cfRule type="colorScale" priority="59">
      <colorScale>
        <cfvo type="min"/>
        <cfvo type="percentile" val="50"/>
        <cfvo type="max"/>
        <color rgb="FFF8696B"/>
        <color rgb="FFFFEB84"/>
        <color rgb="FF63BE7B"/>
      </colorScale>
    </cfRule>
  </conditionalFormatting>
  <conditionalFormatting sqref="F96">
    <cfRule type="containsText" dxfId="72" priority="56" operator="containsText" text="Non">
      <formula>NOT(ISERROR(SEARCH("Non",F96)))</formula>
    </cfRule>
    <cfRule type="colorScale" priority="57">
      <colorScale>
        <cfvo type="min"/>
        <cfvo type="percentile" val="50"/>
        <cfvo type="max"/>
        <color rgb="FFF8696B"/>
        <color rgb="FFFFEB84"/>
        <color rgb="FF63BE7B"/>
      </colorScale>
    </cfRule>
  </conditionalFormatting>
  <conditionalFormatting sqref="F97">
    <cfRule type="containsText" dxfId="71" priority="54" operator="containsText" text="Non">
      <formula>NOT(ISERROR(SEARCH("Non",F97)))</formula>
    </cfRule>
    <cfRule type="colorScale" priority="55">
      <colorScale>
        <cfvo type="min"/>
        <cfvo type="percentile" val="50"/>
        <cfvo type="max"/>
        <color rgb="FFF8696B"/>
        <color rgb="FFFFEB84"/>
        <color rgb="FF63BE7B"/>
      </colorScale>
    </cfRule>
  </conditionalFormatting>
  <conditionalFormatting sqref="F98">
    <cfRule type="containsText" dxfId="70" priority="52" operator="containsText" text="Non">
      <formula>NOT(ISERROR(SEARCH("Non",F98)))</formula>
    </cfRule>
    <cfRule type="colorScale" priority="53">
      <colorScale>
        <cfvo type="min"/>
        <cfvo type="percentile" val="50"/>
        <cfvo type="max"/>
        <color rgb="FFF8696B"/>
        <color rgb="FFFFEB84"/>
        <color rgb="FF63BE7B"/>
      </colorScale>
    </cfRule>
  </conditionalFormatting>
  <conditionalFormatting sqref="F99">
    <cfRule type="containsText" dxfId="69" priority="50" operator="containsText" text="Non">
      <formula>NOT(ISERROR(SEARCH("Non",F99)))</formula>
    </cfRule>
    <cfRule type="colorScale" priority="51">
      <colorScale>
        <cfvo type="min"/>
        <cfvo type="percentile" val="50"/>
        <cfvo type="max"/>
        <color rgb="FFF8696B"/>
        <color rgb="FFFFEB84"/>
        <color rgb="FF63BE7B"/>
      </colorScale>
    </cfRule>
  </conditionalFormatting>
  <conditionalFormatting sqref="F101">
    <cfRule type="containsText" dxfId="68" priority="48" operator="containsText" text="Non">
      <formula>NOT(ISERROR(SEARCH("Non",F101)))</formula>
    </cfRule>
    <cfRule type="colorScale" priority="49">
      <colorScale>
        <cfvo type="min"/>
        <cfvo type="percentile" val="50"/>
        <cfvo type="max"/>
        <color rgb="FFF8696B"/>
        <color rgb="FFFFEB84"/>
        <color rgb="FF63BE7B"/>
      </colorScale>
    </cfRule>
  </conditionalFormatting>
  <conditionalFormatting sqref="F102">
    <cfRule type="containsText" dxfId="67" priority="46" operator="containsText" text="Non">
      <formula>NOT(ISERROR(SEARCH("Non",F102)))</formula>
    </cfRule>
    <cfRule type="colorScale" priority="47">
      <colorScale>
        <cfvo type="min"/>
        <cfvo type="percentile" val="50"/>
        <cfvo type="max"/>
        <color rgb="FFF8696B"/>
        <color rgb="FFFFEB84"/>
        <color rgb="FF63BE7B"/>
      </colorScale>
    </cfRule>
  </conditionalFormatting>
  <conditionalFormatting sqref="F103">
    <cfRule type="containsText" dxfId="66" priority="44" operator="containsText" text="Non">
      <formula>NOT(ISERROR(SEARCH("Non",F103)))</formula>
    </cfRule>
    <cfRule type="colorScale" priority="45">
      <colorScale>
        <cfvo type="min"/>
        <cfvo type="percentile" val="50"/>
        <cfvo type="max"/>
        <color rgb="FFF8696B"/>
        <color rgb="FFFFEB84"/>
        <color rgb="FF63BE7B"/>
      </colorScale>
    </cfRule>
  </conditionalFormatting>
  <conditionalFormatting sqref="O15">
    <cfRule type="containsText" dxfId="65" priority="38" operator="containsText" text="Erreur saisie">
      <formula>NOT(ISERROR(SEARCH("Erreur saisie",O15)))</formula>
    </cfRule>
    <cfRule type="containsText" dxfId="64" priority="39" operator="containsText" text="Saisie OK">
      <formula>NOT(ISERROR(SEARCH("Saisie OK",O15)))</formula>
    </cfRule>
  </conditionalFormatting>
  <conditionalFormatting sqref="F44 F41">
    <cfRule type="containsText" dxfId="63" priority="36" operator="containsText" text="Non">
      <formula>NOT(ISERROR(SEARCH("Non",F41)))</formula>
    </cfRule>
    <cfRule type="colorScale" priority="37">
      <colorScale>
        <cfvo type="min"/>
        <cfvo type="percentile" val="50"/>
        <cfvo type="max"/>
        <color rgb="FFF8696B"/>
        <color rgb="FFFFEB84"/>
        <color rgb="FF63BE7B"/>
      </colorScale>
    </cfRule>
  </conditionalFormatting>
  <conditionalFormatting sqref="F42:F43">
    <cfRule type="containsText" dxfId="62" priority="34" operator="containsText" text="Non">
      <formula>NOT(ISERROR(SEARCH("Non",F42)))</formula>
    </cfRule>
    <cfRule type="colorScale" priority="35">
      <colorScale>
        <cfvo type="min"/>
        <cfvo type="percentile" val="50"/>
        <cfvo type="max"/>
        <color rgb="FFF8696B"/>
        <color rgb="FFFFEB84"/>
        <color rgb="FF63BE7B"/>
      </colorScale>
    </cfRule>
  </conditionalFormatting>
  <conditionalFormatting sqref="F71 F79">
    <cfRule type="containsText" dxfId="61" priority="21" operator="containsText" text="Non">
      <formula>NOT(ISERROR(SEARCH("Non",F71)))</formula>
    </cfRule>
    <cfRule type="colorScale" priority="22">
      <colorScale>
        <cfvo type="min"/>
        <cfvo type="percentile" val="50"/>
        <cfvo type="max"/>
        <color rgb="FFF8696B"/>
        <color rgb="FFFFEB84"/>
        <color rgb="FF63BE7B"/>
      </colorScale>
    </cfRule>
  </conditionalFormatting>
  <conditionalFormatting sqref="F72:F78">
    <cfRule type="containsText" dxfId="60" priority="19" operator="containsText" text="Non">
      <formula>NOT(ISERROR(SEARCH("Non",F72)))</formula>
    </cfRule>
    <cfRule type="colorScale" priority="20">
      <colorScale>
        <cfvo type="min"/>
        <cfvo type="percentile" val="50"/>
        <cfvo type="max"/>
        <color rgb="FFF8696B"/>
        <color rgb="FFFFEB84"/>
        <color rgb="FF63BE7B"/>
      </colorScale>
    </cfRule>
  </conditionalFormatting>
  <conditionalFormatting sqref="F80">
    <cfRule type="containsText" dxfId="59" priority="17" operator="containsText" text="Non">
      <formula>NOT(ISERROR(SEARCH("Non",F80)))</formula>
    </cfRule>
    <cfRule type="colorScale" priority="18">
      <colorScale>
        <cfvo type="min"/>
        <cfvo type="percentile" val="50"/>
        <cfvo type="max"/>
        <color rgb="FFF8696B"/>
        <color rgb="FFFFEB84"/>
        <color rgb="FF63BE7B"/>
      </colorScale>
    </cfRule>
  </conditionalFormatting>
  <conditionalFormatting sqref="F31:F34">
    <cfRule type="containsText" dxfId="58" priority="105" operator="containsText" text="Non">
      <formula>NOT(ISERROR(SEARCH("Non",F31)))</formula>
    </cfRule>
    <cfRule type="colorScale" priority="106">
      <colorScale>
        <cfvo type="min"/>
        <cfvo type="percentile" val="50"/>
        <cfvo type="max"/>
        <color rgb="FFF8696B"/>
        <color rgb="FFFFEB84"/>
        <color rgb="FF63BE7B"/>
      </colorScale>
    </cfRule>
  </conditionalFormatting>
  <conditionalFormatting sqref="F47:F49">
    <cfRule type="containsText" dxfId="57" priority="107" operator="containsText" text="Non">
      <formula>NOT(ISERROR(SEARCH("Non",F47)))</formula>
    </cfRule>
    <cfRule type="colorScale" priority="108">
      <colorScale>
        <cfvo type="min"/>
        <cfvo type="percentile" val="50"/>
        <cfvo type="max"/>
        <color rgb="FFF8696B"/>
        <color rgb="FFFFEB84"/>
        <color rgb="FF63BE7B"/>
      </colorScale>
    </cfRule>
  </conditionalFormatting>
  <conditionalFormatting sqref="G107:H107">
    <cfRule type="containsText" dxfId="56" priority="8" operator="containsText" text="!">
      <formula>NOT(ISERROR(SEARCH("!",G107)))</formula>
    </cfRule>
  </conditionalFormatting>
  <conditionalFormatting sqref="K60:K69">
    <cfRule type="containsText" dxfId="55" priority="5" operator="containsText" text="?">
      <formula>NOT(ISERROR(SEARCH("?",K60)))</formula>
    </cfRule>
  </conditionalFormatting>
  <conditionalFormatting sqref="F67:F68 F60">
    <cfRule type="containsText" dxfId="54" priority="3" operator="containsText" text="Non">
      <formula>NOT(ISERROR(SEARCH("Non",F60)))</formula>
    </cfRule>
    <cfRule type="colorScale" priority="4">
      <colorScale>
        <cfvo type="min"/>
        <cfvo type="percentile" val="50"/>
        <cfvo type="max"/>
        <color rgb="FFF8696B"/>
        <color rgb="FFFFEB84"/>
        <color rgb="FF63BE7B"/>
      </colorScale>
    </cfRule>
  </conditionalFormatting>
  <conditionalFormatting sqref="F69">
    <cfRule type="containsText" dxfId="53" priority="1" operator="containsText" text="Non">
      <formula>NOT(ISERROR(SEARCH("Non",F69)))</formula>
    </cfRule>
    <cfRule type="colorScale" priority="2">
      <colorScale>
        <cfvo type="min"/>
        <cfvo type="percentile" val="50"/>
        <cfvo type="max"/>
        <color rgb="FFF8696B"/>
        <color rgb="FFFFEB84"/>
        <color rgb="FF63BE7B"/>
      </colorScale>
    </cfRule>
  </conditionalFormatting>
  <conditionalFormatting sqref="F61:F66">
    <cfRule type="containsText" dxfId="52" priority="6" operator="containsText" text="Non">
      <formula>NOT(ISERROR(SEARCH("Non",F61)))</formula>
    </cfRule>
    <cfRule type="colorScale" priority="7">
      <colorScale>
        <cfvo type="min"/>
        <cfvo type="percentile" val="50"/>
        <cfvo type="max"/>
        <color rgb="FFF8696B"/>
        <color rgb="FFFFEB84"/>
        <color rgb="FF63BE7B"/>
      </colorScale>
    </cfRule>
  </conditionalFormatting>
  <pageMargins left="0.70866141732283472" right="0.31496062992125984" top="0.35433070866141736" bottom="0.35433070866141736" header="0.31496062992125984" footer="0.31496062992125984"/>
  <pageSetup paperSize="9" scale="32"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7C2AA-9308-4792-BBE3-20DC489775A2}">
  <sheetPr>
    <tabColor rgb="FF0066FF"/>
    <pageSetUpPr fitToPage="1"/>
  </sheetPr>
  <dimension ref="B1:AF132"/>
  <sheetViews>
    <sheetView tabSelected="1" topLeftCell="A57" zoomScale="87" zoomScaleNormal="87" workbookViewId="0">
      <selection activeCell="B70" sqref="B70"/>
    </sheetView>
  </sheetViews>
  <sheetFormatPr baseColWidth="10" defaultColWidth="11" defaultRowHeight="14"/>
  <cols>
    <col min="1" max="2" width="8.6640625" style="164" customWidth="1"/>
    <col min="3" max="3" width="10.6640625" style="164" customWidth="1"/>
    <col min="4" max="4" width="53.6640625" style="164" customWidth="1"/>
    <col min="5" max="5" width="70.6640625" style="164" customWidth="1"/>
    <col min="6" max="6" width="10.1640625" style="164" customWidth="1"/>
    <col min="7" max="10" width="15.6640625" style="164" customWidth="1"/>
    <col min="11" max="11" width="5.1640625" style="164" customWidth="1"/>
    <col min="12" max="12" width="12.1640625" style="164" customWidth="1"/>
    <col min="13" max="13" width="9.33203125" style="164" customWidth="1"/>
    <col min="14" max="16" width="8.83203125" style="164" hidden="1" customWidth="1"/>
    <col min="17" max="32" width="11" style="164" hidden="1" customWidth="1"/>
    <col min="33" max="16384" width="11" style="164"/>
  </cols>
  <sheetData>
    <row r="1" spans="2:30" ht="21" customHeight="1"/>
    <row r="2" spans="2:30" ht="236" customHeight="1" thickBot="1"/>
    <row r="3" spans="2:30" ht="30" customHeight="1">
      <c r="B3" s="336" t="s">
        <v>124</v>
      </c>
      <c r="C3" s="337"/>
      <c r="D3" s="338"/>
    </row>
    <row r="4" spans="2:30" ht="30" customHeight="1">
      <c r="B4" s="353" t="s">
        <v>103</v>
      </c>
      <c r="C4" s="354"/>
      <c r="D4" s="50" t="str">
        <f>'SESSION 2023'!C6</f>
        <v>xxxxx</v>
      </c>
    </row>
    <row r="5" spans="2:30" ht="30" customHeight="1">
      <c r="B5" s="346" t="s">
        <v>113</v>
      </c>
      <c r="C5" s="347"/>
      <c r="D5" s="50">
        <f>'SESSION 2023'!C7</f>
        <v>2023</v>
      </c>
    </row>
    <row r="6" spans="2:30" ht="30" customHeight="1">
      <c r="B6" s="346" t="s">
        <v>0</v>
      </c>
      <c r="C6" s="347"/>
      <c r="D6" s="50" t="str">
        <f>'SESSION 2023'!C8</f>
        <v>VVVVVVV</v>
      </c>
    </row>
    <row r="7" spans="2:30" ht="30" customHeight="1">
      <c r="B7" s="346" t="s">
        <v>2</v>
      </c>
      <c r="C7" s="347"/>
      <c r="D7" s="50" t="str">
        <f>'SESSION 2023'!C9</f>
        <v>MARTIN</v>
      </c>
    </row>
    <row r="8" spans="2:30" ht="30" customHeight="1">
      <c r="B8" s="344" t="s">
        <v>3</v>
      </c>
      <c r="C8" s="345"/>
      <c r="D8" s="50" t="str">
        <f>'SESSION 2023'!C10</f>
        <v>Quentin</v>
      </c>
    </row>
    <row r="9" spans="2:30" ht="30" customHeight="1">
      <c r="B9" s="346" t="s">
        <v>4</v>
      </c>
      <c r="C9" s="347"/>
      <c r="D9" s="31"/>
    </row>
    <row r="10" spans="2:30" ht="30" customHeight="1" thickBot="1">
      <c r="B10" s="348" t="s">
        <v>5</v>
      </c>
      <c r="C10" s="349"/>
      <c r="D10" s="49" t="s">
        <v>119</v>
      </c>
    </row>
    <row r="11" spans="2:30" ht="10" customHeight="1"/>
    <row r="12" spans="2:30" ht="104.5" customHeight="1">
      <c r="C12" s="386" t="s">
        <v>127</v>
      </c>
      <c r="D12" s="387"/>
      <c r="E12" s="165" t="s">
        <v>443</v>
      </c>
      <c r="F12" s="388" t="s">
        <v>440</v>
      </c>
      <c r="G12" s="388"/>
      <c r="H12" s="388"/>
      <c r="I12" s="388"/>
      <c r="J12" s="388"/>
      <c r="K12" s="166"/>
      <c r="L12" s="167"/>
      <c r="M12" s="166"/>
    </row>
    <row r="13" spans="2:30" ht="25" customHeight="1">
      <c r="C13" s="393" t="s">
        <v>7</v>
      </c>
      <c r="D13" s="394"/>
      <c r="E13" s="391" t="s">
        <v>50</v>
      </c>
      <c r="F13" s="255" t="s">
        <v>40</v>
      </c>
      <c r="G13" s="61">
        <v>1</v>
      </c>
      <c r="H13" s="62">
        <v>2</v>
      </c>
      <c r="I13" s="63">
        <v>3</v>
      </c>
      <c r="J13" s="64">
        <v>4</v>
      </c>
      <c r="K13" s="166"/>
      <c r="L13" s="167"/>
      <c r="M13" s="168"/>
    </row>
    <row r="14" spans="2:30" ht="68" customHeight="1">
      <c r="C14" s="395"/>
      <c r="D14" s="396"/>
      <c r="E14" s="392"/>
      <c r="F14" s="253" t="s">
        <v>439</v>
      </c>
      <c r="G14" s="69" t="s">
        <v>44</v>
      </c>
      <c r="H14" s="70" t="s">
        <v>45</v>
      </c>
      <c r="I14" s="70" t="s">
        <v>46</v>
      </c>
      <c r="J14" s="70" t="s">
        <v>47</v>
      </c>
      <c r="K14" s="166"/>
      <c r="L14" s="169" t="s">
        <v>6</v>
      </c>
      <c r="M14" s="168"/>
    </row>
    <row r="15" spans="2:30" ht="30" customHeight="1">
      <c r="C15" s="389" t="s">
        <v>154</v>
      </c>
      <c r="D15" s="390"/>
      <c r="E15" s="390"/>
      <c r="F15" s="390"/>
      <c r="G15" s="390"/>
      <c r="H15" s="390"/>
      <c r="I15" s="390"/>
      <c r="J15" s="390"/>
      <c r="K15" s="453"/>
      <c r="L15" s="245">
        <v>0.05</v>
      </c>
      <c r="M15" s="73">
        <f>SUM(L16:L21)</f>
        <v>1</v>
      </c>
      <c r="O15" s="171" t="str">
        <f>IF(M15=100%,"Valide",IF(M15&lt;100%,"Invalide",IF(M15&gt;100%,"Invalide")))</f>
        <v>Valide</v>
      </c>
      <c r="P15" s="172"/>
      <c r="Q15" s="76" t="s">
        <v>25</v>
      </c>
      <c r="R15" s="76" t="s">
        <v>26</v>
      </c>
      <c r="S15" s="76" t="s">
        <v>27</v>
      </c>
      <c r="T15" s="76" t="s">
        <v>28</v>
      </c>
      <c r="U15" s="76" t="s">
        <v>29</v>
      </c>
      <c r="V15" s="76" t="s">
        <v>30</v>
      </c>
      <c r="W15" s="76" t="s">
        <v>31</v>
      </c>
      <c r="X15" s="76" t="s">
        <v>32</v>
      </c>
      <c r="Y15" s="76" t="s">
        <v>33</v>
      </c>
      <c r="Z15" s="76" t="s">
        <v>34</v>
      </c>
      <c r="AA15" s="76" t="s">
        <v>35</v>
      </c>
      <c r="AB15" s="76" t="s">
        <v>36</v>
      </c>
      <c r="AC15" s="76" t="s">
        <v>37</v>
      </c>
      <c r="AD15" s="76" t="s">
        <v>38</v>
      </c>
    </row>
    <row r="16" spans="2:30" ht="35" customHeight="1">
      <c r="C16" s="155" t="s">
        <v>161</v>
      </c>
      <c r="D16" s="135" t="s">
        <v>167</v>
      </c>
      <c r="E16" s="142" t="s">
        <v>168</v>
      </c>
      <c r="F16" s="14"/>
      <c r="G16" s="12"/>
      <c r="H16" s="13" t="s">
        <v>106</v>
      </c>
      <c r="I16" s="13"/>
      <c r="J16" s="13"/>
      <c r="K16" s="79" t="str">
        <f t="shared" ref="K16:K21" si="0">IF(S16&gt;1,"?",(IF(X16&gt;0,"?","")))</f>
        <v/>
      </c>
      <c r="L16" s="173">
        <v>0.25</v>
      </c>
      <c r="M16" s="174"/>
      <c r="O16" s="175" t="str">
        <f>IF(M15=100%,"Valide",IF(M15&lt;100%,"Invalide",IF(M15&gt;100%,"Invalide")))</f>
        <v>Valide</v>
      </c>
      <c r="P16" s="176">
        <f>Q16</f>
        <v>0.25</v>
      </c>
      <c r="Q16" s="84">
        <f t="shared" ref="Q16:Q21" si="1">L16</f>
        <v>0.25</v>
      </c>
      <c r="R16" s="85">
        <f t="shared" ref="R16:R21" si="2">IF(J16&lt;&gt;"",1,IF(I16&lt;&gt;"",2/3,IF(H16&lt;&gt;"",1/3,0)))*Q16*20</f>
        <v>1.6666666666666665</v>
      </c>
      <c r="S16" s="85">
        <f t="shared" ref="S16:S21" si="3">IF(F16="",IF(G16&lt;&gt;"",1,0)+IF(H16&lt;&gt;"",1,0)+IF(I16&lt;&gt;"",1,0)+IF(J16&lt;&gt;"",1,0),0)</f>
        <v>1</v>
      </c>
      <c r="T16" s="85">
        <f t="shared" ref="T16:T21" si="4">IF(F16&lt;&gt;"",0,IF(G16="",(R16/(Q16*20)),0.02+(R16/(Q16*20))))</f>
        <v>0.33333333333333331</v>
      </c>
      <c r="U16" s="85">
        <f t="shared" ref="U16:U21" si="5">IF(F16&lt;&gt;"",0,Q16)</f>
        <v>0.25</v>
      </c>
      <c r="V16" s="85">
        <f t="shared" ref="V16:V21" si="6">IF(K16&lt;&gt;"",1,0)</f>
        <v>0</v>
      </c>
      <c r="W16" s="85" t="b">
        <f t="shared" ref="W16:W21" si="7">IF(F16="",OR(G16&lt;&gt;"",H16&lt;&gt;"",I16&lt;&gt;"",J16&lt;&gt;""),0)</f>
        <v>1</v>
      </c>
      <c r="X16" s="85">
        <f t="shared" ref="X16:X21" si="8">IF(F16&lt;&gt;"",IF(G16&lt;&gt;"",1,0)+IF(H16&lt;&gt;"",1,0)+IF(I16&lt;&gt;"",1,0)+IF(J16&lt;&gt;"",1,0),0)</f>
        <v>0</v>
      </c>
      <c r="Y16" s="85" t="b">
        <f>OR(W16=FALSE,W17=FALSE,W18=FALSE,W19=FALSE,W20=FALSE,W21=FALSE)</f>
        <v>0</v>
      </c>
      <c r="Z16" s="86">
        <f>SUM(U16:U21)</f>
        <v>1</v>
      </c>
      <c r="AA16" s="87">
        <f>L15</f>
        <v>0.05</v>
      </c>
      <c r="AB16" s="85">
        <f>SUM(T16:T21)</f>
        <v>1.9999999999999998</v>
      </c>
      <c r="AC16" s="85">
        <f>IF(SUM(S16:S21)=0,0,1)</f>
        <v>1</v>
      </c>
      <c r="AD16" s="88">
        <f>IF(AC16=1,SUMPRODUCT(R16:R21,S16:S21)/SUMPRODUCT(Q16:Q21,S16:S21),0)</f>
        <v>6.6666666666666661</v>
      </c>
    </row>
    <row r="17" spans="3:30" ht="35" customHeight="1">
      <c r="C17" s="155" t="s">
        <v>162</v>
      </c>
      <c r="D17" s="135" t="s">
        <v>169</v>
      </c>
      <c r="E17" s="142" t="s">
        <v>170</v>
      </c>
      <c r="F17" s="14"/>
      <c r="G17" s="12"/>
      <c r="H17" s="13" t="s">
        <v>106</v>
      </c>
      <c r="I17" s="13"/>
      <c r="J17" s="13"/>
      <c r="K17" s="79" t="str">
        <f t="shared" si="0"/>
        <v/>
      </c>
      <c r="L17" s="173">
        <v>0.1</v>
      </c>
      <c r="M17" s="174"/>
      <c r="Q17" s="84">
        <f t="shared" si="1"/>
        <v>0.1</v>
      </c>
      <c r="R17" s="85">
        <f t="shared" si="2"/>
        <v>0.66666666666666663</v>
      </c>
      <c r="S17" s="85">
        <f t="shared" si="3"/>
        <v>1</v>
      </c>
      <c r="T17" s="85">
        <f t="shared" si="4"/>
        <v>0.33333333333333331</v>
      </c>
      <c r="U17" s="85">
        <f t="shared" si="5"/>
        <v>0.1</v>
      </c>
      <c r="V17" s="85">
        <f t="shared" si="6"/>
        <v>0</v>
      </c>
      <c r="W17" s="85" t="b">
        <f t="shared" si="7"/>
        <v>1</v>
      </c>
      <c r="X17" s="85">
        <f t="shared" si="8"/>
        <v>0</v>
      </c>
      <c r="Y17" s="92"/>
      <c r="Z17" s="93"/>
      <c r="AA17" s="52"/>
      <c r="AB17" s="52"/>
      <c r="AC17" s="52"/>
      <c r="AD17" s="55"/>
    </row>
    <row r="18" spans="3:30" ht="35" customHeight="1">
      <c r="C18" s="155" t="s">
        <v>163</v>
      </c>
      <c r="D18" s="135" t="s">
        <v>171</v>
      </c>
      <c r="E18" s="142" t="s">
        <v>172</v>
      </c>
      <c r="F18" s="14"/>
      <c r="G18" s="12"/>
      <c r="H18" s="13" t="s">
        <v>106</v>
      </c>
      <c r="I18" s="13"/>
      <c r="J18" s="13"/>
      <c r="K18" s="79" t="str">
        <f t="shared" si="0"/>
        <v/>
      </c>
      <c r="L18" s="173">
        <v>0.1</v>
      </c>
      <c r="M18" s="174"/>
      <c r="Q18" s="84">
        <f t="shared" si="1"/>
        <v>0.1</v>
      </c>
      <c r="R18" s="85">
        <f t="shared" si="2"/>
        <v>0.66666666666666663</v>
      </c>
      <c r="S18" s="85">
        <f t="shared" si="3"/>
        <v>1</v>
      </c>
      <c r="T18" s="85">
        <f t="shared" si="4"/>
        <v>0.33333333333333331</v>
      </c>
      <c r="U18" s="85">
        <f t="shared" si="5"/>
        <v>0.1</v>
      </c>
      <c r="V18" s="85">
        <f t="shared" si="6"/>
        <v>0</v>
      </c>
      <c r="W18" s="85" t="b">
        <f t="shared" si="7"/>
        <v>1</v>
      </c>
      <c r="X18" s="85">
        <f t="shared" si="8"/>
        <v>0</v>
      </c>
      <c r="Y18" s="92"/>
      <c r="Z18" s="94"/>
      <c r="AA18" s="52"/>
      <c r="AB18" s="52"/>
      <c r="AC18" s="52"/>
      <c r="AD18" s="55"/>
    </row>
    <row r="19" spans="3:30" ht="105" customHeight="1">
      <c r="C19" s="155" t="s">
        <v>164</v>
      </c>
      <c r="D19" s="135" t="s">
        <v>173</v>
      </c>
      <c r="E19" s="142" t="s">
        <v>174</v>
      </c>
      <c r="F19" s="14"/>
      <c r="G19" s="12"/>
      <c r="H19" s="13" t="s">
        <v>106</v>
      </c>
      <c r="I19" s="13"/>
      <c r="J19" s="13"/>
      <c r="K19" s="79" t="str">
        <f t="shared" si="0"/>
        <v/>
      </c>
      <c r="L19" s="173">
        <v>0.15</v>
      </c>
      <c r="M19" s="174"/>
      <c r="Q19" s="84">
        <f t="shared" si="1"/>
        <v>0.15</v>
      </c>
      <c r="R19" s="85">
        <f t="shared" si="2"/>
        <v>0.99999999999999989</v>
      </c>
      <c r="S19" s="85">
        <f t="shared" si="3"/>
        <v>1</v>
      </c>
      <c r="T19" s="85">
        <f t="shared" si="4"/>
        <v>0.33333333333333331</v>
      </c>
      <c r="U19" s="85">
        <f t="shared" si="5"/>
        <v>0.15</v>
      </c>
      <c r="V19" s="85">
        <f t="shared" si="6"/>
        <v>0</v>
      </c>
      <c r="W19" s="85" t="b">
        <f t="shared" si="7"/>
        <v>1</v>
      </c>
      <c r="X19" s="85">
        <f t="shared" si="8"/>
        <v>0</v>
      </c>
      <c r="Y19" s="92"/>
      <c r="Z19" s="94"/>
      <c r="AA19" s="52"/>
      <c r="AB19" s="52"/>
      <c r="AC19" s="52"/>
      <c r="AD19" s="55"/>
    </row>
    <row r="20" spans="3:30" ht="42" customHeight="1">
      <c r="C20" s="155" t="s">
        <v>165</v>
      </c>
      <c r="D20" s="135" t="s">
        <v>175</v>
      </c>
      <c r="E20" s="142" t="s">
        <v>176</v>
      </c>
      <c r="F20" s="14"/>
      <c r="G20" s="12"/>
      <c r="H20" s="13" t="s">
        <v>106</v>
      </c>
      <c r="I20" s="13"/>
      <c r="J20" s="13"/>
      <c r="K20" s="79" t="str">
        <f t="shared" si="0"/>
        <v/>
      </c>
      <c r="L20" s="173">
        <v>0.25</v>
      </c>
      <c r="M20" s="174"/>
      <c r="Q20" s="84">
        <f t="shared" si="1"/>
        <v>0.25</v>
      </c>
      <c r="R20" s="85">
        <f t="shared" si="2"/>
        <v>1.6666666666666665</v>
      </c>
      <c r="S20" s="85">
        <f t="shared" si="3"/>
        <v>1</v>
      </c>
      <c r="T20" s="85">
        <f t="shared" si="4"/>
        <v>0.33333333333333331</v>
      </c>
      <c r="U20" s="85">
        <f t="shared" si="5"/>
        <v>0.25</v>
      </c>
      <c r="V20" s="85">
        <f t="shared" si="6"/>
        <v>0</v>
      </c>
      <c r="W20" s="85" t="b">
        <f t="shared" si="7"/>
        <v>1</v>
      </c>
      <c r="X20" s="85">
        <f t="shared" si="8"/>
        <v>0</v>
      </c>
      <c r="Y20" s="92"/>
      <c r="Z20" s="94"/>
      <c r="AA20" s="52"/>
      <c r="AB20" s="52"/>
      <c r="AC20" s="52"/>
      <c r="AD20" s="55"/>
    </row>
    <row r="21" spans="3:30" ht="27" customHeight="1">
      <c r="C21" s="155" t="s">
        <v>166</v>
      </c>
      <c r="D21" s="135" t="s">
        <v>91</v>
      </c>
      <c r="E21" s="142" t="s">
        <v>111</v>
      </c>
      <c r="F21" s="14"/>
      <c r="G21" s="12"/>
      <c r="H21" s="13" t="s">
        <v>106</v>
      </c>
      <c r="I21" s="13"/>
      <c r="J21" s="13"/>
      <c r="K21" s="79" t="str">
        <f t="shared" si="0"/>
        <v/>
      </c>
      <c r="L21" s="173">
        <v>0.15</v>
      </c>
      <c r="M21" s="174"/>
      <c r="Q21" s="84">
        <f t="shared" si="1"/>
        <v>0.15</v>
      </c>
      <c r="R21" s="85">
        <f t="shared" si="2"/>
        <v>0.99999999999999989</v>
      </c>
      <c r="S21" s="85">
        <f t="shared" si="3"/>
        <v>1</v>
      </c>
      <c r="T21" s="85">
        <f t="shared" si="4"/>
        <v>0.33333333333333331</v>
      </c>
      <c r="U21" s="85">
        <f t="shared" si="5"/>
        <v>0.15</v>
      </c>
      <c r="V21" s="85">
        <f t="shared" si="6"/>
        <v>0</v>
      </c>
      <c r="W21" s="85" t="b">
        <f t="shared" si="7"/>
        <v>1</v>
      </c>
      <c r="X21" s="85">
        <f t="shared" si="8"/>
        <v>0</v>
      </c>
      <c r="Y21" s="178"/>
      <c r="Z21" s="97">
        <f>Z16*AA16</f>
        <v>0.05</v>
      </c>
      <c r="AA21" s="179"/>
      <c r="AB21" s="179"/>
      <c r="AC21" s="179"/>
      <c r="AD21" s="180"/>
    </row>
    <row r="22" spans="3:30" ht="30" customHeight="1">
      <c r="C22" s="397" t="s">
        <v>155</v>
      </c>
      <c r="D22" s="398"/>
      <c r="E22" s="398"/>
      <c r="F22" s="398"/>
      <c r="G22" s="398"/>
      <c r="H22" s="398"/>
      <c r="I22" s="398"/>
      <c r="J22" s="398"/>
      <c r="K22" s="398"/>
      <c r="L22" s="245">
        <v>0.05</v>
      </c>
      <c r="M22" s="73">
        <f>SUM(L23:L34)</f>
        <v>1</v>
      </c>
    </row>
    <row r="23" spans="3:30" ht="101" customHeight="1">
      <c r="C23" s="218" t="s">
        <v>177</v>
      </c>
      <c r="D23" s="134" t="s">
        <v>189</v>
      </c>
      <c r="E23" s="223" t="s">
        <v>190</v>
      </c>
      <c r="F23" s="21"/>
      <c r="G23" s="18"/>
      <c r="H23" s="19"/>
      <c r="I23" s="19" t="s">
        <v>106</v>
      </c>
      <c r="J23" s="20"/>
      <c r="K23" s="79" t="str">
        <f>IF(S23&gt;1,"?",(IF(X23&gt;0,"?","")))</f>
        <v/>
      </c>
      <c r="L23" s="181">
        <v>0.06</v>
      </c>
      <c r="M23" s="174"/>
      <c r="Q23" s="84">
        <f>L23</f>
        <v>0.06</v>
      </c>
      <c r="R23" s="85">
        <f>IF(J23&lt;&gt;"",1,IF(I23&lt;&gt;"",2/3,IF(H23&lt;&gt;"",1/3,0)))*Q23*20</f>
        <v>0.79999999999999982</v>
      </c>
      <c r="S23" s="85">
        <f>IF(F23="",IF(G23&lt;&gt;"",1,0)+IF(H23&lt;&gt;"",1,0)+IF(I23&lt;&gt;"",1,0)+IF(J23&lt;&gt;"",1,0),0)</f>
        <v>1</v>
      </c>
      <c r="T23" s="85">
        <f>IF(F23&lt;&gt;"",0,IF(G23="",(R23/(Q23*20)),0.02+(R23/(Q23*20))))</f>
        <v>0.66666666666666652</v>
      </c>
      <c r="U23" s="85">
        <f>IF(F23&lt;&gt;"",0,Q23)</f>
        <v>0.06</v>
      </c>
      <c r="V23" s="85">
        <f>IF(K23&lt;&gt;"",1,0)</f>
        <v>0</v>
      </c>
      <c r="W23" s="85" t="b">
        <f>IF(F23="",OR(G23&lt;&gt;"",H23&lt;&gt;"",I23&lt;&gt;"",J23&lt;&gt;""),0)</f>
        <v>1</v>
      </c>
      <c r="X23" s="85">
        <f>IF(F23&lt;&gt;"",IF(G23&lt;&gt;"",1,0)+IF(H23&lt;&gt;"",1,0)+IF(I23&lt;&gt;"",1,0)+IF(J23&lt;&gt;"",1,0),0)</f>
        <v>0</v>
      </c>
      <c r="Y23" s="85" t="b">
        <f>OR(W23=FALSE,W24=FALSE,W25=FALSE,W26=FALSE,W27=FALSE,W28=FALSE,W29=FALSE,W30=FALSE,W31=FALSE,W32=FALSE,W33=FALSE,W34=FALSE)</f>
        <v>0</v>
      </c>
      <c r="Z23" s="86">
        <f>SUM(U23:U34)</f>
        <v>1</v>
      </c>
      <c r="AA23" s="87">
        <f>L22</f>
        <v>0.05</v>
      </c>
      <c r="AB23" s="85">
        <f>SUM(T23:T34)</f>
        <v>8</v>
      </c>
      <c r="AC23" s="85">
        <f>IF(SUM(S23:S34)=0,0,1)</f>
        <v>1</v>
      </c>
      <c r="AD23" s="88">
        <f>IF(AC23=1,SUMPRODUCT(R23:R34,S23:S34)/SUMPRODUCT(Q23:Q34,S23:S34),0)</f>
        <v>13.33333333333333</v>
      </c>
    </row>
    <row r="24" spans="3:30" ht="60" customHeight="1">
      <c r="C24" s="218" t="s">
        <v>178</v>
      </c>
      <c r="D24" s="134" t="s">
        <v>191</v>
      </c>
      <c r="E24" s="223" t="s">
        <v>192</v>
      </c>
      <c r="F24" s="21"/>
      <c r="G24" s="18"/>
      <c r="H24" s="19"/>
      <c r="I24" s="19" t="s">
        <v>106</v>
      </c>
      <c r="J24" s="20"/>
      <c r="K24" s="79" t="str">
        <f t="shared" ref="K24:K34" si="9">IF(S24&gt;1,"?",(IF(X24&gt;0,"?","")))</f>
        <v/>
      </c>
      <c r="L24" s="181">
        <v>0.06</v>
      </c>
      <c r="M24" s="174"/>
      <c r="Q24" s="84">
        <f>L24</f>
        <v>0.06</v>
      </c>
      <c r="R24" s="85">
        <f t="shared" ref="R24:R34" si="10">IF(J24&lt;&gt;"",1,IF(I24&lt;&gt;"",2/3,IF(H24&lt;&gt;"",1/3,0)))*Q24*20</f>
        <v>0.79999999999999982</v>
      </c>
      <c r="S24" s="85">
        <f>IF(F24="",IF(G24&lt;&gt;"",1,0)+IF(H24&lt;&gt;"",1,0)+IF(I24&lt;&gt;"",1,0)+IF(J24&lt;&gt;"",1,0),0)</f>
        <v>1</v>
      </c>
      <c r="T24" s="85">
        <f>IF(F24&lt;&gt;"",0,IF(G24="",(R24/(Q24*20)),0.02+(R24/(Q24*20))))</f>
        <v>0.66666666666666652</v>
      </c>
      <c r="U24" s="85">
        <f>IF(F24&lt;&gt;"",0,Q24)</f>
        <v>0.06</v>
      </c>
      <c r="V24" s="85">
        <f>IF(K24&lt;&gt;"",1,0)</f>
        <v>0</v>
      </c>
      <c r="W24" s="85" t="b">
        <f>IF(F24="",OR(G24&lt;&gt;"",H24&lt;&gt;"",I24&lt;&gt;"",J24&lt;&gt;""),0)</f>
        <v>1</v>
      </c>
      <c r="X24" s="85">
        <f>IF(F24&lt;&gt;"",IF(G24&lt;&gt;"",1,0)+IF(H24&lt;&gt;"",1,0)+IF(I24&lt;&gt;"",1,0)+IF(J24&lt;&gt;"",1,0),0)</f>
        <v>0</v>
      </c>
      <c r="Y24" s="92"/>
      <c r="Z24" s="182"/>
      <c r="AA24" s="226"/>
      <c r="AB24" s="92"/>
      <c r="AC24" s="92"/>
      <c r="AD24" s="183"/>
    </row>
    <row r="25" spans="3:30" ht="71" customHeight="1">
      <c r="C25" s="218" t="s">
        <v>179</v>
      </c>
      <c r="D25" s="134" t="s">
        <v>193</v>
      </c>
      <c r="E25" s="223" t="s">
        <v>194</v>
      </c>
      <c r="F25" s="21"/>
      <c r="G25" s="18"/>
      <c r="H25" s="19"/>
      <c r="I25" s="19" t="s">
        <v>106</v>
      </c>
      <c r="J25" s="20"/>
      <c r="K25" s="79" t="str">
        <f t="shared" si="9"/>
        <v/>
      </c>
      <c r="L25" s="181">
        <v>0.12</v>
      </c>
      <c r="M25" s="174"/>
      <c r="Q25" s="84">
        <f t="shared" ref="Q25:Q34" si="11">L25</f>
        <v>0.12</v>
      </c>
      <c r="R25" s="85">
        <f t="shared" si="10"/>
        <v>1.5999999999999996</v>
      </c>
      <c r="S25" s="85">
        <f t="shared" ref="S25:S34" si="12">IF(F25="",IF(G25&lt;&gt;"",1,0)+IF(H25&lt;&gt;"",1,0)+IF(I25&lt;&gt;"",1,0)+IF(J25&lt;&gt;"",1,0),0)</f>
        <v>1</v>
      </c>
      <c r="T25" s="85">
        <f t="shared" ref="T25:T34" si="13">IF(F25&lt;&gt;"",0,IF(G25="",(R25/(Q25*20)),0.02+(R25/(Q25*20))))</f>
        <v>0.66666666666666652</v>
      </c>
      <c r="U25" s="85">
        <f t="shared" ref="U25:U34" si="14">IF(F25&lt;&gt;"",0,Q25)</f>
        <v>0.12</v>
      </c>
      <c r="V25" s="85">
        <f t="shared" ref="V25:V34" si="15">IF(K25&lt;&gt;"",1,0)</f>
        <v>0</v>
      </c>
      <c r="W25" s="85" t="b">
        <f t="shared" ref="W25:W34" si="16">IF(F25="",OR(G25&lt;&gt;"",H25&lt;&gt;"",I25&lt;&gt;"",J25&lt;&gt;""),0)</f>
        <v>1</v>
      </c>
      <c r="X25" s="85">
        <f t="shared" ref="X25:X34" si="17">IF(F25&lt;&gt;"",IF(G25&lt;&gt;"",1,0)+IF(H25&lt;&gt;"",1,0)+IF(I25&lt;&gt;"",1,0)+IF(J25&lt;&gt;"",1,0),0)</f>
        <v>0</v>
      </c>
      <c r="Y25" s="92"/>
      <c r="Z25" s="182"/>
      <c r="AA25" s="226"/>
      <c r="AB25" s="92"/>
      <c r="AC25" s="92"/>
      <c r="AD25" s="183"/>
    </row>
    <row r="26" spans="3:30" ht="103.75" customHeight="1">
      <c r="C26" s="218" t="s">
        <v>180</v>
      </c>
      <c r="D26" s="134" t="s">
        <v>197</v>
      </c>
      <c r="E26" s="223" t="s">
        <v>195</v>
      </c>
      <c r="F26" s="21"/>
      <c r="G26" s="18"/>
      <c r="H26" s="19"/>
      <c r="I26" s="19" t="s">
        <v>106</v>
      </c>
      <c r="J26" s="20"/>
      <c r="K26" s="79" t="str">
        <f t="shared" si="9"/>
        <v/>
      </c>
      <c r="L26" s="181">
        <v>0.12</v>
      </c>
      <c r="M26" s="174"/>
      <c r="Q26" s="84">
        <f t="shared" si="11"/>
        <v>0.12</v>
      </c>
      <c r="R26" s="85">
        <f t="shared" si="10"/>
        <v>1.5999999999999996</v>
      </c>
      <c r="S26" s="85">
        <f t="shared" si="12"/>
        <v>1</v>
      </c>
      <c r="T26" s="85">
        <f t="shared" si="13"/>
        <v>0.66666666666666652</v>
      </c>
      <c r="U26" s="85">
        <f t="shared" si="14"/>
        <v>0.12</v>
      </c>
      <c r="V26" s="85">
        <f t="shared" si="15"/>
        <v>0</v>
      </c>
      <c r="W26" s="85" t="b">
        <f t="shared" si="16"/>
        <v>1</v>
      </c>
      <c r="X26" s="85">
        <f t="shared" si="17"/>
        <v>0</v>
      </c>
      <c r="Y26" s="92"/>
      <c r="Z26" s="182"/>
      <c r="AA26" s="226"/>
      <c r="AB26" s="92"/>
      <c r="AC26" s="92"/>
      <c r="AD26" s="183"/>
    </row>
    <row r="27" spans="3:30" ht="58" customHeight="1">
      <c r="C27" s="218" t="s">
        <v>181</v>
      </c>
      <c r="D27" s="134" t="s">
        <v>196</v>
      </c>
      <c r="E27" s="223" t="s">
        <v>198</v>
      </c>
      <c r="F27" s="21"/>
      <c r="G27" s="18"/>
      <c r="H27" s="19"/>
      <c r="I27" s="19" t="s">
        <v>106</v>
      </c>
      <c r="J27" s="20"/>
      <c r="K27" s="79" t="str">
        <f t="shared" si="9"/>
        <v/>
      </c>
      <c r="L27" s="181">
        <v>0.1</v>
      </c>
      <c r="M27" s="174"/>
      <c r="Q27" s="84">
        <f t="shared" si="11"/>
        <v>0.1</v>
      </c>
      <c r="R27" s="85">
        <f t="shared" si="10"/>
        <v>1.3333333333333333</v>
      </c>
      <c r="S27" s="85">
        <f t="shared" si="12"/>
        <v>1</v>
      </c>
      <c r="T27" s="85">
        <f t="shared" si="13"/>
        <v>0.66666666666666663</v>
      </c>
      <c r="U27" s="85">
        <f t="shared" si="14"/>
        <v>0.1</v>
      </c>
      <c r="V27" s="85">
        <f t="shared" si="15"/>
        <v>0</v>
      </c>
      <c r="W27" s="85" t="b">
        <f t="shared" si="16"/>
        <v>1</v>
      </c>
      <c r="X27" s="85">
        <f t="shared" si="17"/>
        <v>0</v>
      </c>
      <c r="Y27" s="92"/>
      <c r="Z27" s="182"/>
      <c r="AA27" s="226"/>
      <c r="AB27" s="92"/>
      <c r="AC27" s="92"/>
      <c r="AD27" s="183"/>
    </row>
    <row r="28" spans="3:30" ht="54.75" customHeight="1">
      <c r="C28" s="218" t="s">
        <v>182</v>
      </c>
      <c r="D28" s="134" t="s">
        <v>199</v>
      </c>
      <c r="E28" s="223" t="s">
        <v>200</v>
      </c>
      <c r="F28" s="21"/>
      <c r="G28" s="18"/>
      <c r="H28" s="19"/>
      <c r="I28" s="19" t="s">
        <v>106</v>
      </c>
      <c r="J28" s="20"/>
      <c r="K28" s="79" t="str">
        <f t="shared" si="9"/>
        <v/>
      </c>
      <c r="L28" s="181">
        <v>0.05</v>
      </c>
      <c r="M28" s="174"/>
      <c r="Q28" s="84">
        <f t="shared" si="11"/>
        <v>0.05</v>
      </c>
      <c r="R28" s="85">
        <f t="shared" si="10"/>
        <v>0.66666666666666663</v>
      </c>
      <c r="S28" s="85">
        <f t="shared" si="12"/>
        <v>1</v>
      </c>
      <c r="T28" s="85">
        <f t="shared" si="13"/>
        <v>0.66666666666666663</v>
      </c>
      <c r="U28" s="85">
        <f t="shared" si="14"/>
        <v>0.05</v>
      </c>
      <c r="V28" s="85">
        <f t="shared" si="15"/>
        <v>0</v>
      </c>
      <c r="W28" s="85" t="b">
        <f t="shared" si="16"/>
        <v>1</v>
      </c>
      <c r="X28" s="85">
        <f t="shared" si="17"/>
        <v>0</v>
      </c>
      <c r="Y28" s="92"/>
      <c r="Z28" s="182"/>
      <c r="AA28" s="226"/>
      <c r="AB28" s="92"/>
      <c r="AC28" s="92"/>
      <c r="AD28" s="183"/>
    </row>
    <row r="29" spans="3:30" ht="41.5" customHeight="1">
      <c r="C29" s="218" t="s">
        <v>183</v>
      </c>
      <c r="D29" s="134" t="s">
        <v>201</v>
      </c>
      <c r="E29" s="223" t="s">
        <v>202</v>
      </c>
      <c r="F29" s="21"/>
      <c r="G29" s="18"/>
      <c r="H29" s="19"/>
      <c r="I29" s="19" t="s">
        <v>106</v>
      </c>
      <c r="J29" s="20"/>
      <c r="K29" s="79" t="str">
        <f t="shared" si="9"/>
        <v/>
      </c>
      <c r="L29" s="181">
        <v>0.08</v>
      </c>
      <c r="M29" s="174"/>
      <c r="Q29" s="84">
        <f t="shared" si="11"/>
        <v>0.08</v>
      </c>
      <c r="R29" s="85">
        <f t="shared" si="10"/>
        <v>1.0666666666666667</v>
      </c>
      <c r="S29" s="85">
        <f t="shared" si="12"/>
        <v>1</v>
      </c>
      <c r="T29" s="85">
        <f t="shared" si="13"/>
        <v>0.66666666666666663</v>
      </c>
      <c r="U29" s="85">
        <f t="shared" si="14"/>
        <v>0.08</v>
      </c>
      <c r="V29" s="85">
        <f t="shared" si="15"/>
        <v>0</v>
      </c>
      <c r="W29" s="85" t="b">
        <f t="shared" si="16"/>
        <v>1</v>
      </c>
      <c r="X29" s="85">
        <f t="shared" si="17"/>
        <v>0</v>
      </c>
      <c r="Y29" s="92"/>
      <c r="Z29" s="182"/>
      <c r="AA29" s="226"/>
      <c r="AB29" s="92"/>
      <c r="AC29" s="92"/>
      <c r="AD29" s="183"/>
    </row>
    <row r="30" spans="3:30" ht="42.75" customHeight="1">
      <c r="C30" s="218" t="s">
        <v>184</v>
      </c>
      <c r="D30" s="134" t="s">
        <v>203</v>
      </c>
      <c r="E30" s="223" t="s">
        <v>89</v>
      </c>
      <c r="F30" s="21"/>
      <c r="G30" s="18"/>
      <c r="H30" s="19"/>
      <c r="I30" s="19" t="s">
        <v>106</v>
      </c>
      <c r="J30" s="20"/>
      <c r="K30" s="79" t="str">
        <f t="shared" si="9"/>
        <v/>
      </c>
      <c r="L30" s="181">
        <v>0.05</v>
      </c>
      <c r="M30" s="174"/>
      <c r="Q30" s="84">
        <f t="shared" si="11"/>
        <v>0.05</v>
      </c>
      <c r="R30" s="85">
        <f t="shared" si="10"/>
        <v>0.66666666666666663</v>
      </c>
      <c r="S30" s="85">
        <f t="shared" si="12"/>
        <v>1</v>
      </c>
      <c r="T30" s="85">
        <f t="shared" si="13"/>
        <v>0.66666666666666663</v>
      </c>
      <c r="U30" s="85">
        <f t="shared" si="14"/>
        <v>0.05</v>
      </c>
      <c r="V30" s="85">
        <f t="shared" si="15"/>
        <v>0</v>
      </c>
      <c r="W30" s="85" t="b">
        <f t="shared" si="16"/>
        <v>1</v>
      </c>
      <c r="X30" s="85">
        <f t="shared" si="17"/>
        <v>0</v>
      </c>
      <c r="Y30" s="92"/>
      <c r="Z30" s="182"/>
      <c r="AA30" s="226"/>
      <c r="AB30" s="92"/>
      <c r="AC30" s="92"/>
      <c r="AD30" s="183"/>
    </row>
    <row r="31" spans="3:30" ht="42.75" customHeight="1">
      <c r="C31" s="218" t="s">
        <v>185</v>
      </c>
      <c r="D31" s="134" t="s">
        <v>204</v>
      </c>
      <c r="E31" s="223" t="s">
        <v>205</v>
      </c>
      <c r="F31" s="21"/>
      <c r="G31" s="18"/>
      <c r="H31" s="19"/>
      <c r="I31" s="19" t="s">
        <v>106</v>
      </c>
      <c r="J31" s="20"/>
      <c r="K31" s="79" t="str">
        <f t="shared" si="9"/>
        <v/>
      </c>
      <c r="L31" s="181">
        <v>0.08</v>
      </c>
      <c r="M31" s="174"/>
      <c r="Q31" s="84">
        <f t="shared" si="11"/>
        <v>0.08</v>
      </c>
      <c r="R31" s="85">
        <f t="shared" si="10"/>
        <v>1.0666666666666667</v>
      </c>
      <c r="S31" s="85">
        <f t="shared" si="12"/>
        <v>1</v>
      </c>
      <c r="T31" s="85">
        <f t="shared" si="13"/>
        <v>0.66666666666666663</v>
      </c>
      <c r="U31" s="85">
        <f t="shared" si="14"/>
        <v>0.08</v>
      </c>
      <c r="V31" s="85">
        <f t="shared" si="15"/>
        <v>0</v>
      </c>
      <c r="W31" s="85" t="b">
        <f t="shared" si="16"/>
        <v>1</v>
      </c>
      <c r="X31" s="85">
        <f t="shared" si="17"/>
        <v>0</v>
      </c>
      <c r="Y31" s="92"/>
      <c r="Z31" s="182"/>
      <c r="AA31" s="226"/>
      <c r="AB31" s="92"/>
      <c r="AC31" s="92"/>
      <c r="AD31" s="183"/>
    </row>
    <row r="32" spans="3:30" ht="69.75" customHeight="1">
      <c r="C32" s="218" t="s">
        <v>186</v>
      </c>
      <c r="D32" s="134" t="s">
        <v>206</v>
      </c>
      <c r="E32" s="223" t="s">
        <v>207</v>
      </c>
      <c r="F32" s="21"/>
      <c r="G32" s="18"/>
      <c r="H32" s="19"/>
      <c r="I32" s="19" t="s">
        <v>106</v>
      </c>
      <c r="J32" s="20"/>
      <c r="K32" s="79" t="str">
        <f t="shared" si="9"/>
        <v/>
      </c>
      <c r="L32" s="181">
        <v>0.08</v>
      </c>
      <c r="M32" s="174"/>
      <c r="Q32" s="84">
        <f t="shared" si="11"/>
        <v>0.08</v>
      </c>
      <c r="R32" s="85">
        <f t="shared" si="10"/>
        <v>1.0666666666666667</v>
      </c>
      <c r="S32" s="85">
        <f t="shared" si="12"/>
        <v>1</v>
      </c>
      <c r="T32" s="85">
        <f t="shared" si="13"/>
        <v>0.66666666666666663</v>
      </c>
      <c r="U32" s="85">
        <f t="shared" si="14"/>
        <v>0.08</v>
      </c>
      <c r="V32" s="85">
        <f t="shared" si="15"/>
        <v>0</v>
      </c>
      <c r="W32" s="85" t="b">
        <f t="shared" si="16"/>
        <v>1</v>
      </c>
      <c r="X32" s="85">
        <f t="shared" si="17"/>
        <v>0</v>
      </c>
      <c r="Y32" s="92"/>
      <c r="Z32" s="182"/>
      <c r="AA32" s="226"/>
      <c r="AB32" s="92"/>
      <c r="AC32" s="92"/>
      <c r="AD32" s="183"/>
    </row>
    <row r="33" spans="3:30" ht="48.75" customHeight="1">
      <c r="C33" s="218" t="s">
        <v>187</v>
      </c>
      <c r="D33" s="134" t="s">
        <v>90</v>
      </c>
      <c r="E33" s="223" t="s">
        <v>208</v>
      </c>
      <c r="F33" s="21"/>
      <c r="G33" s="18"/>
      <c r="H33" s="19"/>
      <c r="I33" s="19" t="s">
        <v>106</v>
      </c>
      <c r="J33" s="20"/>
      <c r="K33" s="79" t="str">
        <f t="shared" si="9"/>
        <v/>
      </c>
      <c r="L33" s="181">
        <v>0.05</v>
      </c>
      <c r="M33" s="174"/>
      <c r="Q33" s="84">
        <f t="shared" si="11"/>
        <v>0.05</v>
      </c>
      <c r="R33" s="85">
        <f t="shared" si="10"/>
        <v>0.66666666666666663</v>
      </c>
      <c r="S33" s="85">
        <f t="shared" si="12"/>
        <v>1</v>
      </c>
      <c r="T33" s="85">
        <f t="shared" si="13"/>
        <v>0.66666666666666663</v>
      </c>
      <c r="U33" s="85">
        <f t="shared" si="14"/>
        <v>0.05</v>
      </c>
      <c r="V33" s="85">
        <f t="shared" si="15"/>
        <v>0</v>
      </c>
      <c r="W33" s="85" t="b">
        <f t="shared" si="16"/>
        <v>1</v>
      </c>
      <c r="X33" s="85">
        <f t="shared" si="17"/>
        <v>0</v>
      </c>
      <c r="Y33" s="92"/>
      <c r="Z33" s="182"/>
      <c r="AA33" s="226"/>
      <c r="AB33" s="92"/>
      <c r="AC33" s="92"/>
      <c r="AD33" s="183"/>
    </row>
    <row r="34" spans="3:30" ht="27" customHeight="1">
      <c r="C34" s="218" t="s">
        <v>188</v>
      </c>
      <c r="D34" s="134" t="s">
        <v>209</v>
      </c>
      <c r="E34" s="224" t="s">
        <v>256</v>
      </c>
      <c r="F34" s="21"/>
      <c r="G34" s="18"/>
      <c r="H34" s="19"/>
      <c r="I34" s="19" t="s">
        <v>106</v>
      </c>
      <c r="J34" s="20"/>
      <c r="K34" s="79" t="str">
        <f t="shared" si="9"/>
        <v/>
      </c>
      <c r="L34" s="181">
        <v>0.15</v>
      </c>
      <c r="M34" s="174"/>
      <c r="Q34" s="84">
        <f t="shared" si="11"/>
        <v>0.15</v>
      </c>
      <c r="R34" s="85">
        <f t="shared" si="10"/>
        <v>1.9999999999999998</v>
      </c>
      <c r="S34" s="85">
        <f t="shared" si="12"/>
        <v>1</v>
      </c>
      <c r="T34" s="85">
        <f t="shared" si="13"/>
        <v>0.66666666666666663</v>
      </c>
      <c r="U34" s="85">
        <f t="shared" si="14"/>
        <v>0.15</v>
      </c>
      <c r="V34" s="85">
        <f t="shared" si="15"/>
        <v>0</v>
      </c>
      <c r="W34" s="85" t="b">
        <f t="shared" si="16"/>
        <v>1</v>
      </c>
      <c r="X34" s="85">
        <f t="shared" si="17"/>
        <v>0</v>
      </c>
      <c r="Y34" s="178"/>
      <c r="Z34" s="97">
        <f>Z23*AA23</f>
        <v>0.05</v>
      </c>
      <c r="AA34" s="240"/>
      <c r="AB34" s="179"/>
      <c r="AC34" s="179"/>
      <c r="AD34" s="184"/>
    </row>
    <row r="35" spans="3:30" ht="30" customHeight="1">
      <c r="C35" s="404" t="s">
        <v>210</v>
      </c>
      <c r="D35" s="405"/>
      <c r="E35" s="405"/>
      <c r="F35" s="405"/>
      <c r="G35" s="405"/>
      <c r="H35" s="405"/>
      <c r="I35" s="405"/>
      <c r="J35" s="405"/>
      <c r="K35" s="389"/>
      <c r="L35" s="245">
        <v>0.08</v>
      </c>
      <c r="M35" s="73">
        <f>SUM(L36:L39)</f>
        <v>0.99999999999999989</v>
      </c>
    </row>
    <row r="36" spans="3:30" ht="91.75" customHeight="1">
      <c r="C36" s="218" t="s">
        <v>211</v>
      </c>
      <c r="D36" s="134" t="s">
        <v>213</v>
      </c>
      <c r="E36" s="220" t="s">
        <v>214</v>
      </c>
      <c r="F36" s="21"/>
      <c r="G36" s="22"/>
      <c r="H36" s="22"/>
      <c r="I36" s="22" t="s">
        <v>106</v>
      </c>
      <c r="J36" s="22"/>
      <c r="K36" s="79" t="str">
        <f t="shared" ref="K36:K58" si="18">IF(S36&gt;1,"?",(IF(X36&gt;0,"?","")))</f>
        <v/>
      </c>
      <c r="L36" s="181">
        <v>0.3</v>
      </c>
      <c r="M36" s="174"/>
      <c r="Q36" s="84">
        <f>L36</f>
        <v>0.3</v>
      </c>
      <c r="R36" s="85">
        <f>IF(J36&lt;&gt;"",1,IF(I36&lt;&gt;"",2/3,IF(H36&lt;&gt;"",1/3,0)))*Q36*20</f>
        <v>3.9999999999999996</v>
      </c>
      <c r="S36" s="85">
        <f>IF(F36="",IF(G36&lt;&gt;"",1,0)+IF(H36&lt;&gt;"",1,0)+IF(I36&lt;&gt;"",1,0)+IF(J36&lt;&gt;"",1,0),0)</f>
        <v>1</v>
      </c>
      <c r="T36" s="85">
        <f>IF(F36&lt;&gt;"",0,IF(G36="",(R36/(Q36*20)),0.02+(R36/(Q36*20))))</f>
        <v>0.66666666666666663</v>
      </c>
      <c r="U36" s="85">
        <f>IF(F36&lt;&gt;"",0,Q36)</f>
        <v>0.3</v>
      </c>
      <c r="V36" s="85">
        <f>IF(K36&lt;&gt;"",1,0)</f>
        <v>0</v>
      </c>
      <c r="W36" s="85" t="b">
        <f>IF(F36="",OR(G36&lt;&gt;"",H36&lt;&gt;"",I36&lt;&gt;"",J36&lt;&gt;""),0)</f>
        <v>1</v>
      </c>
      <c r="X36" s="85">
        <f>IF(F36&lt;&gt;"",IF(G36&lt;&gt;"",1,0)+IF(H36&lt;&gt;"",1,0)+IF(I36&lt;&gt;"",1,0)+IF(J36&lt;&gt;"",1,0),0)</f>
        <v>0</v>
      </c>
      <c r="Y36" s="85" t="b">
        <f>OR(W36=FALSE,W37=FALSE,W38=FALSE,W39=FALSE)</f>
        <v>0</v>
      </c>
      <c r="Z36" s="86">
        <f>SUM(U36:U39)</f>
        <v>0.99999999999999989</v>
      </c>
      <c r="AA36" s="185">
        <f>L35</f>
        <v>0.08</v>
      </c>
      <c r="AB36" s="85">
        <f>SUM(T36:T39)</f>
        <v>2.6666666666666665</v>
      </c>
      <c r="AC36" s="85">
        <f>IF(SUM(S36:S39)=0,0,1)</f>
        <v>1</v>
      </c>
      <c r="AD36" s="88">
        <f>IF(AC36=1,SUMPRODUCT(R36:R39,S36:S39)/SUMPRODUCT(Q36:Q39,S36:S39),0)</f>
        <v>13.333333333333334</v>
      </c>
    </row>
    <row r="37" spans="3:30" ht="101.25" customHeight="1">
      <c r="C37" s="218" t="s">
        <v>83</v>
      </c>
      <c r="D37" s="134" t="s">
        <v>215</v>
      </c>
      <c r="E37" s="220" t="s">
        <v>216</v>
      </c>
      <c r="F37" s="21"/>
      <c r="G37" s="22"/>
      <c r="H37" s="22"/>
      <c r="I37" s="22" t="s">
        <v>106</v>
      </c>
      <c r="J37" s="22"/>
      <c r="K37" s="79" t="str">
        <f t="shared" si="18"/>
        <v/>
      </c>
      <c r="L37" s="181">
        <v>0.3</v>
      </c>
      <c r="M37" s="174"/>
      <c r="Q37" s="84">
        <f>L37</f>
        <v>0.3</v>
      </c>
      <c r="R37" s="85">
        <f>IF(J37&lt;&gt;"",1,IF(I37&lt;&gt;"",2/3,IF(H37&lt;&gt;"",1/3,0)))*Q37*20</f>
        <v>3.9999999999999996</v>
      </c>
      <c r="S37" s="85">
        <f>IF(F37="",IF(G37&lt;&gt;"",1,0)+IF(H37&lt;&gt;"",1,0)+IF(I37&lt;&gt;"",1,0)+IF(J37&lt;&gt;"",1,0),0)</f>
        <v>1</v>
      </c>
      <c r="T37" s="85">
        <f>IF(F37&lt;&gt;"",0,IF(G37="",(R37/(Q37*20)),0.02+(R37/(Q37*20))))</f>
        <v>0.66666666666666663</v>
      </c>
      <c r="U37" s="85">
        <f>IF(F37&lt;&gt;"",0,Q37)</f>
        <v>0.3</v>
      </c>
      <c r="V37" s="85">
        <f>IF(K37&lt;&gt;"",1,0)</f>
        <v>0</v>
      </c>
      <c r="W37" s="85" t="b">
        <f>IF(F37="",OR(G37&lt;&gt;"",H37&lt;&gt;"",I37&lt;&gt;"",J37&lt;&gt;""),0)</f>
        <v>1</v>
      </c>
      <c r="X37" s="85">
        <f>IF(F37&lt;&gt;"",IF(G37&lt;&gt;"",1,0)+IF(H37&lt;&gt;"",1,0)+IF(I37&lt;&gt;"",1,0)+IF(J37&lt;&gt;"",1,0),0)</f>
        <v>0</v>
      </c>
      <c r="Y37" s="92"/>
      <c r="Z37" s="93"/>
      <c r="AA37" s="52"/>
      <c r="AB37" s="52"/>
      <c r="AC37" s="52"/>
      <c r="AD37" s="55"/>
    </row>
    <row r="38" spans="3:30" ht="35" customHeight="1">
      <c r="C38" s="218" t="s">
        <v>212</v>
      </c>
      <c r="D38" s="134" t="s">
        <v>217</v>
      </c>
      <c r="E38" s="220" t="s">
        <v>218</v>
      </c>
      <c r="F38" s="21"/>
      <c r="G38" s="22"/>
      <c r="H38" s="22"/>
      <c r="I38" s="22" t="s">
        <v>106</v>
      </c>
      <c r="J38" s="22"/>
      <c r="K38" s="79" t="str">
        <f t="shared" si="18"/>
        <v/>
      </c>
      <c r="L38" s="181">
        <v>0.3</v>
      </c>
      <c r="M38" s="174"/>
      <c r="Q38" s="84">
        <f>L38</f>
        <v>0.3</v>
      </c>
      <c r="R38" s="85">
        <f>IF(J38&lt;&gt;"",1,IF(I38&lt;&gt;"",2/3,IF(H38&lt;&gt;"",1/3,0)))*Q38*20</f>
        <v>3.9999999999999996</v>
      </c>
      <c r="S38" s="85">
        <f>IF(F38="",IF(G38&lt;&gt;"",1,0)+IF(H38&lt;&gt;"",1,0)+IF(I38&lt;&gt;"",1,0)+IF(J38&lt;&gt;"",1,0),0)</f>
        <v>1</v>
      </c>
      <c r="T38" s="85">
        <f>IF(F38&lt;&gt;"",0,IF(G38="",(R38/(Q38*20)),0.02+(R38/(Q38*20))))</f>
        <v>0.66666666666666663</v>
      </c>
      <c r="U38" s="85">
        <f>IF(F38&lt;&gt;"",0,Q38)</f>
        <v>0.3</v>
      </c>
      <c r="V38" s="85">
        <f>IF(K38&lt;&gt;"",1,0)</f>
        <v>0</v>
      </c>
      <c r="W38" s="85" t="b">
        <f>IF(F38="",OR(G38&lt;&gt;"",H38&lt;&gt;"",I38&lt;&gt;"",J38&lt;&gt;""),0)</f>
        <v>1</v>
      </c>
      <c r="X38" s="85">
        <f>IF(F38&lt;&gt;"",IF(G38&lt;&gt;"",1,0)+IF(H38&lt;&gt;"",1,0)+IF(I38&lt;&gt;"",1,0)+IF(J38&lt;&gt;"",1,0),0)</f>
        <v>0</v>
      </c>
      <c r="Y38" s="92"/>
      <c r="Z38" s="94"/>
      <c r="AA38" s="52"/>
      <c r="AB38" s="52"/>
      <c r="AC38" s="52"/>
      <c r="AD38" s="55"/>
    </row>
    <row r="39" spans="3:30" ht="27" customHeight="1">
      <c r="C39" s="218" t="s">
        <v>84</v>
      </c>
      <c r="D39" s="134" t="s">
        <v>91</v>
      </c>
      <c r="E39" s="220" t="s">
        <v>111</v>
      </c>
      <c r="F39" s="21"/>
      <c r="G39" s="22"/>
      <c r="H39" s="22"/>
      <c r="I39" s="22" t="s">
        <v>106</v>
      </c>
      <c r="J39" s="22"/>
      <c r="K39" s="79" t="str">
        <f t="shared" si="18"/>
        <v/>
      </c>
      <c r="L39" s="181">
        <v>0.1</v>
      </c>
      <c r="M39" s="174"/>
      <c r="Q39" s="84">
        <f>L39</f>
        <v>0.1</v>
      </c>
      <c r="R39" s="85">
        <f>IF(J39&lt;&gt;"",1,IF(I39&lt;&gt;"",2/3,IF(H39&lt;&gt;"",1/3,0)))*Q39*20</f>
        <v>1.3333333333333333</v>
      </c>
      <c r="S39" s="85">
        <f>IF(F39="",IF(G39&lt;&gt;"",1,0)+IF(H39&lt;&gt;"",1,0)+IF(I39&lt;&gt;"",1,0)+IF(J39&lt;&gt;"",1,0),0)</f>
        <v>1</v>
      </c>
      <c r="T39" s="85">
        <f>IF(F39&lt;&gt;"",0,IF(G39="",(R39/(Q39*20)),0.02+(R39/(Q39*20))))</f>
        <v>0.66666666666666663</v>
      </c>
      <c r="U39" s="85">
        <f>IF(F39&lt;&gt;"",0,Q39)</f>
        <v>0.1</v>
      </c>
      <c r="V39" s="85">
        <f>IF(K39&lt;&gt;"",1,0)</f>
        <v>0</v>
      </c>
      <c r="W39" s="85" t="b">
        <f>IF(F39="",OR(G39&lt;&gt;"",H39&lt;&gt;"",I39&lt;&gt;"",J39&lt;&gt;""),0)</f>
        <v>1</v>
      </c>
      <c r="X39" s="85">
        <f>IF(F39&lt;&gt;"",IF(G39&lt;&gt;"",1,0)+IF(H39&lt;&gt;"",1,0)+IF(I39&lt;&gt;"",1,0)+IF(J39&lt;&gt;"",1,0),0)</f>
        <v>0</v>
      </c>
      <c r="Y39" s="178"/>
      <c r="Z39" s="97">
        <f>Z36*AA36</f>
        <v>7.9999999999999988E-2</v>
      </c>
      <c r="AA39" s="179"/>
      <c r="AB39" s="179"/>
      <c r="AC39" s="179"/>
      <c r="AD39" s="180"/>
    </row>
    <row r="40" spans="3:30" ht="30" customHeight="1">
      <c r="C40" s="404" t="s">
        <v>156</v>
      </c>
      <c r="D40" s="405"/>
      <c r="E40" s="405"/>
      <c r="F40" s="405"/>
      <c r="G40" s="405"/>
      <c r="H40" s="405"/>
      <c r="I40" s="405"/>
      <c r="J40" s="405"/>
      <c r="K40" s="389"/>
      <c r="L40" s="170">
        <v>0.05</v>
      </c>
      <c r="M40" s="73">
        <f>SUM(L41:L44)</f>
        <v>1</v>
      </c>
    </row>
    <row r="41" spans="3:30" ht="49" customHeight="1">
      <c r="C41" s="218" t="s">
        <v>219</v>
      </c>
      <c r="D41" s="134" t="s">
        <v>221</v>
      </c>
      <c r="E41" s="220" t="s">
        <v>222</v>
      </c>
      <c r="F41" s="21"/>
      <c r="G41" s="22"/>
      <c r="H41" s="22"/>
      <c r="I41" s="22" t="s">
        <v>106</v>
      </c>
      <c r="J41" s="22"/>
      <c r="K41" s="79" t="str">
        <f>IF(S41&gt;1,"?",(IF(X41&gt;0,"?","")))</f>
        <v/>
      </c>
      <c r="L41" s="181">
        <v>0.3</v>
      </c>
      <c r="M41" s="174"/>
      <c r="Q41" s="84">
        <f>L41</f>
        <v>0.3</v>
      </c>
      <c r="R41" s="85">
        <f>IF(J41&lt;&gt;"",1,IF(I41&lt;&gt;"",2/3,IF(H41&lt;&gt;"",1/3,0)))*Q41*20</f>
        <v>3.9999999999999996</v>
      </c>
      <c r="S41" s="85">
        <f>IF(F41="",IF(G41&lt;&gt;"",1,0)+IF(H41&lt;&gt;"",1,0)+IF(I41&lt;&gt;"",1,0)+IF(J41&lt;&gt;"",1,0),0)</f>
        <v>1</v>
      </c>
      <c r="T41" s="85">
        <f>IF(F41&lt;&gt;"",0,IF(G41="",(R41/(Q41*20)),0.02+(R41/(Q41*20))))</f>
        <v>0.66666666666666663</v>
      </c>
      <c r="U41" s="85">
        <f>IF(F41&lt;&gt;"",0,Q41)</f>
        <v>0.3</v>
      </c>
      <c r="V41" s="85">
        <f>IF(K41&lt;&gt;"",1,0)</f>
        <v>0</v>
      </c>
      <c r="W41" s="85" t="b">
        <f>IF(F41="",OR(G41&lt;&gt;"",H41&lt;&gt;"",I41&lt;&gt;"",J41&lt;&gt;""),0)</f>
        <v>1</v>
      </c>
      <c r="X41" s="85">
        <f>IF(F41&lt;&gt;"",IF(G41&lt;&gt;"",1,0)+IF(H41&lt;&gt;"",1,0)+IF(I41&lt;&gt;"",1,0)+IF(J41&lt;&gt;"",1,0),0)</f>
        <v>0</v>
      </c>
      <c r="Y41" s="85" t="b">
        <f>OR(W41=FALSE,W42=FALSE,W43=FALSE,W44=FALSE)</f>
        <v>0</v>
      </c>
      <c r="Z41" s="86">
        <f>SUM(U41:U44)</f>
        <v>1</v>
      </c>
      <c r="AA41" s="87">
        <f>L40</f>
        <v>0.05</v>
      </c>
      <c r="AB41" s="85">
        <f>SUM(T41:T44)</f>
        <v>2.6666666666666665</v>
      </c>
      <c r="AC41" s="85">
        <f>IF(SUM(S41:S44)=0,0,1)</f>
        <v>1</v>
      </c>
      <c r="AD41" s="88">
        <f>IF(AC41=1,SUMPRODUCT(R41:R44,S41:S44)/SUMPRODUCT(Q41:Q44,S41:S44),0)</f>
        <v>13.333333333333332</v>
      </c>
    </row>
    <row r="42" spans="3:30" ht="57" customHeight="1">
      <c r="C42" s="218" t="s">
        <v>85</v>
      </c>
      <c r="D42" s="134" t="s">
        <v>223</v>
      </c>
      <c r="E42" s="220" t="s">
        <v>224</v>
      </c>
      <c r="F42" s="21"/>
      <c r="G42" s="22"/>
      <c r="H42" s="22"/>
      <c r="I42" s="22" t="s">
        <v>106</v>
      </c>
      <c r="J42" s="22"/>
      <c r="K42" s="79" t="str">
        <f>IF(S42&gt;1,"?",(IF(X42&gt;0,"?","")))</f>
        <v/>
      </c>
      <c r="L42" s="181">
        <v>0.3</v>
      </c>
      <c r="M42" s="174"/>
      <c r="Q42" s="84">
        <f>L42</f>
        <v>0.3</v>
      </c>
      <c r="R42" s="85">
        <f>IF(J42&lt;&gt;"",1,IF(I42&lt;&gt;"",2/3,IF(H42&lt;&gt;"",1/3,0)))*Q42*20</f>
        <v>3.9999999999999996</v>
      </c>
      <c r="S42" s="85">
        <f>IF(F42="",IF(G42&lt;&gt;"",1,0)+IF(H42&lt;&gt;"",1,0)+IF(I42&lt;&gt;"",1,0)+IF(J42&lt;&gt;"",1,0),0)</f>
        <v>1</v>
      </c>
      <c r="T42" s="85">
        <f>IF(F42&lt;&gt;"",0,IF(G42="",(R42/(Q42*20)),0.02+(R42/(Q42*20))))</f>
        <v>0.66666666666666663</v>
      </c>
      <c r="U42" s="85">
        <f>IF(F42&lt;&gt;"",0,Q42)</f>
        <v>0.3</v>
      </c>
      <c r="V42" s="85">
        <f>IF(K42&lt;&gt;"",1,0)</f>
        <v>0</v>
      </c>
      <c r="W42" s="85" t="b">
        <f>IF(F42="",OR(G42&lt;&gt;"",H42&lt;&gt;"",I42&lt;&gt;"",J42&lt;&gt;""),0)</f>
        <v>1</v>
      </c>
      <c r="X42" s="85">
        <f>IF(F42&lt;&gt;"",IF(G42&lt;&gt;"",1,0)+IF(H42&lt;&gt;"",1,0)+IF(I42&lt;&gt;"",1,0)+IF(J42&lt;&gt;"",1,0),0)</f>
        <v>0</v>
      </c>
      <c r="Y42" s="92"/>
      <c r="Z42" s="93"/>
      <c r="AA42" s="52"/>
      <c r="AB42" s="52"/>
      <c r="AC42" s="52"/>
      <c r="AD42" s="55"/>
    </row>
    <row r="43" spans="3:30" ht="103" customHeight="1">
      <c r="C43" s="218" t="s">
        <v>220</v>
      </c>
      <c r="D43" s="134" t="s">
        <v>225</v>
      </c>
      <c r="E43" s="220" t="s">
        <v>226</v>
      </c>
      <c r="F43" s="21"/>
      <c r="G43" s="22"/>
      <c r="H43" s="22"/>
      <c r="I43" s="22" t="s">
        <v>106</v>
      </c>
      <c r="J43" s="22"/>
      <c r="K43" s="79" t="str">
        <f>IF(S43&gt;1,"?",(IF(X43&gt;0,"?","")))</f>
        <v/>
      </c>
      <c r="L43" s="181">
        <v>0.25</v>
      </c>
      <c r="M43" s="174"/>
      <c r="Q43" s="84">
        <f>L43</f>
        <v>0.25</v>
      </c>
      <c r="R43" s="85">
        <f>IF(J43&lt;&gt;"",1,IF(I43&lt;&gt;"",2/3,IF(H43&lt;&gt;"",1/3,0)))*Q43*20</f>
        <v>3.333333333333333</v>
      </c>
      <c r="S43" s="85">
        <f>IF(F43="",IF(G43&lt;&gt;"",1,0)+IF(H43&lt;&gt;"",1,0)+IF(I43&lt;&gt;"",1,0)+IF(J43&lt;&gt;"",1,0),0)</f>
        <v>1</v>
      </c>
      <c r="T43" s="85">
        <f>IF(F43&lt;&gt;"",0,IF(G43="",(R43/(Q43*20)),0.02+(R43/(Q43*20))))</f>
        <v>0.66666666666666663</v>
      </c>
      <c r="U43" s="85">
        <f>IF(F43&lt;&gt;"",0,Q43)</f>
        <v>0.25</v>
      </c>
      <c r="V43" s="85">
        <f>IF(K43&lt;&gt;"",1,0)</f>
        <v>0</v>
      </c>
      <c r="W43" s="85" t="b">
        <f>IF(F43="",OR(G43&lt;&gt;"",H43&lt;&gt;"",I43&lt;&gt;"",J43&lt;&gt;""),0)</f>
        <v>1</v>
      </c>
      <c r="X43" s="85">
        <f>IF(F43&lt;&gt;"",IF(G43&lt;&gt;"",1,0)+IF(H43&lt;&gt;"",1,0)+IF(I43&lt;&gt;"",1,0)+IF(J43&lt;&gt;"",1,0),0)</f>
        <v>0</v>
      </c>
      <c r="Y43" s="92"/>
      <c r="Z43" s="94"/>
      <c r="AA43" s="52"/>
      <c r="AB43" s="52"/>
      <c r="AC43" s="52"/>
      <c r="AD43" s="55"/>
    </row>
    <row r="44" spans="3:30" ht="27" customHeight="1">
      <c r="C44" s="218" t="s">
        <v>227</v>
      </c>
      <c r="D44" s="134" t="s">
        <v>91</v>
      </c>
      <c r="E44" s="220" t="s">
        <v>111</v>
      </c>
      <c r="F44" s="21"/>
      <c r="G44" s="22"/>
      <c r="H44" s="22"/>
      <c r="I44" s="22" t="s">
        <v>106</v>
      </c>
      <c r="J44" s="22"/>
      <c r="K44" s="79" t="str">
        <f>IF(S44&gt;1,"?",(IF(X44&gt;0,"?","")))</f>
        <v/>
      </c>
      <c r="L44" s="181">
        <v>0.15</v>
      </c>
      <c r="M44" s="174"/>
      <c r="Q44" s="84">
        <f>L44</f>
        <v>0.15</v>
      </c>
      <c r="R44" s="85">
        <f>IF(J44&lt;&gt;"",1,IF(I44&lt;&gt;"",2/3,IF(H44&lt;&gt;"",1/3,0)))*Q44*20</f>
        <v>1.9999999999999998</v>
      </c>
      <c r="S44" s="85">
        <f>IF(F44="",IF(G44&lt;&gt;"",1,0)+IF(H44&lt;&gt;"",1,0)+IF(I44&lt;&gt;"",1,0)+IF(J44&lt;&gt;"",1,0),0)</f>
        <v>1</v>
      </c>
      <c r="T44" s="85">
        <f>IF(F44&lt;&gt;"",0,IF(G44="",(R44/(Q44*20)),0.02+(R44/(Q44*20))))</f>
        <v>0.66666666666666663</v>
      </c>
      <c r="U44" s="85">
        <f>IF(F44&lt;&gt;"",0,Q44)</f>
        <v>0.15</v>
      </c>
      <c r="V44" s="85">
        <f>IF(K44&lt;&gt;"",1,0)</f>
        <v>0</v>
      </c>
      <c r="W44" s="85" t="b">
        <f>IF(F44="",OR(G44&lt;&gt;"",H44&lt;&gt;"",I44&lt;&gt;"",J44&lt;&gt;""),0)</f>
        <v>1</v>
      </c>
      <c r="X44" s="85">
        <f>IF(F44&lt;&gt;"",IF(G44&lt;&gt;"",1,0)+IF(H44&lt;&gt;"",1,0)+IF(I44&lt;&gt;"",1,0)+IF(J44&lt;&gt;"",1,0),0)</f>
        <v>0</v>
      </c>
      <c r="Y44" s="178"/>
      <c r="Z44" s="97">
        <f>Z41*AA41</f>
        <v>0.05</v>
      </c>
      <c r="AA44" s="179"/>
      <c r="AB44" s="179"/>
      <c r="AC44" s="179"/>
      <c r="AD44" s="180"/>
    </row>
    <row r="45" spans="3:30" ht="30" customHeight="1">
      <c r="C45" s="397" t="s">
        <v>157</v>
      </c>
      <c r="D45" s="398"/>
      <c r="E45" s="398"/>
      <c r="F45" s="398"/>
      <c r="G45" s="398"/>
      <c r="H45" s="398"/>
      <c r="I45" s="398"/>
      <c r="J45" s="398"/>
      <c r="K45" s="398"/>
      <c r="L45" s="245">
        <v>0.08</v>
      </c>
      <c r="M45" s="73">
        <f>SUM(L46:L50)</f>
        <v>1</v>
      </c>
    </row>
    <row r="46" spans="3:30" ht="51" customHeight="1">
      <c r="C46" s="218" t="s">
        <v>228</v>
      </c>
      <c r="D46" s="134" t="s">
        <v>233</v>
      </c>
      <c r="E46" s="219" t="s">
        <v>234</v>
      </c>
      <c r="F46" s="21"/>
      <c r="G46" s="22"/>
      <c r="H46" s="22"/>
      <c r="I46" s="22" t="s">
        <v>106</v>
      </c>
      <c r="J46" s="23"/>
      <c r="K46" s="79" t="str">
        <f t="shared" si="18"/>
        <v/>
      </c>
      <c r="L46" s="80">
        <v>0.16</v>
      </c>
      <c r="M46" s="174"/>
      <c r="Q46" s="84">
        <f>L46</f>
        <v>0.16</v>
      </c>
      <c r="R46" s="85">
        <f>IF(J46&lt;&gt;"",1,IF(I46&lt;&gt;"",2/3,IF(H46&lt;&gt;"",1/3,0)))*Q46*20</f>
        <v>2.1333333333333333</v>
      </c>
      <c r="S46" s="85">
        <f>IF(F46="",IF(G46&lt;&gt;"",1,0)+IF(H46&lt;&gt;"",1,0)+IF(I46&lt;&gt;"",1,0)+IF(J46&lt;&gt;"",1,0),0)</f>
        <v>1</v>
      </c>
      <c r="T46" s="85">
        <f>IF(F46&lt;&gt;"",0,IF(G46="",(R46/(Q46*20)),0.02+(R46/(Q46*20))))</f>
        <v>0.66666666666666663</v>
      </c>
      <c r="U46" s="85">
        <f>IF(F46&lt;&gt;"",0,Q46)</f>
        <v>0.16</v>
      </c>
      <c r="V46" s="85">
        <f>IF(K46&lt;&gt;"",1,0)</f>
        <v>0</v>
      </c>
      <c r="W46" s="85" t="b">
        <f>IF(F46="",OR(G46&lt;&gt;"",H46&lt;&gt;"",I46&lt;&gt;"",J46&lt;&gt;""),0)</f>
        <v>1</v>
      </c>
      <c r="X46" s="85">
        <f>IF(F46&lt;&gt;"",IF(G46&lt;&gt;"",1,0)+IF(H46&lt;&gt;"",1,0)+IF(I46&lt;&gt;"",1,0)+IF(J46&lt;&gt;"",1,0),0)</f>
        <v>0</v>
      </c>
      <c r="Y46" s="85" t="b">
        <f>OR(W46=FALSE,W47=FALSE,W48=FALSE,W49=FALSE,W50=FALSE)</f>
        <v>0</v>
      </c>
      <c r="Z46" s="86">
        <f>SUM(U46:U50)</f>
        <v>1</v>
      </c>
      <c r="AA46" s="87">
        <f>L45</f>
        <v>0.08</v>
      </c>
      <c r="AB46" s="85">
        <f>SUM(T46:T50)</f>
        <v>3.333333333333333</v>
      </c>
      <c r="AC46" s="85">
        <f>IF(SUM(S46:S50)=0,0,1)</f>
        <v>1</v>
      </c>
      <c r="AD46" s="88">
        <f>IF(AC46=1,SUMPRODUCT(R46:R50,S46:S50)/SUMPRODUCT(Q46:Q50,S46:S50),0)</f>
        <v>13.333333333333332</v>
      </c>
    </row>
    <row r="47" spans="3:30" ht="71.25" customHeight="1">
      <c r="C47" s="218" t="s">
        <v>229</v>
      </c>
      <c r="D47" s="134" t="s">
        <v>235</v>
      </c>
      <c r="E47" s="219" t="s">
        <v>236</v>
      </c>
      <c r="F47" s="21"/>
      <c r="G47" s="22"/>
      <c r="H47" s="22"/>
      <c r="I47" s="22" t="s">
        <v>106</v>
      </c>
      <c r="J47" s="23"/>
      <c r="K47" s="79" t="str">
        <f t="shared" si="18"/>
        <v/>
      </c>
      <c r="L47" s="80">
        <v>0.3</v>
      </c>
      <c r="M47" s="174"/>
      <c r="Q47" s="84">
        <f>L47</f>
        <v>0.3</v>
      </c>
      <c r="R47" s="85">
        <f>IF(J47&lt;&gt;"",1,IF(I47&lt;&gt;"",2/3,IF(H47&lt;&gt;"",1/3,0)))*Q47*20</f>
        <v>3.9999999999999996</v>
      </c>
      <c r="S47" s="85">
        <f>IF(F47="",IF(G47&lt;&gt;"",1,0)+IF(H47&lt;&gt;"",1,0)+IF(I47&lt;&gt;"",1,0)+IF(J47&lt;&gt;"",1,0),0)</f>
        <v>1</v>
      </c>
      <c r="T47" s="85">
        <f>IF(F47&lt;&gt;"",0,IF(G47="",(R47/(Q47*20)),0.02+(R47/(Q47*20))))</f>
        <v>0.66666666666666663</v>
      </c>
      <c r="U47" s="85">
        <f>IF(F47&lt;&gt;"",0,Q47)</f>
        <v>0.3</v>
      </c>
      <c r="V47" s="85">
        <f>IF(K47&lt;&gt;"",1,0)</f>
        <v>0</v>
      </c>
      <c r="W47" s="85" t="b">
        <f>IF(F47="",OR(G47&lt;&gt;"",H47&lt;&gt;"",I47&lt;&gt;"",J47&lt;&gt;""),0)</f>
        <v>1</v>
      </c>
      <c r="X47" s="85">
        <f>IF(F47&lt;&gt;"",IF(G47&lt;&gt;"",1,0)+IF(H47&lt;&gt;"",1,0)+IF(I47&lt;&gt;"",1,0)+IF(J47&lt;&gt;"",1,0),0)</f>
        <v>0</v>
      </c>
      <c r="Y47" s="92"/>
      <c r="Z47" s="93"/>
      <c r="AA47" s="52"/>
      <c r="AB47" s="52"/>
      <c r="AC47" s="52"/>
      <c r="AD47" s="55"/>
    </row>
    <row r="48" spans="3:30" ht="64.5" customHeight="1">
      <c r="C48" s="218" t="s">
        <v>230</v>
      </c>
      <c r="D48" s="134" t="s">
        <v>237</v>
      </c>
      <c r="E48" s="219" t="s">
        <v>238</v>
      </c>
      <c r="F48" s="21"/>
      <c r="G48" s="22"/>
      <c r="H48" s="22"/>
      <c r="I48" s="22" t="s">
        <v>106</v>
      </c>
      <c r="J48" s="23"/>
      <c r="K48" s="79" t="str">
        <f t="shared" si="18"/>
        <v/>
      </c>
      <c r="L48" s="80">
        <v>0.3</v>
      </c>
      <c r="M48" s="174"/>
      <c r="Q48" s="84">
        <f>L48</f>
        <v>0.3</v>
      </c>
      <c r="R48" s="85">
        <f>IF(J48&lt;&gt;"",1,IF(I48&lt;&gt;"",2/3,IF(H48&lt;&gt;"",1/3,0)))*Q48*20</f>
        <v>3.9999999999999996</v>
      </c>
      <c r="S48" s="85">
        <f>IF(F48="",IF(G48&lt;&gt;"",1,0)+IF(H48&lt;&gt;"",1,0)+IF(I48&lt;&gt;"",1,0)+IF(J48&lt;&gt;"",1,0),0)</f>
        <v>1</v>
      </c>
      <c r="T48" s="85">
        <f>IF(F48&lt;&gt;"",0,IF(G48="",(R48/(Q48*20)),0.02+(R48/(Q48*20))))</f>
        <v>0.66666666666666663</v>
      </c>
      <c r="U48" s="85">
        <f>IF(F48&lt;&gt;"",0,Q48)</f>
        <v>0.3</v>
      </c>
      <c r="V48" s="85">
        <f>IF(K48&lt;&gt;"",1,0)</f>
        <v>0</v>
      </c>
      <c r="W48" s="85" t="b">
        <f>IF(F48="",OR(G48&lt;&gt;"",H48&lt;&gt;"",I48&lt;&gt;"",J48&lt;&gt;""),0)</f>
        <v>1</v>
      </c>
      <c r="X48" s="85">
        <f>IF(F48&lt;&gt;"",IF(G48&lt;&gt;"",1,0)+IF(H48&lt;&gt;"",1,0)+IF(I48&lt;&gt;"",1,0)+IF(J48&lt;&gt;"",1,0),0)</f>
        <v>0</v>
      </c>
      <c r="Y48" s="92"/>
      <c r="Z48" s="94"/>
      <c r="AA48" s="52"/>
      <c r="AB48" s="52"/>
      <c r="AC48" s="52"/>
      <c r="AD48" s="55"/>
    </row>
    <row r="49" spans="3:30" ht="42" customHeight="1">
      <c r="C49" s="218" t="s">
        <v>231</v>
      </c>
      <c r="D49" s="134" t="s">
        <v>239</v>
      </c>
      <c r="E49" s="219" t="s">
        <v>240</v>
      </c>
      <c r="F49" s="21"/>
      <c r="G49" s="22"/>
      <c r="H49" s="22"/>
      <c r="I49" s="22" t="s">
        <v>106</v>
      </c>
      <c r="J49" s="23"/>
      <c r="K49" s="79" t="str">
        <f t="shared" si="18"/>
        <v/>
      </c>
      <c r="L49" s="80">
        <v>0.16</v>
      </c>
      <c r="M49" s="174"/>
      <c r="Q49" s="84">
        <f>L49</f>
        <v>0.16</v>
      </c>
      <c r="R49" s="85">
        <f>IF(J49&lt;&gt;"",1,IF(I49&lt;&gt;"",2/3,IF(H49&lt;&gt;"",1/3,0)))*Q49*20</f>
        <v>2.1333333333333333</v>
      </c>
      <c r="S49" s="85">
        <f>IF(F49="",IF(G49&lt;&gt;"",1,0)+IF(H49&lt;&gt;"",1,0)+IF(I49&lt;&gt;"",1,0)+IF(J49&lt;&gt;"",1,0),0)</f>
        <v>1</v>
      </c>
      <c r="T49" s="85">
        <f>IF(F49&lt;&gt;"",0,IF(G49="",(R49/(Q49*20)),0.02+(R49/(Q49*20))))</f>
        <v>0.66666666666666663</v>
      </c>
      <c r="U49" s="85">
        <f>IF(F49&lt;&gt;"",0,Q49)</f>
        <v>0.16</v>
      </c>
      <c r="V49" s="85">
        <f>IF(K49&lt;&gt;"",1,0)</f>
        <v>0</v>
      </c>
      <c r="W49" s="85" t="b">
        <f>IF(F49="",OR(G49&lt;&gt;"",H49&lt;&gt;"",I49&lt;&gt;"",J49&lt;&gt;""),0)</f>
        <v>1</v>
      </c>
      <c r="X49" s="85">
        <f>IF(F49&lt;&gt;"",IF(G49&lt;&gt;"",1,0)+IF(H49&lt;&gt;"",1,0)+IF(I49&lt;&gt;"",1,0)+IF(J49&lt;&gt;"",1,0),0)</f>
        <v>0</v>
      </c>
      <c r="Y49" s="92"/>
      <c r="Z49" s="94"/>
      <c r="AA49" s="52"/>
      <c r="AB49" s="52"/>
      <c r="AC49" s="52"/>
      <c r="AD49" s="55"/>
    </row>
    <row r="50" spans="3:30" ht="27" customHeight="1">
      <c r="C50" s="218" t="s">
        <v>232</v>
      </c>
      <c r="D50" s="134" t="s">
        <v>91</v>
      </c>
      <c r="E50" s="221" t="s">
        <v>111</v>
      </c>
      <c r="F50" s="14"/>
      <c r="G50" s="24"/>
      <c r="H50" s="24"/>
      <c r="I50" s="24" t="s">
        <v>106</v>
      </c>
      <c r="J50" s="24"/>
      <c r="K50" s="79" t="str">
        <f t="shared" si="18"/>
        <v/>
      </c>
      <c r="L50" s="173">
        <v>0.08</v>
      </c>
      <c r="M50" s="174"/>
      <c r="Q50" s="84">
        <f>L50</f>
        <v>0.08</v>
      </c>
      <c r="R50" s="85">
        <f>IF(J50&lt;&gt;"",1,IF(I50&lt;&gt;"",2/3,IF(H50&lt;&gt;"",1/3,0)))*Q50*20</f>
        <v>1.0666666666666667</v>
      </c>
      <c r="S50" s="85">
        <f>IF(F50="",IF(G50&lt;&gt;"",1,0)+IF(H50&lt;&gt;"",1,0)+IF(I50&lt;&gt;"",1,0)+IF(J50&lt;&gt;"",1,0),0)</f>
        <v>1</v>
      </c>
      <c r="T50" s="85">
        <f>IF(F50&lt;&gt;"",0,IF(G50="",(R50/(Q50*20)),0.02+(R50/(Q50*20))))</f>
        <v>0.66666666666666663</v>
      </c>
      <c r="U50" s="85">
        <f>IF(F50&lt;&gt;"",0,Q50)</f>
        <v>0.08</v>
      </c>
      <c r="V50" s="85">
        <f>IF(K50&lt;&gt;"",1,0)</f>
        <v>0</v>
      </c>
      <c r="W50" s="85" t="b">
        <f>IF(F50="",OR(G50&lt;&gt;"",H50&lt;&gt;"",I50&lt;&gt;"",J50&lt;&gt;""),0)</f>
        <v>1</v>
      </c>
      <c r="X50" s="85">
        <f>IF(F50&lt;&gt;"",IF(G50&lt;&gt;"",1,0)+IF(H50&lt;&gt;"",1,0)+IF(I50&lt;&gt;"",1,0)+IF(J50&lt;&gt;"",1,0),0)</f>
        <v>0</v>
      </c>
      <c r="Y50" s="178"/>
      <c r="Z50" s="97">
        <f>Z46*AA46</f>
        <v>0.08</v>
      </c>
      <c r="AA50" s="179"/>
      <c r="AB50" s="179"/>
      <c r="AC50" s="179"/>
      <c r="AD50" s="180"/>
    </row>
    <row r="51" spans="3:30" ht="30" customHeight="1">
      <c r="C51" s="397" t="s">
        <v>241</v>
      </c>
      <c r="D51" s="398"/>
      <c r="E51" s="398"/>
      <c r="F51" s="398"/>
      <c r="G51" s="398"/>
      <c r="H51" s="398"/>
      <c r="I51" s="398"/>
      <c r="J51" s="398"/>
      <c r="K51" s="398"/>
      <c r="L51" s="245">
        <v>0.08</v>
      </c>
      <c r="M51" s="73">
        <f>SUM(L52:L58)</f>
        <v>1</v>
      </c>
    </row>
    <row r="52" spans="3:30" ht="68.5" customHeight="1">
      <c r="C52" s="218" t="s">
        <v>242</v>
      </c>
      <c r="D52" s="136" t="s">
        <v>249</v>
      </c>
      <c r="E52" s="219" t="s">
        <v>250</v>
      </c>
      <c r="F52" s="21"/>
      <c r="G52" s="22"/>
      <c r="H52" s="23"/>
      <c r="I52" s="23"/>
      <c r="J52" s="23" t="s">
        <v>106</v>
      </c>
      <c r="K52" s="79" t="str">
        <f t="shared" si="18"/>
        <v/>
      </c>
      <c r="L52" s="80">
        <v>0.1</v>
      </c>
      <c r="M52" s="174"/>
      <c r="Q52" s="84">
        <f>L52</f>
        <v>0.1</v>
      </c>
      <c r="R52" s="85">
        <f>IF(J52&lt;&gt;"",1,IF(I52&lt;&gt;"",2/3,IF(H52&lt;&gt;"",1/3,0)))*Q52*20</f>
        <v>2</v>
      </c>
      <c r="S52" s="85">
        <f>IF(F52="",IF(G52&lt;&gt;"",1,0)+IF(H52&lt;&gt;"",1,0)+IF(I52&lt;&gt;"",1,0)+IF(J52&lt;&gt;"",1,0),0)</f>
        <v>1</v>
      </c>
      <c r="T52" s="85">
        <f>IF(F52&lt;&gt;"",0,IF(G52="",(R52/(Q52*20)),0.02+(R52/(Q52*20))))</f>
        <v>1</v>
      </c>
      <c r="U52" s="85">
        <f>IF(F52&lt;&gt;"",0,Q52)</f>
        <v>0.1</v>
      </c>
      <c r="V52" s="85">
        <f>IF(K52&lt;&gt;"",1,0)</f>
        <v>0</v>
      </c>
      <c r="W52" s="85" t="b">
        <f>IF(F52="",OR(G52&lt;&gt;"",H52&lt;&gt;"",I52&lt;&gt;"",J52&lt;&gt;""),0)</f>
        <v>1</v>
      </c>
      <c r="X52" s="85">
        <f>IF(F52&lt;&gt;"",IF(G52&lt;&gt;"",1,0)+IF(H52&lt;&gt;"",1,0)+IF(I52&lt;&gt;"",1,0)+IF(J52&lt;&gt;"",1,0),0)</f>
        <v>0</v>
      </c>
      <c r="Y52" s="85" t="b">
        <f>OR(W52=FALSE,W53=FALSE,W54=FALSE,W55=FALSE,W56=FALSE,W57=FALSE,W58=FALSE)</f>
        <v>0</v>
      </c>
      <c r="Z52" s="86">
        <f>SUM(U52:U58)</f>
        <v>1</v>
      </c>
      <c r="AA52" s="87">
        <f>L51</f>
        <v>0.08</v>
      </c>
      <c r="AB52" s="85">
        <f>SUM(T52:T58)</f>
        <v>7</v>
      </c>
      <c r="AC52" s="85">
        <f>IF(SUM(S52:S58)=0,0,1)</f>
        <v>1</v>
      </c>
      <c r="AD52" s="88">
        <f>IF(AC52=1,SUMPRODUCT(R52:R58,S52:S58)/SUMPRODUCT(Q52:Q58,S52:S58),0)</f>
        <v>20</v>
      </c>
    </row>
    <row r="53" spans="3:30" ht="40" customHeight="1">
      <c r="C53" s="218" t="s">
        <v>243</v>
      </c>
      <c r="D53" s="134" t="s">
        <v>251</v>
      </c>
      <c r="E53" s="222" t="s">
        <v>255</v>
      </c>
      <c r="F53" s="21"/>
      <c r="G53" s="22"/>
      <c r="H53" s="23"/>
      <c r="I53" s="23"/>
      <c r="J53" s="23" t="s">
        <v>106</v>
      </c>
      <c r="K53" s="79" t="str">
        <f t="shared" si="18"/>
        <v/>
      </c>
      <c r="L53" s="80">
        <v>0.2</v>
      </c>
      <c r="M53" s="174"/>
      <c r="Q53" s="84">
        <f t="shared" ref="Q53:Q58" si="19">L53</f>
        <v>0.2</v>
      </c>
      <c r="R53" s="85">
        <f t="shared" ref="R53:R58" si="20">IF(J53&lt;&gt;"",1,IF(I53&lt;&gt;"",2/3,IF(H53&lt;&gt;"",1/3,0)))*Q53*20</f>
        <v>4</v>
      </c>
      <c r="S53" s="85">
        <f t="shared" ref="S53:S58" si="21">IF(F53="",IF(G53&lt;&gt;"",1,0)+IF(H53&lt;&gt;"",1,0)+IF(I53&lt;&gt;"",1,0)+IF(J53&lt;&gt;"",1,0),0)</f>
        <v>1</v>
      </c>
      <c r="T53" s="85">
        <f t="shared" ref="T53:T58" si="22">IF(F53&lt;&gt;"",0,IF(G53="",(R53/(Q53*20)),0.02+(R53/(Q53*20))))</f>
        <v>1</v>
      </c>
      <c r="U53" s="85">
        <f t="shared" ref="U53:U58" si="23">IF(F53&lt;&gt;"",0,Q53)</f>
        <v>0.2</v>
      </c>
      <c r="V53" s="85">
        <f t="shared" ref="V53:V58" si="24">IF(K53&lt;&gt;"",1,0)</f>
        <v>0</v>
      </c>
      <c r="W53" s="85" t="b">
        <f t="shared" ref="W53:W58" si="25">IF(F53="",OR(G53&lt;&gt;"",H53&lt;&gt;"",I53&lt;&gt;"",J53&lt;&gt;""),0)</f>
        <v>1</v>
      </c>
      <c r="X53" s="85">
        <f t="shared" ref="X53:X58" si="26">IF(F53&lt;&gt;"",IF(G53&lt;&gt;"",1,0)+IF(H53&lt;&gt;"",1,0)+IF(I53&lt;&gt;"",1,0)+IF(J53&lt;&gt;"",1,0),0)</f>
        <v>0</v>
      </c>
      <c r="Y53" s="92"/>
      <c r="Z53" s="93"/>
      <c r="AA53" s="52"/>
      <c r="AB53" s="52"/>
      <c r="AC53" s="52"/>
      <c r="AD53" s="55"/>
    </row>
    <row r="54" spans="3:30" ht="40.75" customHeight="1">
      <c r="C54" s="218" t="s">
        <v>244</v>
      </c>
      <c r="D54" s="134" t="s">
        <v>252</v>
      </c>
      <c r="E54" s="222" t="s">
        <v>257</v>
      </c>
      <c r="F54" s="21"/>
      <c r="G54" s="22"/>
      <c r="H54" s="23"/>
      <c r="I54" s="23"/>
      <c r="J54" s="23" t="s">
        <v>106</v>
      </c>
      <c r="K54" s="79" t="str">
        <f t="shared" si="18"/>
        <v/>
      </c>
      <c r="L54" s="80">
        <v>0.15</v>
      </c>
      <c r="M54" s="174"/>
      <c r="Q54" s="84">
        <f t="shared" si="19"/>
        <v>0.15</v>
      </c>
      <c r="R54" s="85">
        <f t="shared" si="20"/>
        <v>3</v>
      </c>
      <c r="S54" s="85">
        <f t="shared" si="21"/>
        <v>1</v>
      </c>
      <c r="T54" s="85">
        <f t="shared" si="22"/>
        <v>1</v>
      </c>
      <c r="U54" s="85">
        <f t="shared" si="23"/>
        <v>0.15</v>
      </c>
      <c r="V54" s="85">
        <f t="shared" si="24"/>
        <v>0</v>
      </c>
      <c r="W54" s="85" t="b">
        <f t="shared" si="25"/>
        <v>1</v>
      </c>
      <c r="X54" s="85">
        <f t="shared" si="26"/>
        <v>0</v>
      </c>
      <c r="Y54" s="92"/>
      <c r="Z54" s="94"/>
      <c r="AA54" s="52"/>
      <c r="AB54" s="52"/>
      <c r="AC54" s="52"/>
      <c r="AD54" s="55"/>
    </row>
    <row r="55" spans="3:30" ht="40" customHeight="1">
      <c r="C55" s="218" t="s">
        <v>245</v>
      </c>
      <c r="D55" s="134" t="s">
        <v>253</v>
      </c>
      <c r="E55" s="220" t="s">
        <v>254</v>
      </c>
      <c r="F55" s="14"/>
      <c r="G55" s="22"/>
      <c r="H55" s="22"/>
      <c r="I55" s="22"/>
      <c r="J55" s="22" t="s">
        <v>106</v>
      </c>
      <c r="K55" s="79" t="str">
        <f t="shared" si="18"/>
        <v/>
      </c>
      <c r="L55" s="80">
        <v>0.1</v>
      </c>
      <c r="M55" s="174"/>
      <c r="Q55" s="84">
        <f t="shared" si="19"/>
        <v>0.1</v>
      </c>
      <c r="R55" s="85">
        <f t="shared" si="20"/>
        <v>2</v>
      </c>
      <c r="S55" s="85">
        <f t="shared" si="21"/>
        <v>1</v>
      </c>
      <c r="T55" s="85">
        <f t="shared" si="22"/>
        <v>1</v>
      </c>
      <c r="U55" s="85">
        <f t="shared" si="23"/>
        <v>0.1</v>
      </c>
      <c r="V55" s="85">
        <f t="shared" si="24"/>
        <v>0</v>
      </c>
      <c r="W55" s="85" t="b">
        <f t="shared" si="25"/>
        <v>1</v>
      </c>
      <c r="X55" s="85">
        <f t="shared" si="26"/>
        <v>0</v>
      </c>
      <c r="Y55" s="92"/>
      <c r="Z55" s="94"/>
      <c r="AA55" s="52"/>
      <c r="AB55" s="52"/>
      <c r="AC55" s="52"/>
      <c r="AD55" s="55"/>
    </row>
    <row r="56" spans="3:30" ht="69.75" customHeight="1">
      <c r="C56" s="218" t="s">
        <v>246</v>
      </c>
      <c r="D56" s="134" t="s">
        <v>258</v>
      </c>
      <c r="E56" s="219" t="s">
        <v>259</v>
      </c>
      <c r="F56" s="21"/>
      <c r="G56" s="22"/>
      <c r="H56" s="23"/>
      <c r="I56" s="23"/>
      <c r="J56" s="23" t="s">
        <v>106</v>
      </c>
      <c r="K56" s="79" t="str">
        <f t="shared" si="18"/>
        <v/>
      </c>
      <c r="L56" s="80">
        <v>0.3</v>
      </c>
      <c r="M56" s="174"/>
      <c r="Q56" s="84">
        <f t="shared" si="19"/>
        <v>0.3</v>
      </c>
      <c r="R56" s="85">
        <f t="shared" si="20"/>
        <v>6</v>
      </c>
      <c r="S56" s="85">
        <f t="shared" si="21"/>
        <v>1</v>
      </c>
      <c r="T56" s="85">
        <f t="shared" si="22"/>
        <v>1</v>
      </c>
      <c r="U56" s="85">
        <f t="shared" si="23"/>
        <v>0.3</v>
      </c>
      <c r="V56" s="85">
        <f t="shared" si="24"/>
        <v>0</v>
      </c>
      <c r="W56" s="85" t="b">
        <f t="shared" si="25"/>
        <v>1</v>
      </c>
      <c r="X56" s="85">
        <f t="shared" si="26"/>
        <v>0</v>
      </c>
      <c r="Y56" s="92"/>
      <c r="Z56" s="94"/>
      <c r="AA56" s="52"/>
      <c r="AB56" s="52"/>
      <c r="AC56" s="52"/>
      <c r="AD56" s="55"/>
    </row>
    <row r="57" spans="3:30" ht="41.75" customHeight="1">
      <c r="C57" s="218" t="s">
        <v>247</v>
      </c>
      <c r="D57" s="134" t="s">
        <v>260</v>
      </c>
      <c r="E57" s="221" t="s">
        <v>261</v>
      </c>
      <c r="F57" s="14"/>
      <c r="G57" s="24"/>
      <c r="H57" s="24"/>
      <c r="I57" s="24"/>
      <c r="J57" s="24" t="s">
        <v>106</v>
      </c>
      <c r="K57" s="79" t="str">
        <f t="shared" si="18"/>
        <v/>
      </c>
      <c r="L57" s="173">
        <v>0.1</v>
      </c>
      <c r="M57" s="174"/>
      <c r="Q57" s="84">
        <f t="shared" si="19"/>
        <v>0.1</v>
      </c>
      <c r="R57" s="85">
        <f t="shared" si="20"/>
        <v>2</v>
      </c>
      <c r="S57" s="85">
        <f t="shared" si="21"/>
        <v>1</v>
      </c>
      <c r="T57" s="85">
        <f t="shared" si="22"/>
        <v>1</v>
      </c>
      <c r="U57" s="85">
        <f t="shared" si="23"/>
        <v>0.1</v>
      </c>
      <c r="V57" s="85">
        <f t="shared" si="24"/>
        <v>0</v>
      </c>
      <c r="W57" s="85" t="b">
        <f t="shared" si="25"/>
        <v>1</v>
      </c>
      <c r="X57" s="85">
        <f t="shared" si="26"/>
        <v>0</v>
      </c>
      <c r="Y57" s="92"/>
      <c r="Z57" s="94"/>
      <c r="AA57" s="52"/>
      <c r="AB57" s="52"/>
      <c r="AC57" s="52"/>
      <c r="AD57" s="55"/>
    </row>
    <row r="58" spans="3:30" ht="27" customHeight="1">
      <c r="C58" s="218" t="s">
        <v>248</v>
      </c>
      <c r="D58" s="134" t="s">
        <v>91</v>
      </c>
      <c r="E58" s="221" t="s">
        <v>111</v>
      </c>
      <c r="F58" s="14"/>
      <c r="G58" s="24"/>
      <c r="H58" s="24"/>
      <c r="I58" s="24"/>
      <c r="J58" s="24" t="s">
        <v>106</v>
      </c>
      <c r="K58" s="79" t="str">
        <f t="shared" si="18"/>
        <v/>
      </c>
      <c r="L58" s="173">
        <v>0.05</v>
      </c>
      <c r="M58" s="174"/>
      <c r="Q58" s="84">
        <f t="shared" si="19"/>
        <v>0.05</v>
      </c>
      <c r="R58" s="85">
        <f t="shared" si="20"/>
        <v>1</v>
      </c>
      <c r="S58" s="85">
        <f t="shared" si="21"/>
        <v>1</v>
      </c>
      <c r="T58" s="85">
        <f t="shared" si="22"/>
        <v>1</v>
      </c>
      <c r="U58" s="85">
        <f t="shared" si="23"/>
        <v>0.05</v>
      </c>
      <c r="V58" s="85">
        <f t="shared" si="24"/>
        <v>0</v>
      </c>
      <c r="W58" s="85" t="b">
        <f t="shared" si="25"/>
        <v>1</v>
      </c>
      <c r="X58" s="85">
        <f t="shared" si="26"/>
        <v>0</v>
      </c>
      <c r="Y58" s="178"/>
      <c r="Z58" s="97">
        <f>Z52*AA52</f>
        <v>0.08</v>
      </c>
      <c r="AA58" s="179"/>
      <c r="AB58" s="179"/>
      <c r="AC58" s="179"/>
      <c r="AD58" s="180"/>
    </row>
    <row r="59" spans="3:30" ht="30" customHeight="1">
      <c r="C59" s="397" t="s">
        <v>158</v>
      </c>
      <c r="D59" s="398"/>
      <c r="E59" s="398"/>
      <c r="F59" s="398"/>
      <c r="G59" s="398"/>
      <c r="H59" s="398"/>
      <c r="I59" s="398"/>
      <c r="J59" s="398"/>
      <c r="K59" s="398"/>
      <c r="L59" s="245">
        <v>0.12</v>
      </c>
      <c r="M59" s="73">
        <f>SUM(L60:L68)</f>
        <v>1</v>
      </c>
    </row>
    <row r="60" spans="3:30" ht="39.25" customHeight="1">
      <c r="C60" s="218" t="s">
        <v>262</v>
      </c>
      <c r="D60" s="134" t="s">
        <v>391</v>
      </c>
      <c r="E60" s="219" t="s">
        <v>271</v>
      </c>
      <c r="F60" s="21"/>
      <c r="G60" s="22"/>
      <c r="H60" s="23"/>
      <c r="I60" s="23"/>
      <c r="J60" s="23" t="s">
        <v>106</v>
      </c>
      <c r="K60" s="79" t="str">
        <f t="shared" ref="K60:K68" si="27">IF(S60&gt;1,"?",(IF(X60&gt;0,"?","")))</f>
        <v/>
      </c>
      <c r="L60" s="80">
        <v>0.1</v>
      </c>
      <c r="M60" s="174"/>
      <c r="Q60" s="84">
        <f>L60</f>
        <v>0.1</v>
      </c>
      <c r="R60" s="85">
        <f>IF(J60&lt;&gt;"",1,IF(I60&lt;&gt;"",2/3,IF(H60&lt;&gt;"",1/3,0)))*Q60*20</f>
        <v>2</v>
      </c>
      <c r="S60" s="85">
        <f>IF(F60="",IF(G60&lt;&gt;"",1,0)+IF(H60&lt;&gt;"",1,0)+IF(I60&lt;&gt;"",1,0)+IF(J60&lt;&gt;"",1,0),0)</f>
        <v>1</v>
      </c>
      <c r="T60" s="85">
        <f>IF(F60&lt;&gt;"",0,IF(G60="",(R60/(Q60*20)),0.02+(R60/(Q60*20))))</f>
        <v>1</v>
      </c>
      <c r="U60" s="85">
        <f>IF(F60&lt;&gt;"",0,Q60)</f>
        <v>0.1</v>
      </c>
      <c r="V60" s="85">
        <f>IF(K60&lt;&gt;"",1,0)</f>
        <v>0</v>
      </c>
      <c r="W60" s="85" t="b">
        <f>IF(F60="",OR(G60&lt;&gt;"",H60&lt;&gt;"",I60&lt;&gt;"",J60&lt;&gt;""),0)</f>
        <v>1</v>
      </c>
      <c r="X60" s="85">
        <f>IF(F60&lt;&gt;"",IF(G60&lt;&gt;"",1,0)+IF(H60&lt;&gt;"",1,0)+IF(I60&lt;&gt;"",1,0)+IF(J60&lt;&gt;"",1,0),0)</f>
        <v>0</v>
      </c>
      <c r="Y60" s="85" t="b">
        <f>OR(W60=FALSE,W61=FALSE,W62=FALSE,W63=FALSE,W64=FALSE,W65=FALSE,W66=FALSE,W67=FALSE,W68=FALSE)</f>
        <v>0</v>
      </c>
      <c r="Z60" s="86">
        <f>SUM(U60:U68)</f>
        <v>1</v>
      </c>
      <c r="AA60" s="87">
        <f>L59</f>
        <v>0.12</v>
      </c>
      <c r="AB60" s="85">
        <f>SUM(T60:T68)</f>
        <v>9</v>
      </c>
      <c r="AC60" s="85">
        <f>IF(SUM(S60:S68)=0,0,1)</f>
        <v>1</v>
      </c>
      <c r="AD60" s="88">
        <f>IF(AC60=1,SUMPRODUCT(R60:R68,S60:S68)/SUMPRODUCT(Q60:Q68,S60:S68),0)</f>
        <v>20</v>
      </c>
    </row>
    <row r="61" spans="3:30" ht="35" customHeight="1">
      <c r="C61" s="218" t="s">
        <v>263</v>
      </c>
      <c r="D61" s="134" t="s">
        <v>272</v>
      </c>
      <c r="E61" s="222" t="s">
        <v>275</v>
      </c>
      <c r="F61" s="21"/>
      <c r="G61" s="22"/>
      <c r="H61" s="23"/>
      <c r="I61" s="23"/>
      <c r="J61" s="23" t="s">
        <v>106</v>
      </c>
      <c r="K61" s="79" t="str">
        <f t="shared" si="27"/>
        <v/>
      </c>
      <c r="L61" s="80">
        <v>0.1</v>
      </c>
      <c r="M61" s="174"/>
      <c r="Q61" s="84">
        <f t="shared" ref="Q61:Q68" si="28">L61</f>
        <v>0.1</v>
      </c>
      <c r="R61" s="85">
        <f t="shared" ref="R61:R68" si="29">IF(J61&lt;&gt;"",1,IF(I61&lt;&gt;"",2/3,IF(H61&lt;&gt;"",1/3,0)))*Q61*20</f>
        <v>2</v>
      </c>
      <c r="S61" s="85">
        <f t="shared" ref="S61:S68" si="30">IF(F61="",IF(G61&lt;&gt;"",1,0)+IF(H61&lt;&gt;"",1,0)+IF(I61&lt;&gt;"",1,0)+IF(J61&lt;&gt;"",1,0),0)</f>
        <v>1</v>
      </c>
      <c r="T61" s="85">
        <f t="shared" ref="T61:T68" si="31">IF(F61&lt;&gt;"",0,IF(G61="",(R61/(Q61*20)),0.02+(R61/(Q61*20))))</f>
        <v>1</v>
      </c>
      <c r="U61" s="85">
        <f t="shared" ref="U61:U68" si="32">IF(F61&lt;&gt;"",0,Q61)</f>
        <v>0.1</v>
      </c>
      <c r="V61" s="85">
        <f t="shared" ref="V61:V68" si="33">IF(K61&lt;&gt;"",1,0)</f>
        <v>0</v>
      </c>
      <c r="W61" s="85" t="b">
        <f t="shared" ref="W61:W68" si="34">IF(F61="",OR(G61&lt;&gt;"",H61&lt;&gt;"",I61&lt;&gt;"",J61&lt;&gt;""),0)</f>
        <v>1</v>
      </c>
      <c r="X61" s="85">
        <f t="shared" ref="X61:X68" si="35">IF(F61&lt;&gt;"",IF(G61&lt;&gt;"",1,0)+IF(H61&lt;&gt;"",1,0)+IF(I61&lt;&gt;"",1,0)+IF(J61&lt;&gt;"",1,0),0)</f>
        <v>0</v>
      </c>
      <c r="Y61" s="92"/>
      <c r="Z61" s="93"/>
      <c r="AA61" s="52"/>
      <c r="AB61" s="52"/>
      <c r="AC61" s="52"/>
      <c r="AD61" s="55"/>
    </row>
    <row r="62" spans="3:30" ht="56.25" customHeight="1">
      <c r="C62" s="218" t="s">
        <v>264</v>
      </c>
      <c r="D62" s="134" t="s">
        <v>274</v>
      </c>
      <c r="E62" s="222" t="s">
        <v>279</v>
      </c>
      <c r="F62" s="21"/>
      <c r="G62" s="22"/>
      <c r="H62" s="23"/>
      <c r="I62" s="23"/>
      <c r="J62" s="23" t="s">
        <v>106</v>
      </c>
      <c r="K62" s="79" t="str">
        <f t="shared" si="27"/>
        <v/>
      </c>
      <c r="L62" s="80">
        <v>0.2</v>
      </c>
      <c r="M62" s="174"/>
      <c r="Q62" s="84">
        <f t="shared" si="28"/>
        <v>0.2</v>
      </c>
      <c r="R62" s="85">
        <f t="shared" si="29"/>
        <v>4</v>
      </c>
      <c r="S62" s="85">
        <f t="shared" si="30"/>
        <v>1</v>
      </c>
      <c r="T62" s="85">
        <f t="shared" si="31"/>
        <v>1</v>
      </c>
      <c r="U62" s="85">
        <f t="shared" si="32"/>
        <v>0.2</v>
      </c>
      <c r="V62" s="85">
        <f t="shared" si="33"/>
        <v>0</v>
      </c>
      <c r="W62" s="85" t="b">
        <f t="shared" si="34"/>
        <v>1</v>
      </c>
      <c r="X62" s="85">
        <f t="shared" si="35"/>
        <v>0</v>
      </c>
      <c r="Y62" s="92"/>
      <c r="Z62" s="94"/>
      <c r="AA62" s="52"/>
      <c r="AB62" s="52"/>
      <c r="AC62" s="52"/>
      <c r="AD62" s="55"/>
    </row>
    <row r="63" spans="3:30" ht="67.25" customHeight="1">
      <c r="C63" s="218" t="s">
        <v>265</v>
      </c>
      <c r="D63" s="134" t="s">
        <v>277</v>
      </c>
      <c r="E63" s="222" t="s">
        <v>280</v>
      </c>
      <c r="F63" s="21"/>
      <c r="G63" s="22"/>
      <c r="H63" s="23"/>
      <c r="I63" s="23"/>
      <c r="J63" s="23" t="s">
        <v>106</v>
      </c>
      <c r="K63" s="79" t="str">
        <f t="shared" si="27"/>
        <v/>
      </c>
      <c r="L63" s="80">
        <v>0.15</v>
      </c>
      <c r="M63" s="174"/>
      <c r="Q63" s="84">
        <f t="shared" si="28"/>
        <v>0.15</v>
      </c>
      <c r="R63" s="85">
        <f t="shared" si="29"/>
        <v>3</v>
      </c>
      <c r="S63" s="85">
        <f t="shared" si="30"/>
        <v>1</v>
      </c>
      <c r="T63" s="85">
        <f t="shared" si="31"/>
        <v>1</v>
      </c>
      <c r="U63" s="85">
        <f t="shared" si="32"/>
        <v>0.15</v>
      </c>
      <c r="V63" s="85">
        <f t="shared" si="33"/>
        <v>0</v>
      </c>
      <c r="W63" s="85" t="b">
        <f t="shared" si="34"/>
        <v>1</v>
      </c>
      <c r="X63" s="85">
        <f t="shared" si="35"/>
        <v>0</v>
      </c>
      <c r="Y63" s="92"/>
      <c r="Z63" s="94"/>
      <c r="AA63" s="52"/>
      <c r="AB63" s="52"/>
      <c r="AC63" s="52"/>
      <c r="AD63" s="55"/>
    </row>
    <row r="64" spans="3:30" ht="39.25" customHeight="1">
      <c r="C64" s="218" t="s">
        <v>266</v>
      </c>
      <c r="D64" s="134" t="s">
        <v>281</v>
      </c>
      <c r="E64" s="219" t="s">
        <v>282</v>
      </c>
      <c r="F64" s="21"/>
      <c r="G64" s="22"/>
      <c r="H64" s="23"/>
      <c r="I64" s="23"/>
      <c r="J64" s="23" t="s">
        <v>106</v>
      </c>
      <c r="K64" s="79" t="str">
        <f t="shared" si="27"/>
        <v/>
      </c>
      <c r="L64" s="80">
        <v>0.15</v>
      </c>
      <c r="M64" s="174"/>
      <c r="Q64" s="84">
        <f t="shared" si="28"/>
        <v>0.15</v>
      </c>
      <c r="R64" s="85">
        <f t="shared" si="29"/>
        <v>3</v>
      </c>
      <c r="S64" s="85">
        <f t="shared" si="30"/>
        <v>1</v>
      </c>
      <c r="T64" s="85">
        <f t="shared" si="31"/>
        <v>1</v>
      </c>
      <c r="U64" s="85">
        <f t="shared" si="32"/>
        <v>0.15</v>
      </c>
      <c r="V64" s="85">
        <f t="shared" si="33"/>
        <v>0</v>
      </c>
      <c r="W64" s="85" t="b">
        <f t="shared" si="34"/>
        <v>1</v>
      </c>
      <c r="X64" s="85">
        <f t="shared" si="35"/>
        <v>0</v>
      </c>
      <c r="Y64" s="92"/>
      <c r="Z64" s="94"/>
      <c r="AA64" s="52"/>
      <c r="AB64" s="52"/>
      <c r="AC64" s="52"/>
      <c r="AD64" s="55"/>
    </row>
    <row r="65" spans="3:30" ht="36" customHeight="1">
      <c r="C65" s="218" t="s">
        <v>267</v>
      </c>
      <c r="D65" s="134" t="s">
        <v>283</v>
      </c>
      <c r="E65" s="220" t="s">
        <v>284</v>
      </c>
      <c r="F65" s="14"/>
      <c r="G65" s="22"/>
      <c r="H65" s="22"/>
      <c r="I65" s="22"/>
      <c r="J65" s="22" t="s">
        <v>106</v>
      </c>
      <c r="K65" s="79" t="str">
        <f t="shared" si="27"/>
        <v/>
      </c>
      <c r="L65" s="80">
        <v>0.1</v>
      </c>
      <c r="M65" s="174"/>
      <c r="Q65" s="84">
        <f t="shared" si="28"/>
        <v>0.1</v>
      </c>
      <c r="R65" s="85">
        <f t="shared" si="29"/>
        <v>2</v>
      </c>
      <c r="S65" s="85">
        <f t="shared" si="30"/>
        <v>1</v>
      </c>
      <c r="T65" s="85">
        <f t="shared" si="31"/>
        <v>1</v>
      </c>
      <c r="U65" s="85">
        <f t="shared" si="32"/>
        <v>0.1</v>
      </c>
      <c r="V65" s="85">
        <f t="shared" si="33"/>
        <v>0</v>
      </c>
      <c r="W65" s="85" t="b">
        <f t="shared" si="34"/>
        <v>1</v>
      </c>
      <c r="X65" s="85">
        <f t="shared" si="35"/>
        <v>0</v>
      </c>
      <c r="Y65" s="92"/>
      <c r="Z65" s="94"/>
      <c r="AA65" s="52"/>
      <c r="AB65" s="52"/>
      <c r="AC65" s="52"/>
      <c r="AD65" s="55"/>
    </row>
    <row r="66" spans="3:30" ht="40" customHeight="1">
      <c r="C66" s="218" t="s">
        <v>268</v>
      </c>
      <c r="D66" s="134" t="s">
        <v>285</v>
      </c>
      <c r="E66" s="219" t="s">
        <v>284</v>
      </c>
      <c r="F66" s="21"/>
      <c r="G66" s="22"/>
      <c r="H66" s="23"/>
      <c r="I66" s="23"/>
      <c r="J66" s="23" t="s">
        <v>106</v>
      </c>
      <c r="K66" s="79" t="str">
        <f t="shared" si="27"/>
        <v/>
      </c>
      <c r="L66" s="80">
        <v>0.1</v>
      </c>
      <c r="M66" s="174"/>
      <c r="Q66" s="84">
        <f t="shared" si="28"/>
        <v>0.1</v>
      </c>
      <c r="R66" s="85">
        <f t="shared" si="29"/>
        <v>2</v>
      </c>
      <c r="S66" s="85">
        <f t="shared" si="30"/>
        <v>1</v>
      </c>
      <c r="T66" s="85">
        <f t="shared" si="31"/>
        <v>1</v>
      </c>
      <c r="U66" s="85">
        <f t="shared" si="32"/>
        <v>0.1</v>
      </c>
      <c r="V66" s="85">
        <f t="shared" si="33"/>
        <v>0</v>
      </c>
      <c r="W66" s="85" t="b">
        <f t="shared" si="34"/>
        <v>1</v>
      </c>
      <c r="X66" s="85">
        <f t="shared" si="35"/>
        <v>0</v>
      </c>
      <c r="Y66" s="92"/>
      <c r="Z66" s="94"/>
      <c r="AA66" s="52"/>
      <c r="AB66" s="52"/>
      <c r="AC66" s="52"/>
      <c r="AD66" s="55"/>
    </row>
    <row r="67" spans="3:30" ht="40.75" customHeight="1">
      <c r="C67" s="218" t="s">
        <v>269</v>
      </c>
      <c r="D67" s="134" t="s">
        <v>286</v>
      </c>
      <c r="E67" s="221" t="s">
        <v>287</v>
      </c>
      <c r="F67" s="14"/>
      <c r="G67" s="24"/>
      <c r="H67" s="24"/>
      <c r="I67" s="24"/>
      <c r="J67" s="24" t="s">
        <v>106</v>
      </c>
      <c r="K67" s="79" t="str">
        <f t="shared" si="27"/>
        <v/>
      </c>
      <c r="L67" s="173">
        <v>0.05</v>
      </c>
      <c r="M67" s="174"/>
      <c r="Q67" s="84">
        <f t="shared" si="28"/>
        <v>0.05</v>
      </c>
      <c r="R67" s="85">
        <f t="shared" si="29"/>
        <v>1</v>
      </c>
      <c r="S67" s="85">
        <f t="shared" si="30"/>
        <v>1</v>
      </c>
      <c r="T67" s="85">
        <f t="shared" si="31"/>
        <v>1</v>
      </c>
      <c r="U67" s="85">
        <f t="shared" si="32"/>
        <v>0.05</v>
      </c>
      <c r="V67" s="85">
        <f t="shared" si="33"/>
        <v>0</v>
      </c>
      <c r="W67" s="85" t="b">
        <f t="shared" si="34"/>
        <v>1</v>
      </c>
      <c r="X67" s="85">
        <f t="shared" si="35"/>
        <v>0</v>
      </c>
      <c r="Y67" s="92"/>
      <c r="Z67" s="94"/>
      <c r="AA67" s="52"/>
      <c r="AB67" s="52"/>
      <c r="AC67" s="52"/>
      <c r="AD67" s="55"/>
    </row>
    <row r="68" spans="3:30" ht="27" customHeight="1">
      <c r="C68" s="218" t="s">
        <v>270</v>
      </c>
      <c r="D68" s="134" t="s">
        <v>91</v>
      </c>
      <c r="E68" s="221" t="s">
        <v>111</v>
      </c>
      <c r="F68" s="14"/>
      <c r="G68" s="24"/>
      <c r="H68" s="24"/>
      <c r="I68" s="24"/>
      <c r="J68" s="24" t="s">
        <v>106</v>
      </c>
      <c r="K68" s="79" t="str">
        <f t="shared" si="27"/>
        <v/>
      </c>
      <c r="L68" s="173">
        <v>0.05</v>
      </c>
      <c r="M68" s="174"/>
      <c r="Q68" s="84">
        <f t="shared" si="28"/>
        <v>0.05</v>
      </c>
      <c r="R68" s="85">
        <f t="shared" si="29"/>
        <v>1</v>
      </c>
      <c r="S68" s="85">
        <f t="shared" si="30"/>
        <v>1</v>
      </c>
      <c r="T68" s="85">
        <f t="shared" si="31"/>
        <v>1</v>
      </c>
      <c r="U68" s="85">
        <f t="shared" si="32"/>
        <v>0.05</v>
      </c>
      <c r="V68" s="85">
        <f t="shared" si="33"/>
        <v>0</v>
      </c>
      <c r="W68" s="85" t="b">
        <f t="shared" si="34"/>
        <v>1</v>
      </c>
      <c r="X68" s="85">
        <f t="shared" si="35"/>
        <v>0</v>
      </c>
      <c r="Y68" s="178"/>
      <c r="Z68" s="97">
        <f>Z60*AA60</f>
        <v>0.12</v>
      </c>
      <c r="AA68" s="179"/>
      <c r="AB68" s="179"/>
      <c r="AC68" s="179"/>
      <c r="AD68" s="180"/>
    </row>
    <row r="69" spans="3:30" ht="30" customHeight="1">
      <c r="C69" s="397" t="s">
        <v>159</v>
      </c>
      <c r="D69" s="398"/>
      <c r="E69" s="398"/>
      <c r="F69" s="398"/>
      <c r="G69" s="398"/>
      <c r="H69" s="398"/>
      <c r="I69" s="398"/>
      <c r="J69" s="398"/>
      <c r="K69" s="398"/>
      <c r="L69" s="245">
        <v>0.12</v>
      </c>
      <c r="M69" s="73">
        <f>SUM(L70:L79)</f>
        <v>1</v>
      </c>
    </row>
    <row r="70" spans="3:30" ht="39.25" customHeight="1">
      <c r="C70" s="218" t="s">
        <v>288</v>
      </c>
      <c r="D70" s="247" t="s">
        <v>392</v>
      </c>
      <c r="E70" s="219" t="s">
        <v>271</v>
      </c>
      <c r="F70" s="21"/>
      <c r="G70" s="22"/>
      <c r="H70" s="23"/>
      <c r="I70" s="23" t="s">
        <v>106</v>
      </c>
      <c r="J70" s="23"/>
      <c r="K70" s="79" t="str">
        <f t="shared" ref="K70:K79" si="36">IF(S70&gt;1,"?",(IF(X70&gt;0,"?","")))</f>
        <v/>
      </c>
      <c r="L70" s="80">
        <v>0.1</v>
      </c>
      <c r="M70" s="174"/>
      <c r="Q70" s="84">
        <f>L70</f>
        <v>0.1</v>
      </c>
      <c r="R70" s="177">
        <f>IF(J70&lt;&gt;"",1,IF(I70&lt;&gt;"",2/3,IF(H70&lt;&gt;"",1/3,0)))*Q70*20</f>
        <v>1.3333333333333333</v>
      </c>
      <c r="S70" s="85">
        <f>IF(F70="",IF(G70&lt;&gt;"",1,0)+IF(H70&lt;&gt;"",1,0)+IF(I70&lt;&gt;"",1,0)+IF(J70&lt;&gt;"",1,0),0)</f>
        <v>1</v>
      </c>
      <c r="T70" s="177">
        <f>IF(F70&lt;&gt;"",0,IF(G70="",(R70/(Q70*20)),0.02+(R70/(Q70*20))))</f>
        <v>0.66666666666666663</v>
      </c>
      <c r="U70" s="85">
        <f>IF(F70&lt;&gt;"",0,Q70)</f>
        <v>0.1</v>
      </c>
      <c r="V70" s="85">
        <f>IF(K70&lt;&gt;"",1,0)</f>
        <v>0</v>
      </c>
      <c r="W70" s="85" t="b">
        <f>IF(F70="",OR(G70&lt;&gt;"",H70&lt;&gt;"",I70&lt;&gt;"",J70&lt;&gt;""),0)</f>
        <v>1</v>
      </c>
      <c r="X70" s="85">
        <f>IF(F70&lt;&gt;"",IF(G70&lt;&gt;"",1,0)+IF(H70&lt;&gt;"",1,0)+IF(I70&lt;&gt;"",1,0)+IF(J70&lt;&gt;"",1,0),0)</f>
        <v>0</v>
      </c>
      <c r="Y70" s="85" t="b">
        <f>OR(W70=FALSE,W71=FALSE,W72=FALSE,W73=FALSE,W74=FALSE,W75=FALSE,W76=FALSE,W77=FALSE,W78=FALSE,W79=FALSE)</f>
        <v>0</v>
      </c>
      <c r="Z70" s="86">
        <f>SUM(U70:U79)</f>
        <v>1</v>
      </c>
      <c r="AA70" s="87">
        <f>L69</f>
        <v>0.12</v>
      </c>
      <c r="AB70" s="177">
        <f>SUM(T70:T79)</f>
        <v>6.666666666666667</v>
      </c>
      <c r="AC70" s="85">
        <f>IF(SUM(S70:S79)=0,0,1)</f>
        <v>1</v>
      </c>
      <c r="AD70" s="88">
        <f>IF(AC70=1,SUMPRODUCT(R70:R79,S70:S79)/SUMPRODUCT(Q70:Q79,S70:S79),0)</f>
        <v>13.333333333333332</v>
      </c>
    </row>
    <row r="71" spans="3:30" ht="35" customHeight="1">
      <c r="C71" s="218" t="s">
        <v>289</v>
      </c>
      <c r="D71" s="134" t="s">
        <v>298</v>
      </c>
      <c r="E71" s="220" t="s">
        <v>273</v>
      </c>
      <c r="F71" s="21"/>
      <c r="G71" s="22"/>
      <c r="H71" s="23"/>
      <c r="I71" s="23" t="s">
        <v>106</v>
      </c>
      <c r="J71" s="23"/>
      <c r="K71" s="79" t="str">
        <f t="shared" si="36"/>
        <v/>
      </c>
      <c r="L71" s="80">
        <v>0.15</v>
      </c>
      <c r="M71" s="174"/>
      <c r="Q71" s="84">
        <f t="shared" ref="Q71:Q79" si="37">L71</f>
        <v>0.15</v>
      </c>
      <c r="R71" s="177">
        <f t="shared" ref="R71:R79" si="38">IF(J71&lt;&gt;"",1,IF(I71&lt;&gt;"",2/3,IF(H71&lt;&gt;"",1/3,0)))*Q71*20</f>
        <v>1.9999999999999998</v>
      </c>
      <c r="S71" s="85">
        <f t="shared" ref="S71:S79" si="39">IF(F71="",IF(G71&lt;&gt;"",1,0)+IF(H71&lt;&gt;"",1,0)+IF(I71&lt;&gt;"",1,0)+IF(J71&lt;&gt;"",1,0),0)</f>
        <v>1</v>
      </c>
      <c r="T71" s="177">
        <f t="shared" ref="T71:T79" si="40">IF(F71&lt;&gt;"",0,IF(G71="",(R71/(Q71*20)),0.02+(R71/(Q71*20))))</f>
        <v>0.66666666666666663</v>
      </c>
      <c r="U71" s="85">
        <f t="shared" ref="U71:U79" si="41">IF(F71&lt;&gt;"",0,Q71)</f>
        <v>0.15</v>
      </c>
      <c r="V71" s="85">
        <f t="shared" ref="V71:V79" si="42">IF(K71&lt;&gt;"",1,0)</f>
        <v>0</v>
      </c>
      <c r="W71" s="85" t="b">
        <f t="shared" ref="W71:W79" si="43">IF(F71="",OR(G71&lt;&gt;"",H71&lt;&gt;"",I71&lt;&gt;"",J71&lt;&gt;""),0)</f>
        <v>1</v>
      </c>
      <c r="X71" s="85">
        <f t="shared" ref="X71:X79" si="44">IF(F71&lt;&gt;"",IF(G71&lt;&gt;"",1,0)+IF(H71&lt;&gt;"",1,0)+IF(I71&lt;&gt;"",1,0)+IF(J71&lt;&gt;"",1,0),0)</f>
        <v>0</v>
      </c>
      <c r="Y71" s="92"/>
      <c r="Z71" s="93"/>
      <c r="AA71" s="52"/>
      <c r="AB71" s="52"/>
      <c r="AC71" s="52"/>
      <c r="AD71" s="55"/>
    </row>
    <row r="72" spans="3:30" ht="35" customHeight="1">
      <c r="C72" s="218" t="s">
        <v>290</v>
      </c>
      <c r="D72" s="134" t="s">
        <v>299</v>
      </c>
      <c r="E72" s="220" t="s">
        <v>300</v>
      </c>
      <c r="F72" s="21"/>
      <c r="G72" s="22"/>
      <c r="H72" s="23"/>
      <c r="I72" s="23" t="s">
        <v>106</v>
      </c>
      <c r="J72" s="23"/>
      <c r="K72" s="79" t="str">
        <f t="shared" si="36"/>
        <v/>
      </c>
      <c r="L72" s="80">
        <v>0.15</v>
      </c>
      <c r="M72" s="174"/>
      <c r="Q72" s="84">
        <f t="shared" si="37"/>
        <v>0.15</v>
      </c>
      <c r="R72" s="177">
        <f t="shared" si="38"/>
        <v>1.9999999999999998</v>
      </c>
      <c r="S72" s="85">
        <f t="shared" si="39"/>
        <v>1</v>
      </c>
      <c r="T72" s="177">
        <f t="shared" si="40"/>
        <v>0.66666666666666663</v>
      </c>
      <c r="U72" s="85">
        <f t="shared" si="41"/>
        <v>0.15</v>
      </c>
      <c r="V72" s="85">
        <f t="shared" si="42"/>
        <v>0</v>
      </c>
      <c r="W72" s="85" t="b">
        <f t="shared" si="43"/>
        <v>1</v>
      </c>
      <c r="X72" s="85">
        <f t="shared" si="44"/>
        <v>0</v>
      </c>
      <c r="Y72" s="92"/>
      <c r="Z72" s="94"/>
      <c r="AA72" s="52"/>
      <c r="AB72" s="52"/>
      <c r="AC72" s="52"/>
      <c r="AD72" s="55"/>
    </row>
    <row r="73" spans="3:30" ht="53.25" customHeight="1">
      <c r="C73" s="218" t="s">
        <v>291</v>
      </c>
      <c r="D73" s="134" t="s">
        <v>301</v>
      </c>
      <c r="E73" s="220" t="s">
        <v>276</v>
      </c>
      <c r="F73" s="21"/>
      <c r="G73" s="22"/>
      <c r="H73" s="23"/>
      <c r="I73" s="23" t="s">
        <v>106</v>
      </c>
      <c r="J73" s="23"/>
      <c r="K73" s="79" t="str">
        <f t="shared" si="36"/>
        <v/>
      </c>
      <c r="L73" s="80">
        <v>0.1</v>
      </c>
      <c r="M73" s="174"/>
      <c r="Q73" s="84">
        <f t="shared" si="37"/>
        <v>0.1</v>
      </c>
      <c r="R73" s="177">
        <f t="shared" si="38"/>
        <v>1.3333333333333333</v>
      </c>
      <c r="S73" s="85">
        <f t="shared" si="39"/>
        <v>1</v>
      </c>
      <c r="T73" s="177">
        <f t="shared" si="40"/>
        <v>0.66666666666666663</v>
      </c>
      <c r="U73" s="85">
        <f t="shared" si="41"/>
        <v>0.1</v>
      </c>
      <c r="V73" s="85">
        <f t="shared" si="42"/>
        <v>0</v>
      </c>
      <c r="W73" s="85" t="b">
        <f t="shared" si="43"/>
        <v>1</v>
      </c>
      <c r="X73" s="85">
        <f t="shared" si="44"/>
        <v>0</v>
      </c>
      <c r="Y73" s="92"/>
      <c r="Z73" s="94"/>
      <c r="AA73" s="52"/>
      <c r="AB73" s="52"/>
      <c r="AC73" s="52"/>
      <c r="AD73" s="55"/>
    </row>
    <row r="74" spans="3:30" ht="64.5" customHeight="1">
      <c r="C74" s="218" t="s">
        <v>292</v>
      </c>
      <c r="D74" s="134" t="s">
        <v>302</v>
      </c>
      <c r="E74" s="220" t="s">
        <v>278</v>
      </c>
      <c r="F74" s="21"/>
      <c r="G74" s="22"/>
      <c r="H74" s="23"/>
      <c r="I74" s="23" t="s">
        <v>106</v>
      </c>
      <c r="J74" s="23"/>
      <c r="K74" s="79" t="str">
        <f t="shared" si="36"/>
        <v/>
      </c>
      <c r="L74" s="80">
        <v>0.1</v>
      </c>
      <c r="M74" s="174"/>
      <c r="Q74" s="84">
        <f t="shared" si="37"/>
        <v>0.1</v>
      </c>
      <c r="R74" s="177">
        <f t="shared" si="38"/>
        <v>1.3333333333333333</v>
      </c>
      <c r="S74" s="85">
        <f t="shared" si="39"/>
        <v>1</v>
      </c>
      <c r="T74" s="177">
        <f t="shared" si="40"/>
        <v>0.66666666666666663</v>
      </c>
      <c r="U74" s="85">
        <f t="shared" si="41"/>
        <v>0.1</v>
      </c>
      <c r="V74" s="85">
        <f t="shared" si="42"/>
        <v>0</v>
      </c>
      <c r="W74" s="85" t="b">
        <f t="shared" si="43"/>
        <v>1</v>
      </c>
      <c r="X74" s="85">
        <f t="shared" si="44"/>
        <v>0</v>
      </c>
      <c r="Y74" s="92"/>
      <c r="Z74" s="94"/>
      <c r="AA74" s="52"/>
      <c r="AB74" s="52"/>
      <c r="AC74" s="52"/>
      <c r="AD74" s="55"/>
    </row>
    <row r="75" spans="3:30" ht="36" customHeight="1">
      <c r="C75" s="218" t="s">
        <v>293</v>
      </c>
      <c r="D75" s="134" t="s">
        <v>303</v>
      </c>
      <c r="E75" s="220" t="s">
        <v>282</v>
      </c>
      <c r="F75" s="21"/>
      <c r="G75" s="22"/>
      <c r="H75" s="23"/>
      <c r="I75" s="23" t="s">
        <v>106</v>
      </c>
      <c r="J75" s="23"/>
      <c r="K75" s="79" t="str">
        <f t="shared" si="36"/>
        <v/>
      </c>
      <c r="L75" s="80">
        <v>0.1</v>
      </c>
      <c r="M75" s="174"/>
      <c r="Q75" s="84">
        <f t="shared" si="37"/>
        <v>0.1</v>
      </c>
      <c r="R75" s="177">
        <f t="shared" si="38"/>
        <v>1.3333333333333333</v>
      </c>
      <c r="S75" s="85">
        <f t="shared" si="39"/>
        <v>1</v>
      </c>
      <c r="T75" s="177">
        <f t="shared" si="40"/>
        <v>0.66666666666666663</v>
      </c>
      <c r="U75" s="85">
        <f t="shared" si="41"/>
        <v>0.1</v>
      </c>
      <c r="V75" s="85">
        <f t="shared" si="42"/>
        <v>0</v>
      </c>
      <c r="W75" s="85" t="b">
        <f t="shared" si="43"/>
        <v>1</v>
      </c>
      <c r="X75" s="85">
        <f t="shared" si="44"/>
        <v>0</v>
      </c>
      <c r="Y75" s="92"/>
      <c r="Z75" s="94"/>
      <c r="AA75" s="52"/>
      <c r="AB75" s="52"/>
      <c r="AC75" s="52"/>
      <c r="AD75" s="55"/>
    </row>
    <row r="76" spans="3:30" ht="42" customHeight="1">
      <c r="C76" s="218" t="s">
        <v>294</v>
      </c>
      <c r="D76" s="134" t="s">
        <v>304</v>
      </c>
      <c r="E76" s="219" t="s">
        <v>305</v>
      </c>
      <c r="F76" s="21"/>
      <c r="G76" s="22"/>
      <c r="H76" s="23"/>
      <c r="I76" s="23" t="s">
        <v>106</v>
      </c>
      <c r="J76" s="23"/>
      <c r="K76" s="79" t="str">
        <f t="shared" si="36"/>
        <v/>
      </c>
      <c r="L76" s="80">
        <v>0.05</v>
      </c>
      <c r="M76" s="174"/>
      <c r="Q76" s="84">
        <f t="shared" si="37"/>
        <v>0.05</v>
      </c>
      <c r="R76" s="177">
        <f t="shared" si="38"/>
        <v>0.66666666666666663</v>
      </c>
      <c r="S76" s="85">
        <f t="shared" si="39"/>
        <v>1</v>
      </c>
      <c r="T76" s="177">
        <f t="shared" si="40"/>
        <v>0.66666666666666663</v>
      </c>
      <c r="U76" s="85">
        <f t="shared" si="41"/>
        <v>0.05</v>
      </c>
      <c r="V76" s="85">
        <f t="shared" si="42"/>
        <v>0</v>
      </c>
      <c r="W76" s="85" t="b">
        <f t="shared" si="43"/>
        <v>1</v>
      </c>
      <c r="X76" s="85">
        <f t="shared" si="44"/>
        <v>0</v>
      </c>
      <c r="Y76" s="92"/>
      <c r="Z76" s="94"/>
      <c r="AA76" s="52"/>
      <c r="AB76" s="52"/>
      <c r="AC76" s="52"/>
      <c r="AD76" s="55"/>
    </row>
    <row r="77" spans="3:30" ht="42.75" customHeight="1">
      <c r="C77" s="218" t="s">
        <v>295</v>
      </c>
      <c r="D77" s="134" t="s">
        <v>285</v>
      </c>
      <c r="E77" s="220" t="s">
        <v>284</v>
      </c>
      <c r="F77" s="14"/>
      <c r="G77" s="22"/>
      <c r="H77" s="22"/>
      <c r="I77" s="22" t="s">
        <v>106</v>
      </c>
      <c r="J77" s="22"/>
      <c r="K77" s="79" t="str">
        <f t="shared" si="36"/>
        <v/>
      </c>
      <c r="L77" s="80">
        <v>0.1</v>
      </c>
      <c r="M77" s="174"/>
      <c r="Q77" s="84">
        <f t="shared" si="37"/>
        <v>0.1</v>
      </c>
      <c r="R77" s="177">
        <f t="shared" si="38"/>
        <v>1.3333333333333333</v>
      </c>
      <c r="S77" s="85">
        <f t="shared" si="39"/>
        <v>1</v>
      </c>
      <c r="T77" s="177">
        <f t="shared" si="40"/>
        <v>0.66666666666666663</v>
      </c>
      <c r="U77" s="85">
        <f t="shared" si="41"/>
        <v>0.1</v>
      </c>
      <c r="V77" s="85">
        <f t="shared" si="42"/>
        <v>0</v>
      </c>
      <c r="W77" s="85" t="b">
        <f t="shared" si="43"/>
        <v>1</v>
      </c>
      <c r="X77" s="85">
        <f t="shared" si="44"/>
        <v>0</v>
      </c>
      <c r="Y77" s="92"/>
      <c r="Z77" s="94"/>
      <c r="AA77" s="52"/>
      <c r="AB77" s="52"/>
      <c r="AC77" s="52"/>
      <c r="AD77" s="55"/>
    </row>
    <row r="78" spans="3:30" ht="42.75" customHeight="1">
      <c r="C78" s="218" t="s">
        <v>296</v>
      </c>
      <c r="D78" s="134" t="s">
        <v>286</v>
      </c>
      <c r="E78" s="221" t="s">
        <v>287</v>
      </c>
      <c r="F78" s="14"/>
      <c r="G78" s="24"/>
      <c r="H78" s="24"/>
      <c r="I78" s="24" t="s">
        <v>106</v>
      </c>
      <c r="J78" s="24"/>
      <c r="K78" s="79" t="str">
        <f t="shared" si="36"/>
        <v/>
      </c>
      <c r="L78" s="173">
        <v>0.1</v>
      </c>
      <c r="M78" s="174"/>
      <c r="Q78" s="84">
        <f t="shared" si="37"/>
        <v>0.1</v>
      </c>
      <c r="R78" s="177">
        <f t="shared" si="38"/>
        <v>1.3333333333333333</v>
      </c>
      <c r="S78" s="85">
        <f t="shared" si="39"/>
        <v>1</v>
      </c>
      <c r="T78" s="177">
        <f t="shared" si="40"/>
        <v>0.66666666666666663</v>
      </c>
      <c r="U78" s="85">
        <f t="shared" si="41"/>
        <v>0.1</v>
      </c>
      <c r="V78" s="85">
        <f t="shared" si="42"/>
        <v>0</v>
      </c>
      <c r="W78" s="85" t="b">
        <f t="shared" si="43"/>
        <v>1</v>
      </c>
      <c r="X78" s="85">
        <f t="shared" si="44"/>
        <v>0</v>
      </c>
      <c r="Y78" s="92"/>
      <c r="Z78" s="94"/>
      <c r="AA78" s="52"/>
      <c r="AB78" s="52"/>
      <c r="AC78" s="52"/>
      <c r="AD78" s="55"/>
    </row>
    <row r="79" spans="3:30" ht="21.75" customHeight="1">
      <c r="C79" s="218" t="s">
        <v>297</v>
      </c>
      <c r="D79" s="134" t="s">
        <v>91</v>
      </c>
      <c r="E79" s="221" t="s">
        <v>111</v>
      </c>
      <c r="F79" s="14"/>
      <c r="G79" s="24"/>
      <c r="H79" s="24"/>
      <c r="I79" s="24" t="s">
        <v>106</v>
      </c>
      <c r="J79" s="24"/>
      <c r="K79" s="79" t="str">
        <f t="shared" si="36"/>
        <v/>
      </c>
      <c r="L79" s="173">
        <v>0.05</v>
      </c>
      <c r="M79" s="174"/>
      <c r="Q79" s="84">
        <f t="shared" si="37"/>
        <v>0.05</v>
      </c>
      <c r="R79" s="177">
        <f t="shared" si="38"/>
        <v>0.66666666666666663</v>
      </c>
      <c r="S79" s="85">
        <f t="shared" si="39"/>
        <v>1</v>
      </c>
      <c r="T79" s="177">
        <f t="shared" si="40"/>
        <v>0.66666666666666663</v>
      </c>
      <c r="U79" s="85">
        <f t="shared" si="41"/>
        <v>0.05</v>
      </c>
      <c r="V79" s="85">
        <f t="shared" si="42"/>
        <v>0</v>
      </c>
      <c r="W79" s="85" t="b">
        <f t="shared" si="43"/>
        <v>1</v>
      </c>
      <c r="X79" s="85">
        <f t="shared" si="44"/>
        <v>0</v>
      </c>
      <c r="Y79" s="178"/>
      <c r="Z79" s="97">
        <f>Z70*AA70</f>
        <v>0.12</v>
      </c>
      <c r="AA79" s="179"/>
      <c r="AB79" s="179"/>
      <c r="AC79" s="179"/>
      <c r="AD79" s="180"/>
    </row>
    <row r="80" spans="3:30" ht="30" customHeight="1">
      <c r="C80" s="397" t="s">
        <v>160</v>
      </c>
      <c r="D80" s="398"/>
      <c r="E80" s="398"/>
      <c r="F80" s="398"/>
      <c r="G80" s="398"/>
      <c r="H80" s="398"/>
      <c r="I80" s="398"/>
      <c r="J80" s="398"/>
      <c r="K80" s="398"/>
      <c r="L80" s="245">
        <v>0.12</v>
      </c>
      <c r="M80" s="73">
        <f>SUM(L81:L91)</f>
        <v>1</v>
      </c>
    </row>
    <row r="81" spans="3:30" ht="73.5" customHeight="1">
      <c r="C81" s="218" t="s">
        <v>306</v>
      </c>
      <c r="D81" s="134" t="s">
        <v>317</v>
      </c>
      <c r="E81" s="219" t="s">
        <v>318</v>
      </c>
      <c r="F81" s="21"/>
      <c r="G81" s="22"/>
      <c r="H81" s="23"/>
      <c r="I81" s="23"/>
      <c r="J81" s="23" t="s">
        <v>106</v>
      </c>
      <c r="K81" s="79" t="str">
        <f t="shared" ref="K81:K91" si="45">IF(S81&gt;1,"?",(IF(X81&gt;0,"?","")))</f>
        <v/>
      </c>
      <c r="L81" s="80">
        <v>0.1</v>
      </c>
      <c r="M81" s="174"/>
      <c r="Q81" s="84">
        <f>L81</f>
        <v>0.1</v>
      </c>
      <c r="R81" s="85">
        <f>IF(J81&lt;&gt;"",1,IF(I81&lt;&gt;"",2/3,IF(H81&lt;&gt;"",1/3,0)))*Q81*20</f>
        <v>2</v>
      </c>
      <c r="S81" s="85">
        <f>IF(F81="",IF(G81&lt;&gt;"",1,0)+IF(H81&lt;&gt;"",1,0)+IF(I81&lt;&gt;"",1,0)+IF(J81&lt;&gt;"",1,0),0)</f>
        <v>1</v>
      </c>
      <c r="T81" s="85">
        <f>IF(F81&lt;&gt;"",0,IF(G81="",(R81/(Q81*20)),0.02+(R81/(Q81*20))))</f>
        <v>1</v>
      </c>
      <c r="U81" s="85">
        <f>IF(F81&lt;&gt;"",0,Q81)</f>
        <v>0.1</v>
      </c>
      <c r="V81" s="85">
        <f>IF(K81&lt;&gt;"",1,0)</f>
        <v>0</v>
      </c>
      <c r="W81" s="85" t="b">
        <f>IF(F81="",OR(G81&lt;&gt;"",H81&lt;&gt;"",I81&lt;&gt;"",J81&lt;&gt;""),0)</f>
        <v>1</v>
      </c>
      <c r="X81" s="85">
        <f>IF(F81&lt;&gt;"",IF(G81&lt;&gt;"",1,0)+IF(H81&lt;&gt;"",1,0)+IF(I81&lt;&gt;"",1,0)+IF(J81&lt;&gt;"",1,0),0)</f>
        <v>0</v>
      </c>
      <c r="Y81" s="85" t="b">
        <f>OR(W81=FALSE,W82=FALSE,W83=FALSE,W84=FALSE,W85=FALSE,W86=FALSE,W87=FALSE,W88=FALSE,W89=FALSE,W90=FALSE,W91=FALSE)</f>
        <v>0</v>
      </c>
      <c r="Z81" s="86">
        <f>SUM(U81:U91)</f>
        <v>1</v>
      </c>
      <c r="AA81" s="87">
        <f>L80</f>
        <v>0.12</v>
      </c>
      <c r="AB81" s="85">
        <f>SUM(T81:T91)</f>
        <v>11</v>
      </c>
      <c r="AC81" s="85">
        <f>IF(SUM(S81:S91)=0,0,1)</f>
        <v>1</v>
      </c>
      <c r="AD81" s="88">
        <f>IF(AC81=1,SUMPRODUCT(R81:R91,S81:S91)/SUMPRODUCT(Q81:Q91,S81:S91),0)</f>
        <v>20</v>
      </c>
    </row>
    <row r="82" spans="3:30" ht="53" customHeight="1">
      <c r="C82" s="218" t="s">
        <v>307</v>
      </c>
      <c r="D82" s="134" t="s">
        <v>319</v>
      </c>
      <c r="E82" s="220" t="s">
        <v>320</v>
      </c>
      <c r="F82" s="21"/>
      <c r="G82" s="22"/>
      <c r="H82" s="23"/>
      <c r="I82" s="23"/>
      <c r="J82" s="23" t="s">
        <v>106</v>
      </c>
      <c r="K82" s="79" t="str">
        <f t="shared" si="45"/>
        <v/>
      </c>
      <c r="L82" s="80">
        <v>0.15</v>
      </c>
      <c r="M82" s="174"/>
      <c r="Q82" s="84">
        <f t="shared" ref="Q82:Q91" si="46">L82</f>
        <v>0.15</v>
      </c>
      <c r="R82" s="85">
        <f t="shared" ref="R82:R91" si="47">IF(J82&lt;&gt;"",1,IF(I82&lt;&gt;"",2/3,IF(H82&lt;&gt;"",1/3,0)))*Q82*20</f>
        <v>3</v>
      </c>
      <c r="S82" s="85">
        <f t="shared" ref="S82:S91" si="48">IF(F82="",IF(G82&lt;&gt;"",1,0)+IF(H82&lt;&gt;"",1,0)+IF(I82&lt;&gt;"",1,0)+IF(J82&lt;&gt;"",1,0),0)</f>
        <v>1</v>
      </c>
      <c r="T82" s="85">
        <f t="shared" ref="T82:T91" si="49">IF(F82&lt;&gt;"",0,IF(G82="",(R82/(Q82*20)),0.02+(R82/(Q82*20))))</f>
        <v>1</v>
      </c>
      <c r="U82" s="85">
        <f t="shared" ref="U82:U91" si="50">IF(F82&lt;&gt;"",0,Q82)</f>
        <v>0.15</v>
      </c>
      <c r="V82" s="85">
        <f t="shared" ref="V82:V91" si="51">IF(K82&lt;&gt;"",1,0)</f>
        <v>0</v>
      </c>
      <c r="W82" s="85" t="b">
        <f t="shared" ref="W82:W91" si="52">IF(F82="",OR(G82&lt;&gt;"",H82&lt;&gt;"",I82&lt;&gt;"",J82&lt;&gt;""),0)</f>
        <v>1</v>
      </c>
      <c r="X82" s="85">
        <f t="shared" ref="X82:X91" si="53">IF(F82&lt;&gt;"",IF(G82&lt;&gt;"",1,0)+IF(H82&lt;&gt;"",1,0)+IF(I82&lt;&gt;"",1,0)+IF(J82&lt;&gt;"",1,0),0)</f>
        <v>0</v>
      </c>
      <c r="Y82" s="92"/>
      <c r="Z82" s="93"/>
      <c r="AA82" s="52"/>
      <c r="AB82" s="52"/>
      <c r="AC82" s="52"/>
      <c r="AD82" s="55"/>
    </row>
    <row r="83" spans="3:30" ht="33" customHeight="1">
      <c r="C83" s="218" t="s">
        <v>308</v>
      </c>
      <c r="D83" s="134" t="s">
        <v>321</v>
      </c>
      <c r="E83" s="220" t="s">
        <v>322</v>
      </c>
      <c r="F83" s="21"/>
      <c r="G83" s="22"/>
      <c r="H83" s="23"/>
      <c r="I83" s="23"/>
      <c r="J83" s="23" t="s">
        <v>106</v>
      </c>
      <c r="K83" s="79" t="str">
        <f t="shared" si="45"/>
        <v/>
      </c>
      <c r="L83" s="80">
        <v>0.15</v>
      </c>
      <c r="M83" s="174"/>
      <c r="Q83" s="84">
        <f t="shared" si="46"/>
        <v>0.15</v>
      </c>
      <c r="R83" s="85">
        <f t="shared" si="47"/>
        <v>3</v>
      </c>
      <c r="S83" s="85">
        <f t="shared" si="48"/>
        <v>1</v>
      </c>
      <c r="T83" s="85">
        <f t="shared" si="49"/>
        <v>1</v>
      </c>
      <c r="U83" s="85">
        <f t="shared" si="50"/>
        <v>0.15</v>
      </c>
      <c r="V83" s="85">
        <f t="shared" si="51"/>
        <v>0</v>
      </c>
      <c r="W83" s="85" t="b">
        <f t="shared" si="52"/>
        <v>1</v>
      </c>
      <c r="X83" s="85">
        <f t="shared" si="53"/>
        <v>0</v>
      </c>
      <c r="Y83" s="92"/>
      <c r="Z83" s="94"/>
      <c r="AA83" s="52"/>
      <c r="AB83" s="52"/>
      <c r="AC83" s="52"/>
      <c r="AD83" s="55"/>
    </row>
    <row r="84" spans="3:30" ht="59.25" customHeight="1">
      <c r="C84" s="218" t="s">
        <v>309</v>
      </c>
      <c r="D84" s="134" t="s">
        <v>324</v>
      </c>
      <c r="E84" s="220" t="s">
        <v>325</v>
      </c>
      <c r="F84" s="21"/>
      <c r="G84" s="22"/>
      <c r="H84" s="23"/>
      <c r="I84" s="23"/>
      <c r="J84" s="23" t="s">
        <v>106</v>
      </c>
      <c r="K84" s="79" t="str">
        <f t="shared" si="45"/>
        <v/>
      </c>
      <c r="L84" s="80">
        <v>0.05</v>
      </c>
      <c r="M84" s="174"/>
      <c r="Q84" s="84">
        <f t="shared" si="46"/>
        <v>0.05</v>
      </c>
      <c r="R84" s="85">
        <f t="shared" si="47"/>
        <v>1</v>
      </c>
      <c r="S84" s="85">
        <f t="shared" si="48"/>
        <v>1</v>
      </c>
      <c r="T84" s="85">
        <f t="shared" si="49"/>
        <v>1</v>
      </c>
      <c r="U84" s="85">
        <f t="shared" si="50"/>
        <v>0.05</v>
      </c>
      <c r="V84" s="85">
        <f t="shared" si="51"/>
        <v>0</v>
      </c>
      <c r="W84" s="85" t="b">
        <f t="shared" si="52"/>
        <v>1</v>
      </c>
      <c r="X84" s="85">
        <f t="shared" si="53"/>
        <v>0</v>
      </c>
      <c r="Y84" s="92"/>
      <c r="Z84" s="94"/>
      <c r="AA84" s="52"/>
      <c r="AB84" s="52"/>
      <c r="AC84" s="52"/>
      <c r="AD84" s="55"/>
    </row>
    <row r="85" spans="3:30" ht="84" customHeight="1">
      <c r="C85" s="218" t="s">
        <v>310</v>
      </c>
      <c r="D85" s="134" t="s">
        <v>326</v>
      </c>
      <c r="E85" s="220" t="s">
        <v>323</v>
      </c>
      <c r="F85" s="21"/>
      <c r="G85" s="22"/>
      <c r="H85" s="23"/>
      <c r="I85" s="23"/>
      <c r="J85" s="23" t="s">
        <v>106</v>
      </c>
      <c r="K85" s="79" t="str">
        <f t="shared" si="45"/>
        <v/>
      </c>
      <c r="L85" s="80">
        <v>0.1</v>
      </c>
      <c r="M85" s="174"/>
      <c r="Q85" s="84">
        <f t="shared" si="46"/>
        <v>0.1</v>
      </c>
      <c r="R85" s="85">
        <f t="shared" si="47"/>
        <v>2</v>
      </c>
      <c r="S85" s="85">
        <f t="shared" si="48"/>
        <v>1</v>
      </c>
      <c r="T85" s="85">
        <f t="shared" si="49"/>
        <v>1</v>
      </c>
      <c r="U85" s="85">
        <f t="shared" si="50"/>
        <v>0.1</v>
      </c>
      <c r="V85" s="85">
        <f t="shared" si="51"/>
        <v>0</v>
      </c>
      <c r="W85" s="85" t="b">
        <f t="shared" si="52"/>
        <v>1</v>
      </c>
      <c r="X85" s="85">
        <f t="shared" si="53"/>
        <v>0</v>
      </c>
      <c r="Y85" s="92"/>
      <c r="Z85" s="94"/>
      <c r="AA85" s="52"/>
      <c r="AB85" s="52"/>
      <c r="AC85" s="52"/>
      <c r="AD85" s="55"/>
    </row>
    <row r="86" spans="3:30" ht="40.75" customHeight="1">
      <c r="C86" s="218" t="s">
        <v>311</v>
      </c>
      <c r="D86" s="134" t="s">
        <v>92</v>
      </c>
      <c r="E86" s="220" t="s">
        <v>327</v>
      </c>
      <c r="F86" s="21"/>
      <c r="G86" s="22"/>
      <c r="H86" s="23"/>
      <c r="I86" s="23"/>
      <c r="J86" s="23" t="s">
        <v>106</v>
      </c>
      <c r="K86" s="79" t="str">
        <f t="shared" si="45"/>
        <v/>
      </c>
      <c r="L86" s="80">
        <v>0.05</v>
      </c>
      <c r="M86" s="174"/>
      <c r="O86" s="241"/>
      <c r="Q86" s="84">
        <f t="shared" si="46"/>
        <v>0.05</v>
      </c>
      <c r="R86" s="85">
        <f t="shared" si="47"/>
        <v>1</v>
      </c>
      <c r="S86" s="85">
        <f t="shared" si="48"/>
        <v>1</v>
      </c>
      <c r="T86" s="85">
        <f t="shared" si="49"/>
        <v>1</v>
      </c>
      <c r="U86" s="85">
        <f t="shared" si="50"/>
        <v>0.05</v>
      </c>
      <c r="V86" s="85">
        <f t="shared" si="51"/>
        <v>0</v>
      </c>
      <c r="W86" s="85" t="b">
        <f t="shared" si="52"/>
        <v>1</v>
      </c>
      <c r="X86" s="85">
        <f t="shared" si="53"/>
        <v>0</v>
      </c>
      <c r="Y86" s="92"/>
      <c r="Z86" s="94"/>
      <c r="AA86" s="52"/>
      <c r="AB86" s="52"/>
      <c r="AC86" s="52"/>
      <c r="AD86" s="55"/>
    </row>
    <row r="87" spans="3:30" ht="54.25" customHeight="1">
      <c r="C87" s="218" t="s">
        <v>312</v>
      </c>
      <c r="D87" s="134" t="s">
        <v>328</v>
      </c>
      <c r="E87" s="219" t="s">
        <v>329</v>
      </c>
      <c r="F87" s="21"/>
      <c r="G87" s="22"/>
      <c r="H87" s="23"/>
      <c r="I87" s="23"/>
      <c r="J87" s="23" t="s">
        <v>106</v>
      </c>
      <c r="K87" s="79" t="str">
        <f t="shared" si="45"/>
        <v/>
      </c>
      <c r="L87" s="80">
        <v>0.05</v>
      </c>
      <c r="M87" s="174"/>
      <c r="Q87" s="84">
        <f t="shared" si="46"/>
        <v>0.05</v>
      </c>
      <c r="R87" s="85">
        <f t="shared" si="47"/>
        <v>1</v>
      </c>
      <c r="S87" s="85">
        <f t="shared" si="48"/>
        <v>1</v>
      </c>
      <c r="T87" s="85">
        <f t="shared" si="49"/>
        <v>1</v>
      </c>
      <c r="U87" s="85">
        <f t="shared" si="50"/>
        <v>0.05</v>
      </c>
      <c r="V87" s="85">
        <f t="shared" si="51"/>
        <v>0</v>
      </c>
      <c r="W87" s="85" t="b">
        <f t="shared" si="52"/>
        <v>1</v>
      </c>
      <c r="X87" s="85">
        <f t="shared" si="53"/>
        <v>0</v>
      </c>
      <c r="Y87" s="92"/>
      <c r="Z87" s="94"/>
      <c r="AA87" s="52"/>
      <c r="AB87" s="52"/>
      <c r="AC87" s="52"/>
      <c r="AD87" s="55"/>
    </row>
    <row r="88" spans="3:30" ht="40.25" customHeight="1">
      <c r="C88" s="218" t="s">
        <v>313</v>
      </c>
      <c r="D88" s="134" t="s">
        <v>330</v>
      </c>
      <c r="E88" s="220" t="s">
        <v>331</v>
      </c>
      <c r="F88" s="14"/>
      <c r="G88" s="22"/>
      <c r="H88" s="22"/>
      <c r="I88" s="22"/>
      <c r="J88" s="22" t="s">
        <v>106</v>
      </c>
      <c r="K88" s="79" t="str">
        <f t="shared" si="45"/>
        <v/>
      </c>
      <c r="L88" s="80">
        <v>0.1</v>
      </c>
      <c r="M88" s="174"/>
      <c r="Q88" s="84">
        <f t="shared" si="46"/>
        <v>0.1</v>
      </c>
      <c r="R88" s="85">
        <f t="shared" si="47"/>
        <v>2</v>
      </c>
      <c r="S88" s="85">
        <f t="shared" si="48"/>
        <v>1</v>
      </c>
      <c r="T88" s="85">
        <f t="shared" si="49"/>
        <v>1</v>
      </c>
      <c r="U88" s="85">
        <f t="shared" si="50"/>
        <v>0.1</v>
      </c>
      <c r="V88" s="85">
        <f t="shared" si="51"/>
        <v>0</v>
      </c>
      <c r="W88" s="85" t="b">
        <f t="shared" si="52"/>
        <v>1</v>
      </c>
      <c r="X88" s="85">
        <f t="shared" si="53"/>
        <v>0</v>
      </c>
      <c r="Y88" s="92"/>
      <c r="Z88" s="94"/>
      <c r="AA88" s="52"/>
      <c r="AB88" s="52"/>
      <c r="AC88" s="52"/>
      <c r="AD88" s="55"/>
    </row>
    <row r="89" spans="3:30" ht="34.5" customHeight="1">
      <c r="C89" s="218" t="s">
        <v>314</v>
      </c>
      <c r="D89" s="134" t="s">
        <v>285</v>
      </c>
      <c r="E89" s="219" t="s">
        <v>332</v>
      </c>
      <c r="F89" s="21"/>
      <c r="G89" s="22"/>
      <c r="H89" s="23"/>
      <c r="I89" s="23"/>
      <c r="J89" s="23" t="s">
        <v>106</v>
      </c>
      <c r="K89" s="79" t="str">
        <f t="shared" si="45"/>
        <v/>
      </c>
      <c r="L89" s="80">
        <v>0.1</v>
      </c>
      <c r="M89" s="174"/>
      <c r="Q89" s="84">
        <f t="shared" si="46"/>
        <v>0.1</v>
      </c>
      <c r="R89" s="85">
        <f t="shared" si="47"/>
        <v>2</v>
      </c>
      <c r="S89" s="85">
        <f t="shared" si="48"/>
        <v>1</v>
      </c>
      <c r="T89" s="85">
        <f t="shared" si="49"/>
        <v>1</v>
      </c>
      <c r="U89" s="85">
        <f t="shared" si="50"/>
        <v>0.1</v>
      </c>
      <c r="V89" s="85">
        <f t="shared" si="51"/>
        <v>0</v>
      </c>
      <c r="W89" s="85" t="b">
        <f t="shared" si="52"/>
        <v>1</v>
      </c>
      <c r="X89" s="85">
        <f t="shared" si="53"/>
        <v>0</v>
      </c>
      <c r="Y89" s="92"/>
      <c r="Z89" s="94"/>
      <c r="AA89" s="52"/>
      <c r="AB89" s="52"/>
      <c r="AC89" s="52"/>
      <c r="AD89" s="55"/>
    </row>
    <row r="90" spans="3:30" ht="39.75" customHeight="1">
      <c r="C90" s="218" t="s">
        <v>315</v>
      </c>
      <c r="D90" s="134" t="s">
        <v>333</v>
      </c>
      <c r="E90" s="221" t="s">
        <v>287</v>
      </c>
      <c r="F90" s="14"/>
      <c r="G90" s="24"/>
      <c r="H90" s="24"/>
      <c r="I90" s="24"/>
      <c r="J90" s="24" t="s">
        <v>106</v>
      </c>
      <c r="K90" s="79" t="str">
        <f t="shared" si="45"/>
        <v/>
      </c>
      <c r="L90" s="173">
        <v>0.1</v>
      </c>
      <c r="M90" s="174"/>
      <c r="Q90" s="84">
        <f t="shared" si="46"/>
        <v>0.1</v>
      </c>
      <c r="R90" s="85">
        <f t="shared" si="47"/>
        <v>2</v>
      </c>
      <c r="S90" s="85">
        <f t="shared" si="48"/>
        <v>1</v>
      </c>
      <c r="T90" s="85">
        <f t="shared" si="49"/>
        <v>1</v>
      </c>
      <c r="U90" s="85">
        <f t="shared" si="50"/>
        <v>0.1</v>
      </c>
      <c r="V90" s="85">
        <f t="shared" si="51"/>
        <v>0</v>
      </c>
      <c r="W90" s="85" t="b">
        <f t="shared" si="52"/>
        <v>1</v>
      </c>
      <c r="X90" s="85">
        <f t="shared" si="53"/>
        <v>0</v>
      </c>
      <c r="Y90" s="92"/>
      <c r="Z90" s="94"/>
      <c r="AA90" s="52"/>
      <c r="AB90" s="52"/>
      <c r="AC90" s="52"/>
      <c r="AD90" s="55"/>
    </row>
    <row r="91" spans="3:30" ht="27" customHeight="1">
      <c r="C91" s="218" t="s">
        <v>316</v>
      </c>
      <c r="D91" s="134" t="s">
        <v>91</v>
      </c>
      <c r="E91" s="221" t="s">
        <v>111</v>
      </c>
      <c r="F91" s="14"/>
      <c r="G91" s="24"/>
      <c r="H91" s="24"/>
      <c r="I91" s="24"/>
      <c r="J91" s="24" t="s">
        <v>106</v>
      </c>
      <c r="K91" s="79" t="str">
        <f t="shared" si="45"/>
        <v/>
      </c>
      <c r="L91" s="173">
        <v>0.05</v>
      </c>
      <c r="M91" s="174"/>
      <c r="Q91" s="84">
        <f t="shared" si="46"/>
        <v>0.05</v>
      </c>
      <c r="R91" s="85">
        <f t="shared" si="47"/>
        <v>1</v>
      </c>
      <c r="S91" s="85">
        <f t="shared" si="48"/>
        <v>1</v>
      </c>
      <c r="T91" s="85">
        <f t="shared" si="49"/>
        <v>1</v>
      </c>
      <c r="U91" s="85">
        <f t="shared" si="50"/>
        <v>0.05</v>
      </c>
      <c r="V91" s="85">
        <f t="shared" si="51"/>
        <v>0</v>
      </c>
      <c r="W91" s="85" t="b">
        <f t="shared" si="52"/>
        <v>1</v>
      </c>
      <c r="X91" s="85">
        <f t="shared" si="53"/>
        <v>0</v>
      </c>
      <c r="Y91" s="178"/>
      <c r="Z91" s="97">
        <f>Z81*AA81</f>
        <v>0.12</v>
      </c>
      <c r="AA91" s="179"/>
      <c r="AB91" s="179"/>
      <c r="AC91" s="179"/>
      <c r="AD91" s="180"/>
    </row>
    <row r="92" spans="3:30" ht="30" customHeight="1">
      <c r="C92" s="397" t="s">
        <v>334</v>
      </c>
      <c r="D92" s="398"/>
      <c r="E92" s="398"/>
      <c r="F92" s="398"/>
      <c r="G92" s="398"/>
      <c r="H92" s="398"/>
      <c r="I92" s="398"/>
      <c r="J92" s="398"/>
      <c r="K92" s="398"/>
      <c r="L92" s="186">
        <v>0.06</v>
      </c>
      <c r="M92" s="73">
        <f>SUM(L93:L98)</f>
        <v>0.99999999999999989</v>
      </c>
    </row>
    <row r="93" spans="3:30" ht="79.5" customHeight="1">
      <c r="C93" s="218" t="s">
        <v>335</v>
      </c>
      <c r="D93" s="134" t="s">
        <v>355</v>
      </c>
      <c r="E93" s="220" t="s">
        <v>356</v>
      </c>
      <c r="F93" s="21"/>
      <c r="G93" s="22"/>
      <c r="H93" s="22"/>
      <c r="I93" s="22" t="s">
        <v>106</v>
      </c>
      <c r="J93" s="23"/>
      <c r="K93" s="79" t="str">
        <f t="shared" ref="K93:K98" si="54">IF(S93&gt;1,"?",(IF(X93&gt;0,"?","")))</f>
        <v/>
      </c>
      <c r="L93" s="80">
        <v>0.14000000000000001</v>
      </c>
      <c r="M93" s="174"/>
      <c r="Q93" s="84">
        <f t="shared" ref="Q93:Q98" si="55">L93</f>
        <v>0.14000000000000001</v>
      </c>
      <c r="R93" s="85">
        <f t="shared" ref="R93:R98" si="56">IF(J93&lt;&gt;"",1,IF(I93&lt;&gt;"",2/3,IF(H93&lt;&gt;"",1/3,0)))*Q93*20</f>
        <v>1.8666666666666667</v>
      </c>
      <c r="S93" s="85">
        <f t="shared" ref="S93:S98" si="57">IF(F93="",IF(G93&lt;&gt;"",1,0)+IF(H93&lt;&gt;"",1,0)+IF(I93&lt;&gt;"",1,0)+IF(J93&lt;&gt;"",1,0),0)</f>
        <v>1</v>
      </c>
      <c r="T93" s="85">
        <f t="shared" ref="T93:T98" si="58">IF(F93&lt;&gt;"",0,IF(G93="",(R93/(Q93*20)),0.02+(R93/(Q93*20))))</f>
        <v>0.66666666666666663</v>
      </c>
      <c r="U93" s="85">
        <f t="shared" ref="U93:U98" si="59">IF(F93&lt;&gt;"",0,Q93)</f>
        <v>0.14000000000000001</v>
      </c>
      <c r="V93" s="85">
        <f t="shared" ref="V93:V98" si="60">IF(K93&lt;&gt;"",1,0)</f>
        <v>0</v>
      </c>
      <c r="W93" s="85" t="b">
        <f t="shared" ref="W93:W98" si="61">IF(F93="",OR(G93&lt;&gt;"",H93&lt;&gt;"",I93&lt;&gt;"",J93&lt;&gt;""),0)</f>
        <v>1</v>
      </c>
      <c r="X93" s="85">
        <f t="shared" ref="X93:X98" si="62">IF(F93&lt;&gt;"",IF(G93&lt;&gt;"",1,0)+IF(H93&lt;&gt;"",1,0)+IF(I93&lt;&gt;"",1,0)+IF(J93&lt;&gt;"",1,0),0)</f>
        <v>0</v>
      </c>
      <c r="Y93" s="85" t="b">
        <f>OR(W93=FALSE,W94=FALSE,W95=FALSE,W96=FALSE,W97=FALSE,W98=FALSE)</f>
        <v>0</v>
      </c>
      <c r="Z93" s="86">
        <f>SUM(U93:U98)</f>
        <v>0.99999999999999989</v>
      </c>
      <c r="AA93" s="87">
        <f>L92</f>
        <v>0.06</v>
      </c>
      <c r="AB93" s="85">
        <f>SUM(T93:T98)</f>
        <v>3.0000000000000004</v>
      </c>
      <c r="AC93" s="85">
        <f>IF(SUM(S93:S98)=0,0,1)</f>
        <v>1</v>
      </c>
      <c r="AD93" s="88">
        <f>IF(AC93=1,SUMPRODUCT(R93:R98,S93:S98)/SUMPRODUCT(Q93:Q98,S93:S98),0)</f>
        <v>10.266666666666667</v>
      </c>
    </row>
    <row r="94" spans="3:30" ht="58.75" customHeight="1">
      <c r="C94" s="218" t="s">
        <v>336</v>
      </c>
      <c r="D94" s="134" t="s">
        <v>357</v>
      </c>
      <c r="E94" s="220" t="s">
        <v>358</v>
      </c>
      <c r="F94" s="21"/>
      <c r="G94" s="22"/>
      <c r="H94" s="22"/>
      <c r="I94" s="22" t="s">
        <v>106</v>
      </c>
      <c r="J94" s="23"/>
      <c r="K94" s="79" t="str">
        <f t="shared" si="54"/>
        <v/>
      </c>
      <c r="L94" s="80">
        <v>0.2</v>
      </c>
      <c r="M94" s="174"/>
      <c r="Q94" s="84">
        <f t="shared" si="55"/>
        <v>0.2</v>
      </c>
      <c r="R94" s="85">
        <f t="shared" si="56"/>
        <v>2.6666666666666665</v>
      </c>
      <c r="S94" s="85">
        <f t="shared" si="57"/>
        <v>1</v>
      </c>
      <c r="T94" s="85">
        <f t="shared" si="58"/>
        <v>0.66666666666666663</v>
      </c>
      <c r="U94" s="85">
        <f t="shared" si="59"/>
        <v>0.2</v>
      </c>
      <c r="V94" s="85">
        <f t="shared" si="60"/>
        <v>0</v>
      </c>
      <c r="W94" s="85" t="b">
        <f t="shared" si="61"/>
        <v>1</v>
      </c>
      <c r="X94" s="85">
        <f t="shared" si="62"/>
        <v>0</v>
      </c>
      <c r="Y94" s="92"/>
      <c r="Z94" s="93"/>
      <c r="AA94" s="52"/>
      <c r="AB94" s="52"/>
      <c r="AC94" s="52"/>
      <c r="AD94" s="55"/>
    </row>
    <row r="95" spans="3:30" ht="88.5" customHeight="1">
      <c r="C95" s="218" t="s">
        <v>337</v>
      </c>
      <c r="D95" s="134" t="s">
        <v>359</v>
      </c>
      <c r="E95" s="220" t="s">
        <v>360</v>
      </c>
      <c r="F95" s="21"/>
      <c r="G95" s="22"/>
      <c r="H95" s="22"/>
      <c r="I95" s="22" t="s">
        <v>106</v>
      </c>
      <c r="J95" s="23"/>
      <c r="K95" s="79" t="str">
        <f t="shared" si="54"/>
        <v/>
      </c>
      <c r="L95" s="80">
        <v>0.2</v>
      </c>
      <c r="M95" s="174"/>
      <c r="Q95" s="84">
        <f t="shared" si="55"/>
        <v>0.2</v>
      </c>
      <c r="R95" s="85">
        <f t="shared" si="56"/>
        <v>2.6666666666666665</v>
      </c>
      <c r="S95" s="85">
        <f t="shared" si="57"/>
        <v>1</v>
      </c>
      <c r="T95" s="85">
        <f t="shared" si="58"/>
        <v>0.66666666666666663</v>
      </c>
      <c r="U95" s="85">
        <f t="shared" si="59"/>
        <v>0.2</v>
      </c>
      <c r="V95" s="85">
        <f t="shared" si="60"/>
        <v>0</v>
      </c>
      <c r="W95" s="85" t="b">
        <f t="shared" si="61"/>
        <v>1</v>
      </c>
      <c r="X95" s="85">
        <f t="shared" si="62"/>
        <v>0</v>
      </c>
      <c r="Y95" s="92"/>
      <c r="Z95" s="94"/>
      <c r="AA95" s="52"/>
      <c r="AB95" s="52"/>
      <c r="AC95" s="52"/>
      <c r="AD95" s="55"/>
    </row>
    <row r="96" spans="3:30" ht="60.25" customHeight="1">
      <c r="C96" s="218" t="s">
        <v>338</v>
      </c>
      <c r="D96" s="134" t="s">
        <v>361</v>
      </c>
      <c r="E96" s="219" t="s">
        <v>362</v>
      </c>
      <c r="F96" s="21"/>
      <c r="G96" s="22"/>
      <c r="H96" s="22" t="s">
        <v>106</v>
      </c>
      <c r="I96" s="22"/>
      <c r="J96" s="23"/>
      <c r="K96" s="79" t="str">
        <f t="shared" si="54"/>
        <v/>
      </c>
      <c r="L96" s="80">
        <v>0.2</v>
      </c>
      <c r="M96" s="174"/>
      <c r="Q96" s="84">
        <f t="shared" si="55"/>
        <v>0.2</v>
      </c>
      <c r="R96" s="85">
        <f t="shared" si="56"/>
        <v>1.3333333333333333</v>
      </c>
      <c r="S96" s="85">
        <f t="shared" si="57"/>
        <v>1</v>
      </c>
      <c r="T96" s="85">
        <f t="shared" si="58"/>
        <v>0.33333333333333331</v>
      </c>
      <c r="U96" s="85">
        <f t="shared" si="59"/>
        <v>0.2</v>
      </c>
      <c r="V96" s="85">
        <f t="shared" si="60"/>
        <v>0</v>
      </c>
      <c r="W96" s="85" t="b">
        <f t="shared" si="61"/>
        <v>1</v>
      </c>
      <c r="X96" s="85">
        <f t="shared" si="62"/>
        <v>0</v>
      </c>
      <c r="Y96" s="92"/>
      <c r="Z96" s="94"/>
      <c r="AA96" s="52"/>
      <c r="AB96" s="52"/>
      <c r="AC96" s="52"/>
      <c r="AD96" s="55"/>
    </row>
    <row r="97" spans="3:30" ht="117.5" customHeight="1">
      <c r="C97" s="218" t="s">
        <v>339</v>
      </c>
      <c r="D97" s="134" t="s">
        <v>363</v>
      </c>
      <c r="E97" s="219" t="s">
        <v>364</v>
      </c>
      <c r="F97" s="21"/>
      <c r="G97" s="22"/>
      <c r="H97" s="22" t="s">
        <v>106</v>
      </c>
      <c r="I97" s="22"/>
      <c r="J97" s="23"/>
      <c r="K97" s="79" t="str">
        <f t="shared" si="54"/>
        <v/>
      </c>
      <c r="L97" s="80">
        <v>0.18</v>
      </c>
      <c r="M97" s="174"/>
      <c r="Q97" s="84">
        <f t="shared" si="55"/>
        <v>0.18</v>
      </c>
      <c r="R97" s="85">
        <f t="shared" si="56"/>
        <v>1.2</v>
      </c>
      <c r="S97" s="85">
        <f t="shared" si="57"/>
        <v>1</v>
      </c>
      <c r="T97" s="85">
        <f t="shared" si="58"/>
        <v>0.33333333333333337</v>
      </c>
      <c r="U97" s="85">
        <f t="shared" si="59"/>
        <v>0.18</v>
      </c>
      <c r="V97" s="85">
        <f t="shared" si="60"/>
        <v>0</v>
      </c>
      <c r="W97" s="85" t="b">
        <f t="shared" si="61"/>
        <v>1</v>
      </c>
      <c r="X97" s="85">
        <f t="shared" si="62"/>
        <v>0</v>
      </c>
      <c r="Y97" s="92"/>
      <c r="Z97" s="94"/>
      <c r="AA97" s="52"/>
      <c r="AB97" s="52"/>
      <c r="AC97" s="52"/>
      <c r="AD97" s="55"/>
    </row>
    <row r="98" spans="3:30" ht="27" customHeight="1">
      <c r="C98" s="218" t="s">
        <v>340</v>
      </c>
      <c r="D98" s="134" t="s">
        <v>91</v>
      </c>
      <c r="E98" s="219" t="s">
        <v>111</v>
      </c>
      <c r="F98" s="21"/>
      <c r="G98" s="22"/>
      <c r="H98" s="22" t="s">
        <v>106</v>
      </c>
      <c r="I98" s="22"/>
      <c r="J98" s="23"/>
      <c r="K98" s="79" t="str">
        <f t="shared" si="54"/>
        <v/>
      </c>
      <c r="L98" s="80">
        <v>0.08</v>
      </c>
      <c r="M98" s="174"/>
      <c r="Q98" s="84">
        <f t="shared" si="55"/>
        <v>0.08</v>
      </c>
      <c r="R98" s="85">
        <f t="shared" si="56"/>
        <v>0.53333333333333333</v>
      </c>
      <c r="S98" s="85">
        <f t="shared" si="57"/>
        <v>1</v>
      </c>
      <c r="T98" s="85">
        <f t="shared" si="58"/>
        <v>0.33333333333333331</v>
      </c>
      <c r="U98" s="85">
        <f t="shared" si="59"/>
        <v>0.08</v>
      </c>
      <c r="V98" s="85">
        <f t="shared" si="60"/>
        <v>0</v>
      </c>
      <c r="W98" s="85" t="b">
        <f t="shared" si="61"/>
        <v>1</v>
      </c>
      <c r="X98" s="85">
        <f t="shared" si="62"/>
        <v>0</v>
      </c>
      <c r="Y98" s="178"/>
      <c r="Z98" s="97">
        <f>Z93*AA93</f>
        <v>5.9999999999999991E-2</v>
      </c>
      <c r="AA98" s="179"/>
      <c r="AB98" s="179"/>
      <c r="AC98" s="179"/>
      <c r="AD98" s="180"/>
    </row>
    <row r="99" spans="3:30" ht="30" customHeight="1">
      <c r="C99" s="397" t="s">
        <v>390</v>
      </c>
      <c r="D99" s="398"/>
      <c r="E99" s="398"/>
      <c r="F99" s="398"/>
      <c r="G99" s="398"/>
      <c r="H99" s="398"/>
      <c r="I99" s="398"/>
      <c r="J99" s="398"/>
      <c r="K99" s="398"/>
      <c r="L99" s="245">
        <v>7.0000000000000007E-2</v>
      </c>
      <c r="M99" s="73">
        <f>SUM(L100:L105)</f>
        <v>0.99999999999999989</v>
      </c>
    </row>
    <row r="100" spans="3:30" ht="37.5" customHeight="1">
      <c r="C100" s="218" t="s">
        <v>342</v>
      </c>
      <c r="D100" s="134" t="s">
        <v>365</v>
      </c>
      <c r="E100" s="219" t="s">
        <v>341</v>
      </c>
      <c r="F100" s="21"/>
      <c r="G100" s="22"/>
      <c r="H100" s="22" t="s">
        <v>106</v>
      </c>
      <c r="I100" s="22"/>
      <c r="J100" s="23"/>
      <c r="K100" s="79" t="str">
        <f t="shared" ref="K100:K105" si="63">IF(S100&gt;1,"?",(IF(X100&gt;0,"?","")))</f>
        <v/>
      </c>
      <c r="L100" s="80">
        <v>0.15</v>
      </c>
      <c r="M100" s="174"/>
      <c r="Q100" s="84">
        <f t="shared" ref="Q100:Q105" si="64">L100</f>
        <v>0.15</v>
      </c>
      <c r="R100" s="85">
        <f t="shared" ref="R100:R105" si="65">IF(J100&lt;&gt;"",1,IF(I100&lt;&gt;"",2/3,IF(H100&lt;&gt;"",1/3,0)))*Q100*20</f>
        <v>0.99999999999999989</v>
      </c>
      <c r="S100" s="85">
        <f t="shared" ref="S100:S105" si="66">IF(F100="",IF(G100&lt;&gt;"",1,0)+IF(H100&lt;&gt;"",1,0)+IF(I100&lt;&gt;"",1,0)+IF(J100&lt;&gt;"",1,0),0)</f>
        <v>1</v>
      </c>
      <c r="T100" s="85">
        <f t="shared" ref="T100:T105" si="67">IF(F100&lt;&gt;"",0,IF(G100="",(R100/(Q100*20)),0.02+(R100/(Q100*20))))</f>
        <v>0.33333333333333331</v>
      </c>
      <c r="U100" s="85">
        <f t="shared" ref="U100:U105" si="68">IF(F100&lt;&gt;"",0,Q100)</f>
        <v>0.15</v>
      </c>
      <c r="V100" s="85">
        <f t="shared" ref="V100:V105" si="69">IF(K100&lt;&gt;"",1,0)</f>
        <v>0</v>
      </c>
      <c r="W100" s="85" t="b">
        <f t="shared" ref="W100:W105" si="70">IF(F100="",OR(G100&lt;&gt;"",H100&lt;&gt;"",I100&lt;&gt;"",J100&lt;&gt;""),0)</f>
        <v>1</v>
      </c>
      <c r="X100" s="85">
        <f t="shared" ref="X100:X105" si="71">IF(F100&lt;&gt;"",IF(G100&lt;&gt;"",1,0)+IF(H100&lt;&gt;"",1,0)+IF(I100&lt;&gt;"",1,0)+IF(J100&lt;&gt;"",1,0),0)</f>
        <v>0</v>
      </c>
      <c r="Y100" s="85" t="b">
        <f>OR(W100=FALSE,W101=FALSE,W102=FALSE,W103=FALSE,W104=FALSE,W105=FALSE)</f>
        <v>0</v>
      </c>
      <c r="Z100" s="86">
        <f>SUM(U100:U105)</f>
        <v>0.99999999999999989</v>
      </c>
      <c r="AA100" s="87">
        <f>L99</f>
        <v>7.0000000000000007E-2</v>
      </c>
      <c r="AB100" s="85">
        <f>SUM(T100:T105)</f>
        <v>3.333333333333333</v>
      </c>
      <c r="AC100" s="85">
        <f>IF(SUM(S100:S105)=0,0,1)</f>
        <v>1</v>
      </c>
      <c r="AD100" s="88">
        <f>IF(AC100=1,SUMPRODUCT(R100:R105,S100:S105)/SUMPRODUCT(Q100:Q105,S100:S105),0)</f>
        <v>11.333333333333334</v>
      </c>
    </row>
    <row r="101" spans="3:30" ht="30">
      <c r="C101" s="218" t="s">
        <v>343</v>
      </c>
      <c r="D101" s="134" t="s">
        <v>367</v>
      </c>
      <c r="E101" s="219" t="s">
        <v>366</v>
      </c>
      <c r="F101" s="21"/>
      <c r="G101" s="22"/>
      <c r="H101" s="22" t="s">
        <v>106</v>
      </c>
      <c r="I101" s="22"/>
      <c r="J101" s="23"/>
      <c r="K101" s="79" t="str">
        <f t="shared" si="63"/>
        <v/>
      </c>
      <c r="L101" s="80">
        <v>0.15</v>
      </c>
      <c r="M101" s="174"/>
      <c r="Q101" s="84">
        <f t="shared" si="64"/>
        <v>0.15</v>
      </c>
      <c r="R101" s="85">
        <f t="shared" si="65"/>
        <v>0.99999999999999989</v>
      </c>
      <c r="S101" s="85">
        <f t="shared" si="66"/>
        <v>1</v>
      </c>
      <c r="T101" s="85">
        <f t="shared" si="67"/>
        <v>0.33333333333333331</v>
      </c>
      <c r="U101" s="85">
        <f t="shared" si="68"/>
        <v>0.15</v>
      </c>
      <c r="V101" s="85">
        <f t="shared" si="69"/>
        <v>0</v>
      </c>
      <c r="W101" s="85" t="b">
        <f t="shared" si="70"/>
        <v>1</v>
      </c>
      <c r="X101" s="85">
        <f t="shared" si="71"/>
        <v>0</v>
      </c>
      <c r="Y101" s="92"/>
      <c r="Z101" s="93"/>
      <c r="AA101" s="52"/>
      <c r="AB101" s="52"/>
      <c r="AC101" s="52"/>
      <c r="AD101" s="55"/>
    </row>
    <row r="102" spans="3:30" ht="30">
      <c r="C102" s="218" t="s">
        <v>344</v>
      </c>
      <c r="D102" s="134" t="s">
        <v>368</v>
      </c>
      <c r="E102" s="219" t="s">
        <v>369</v>
      </c>
      <c r="F102" s="21"/>
      <c r="G102" s="22"/>
      <c r="H102" s="22"/>
      <c r="I102" s="22" t="s">
        <v>106</v>
      </c>
      <c r="J102" s="23"/>
      <c r="K102" s="79" t="str">
        <f t="shared" si="63"/>
        <v/>
      </c>
      <c r="L102" s="80">
        <v>0.15</v>
      </c>
      <c r="M102" s="174"/>
      <c r="Q102" s="84">
        <f t="shared" si="64"/>
        <v>0.15</v>
      </c>
      <c r="R102" s="85">
        <f t="shared" si="65"/>
        <v>1.9999999999999998</v>
      </c>
      <c r="S102" s="85">
        <f t="shared" si="66"/>
        <v>1</v>
      </c>
      <c r="T102" s="85">
        <f t="shared" si="67"/>
        <v>0.66666666666666663</v>
      </c>
      <c r="U102" s="85">
        <f t="shared" si="68"/>
        <v>0.15</v>
      </c>
      <c r="V102" s="85">
        <f t="shared" si="69"/>
        <v>0</v>
      </c>
      <c r="W102" s="85" t="b">
        <f t="shared" si="70"/>
        <v>1</v>
      </c>
      <c r="X102" s="85">
        <f t="shared" si="71"/>
        <v>0</v>
      </c>
      <c r="Y102" s="92"/>
      <c r="Z102" s="94"/>
      <c r="AA102" s="52"/>
      <c r="AB102" s="52"/>
      <c r="AC102" s="52"/>
      <c r="AD102" s="55"/>
    </row>
    <row r="103" spans="3:30" ht="34">
      <c r="C103" s="218" t="s">
        <v>345</v>
      </c>
      <c r="D103" s="134" t="s">
        <v>370</v>
      </c>
      <c r="E103" s="219" t="s">
        <v>371</v>
      </c>
      <c r="F103" s="21"/>
      <c r="G103" s="22"/>
      <c r="H103" s="22"/>
      <c r="I103" s="22" t="s">
        <v>106</v>
      </c>
      <c r="J103" s="23"/>
      <c r="K103" s="79" t="str">
        <f t="shared" si="63"/>
        <v/>
      </c>
      <c r="L103" s="80">
        <v>0.25</v>
      </c>
      <c r="M103" s="174"/>
      <c r="Q103" s="84">
        <f t="shared" si="64"/>
        <v>0.25</v>
      </c>
      <c r="R103" s="85">
        <f t="shared" si="65"/>
        <v>3.333333333333333</v>
      </c>
      <c r="S103" s="85">
        <f t="shared" si="66"/>
        <v>1</v>
      </c>
      <c r="T103" s="85">
        <f t="shared" si="67"/>
        <v>0.66666666666666663</v>
      </c>
      <c r="U103" s="85">
        <f t="shared" si="68"/>
        <v>0.25</v>
      </c>
      <c r="V103" s="85">
        <f t="shared" si="69"/>
        <v>0</v>
      </c>
      <c r="W103" s="85" t="b">
        <f t="shared" si="70"/>
        <v>1</v>
      </c>
      <c r="X103" s="85">
        <f t="shared" si="71"/>
        <v>0</v>
      </c>
      <c r="Y103" s="92"/>
      <c r="Z103" s="94"/>
      <c r="AA103" s="52"/>
      <c r="AB103" s="52"/>
      <c r="AC103" s="52"/>
      <c r="AD103" s="55"/>
    </row>
    <row r="104" spans="3:30" ht="33.75" customHeight="1">
      <c r="C104" s="218" t="s">
        <v>346</v>
      </c>
      <c r="D104" s="134" t="s">
        <v>372</v>
      </c>
      <c r="E104" s="219" t="s">
        <v>373</v>
      </c>
      <c r="F104" s="21"/>
      <c r="G104" s="22"/>
      <c r="H104" s="22"/>
      <c r="I104" s="22" t="s">
        <v>106</v>
      </c>
      <c r="J104" s="23"/>
      <c r="K104" s="79" t="str">
        <f t="shared" si="63"/>
        <v/>
      </c>
      <c r="L104" s="80">
        <v>0.2</v>
      </c>
      <c r="M104" s="174"/>
      <c r="Q104" s="84">
        <f t="shared" si="64"/>
        <v>0.2</v>
      </c>
      <c r="R104" s="85">
        <f t="shared" si="65"/>
        <v>2.6666666666666665</v>
      </c>
      <c r="S104" s="85">
        <f t="shared" si="66"/>
        <v>1</v>
      </c>
      <c r="T104" s="85">
        <f t="shared" si="67"/>
        <v>0.66666666666666663</v>
      </c>
      <c r="U104" s="85">
        <f t="shared" si="68"/>
        <v>0.2</v>
      </c>
      <c r="V104" s="85">
        <f t="shared" si="69"/>
        <v>0</v>
      </c>
      <c r="W104" s="85" t="b">
        <f t="shared" si="70"/>
        <v>1</v>
      </c>
      <c r="X104" s="85">
        <f t="shared" si="71"/>
        <v>0</v>
      </c>
      <c r="Y104" s="92"/>
      <c r="Z104" s="94"/>
      <c r="AA104" s="52"/>
      <c r="AB104" s="52"/>
      <c r="AC104" s="52"/>
      <c r="AD104" s="55"/>
    </row>
    <row r="105" spans="3:30" ht="27" customHeight="1">
      <c r="C105" s="218" t="s">
        <v>347</v>
      </c>
      <c r="D105" s="134" t="s">
        <v>91</v>
      </c>
      <c r="E105" s="219" t="s">
        <v>111</v>
      </c>
      <c r="F105" s="21"/>
      <c r="G105" s="22"/>
      <c r="H105" s="22"/>
      <c r="I105" s="22" t="s">
        <v>106</v>
      </c>
      <c r="J105" s="23"/>
      <c r="K105" s="79" t="str">
        <f t="shared" si="63"/>
        <v/>
      </c>
      <c r="L105" s="80">
        <v>0.1</v>
      </c>
      <c r="M105" s="174"/>
      <c r="Q105" s="84">
        <f t="shared" si="64"/>
        <v>0.1</v>
      </c>
      <c r="R105" s="85">
        <f t="shared" si="65"/>
        <v>1.3333333333333333</v>
      </c>
      <c r="S105" s="85">
        <f t="shared" si="66"/>
        <v>1</v>
      </c>
      <c r="T105" s="85">
        <f t="shared" si="67"/>
        <v>0.66666666666666663</v>
      </c>
      <c r="U105" s="85">
        <f t="shared" si="68"/>
        <v>0.1</v>
      </c>
      <c r="V105" s="85">
        <f t="shared" si="69"/>
        <v>0</v>
      </c>
      <c r="W105" s="85" t="b">
        <f t="shared" si="70"/>
        <v>1</v>
      </c>
      <c r="X105" s="85">
        <f t="shared" si="71"/>
        <v>0</v>
      </c>
      <c r="Y105" s="178"/>
      <c r="Z105" s="97">
        <f>Z100*AA100</f>
        <v>6.9999999999999993E-2</v>
      </c>
      <c r="AA105" s="179"/>
      <c r="AB105" s="179"/>
      <c r="AC105" s="179"/>
      <c r="AD105" s="180"/>
    </row>
    <row r="106" spans="3:30" ht="30" customHeight="1">
      <c r="C106" s="397" t="s">
        <v>348</v>
      </c>
      <c r="D106" s="398"/>
      <c r="E106" s="398"/>
      <c r="F106" s="398"/>
      <c r="G106" s="398"/>
      <c r="H106" s="398"/>
      <c r="I106" s="398"/>
      <c r="J106" s="398"/>
      <c r="K106" s="398"/>
      <c r="L106" s="186">
        <v>7.0000000000000007E-2</v>
      </c>
      <c r="M106" s="73">
        <f>SUM(L107:L111)</f>
        <v>0.99999999999999989</v>
      </c>
    </row>
    <row r="107" spans="3:30" ht="39.25" customHeight="1">
      <c r="C107" s="218" t="s">
        <v>349</v>
      </c>
      <c r="D107" s="134" t="s">
        <v>374</v>
      </c>
      <c r="E107" s="219" t="s">
        <v>375</v>
      </c>
      <c r="F107" s="21"/>
      <c r="G107" s="22"/>
      <c r="H107" s="22"/>
      <c r="I107" s="22" t="s">
        <v>106</v>
      </c>
      <c r="J107" s="23"/>
      <c r="K107" s="79" t="str">
        <f t="shared" ref="K107:K115" si="72">IF(S107&gt;1,"?",(IF(X107&gt;0,"?","")))</f>
        <v/>
      </c>
      <c r="L107" s="80">
        <v>0.25</v>
      </c>
      <c r="M107" s="174"/>
      <c r="Q107" s="84">
        <f>L107</f>
        <v>0.25</v>
      </c>
      <c r="R107" s="85">
        <f>IF(J107&lt;&gt;"",1,IF(I107&lt;&gt;"",2/3,IF(H107&lt;&gt;"",1/3,0)))*Q107*20</f>
        <v>3.333333333333333</v>
      </c>
      <c r="S107" s="85">
        <f>IF(F107="",IF(G107&lt;&gt;"",1,0)+IF(H107&lt;&gt;"",1,0)+IF(I107&lt;&gt;"",1,0)+IF(J107&lt;&gt;"",1,0),0)</f>
        <v>1</v>
      </c>
      <c r="T107" s="85">
        <f>IF(F107&lt;&gt;"",0,IF(G107="",(R107/(Q107*20)),0.02+(R107/(Q107*20))))</f>
        <v>0.66666666666666663</v>
      </c>
      <c r="U107" s="85">
        <f>IF(F107&lt;&gt;"",0,Q107)</f>
        <v>0.25</v>
      </c>
      <c r="V107" s="85">
        <f>IF(K107&lt;&gt;"",1,0)</f>
        <v>0</v>
      </c>
      <c r="W107" s="85" t="b">
        <f>IF(F107="",OR(G107&lt;&gt;"",H107&lt;&gt;"",I107&lt;&gt;"",J107&lt;&gt;""),0)</f>
        <v>1</v>
      </c>
      <c r="X107" s="85">
        <f>IF(F107&lt;&gt;"",IF(G107&lt;&gt;"",1,0)+IF(H107&lt;&gt;"",1,0)+IF(I107&lt;&gt;"",1,0)+IF(J107&lt;&gt;"",1,0),0)</f>
        <v>0</v>
      </c>
      <c r="Y107" s="85" t="b">
        <f>OR(W107=FALSE,W108=FALSE,W109=FALSE,W110=FALSE,W111=FALSE)</f>
        <v>0</v>
      </c>
      <c r="Z107" s="86">
        <f>SUM(U107:U111)</f>
        <v>0.99999999999999989</v>
      </c>
      <c r="AA107" s="185">
        <f>L106</f>
        <v>7.0000000000000007E-2</v>
      </c>
      <c r="AB107" s="85">
        <f>SUM(T107:T111)</f>
        <v>3.333333333333333</v>
      </c>
      <c r="AC107" s="85">
        <f>IF(SUM(S107:S111)=0,0,1)</f>
        <v>1</v>
      </c>
      <c r="AD107" s="88">
        <f>IF(AC107=1,SUMPRODUCT(R107:R111,S107:S111)/SUMPRODUCT(Q107:Q111,S107:S111),0)</f>
        <v>13.333333333333336</v>
      </c>
    </row>
    <row r="108" spans="3:30" ht="51">
      <c r="C108" s="218" t="s">
        <v>350</v>
      </c>
      <c r="D108" s="134" t="s">
        <v>376</v>
      </c>
      <c r="E108" s="219" t="s">
        <v>377</v>
      </c>
      <c r="F108" s="21"/>
      <c r="G108" s="22"/>
      <c r="H108" s="22"/>
      <c r="I108" s="22" t="s">
        <v>106</v>
      </c>
      <c r="J108" s="23"/>
      <c r="K108" s="79" t="str">
        <f t="shared" si="72"/>
        <v/>
      </c>
      <c r="L108" s="80">
        <v>0.2</v>
      </c>
      <c r="M108" s="174"/>
      <c r="Q108" s="84">
        <f>L108</f>
        <v>0.2</v>
      </c>
      <c r="R108" s="85">
        <f>IF(J108&lt;&gt;"",1,IF(I108&lt;&gt;"",2/3,IF(H108&lt;&gt;"",1/3,0)))*Q108*20</f>
        <v>2.6666666666666665</v>
      </c>
      <c r="S108" s="85">
        <f>IF(F108="",IF(G108&lt;&gt;"",1,0)+IF(H108&lt;&gt;"",1,0)+IF(I108&lt;&gt;"",1,0)+IF(J108&lt;&gt;"",1,0),0)</f>
        <v>1</v>
      </c>
      <c r="T108" s="85">
        <f>IF(F108&lt;&gt;"",0,IF(G108="",(R108/(Q108*20)),0.02+(R108/(Q108*20))))</f>
        <v>0.66666666666666663</v>
      </c>
      <c r="U108" s="85">
        <f>IF(F108&lt;&gt;"",0,Q108)</f>
        <v>0.2</v>
      </c>
      <c r="V108" s="85">
        <f>IF(K108&lt;&gt;"",1,0)</f>
        <v>0</v>
      </c>
      <c r="W108" s="85" t="b">
        <f>IF(F108="",OR(G108&lt;&gt;"",H108&lt;&gt;"",I108&lt;&gt;"",J108&lt;&gt;""),0)</f>
        <v>1</v>
      </c>
      <c r="X108" s="85">
        <f>IF(F108&lt;&gt;"",IF(G108&lt;&gt;"",1,0)+IF(H108&lt;&gt;"",1,0)+IF(I108&lt;&gt;"",1,0)+IF(J108&lt;&gt;"",1,0),0)</f>
        <v>0</v>
      </c>
      <c r="Y108" s="92"/>
      <c r="Z108" s="93"/>
      <c r="AA108" s="52"/>
      <c r="AB108" s="52"/>
      <c r="AC108" s="52"/>
      <c r="AD108" s="55"/>
    </row>
    <row r="109" spans="3:30" ht="34">
      <c r="C109" s="218" t="s">
        <v>351</v>
      </c>
      <c r="D109" s="134" t="s">
        <v>378</v>
      </c>
      <c r="E109" s="219" t="s">
        <v>379</v>
      </c>
      <c r="F109" s="21"/>
      <c r="G109" s="22"/>
      <c r="H109" s="22"/>
      <c r="I109" s="22" t="s">
        <v>106</v>
      </c>
      <c r="J109" s="23"/>
      <c r="K109" s="79" t="str">
        <f t="shared" si="72"/>
        <v/>
      </c>
      <c r="L109" s="80">
        <v>0.15</v>
      </c>
      <c r="M109" s="174"/>
      <c r="Q109" s="84">
        <f>L109</f>
        <v>0.15</v>
      </c>
      <c r="R109" s="85">
        <f>IF(J109&lt;&gt;"",1,IF(I109&lt;&gt;"",2/3,IF(H109&lt;&gt;"",1/3,0)))*Q109*20</f>
        <v>1.9999999999999998</v>
      </c>
      <c r="S109" s="85">
        <f>IF(F109="",IF(G109&lt;&gt;"",1,0)+IF(H109&lt;&gt;"",1,0)+IF(I109&lt;&gt;"",1,0)+IF(J109&lt;&gt;"",1,0),0)</f>
        <v>1</v>
      </c>
      <c r="T109" s="85">
        <f>IF(F109&lt;&gt;"",0,IF(G109="",(R109/(Q109*20)),0.02+(R109/(Q109*20))))</f>
        <v>0.66666666666666663</v>
      </c>
      <c r="U109" s="85">
        <f>IF(F109&lt;&gt;"",0,Q109)</f>
        <v>0.15</v>
      </c>
      <c r="V109" s="85">
        <f>IF(K109&lt;&gt;"",1,0)</f>
        <v>0</v>
      </c>
      <c r="W109" s="85" t="b">
        <f>IF(F109="",OR(G109&lt;&gt;"",H109&lt;&gt;"",I109&lt;&gt;"",J109&lt;&gt;""),0)</f>
        <v>1</v>
      </c>
      <c r="X109" s="85">
        <f>IF(F109&lt;&gt;"",IF(G109&lt;&gt;"",1,0)+IF(H109&lt;&gt;"",1,0)+IF(I109&lt;&gt;"",1,0)+IF(J109&lt;&gt;"",1,0),0)</f>
        <v>0</v>
      </c>
      <c r="Y109" s="92"/>
      <c r="Z109" s="94"/>
      <c r="AA109" s="52"/>
      <c r="AB109" s="52"/>
      <c r="AC109" s="52"/>
      <c r="AD109" s="55"/>
    </row>
    <row r="110" spans="3:30" ht="153">
      <c r="C110" s="218" t="s">
        <v>352</v>
      </c>
      <c r="D110" s="134" t="s">
        <v>380</v>
      </c>
      <c r="E110" s="219" t="s">
        <v>381</v>
      </c>
      <c r="F110" s="21"/>
      <c r="G110" s="22"/>
      <c r="H110" s="22"/>
      <c r="I110" s="22" t="s">
        <v>106</v>
      </c>
      <c r="J110" s="23"/>
      <c r="K110" s="79" t="str">
        <f t="shared" si="72"/>
        <v/>
      </c>
      <c r="L110" s="80">
        <v>0.3</v>
      </c>
      <c r="M110" s="174"/>
      <c r="Q110" s="84">
        <f>L110</f>
        <v>0.3</v>
      </c>
      <c r="R110" s="85">
        <f>IF(J110&lt;&gt;"",1,IF(I110&lt;&gt;"",2/3,IF(H110&lt;&gt;"",1/3,0)))*Q110*20</f>
        <v>3.9999999999999996</v>
      </c>
      <c r="S110" s="85">
        <f>IF(F110="",IF(G110&lt;&gt;"",1,0)+IF(H110&lt;&gt;"",1,0)+IF(I110&lt;&gt;"",1,0)+IF(J110&lt;&gt;"",1,0),0)</f>
        <v>1</v>
      </c>
      <c r="T110" s="85">
        <f>IF(F110&lt;&gt;"",0,IF(G110="",(R110/(Q110*20)),0.02+(R110/(Q110*20))))</f>
        <v>0.66666666666666663</v>
      </c>
      <c r="U110" s="85">
        <f>IF(F110&lt;&gt;"",0,Q110)</f>
        <v>0.3</v>
      </c>
      <c r="V110" s="85">
        <f>IF(K110&lt;&gt;"",1,0)</f>
        <v>0</v>
      </c>
      <c r="W110" s="85" t="b">
        <f>IF(F110="",OR(G110&lt;&gt;"",H110&lt;&gt;"",I110&lt;&gt;"",J110&lt;&gt;""),0)</f>
        <v>1</v>
      </c>
      <c r="X110" s="85">
        <f>IF(F110&lt;&gt;"",IF(G110&lt;&gt;"",1,0)+IF(H110&lt;&gt;"",1,0)+IF(I110&lt;&gt;"",1,0)+IF(J110&lt;&gt;"",1,0),0)</f>
        <v>0</v>
      </c>
      <c r="Y110" s="92"/>
      <c r="Z110" s="94"/>
      <c r="AA110" s="52"/>
      <c r="AB110" s="52"/>
      <c r="AC110" s="52"/>
      <c r="AD110" s="55"/>
    </row>
    <row r="111" spans="3:30" ht="30">
      <c r="C111" s="218" t="s">
        <v>353</v>
      </c>
      <c r="D111" s="134" t="s">
        <v>382</v>
      </c>
      <c r="E111" s="219" t="s">
        <v>383</v>
      </c>
      <c r="F111" s="21"/>
      <c r="G111" s="22"/>
      <c r="H111" s="22"/>
      <c r="I111" s="22" t="s">
        <v>106</v>
      </c>
      <c r="J111" s="23"/>
      <c r="K111" s="79" t="str">
        <f t="shared" si="72"/>
        <v/>
      </c>
      <c r="L111" s="80">
        <v>0.1</v>
      </c>
      <c r="M111" s="174"/>
      <c r="Q111" s="84">
        <f>L111</f>
        <v>0.1</v>
      </c>
      <c r="R111" s="85">
        <f>IF(J111&lt;&gt;"",1,IF(I111&lt;&gt;"",2/3,IF(H111&lt;&gt;"",1/3,0)))*Q111*20</f>
        <v>1.3333333333333333</v>
      </c>
      <c r="S111" s="85">
        <f>IF(F111="",IF(G111&lt;&gt;"",1,0)+IF(H111&lt;&gt;"",1,0)+IF(I111&lt;&gt;"",1,0)+IF(J111&lt;&gt;"",1,0),0)</f>
        <v>1</v>
      </c>
      <c r="T111" s="85">
        <f>IF(F111&lt;&gt;"",0,IF(G111="",(R111/(Q111*20)),0.02+(R111/(Q111*20))))</f>
        <v>0.66666666666666663</v>
      </c>
      <c r="U111" s="85">
        <f>IF(F111&lt;&gt;"",0,Q111)</f>
        <v>0.1</v>
      </c>
      <c r="V111" s="85">
        <f>IF(K111&lt;&gt;"",1,0)</f>
        <v>0</v>
      </c>
      <c r="W111" s="85" t="b">
        <f>IF(F111="",OR(G111&lt;&gt;"",H111&lt;&gt;"",I111&lt;&gt;"",J111&lt;&gt;""),0)</f>
        <v>1</v>
      </c>
      <c r="X111" s="85">
        <f>IF(F111&lt;&gt;"",IF(G111&lt;&gt;"",1,0)+IF(H111&lt;&gt;"",1,0)+IF(I111&lt;&gt;"",1,0)+IF(J111&lt;&gt;"",1,0),0)</f>
        <v>0</v>
      </c>
      <c r="Y111" s="178"/>
      <c r="Z111" s="97">
        <f>Z107*AA107</f>
        <v>6.9999999999999993E-2</v>
      </c>
      <c r="AA111" s="179"/>
      <c r="AB111" s="179"/>
      <c r="AC111" s="179"/>
      <c r="AD111" s="180"/>
    </row>
    <row r="112" spans="3:30" ht="30" customHeight="1">
      <c r="C112" s="397" t="s">
        <v>354</v>
      </c>
      <c r="D112" s="398"/>
      <c r="E112" s="398"/>
      <c r="F112" s="398"/>
      <c r="G112" s="398"/>
      <c r="H112" s="398"/>
      <c r="I112" s="398"/>
      <c r="J112" s="398"/>
      <c r="K112" s="398"/>
      <c r="L112" s="245">
        <v>0.05</v>
      </c>
      <c r="M112" s="73">
        <f>SUM(L113:L115)</f>
        <v>1</v>
      </c>
    </row>
    <row r="113" spans="3:30" ht="35" customHeight="1">
      <c r="C113" s="218" t="s">
        <v>86</v>
      </c>
      <c r="D113" s="134" t="s">
        <v>384</v>
      </c>
      <c r="E113" s="219" t="s">
        <v>385</v>
      </c>
      <c r="F113" s="21"/>
      <c r="G113" s="22"/>
      <c r="H113" s="22"/>
      <c r="I113" s="22" t="s">
        <v>106</v>
      </c>
      <c r="J113" s="23"/>
      <c r="K113" s="79" t="str">
        <f t="shared" si="72"/>
        <v/>
      </c>
      <c r="L113" s="80">
        <v>0.3</v>
      </c>
      <c r="M113" s="174"/>
      <c r="Q113" s="84">
        <f>L113</f>
        <v>0.3</v>
      </c>
      <c r="R113" s="85">
        <f>IF(J113&lt;&gt;"",1,IF(I113&lt;&gt;"",2/3,IF(H113&lt;&gt;"",1/3,0)))*Q113*20</f>
        <v>3.9999999999999996</v>
      </c>
      <c r="S113" s="85">
        <f>IF(F113="",IF(G113&lt;&gt;"",1,0)+IF(H113&lt;&gt;"",1,0)+IF(I113&lt;&gt;"",1,0)+IF(J113&lt;&gt;"",1,0),0)</f>
        <v>1</v>
      </c>
      <c r="T113" s="85">
        <f>IF(F113&lt;&gt;"",0,IF(G113="",(R113/(Q113*20)),0.02+(R113/(Q113*20))))</f>
        <v>0.66666666666666663</v>
      </c>
      <c r="U113" s="85">
        <f>IF(F113&lt;&gt;"",0,Q113)</f>
        <v>0.3</v>
      </c>
      <c r="V113" s="85">
        <f>IF(K113&lt;&gt;"",1,0)</f>
        <v>0</v>
      </c>
      <c r="W113" s="85" t="b">
        <f>IF(F113="",OR(G113&lt;&gt;"",H113&lt;&gt;"",I113&lt;&gt;"",J113&lt;&gt;""),0)</f>
        <v>1</v>
      </c>
      <c r="X113" s="85">
        <f>IF(F113&lt;&gt;"",IF(G113&lt;&gt;"",1,0)+IF(H113&lt;&gt;"",1,0)+IF(I113&lt;&gt;"",1,0)+IF(J113&lt;&gt;"",1,0),0)</f>
        <v>0</v>
      </c>
      <c r="Y113" s="85" t="b">
        <f>OR(W113=FALSE,W114=FALSE,W115=FALSE)</f>
        <v>0</v>
      </c>
      <c r="Z113" s="86">
        <f>SUM(U113:U115)</f>
        <v>1</v>
      </c>
      <c r="AA113" s="87">
        <f>L112</f>
        <v>0.05</v>
      </c>
      <c r="AB113" s="85">
        <f>SUM(T113:T115)</f>
        <v>2</v>
      </c>
      <c r="AC113" s="85">
        <f>IF(SUM(S113:S115)=0,0,1)</f>
        <v>1</v>
      </c>
      <c r="AD113" s="88">
        <f>IF(AC113=1,SUMPRODUCT(R113:R115,S113:S115)/SUMPRODUCT(Q113:Q115,S113:S115),0)</f>
        <v>13.333333333333332</v>
      </c>
    </row>
    <row r="114" spans="3:30" ht="130.75" customHeight="1">
      <c r="C114" s="218" t="s">
        <v>87</v>
      </c>
      <c r="D114" s="134" t="s">
        <v>386</v>
      </c>
      <c r="E114" s="219" t="s">
        <v>387</v>
      </c>
      <c r="F114" s="21"/>
      <c r="G114" s="22"/>
      <c r="H114" s="22"/>
      <c r="I114" s="22" t="s">
        <v>106</v>
      </c>
      <c r="J114" s="23"/>
      <c r="K114" s="79" t="str">
        <f t="shared" si="72"/>
        <v/>
      </c>
      <c r="L114" s="80">
        <v>0.4</v>
      </c>
      <c r="M114" s="174"/>
      <c r="Q114" s="84">
        <f>L114</f>
        <v>0.4</v>
      </c>
      <c r="R114" s="85">
        <f>IF(J114&lt;&gt;"",1,IF(I114&lt;&gt;"",2/3,IF(H114&lt;&gt;"",1/3,0)))*Q114*20</f>
        <v>5.333333333333333</v>
      </c>
      <c r="S114" s="85">
        <f>IF(F114="",IF(G114&lt;&gt;"",1,0)+IF(H114&lt;&gt;"",1,0)+IF(I114&lt;&gt;"",1,0)+IF(J114&lt;&gt;"",1,0),0)</f>
        <v>1</v>
      </c>
      <c r="T114" s="85">
        <f>IF(F114&lt;&gt;"",0,IF(G114="",(R114/(Q114*20)),0.02+(R114/(Q114*20))))</f>
        <v>0.66666666666666663</v>
      </c>
      <c r="U114" s="85">
        <f>IF(F114&lt;&gt;"",0,Q114)</f>
        <v>0.4</v>
      </c>
      <c r="V114" s="85">
        <f>IF(K114&lt;&gt;"",1,0)</f>
        <v>0</v>
      </c>
      <c r="W114" s="85" t="b">
        <f>IF(F114="",OR(G114&lt;&gt;"",H114&lt;&gt;"",I114&lt;&gt;"",J114&lt;&gt;""),0)</f>
        <v>1</v>
      </c>
      <c r="X114" s="85">
        <f>IF(F114&lt;&gt;"",IF(G114&lt;&gt;"",1,0)+IF(H114&lt;&gt;"",1,0)+IF(I114&lt;&gt;"",1,0)+IF(J114&lt;&gt;"",1,0),0)</f>
        <v>0</v>
      </c>
      <c r="Y114" s="92"/>
      <c r="Z114" s="94"/>
      <c r="AA114" s="52"/>
      <c r="AB114" s="52"/>
      <c r="AC114" s="52"/>
      <c r="AD114" s="55"/>
    </row>
    <row r="115" spans="3:30" ht="30">
      <c r="C115" s="218" t="s">
        <v>88</v>
      </c>
      <c r="D115" s="134" t="s">
        <v>388</v>
      </c>
      <c r="E115" s="219" t="s">
        <v>389</v>
      </c>
      <c r="F115" s="21"/>
      <c r="G115" s="22"/>
      <c r="H115" s="22"/>
      <c r="I115" s="22" t="s">
        <v>106</v>
      </c>
      <c r="J115" s="23"/>
      <c r="K115" s="79" t="str">
        <f t="shared" si="72"/>
        <v/>
      </c>
      <c r="L115" s="80">
        <v>0.3</v>
      </c>
      <c r="M115" s="187"/>
      <c r="Q115" s="84">
        <f>L115</f>
        <v>0.3</v>
      </c>
      <c r="R115" s="85">
        <f>IF(J115&lt;&gt;"",1,IF(I115&lt;&gt;"",2/3,IF(H115&lt;&gt;"",1/3,0)))*Q115*20</f>
        <v>3.9999999999999996</v>
      </c>
      <c r="S115" s="85">
        <f>IF(F115="",IF(G115&lt;&gt;"",1,0)+IF(H115&lt;&gt;"",1,0)+IF(I115&lt;&gt;"",1,0)+IF(J115&lt;&gt;"",1,0),0)</f>
        <v>1</v>
      </c>
      <c r="T115" s="85">
        <f>IF(F115&lt;&gt;"",0,IF(G115="",(R115/(Q115*20)),0.02+(R115/(Q115*20))))</f>
        <v>0.66666666666666663</v>
      </c>
      <c r="U115" s="85">
        <f>IF(F115&lt;&gt;"",0,Q115)</f>
        <v>0.3</v>
      </c>
      <c r="V115" s="85">
        <f>IF(K115&lt;&gt;"",1,0)</f>
        <v>0</v>
      </c>
      <c r="W115" s="85" t="b">
        <f>IF(F115="",OR(G115&lt;&gt;"",H115&lt;&gt;"",I115&lt;&gt;"",J115&lt;&gt;""),0)</f>
        <v>1</v>
      </c>
      <c r="X115" s="85">
        <f>IF(F115&lt;&gt;"",IF(G115&lt;&gt;"",1,0)+IF(H115&lt;&gt;"",1,0)+IF(I115&lt;&gt;"",1,0)+IF(J115&lt;&gt;"",1,0),0)</f>
        <v>0</v>
      </c>
      <c r="Y115" s="178"/>
      <c r="Z115" s="97">
        <f>Z113*AA113</f>
        <v>0.05</v>
      </c>
      <c r="AA115" s="179"/>
      <c r="AB115" s="179"/>
      <c r="AC115" s="179"/>
      <c r="AD115" s="180"/>
    </row>
    <row r="116" spans="3:30" ht="42" customHeight="1" thickBot="1">
      <c r="C116" s="330" t="s">
        <v>415</v>
      </c>
      <c r="D116" s="355"/>
      <c r="E116" s="355"/>
      <c r="F116" s="355"/>
      <c r="G116" s="355"/>
      <c r="H116" s="355"/>
      <c r="I116" s="355"/>
      <c r="J116" s="355"/>
      <c r="K116" s="357"/>
      <c r="L116" s="188"/>
      <c r="M116" s="188"/>
    </row>
    <row r="117" spans="3:30" ht="53" customHeight="1" thickBot="1">
      <c r="C117" s="166"/>
      <c r="D117" s="166"/>
      <c r="E117" s="189" t="s">
        <v>8</v>
      </c>
      <c r="F117" s="166"/>
      <c r="G117" s="442">
        <f>Z117</f>
        <v>0.99999999999999989</v>
      </c>
      <c r="H117" s="443"/>
      <c r="I117" s="443"/>
      <c r="J117" s="444"/>
      <c r="K117" s="190"/>
      <c r="L117" s="191">
        <f>SUM(L15+L22+L35+L40+L45+L51+L59+L69+L80+L92+L99+L106+L112)</f>
        <v>1.0000000000000002</v>
      </c>
      <c r="M117" s="168"/>
      <c r="P117" s="339" t="s">
        <v>105</v>
      </c>
      <c r="Q117" s="340"/>
      <c r="R117" s="340"/>
      <c r="S117" s="112">
        <f>SUM(AC16,AC23,AC36,AC41,AC46,AC52,AC60,AC70,AC81,AC93,AC100,AC107,AC113)</f>
        <v>13</v>
      </c>
      <c r="T117" s="113" t="str">
        <f>"sur "&amp;COUNTA(Y16:Y113)</f>
        <v>sur 13</v>
      </c>
      <c r="V117" s="115">
        <f>SUM(V16:V115)</f>
        <v>0</v>
      </c>
      <c r="W117" s="115" t="str">
        <f>COUNTIF(W16:W115,"0")&amp;" sur "&amp;COUNTA(W16:W115)</f>
        <v>0 sur 88</v>
      </c>
      <c r="X117" s="115" t="b">
        <f>OR(Y16=TRUE,Y23=TRUE,Y36=TRUE,Y46=TRUE,Y52=TRUE,Y93=TRUE,Y100=TRUE,Y107=TRUE,Y113=TRUE)</f>
        <v>0</v>
      </c>
      <c r="Z117" s="116">
        <f>SUM(Z21,Z34,Z39,Z44,Z50,Z58,Z68,Z79,Z91,Z98,Z105,Z111,Z115)</f>
        <v>0.99999999999999989</v>
      </c>
      <c r="AA117" s="192" t="s">
        <v>39</v>
      </c>
    </row>
    <row r="118" spans="3:30" ht="15" thickBot="1">
      <c r="C118" s="166"/>
      <c r="D118" s="166"/>
      <c r="K118" s="193"/>
      <c r="L118" s="194"/>
      <c r="M118" s="195"/>
      <c r="V118" s="303" t="s">
        <v>104</v>
      </c>
      <c r="W118" s="303" t="s">
        <v>110</v>
      </c>
    </row>
    <row r="119" spans="3:30" ht="53" customHeight="1" thickBot="1">
      <c r="C119" s="166"/>
      <c r="D119" s="166"/>
      <c r="E119" s="197" t="s">
        <v>9</v>
      </c>
      <c r="F119" s="166"/>
      <c r="G119" s="372">
        <f>IF(Z117&lt;50%,"!",IF(V117&lt;&gt;0,"Double saisie!",IF(L121&lt;&gt;0,"Oubli !",(IF(S117&lt;&gt;0,(AD16*AA16+AD23*AA23+AD36*AA36+AD41*AA41+AD46*AA46+AD52*AA52+AD60*AA60+AD70*AA70+AD81*AA81+AD93*AA93+AD100*AA100+AD107*AA107+AD113*AA113)/(AC16*AA16+AC23*AA23+AC36*AA36+AC41*AA41+AC46*AA46+AC52*AA52+AC60*AA60+AC70*AA70+AC81*AA81+AC93*AA93+AC100*AA100+AC107*AA107+AC113*AA113),0)))))</f>
        <v>14.809333333333329</v>
      </c>
      <c r="H119" s="373"/>
      <c r="I119" s="402" t="s">
        <v>11</v>
      </c>
      <c r="J119" s="403"/>
      <c r="K119" s="193"/>
      <c r="L119" s="312" t="s">
        <v>109</v>
      </c>
      <c r="M119" s="313"/>
      <c r="V119" s="303"/>
      <c r="W119" s="303"/>
    </row>
    <row r="120" spans="3:30" ht="31.5" customHeight="1" thickBot="1">
      <c r="C120" s="166"/>
      <c r="D120" s="166"/>
      <c r="E120" s="198"/>
      <c r="F120" s="166"/>
      <c r="G120" s="199"/>
      <c r="H120" s="199"/>
      <c r="I120" s="200"/>
      <c r="J120" s="200"/>
      <c r="K120" s="193"/>
      <c r="L120" s="314"/>
      <c r="M120" s="315"/>
      <c r="V120" s="303"/>
      <c r="W120" s="303"/>
    </row>
    <row r="121" spans="3:30" ht="53" customHeight="1" thickBot="1">
      <c r="C121" s="166"/>
      <c r="D121" s="166"/>
      <c r="E121" s="242" t="s">
        <v>10</v>
      </c>
      <c r="F121" s="166"/>
      <c r="G121" s="458">
        <v>15</v>
      </c>
      <c r="H121" s="459"/>
      <c r="I121" s="460" t="s">
        <v>11</v>
      </c>
      <c r="J121" s="461"/>
      <c r="K121" s="193"/>
      <c r="L121" s="310">
        <f>COUNTIF(W16:W115,"FAUX")</f>
        <v>0</v>
      </c>
      <c r="M121" s="311"/>
      <c r="V121" s="303"/>
      <c r="W121" s="303"/>
    </row>
    <row r="122" spans="3:30" ht="25.25" customHeight="1">
      <c r="C122" s="166"/>
      <c r="D122" s="235"/>
      <c r="E122" s="198"/>
      <c r="F122" s="166"/>
      <c r="G122" s="199"/>
      <c r="I122" s="200"/>
      <c r="J122" s="199"/>
      <c r="K122" s="193"/>
      <c r="L122" s="194"/>
      <c r="M122" s="195"/>
      <c r="V122" s="303"/>
      <c r="W122" s="303"/>
    </row>
    <row r="123" spans="3:30" ht="40" customHeight="1">
      <c r="C123" s="462" t="s">
        <v>43</v>
      </c>
      <c r="D123" s="463"/>
      <c r="E123" s="463"/>
      <c r="F123" s="463"/>
      <c r="G123" s="463"/>
      <c r="H123" s="463"/>
      <c r="I123" s="463"/>
      <c r="J123" s="464"/>
      <c r="K123" s="207"/>
      <c r="L123" s="194"/>
      <c r="M123" s="195"/>
      <c r="V123" s="303"/>
      <c r="W123" s="303"/>
    </row>
    <row r="124" spans="3:30" ht="15" thickBot="1">
      <c r="K124" s="207"/>
      <c r="L124" s="194"/>
      <c r="M124" s="195"/>
    </row>
    <row r="125" spans="3:30" ht="25" customHeight="1">
      <c r="C125" s="407" t="s">
        <v>12</v>
      </c>
      <c r="D125" s="408"/>
      <c r="E125" s="408"/>
      <c r="F125" s="408"/>
      <c r="G125" s="408"/>
      <c r="H125" s="408"/>
      <c r="I125" s="408"/>
      <c r="J125" s="409"/>
      <c r="K125" s="209"/>
      <c r="L125" s="166"/>
      <c r="M125" s="195"/>
    </row>
    <row r="126" spans="3:30" ht="80" customHeight="1" thickBot="1">
      <c r="C126" s="419"/>
      <c r="D126" s="420"/>
      <c r="E126" s="420"/>
      <c r="F126" s="420"/>
      <c r="G126" s="420"/>
      <c r="H126" s="420"/>
      <c r="I126" s="420"/>
      <c r="J126" s="421"/>
      <c r="K126" s="210"/>
      <c r="L126" s="166"/>
      <c r="M126" s="166"/>
    </row>
    <row r="127" spans="3:30" ht="15" thickBot="1">
      <c r="C127" s="214"/>
      <c r="D127" s="214"/>
      <c r="E127" s="214"/>
      <c r="F127" s="215"/>
      <c r="G127" s="214"/>
      <c r="H127" s="214"/>
      <c r="I127" s="214"/>
      <c r="J127" s="214"/>
      <c r="K127" s="210"/>
      <c r="L127" s="166"/>
      <c r="M127" s="166"/>
    </row>
    <row r="128" spans="3:30" ht="17" thickBot="1">
      <c r="C128" s="422" t="s">
        <v>13</v>
      </c>
      <c r="D128" s="423"/>
      <c r="E128" s="130" t="s">
        <v>14</v>
      </c>
      <c r="F128" s="169"/>
      <c r="G128" s="424" t="s">
        <v>15</v>
      </c>
      <c r="H128" s="425"/>
      <c r="I128" s="425"/>
      <c r="J128" s="426"/>
      <c r="K128" s="166"/>
      <c r="L128" s="166"/>
      <c r="M128" s="166"/>
    </row>
    <row r="129" spans="3:13" ht="50" customHeight="1" thickBot="1">
      <c r="C129" s="412"/>
      <c r="D129" s="413"/>
      <c r="E129" s="1"/>
      <c r="F129" s="216"/>
      <c r="G129" s="414"/>
      <c r="H129" s="415"/>
      <c r="I129" s="415"/>
      <c r="J129" s="416"/>
      <c r="K129" s="166"/>
      <c r="L129" s="166"/>
      <c r="M129" s="166"/>
    </row>
    <row r="130" spans="3:13" ht="50" customHeight="1">
      <c r="C130" s="410"/>
      <c r="D130" s="411"/>
      <c r="E130" s="2"/>
      <c r="F130" s="216"/>
      <c r="G130" s="417"/>
      <c r="H130" s="418"/>
      <c r="I130" s="418"/>
      <c r="J130" s="418"/>
      <c r="K130" s="166"/>
      <c r="L130" s="166"/>
      <c r="M130" s="166"/>
    </row>
    <row r="131" spans="3:13" ht="50" customHeight="1">
      <c r="C131" s="308"/>
      <c r="D131" s="399"/>
      <c r="E131" s="162"/>
      <c r="F131" s="217"/>
      <c r="G131" s="217"/>
      <c r="H131" s="217"/>
      <c r="I131" s="217"/>
      <c r="J131" s="217"/>
    </row>
    <row r="132" spans="3:13" ht="50" customHeight="1" thickBot="1">
      <c r="C132" s="304"/>
      <c r="D132" s="406"/>
      <c r="E132" s="163"/>
      <c r="F132" s="217"/>
      <c r="G132" s="217"/>
      <c r="H132" s="217"/>
      <c r="I132" s="217"/>
      <c r="J132" s="217"/>
    </row>
  </sheetData>
  <sheetProtection algorithmName="SHA-512" hashValue="cXYD2OAN0BLJkcNCsQYbHuQbpdG2/9SRPStC0kT1r7tNiGGvbGK1zKWQaDtxVgg/K8w2aW7s246yngLdwERnkw==" saltValue="QP8ChOUGiyHEKP25dClKpw==" spinCount="100000" sheet="1" objects="1" scenarios="1"/>
  <mergeCells count="47">
    <mergeCell ref="B8:C8"/>
    <mergeCell ref="B9:C9"/>
    <mergeCell ref="B10:C10"/>
    <mergeCell ref="B3:D3"/>
    <mergeCell ref="B4:C4"/>
    <mergeCell ref="B5:C5"/>
    <mergeCell ref="B6:C6"/>
    <mergeCell ref="B7:C7"/>
    <mergeCell ref="C80:K80"/>
    <mergeCell ref="C12:D12"/>
    <mergeCell ref="F12:J12"/>
    <mergeCell ref="C13:D14"/>
    <mergeCell ref="E13:E14"/>
    <mergeCell ref="C45:K45"/>
    <mergeCell ref="C51:K51"/>
    <mergeCell ref="C59:K59"/>
    <mergeCell ref="C69:K69"/>
    <mergeCell ref="C22:K22"/>
    <mergeCell ref="C35:K35"/>
    <mergeCell ref="C40:K40"/>
    <mergeCell ref="C15:K15"/>
    <mergeCell ref="C116:K116"/>
    <mergeCell ref="G117:J117"/>
    <mergeCell ref="C112:K112"/>
    <mergeCell ref="P117:R117"/>
    <mergeCell ref="C92:K92"/>
    <mergeCell ref="C99:K99"/>
    <mergeCell ref="C106:K106"/>
    <mergeCell ref="V118:V123"/>
    <mergeCell ref="W118:W123"/>
    <mergeCell ref="G119:H119"/>
    <mergeCell ref="I119:J119"/>
    <mergeCell ref="L119:M120"/>
    <mergeCell ref="G121:H121"/>
    <mergeCell ref="I121:J121"/>
    <mergeCell ref="L121:M121"/>
    <mergeCell ref="C123:J123"/>
    <mergeCell ref="C130:D130"/>
    <mergeCell ref="G130:J130"/>
    <mergeCell ref="C131:D131"/>
    <mergeCell ref="C132:D132"/>
    <mergeCell ref="C125:J125"/>
    <mergeCell ref="C126:J126"/>
    <mergeCell ref="C128:D128"/>
    <mergeCell ref="G128:J128"/>
    <mergeCell ref="C129:D129"/>
    <mergeCell ref="G129:J129"/>
  </mergeCells>
  <conditionalFormatting sqref="G117:J117">
    <cfRule type="cellIs" dxfId="51" priority="116" operator="lessThan">
      <formula>0.5</formula>
    </cfRule>
    <cfRule type="cellIs" dxfId="50" priority="117" operator="greaterThan">
      <formula>0.5</formula>
    </cfRule>
  </conditionalFormatting>
  <conditionalFormatting sqref="K36:K39 K41:K44 K46:K50 K52:K58 K60:K68 K93:K98 K107:K111 K113:K115 K23:K34 K100:K105 K16:K21">
    <cfRule type="containsText" dxfId="49" priority="115" operator="containsText" text="?">
      <formula>NOT(ISERROR(SEARCH("?",K16)))</formula>
    </cfRule>
  </conditionalFormatting>
  <conditionalFormatting sqref="F13">
    <cfRule type="containsText" dxfId="48" priority="113" operator="containsText" text="Non">
      <formula>NOT(ISERROR(SEARCH("Non",F13)))</formula>
    </cfRule>
  </conditionalFormatting>
  <conditionalFormatting sqref="F16">
    <cfRule type="containsText" dxfId="47" priority="118" operator="containsText" text="Non">
      <formula>NOT(ISERROR(SEARCH("Non",F16)))</formula>
    </cfRule>
    <cfRule type="colorScale" priority="119">
      <colorScale>
        <cfvo type="min"/>
        <cfvo type="percentile" val="50"/>
        <cfvo type="max"/>
        <color rgb="FFF8696B"/>
        <color rgb="FFFFEB84"/>
        <color rgb="FF63BE7B"/>
      </colorScale>
    </cfRule>
  </conditionalFormatting>
  <conditionalFormatting sqref="F23:F30 F39 F36">
    <cfRule type="containsText" dxfId="46" priority="120" operator="containsText" text="Non">
      <formula>NOT(ISERROR(SEARCH("Non",F23)))</formula>
    </cfRule>
    <cfRule type="colorScale" priority="121">
      <colorScale>
        <cfvo type="min"/>
        <cfvo type="percentile" val="50"/>
        <cfvo type="max"/>
        <color rgb="FFF8696B"/>
        <color rgb="FFFFEB84"/>
        <color rgb="FF63BE7B"/>
      </colorScale>
    </cfRule>
  </conditionalFormatting>
  <conditionalFormatting sqref="F46 F50">
    <cfRule type="containsText" dxfId="45" priority="122" operator="containsText" text="Non">
      <formula>NOT(ISERROR(SEARCH("Non",F46)))</formula>
    </cfRule>
    <cfRule type="colorScale" priority="123">
      <colorScale>
        <cfvo type="min"/>
        <cfvo type="percentile" val="50"/>
        <cfvo type="max"/>
        <color rgb="FFF8696B"/>
        <color rgb="FFFFEB84"/>
        <color rgb="FF63BE7B"/>
      </colorScale>
    </cfRule>
  </conditionalFormatting>
  <conditionalFormatting sqref="F21">
    <cfRule type="containsText" dxfId="44" priority="109" operator="containsText" text="Non">
      <formula>NOT(ISERROR(SEARCH("Non",F21)))</formula>
    </cfRule>
    <cfRule type="colorScale" priority="110">
      <colorScale>
        <cfvo type="min"/>
        <cfvo type="percentile" val="50"/>
        <cfvo type="max"/>
        <color rgb="FFF8696B"/>
        <color rgb="FFFFEB84"/>
        <color rgb="FF63BE7B"/>
      </colorScale>
    </cfRule>
  </conditionalFormatting>
  <conditionalFormatting sqref="F17:F18">
    <cfRule type="containsText" dxfId="43" priority="107" operator="containsText" text="Non">
      <formula>NOT(ISERROR(SEARCH("Non",F17)))</formula>
    </cfRule>
    <cfRule type="colorScale" priority="108">
      <colorScale>
        <cfvo type="min"/>
        <cfvo type="percentile" val="50"/>
        <cfvo type="max"/>
        <color rgb="FFF8696B"/>
        <color rgb="FFFFEB84"/>
        <color rgb="FF63BE7B"/>
      </colorScale>
    </cfRule>
  </conditionalFormatting>
  <conditionalFormatting sqref="F19">
    <cfRule type="containsText" dxfId="42" priority="105" operator="containsText" text="Non">
      <formula>NOT(ISERROR(SEARCH("Non",F19)))</formula>
    </cfRule>
    <cfRule type="colorScale" priority="106">
      <colorScale>
        <cfvo type="min"/>
        <cfvo type="percentile" val="50"/>
        <cfvo type="max"/>
        <color rgb="FFF8696B"/>
        <color rgb="FFFFEB84"/>
        <color rgb="FF63BE7B"/>
      </colorScale>
    </cfRule>
  </conditionalFormatting>
  <conditionalFormatting sqref="F20">
    <cfRule type="containsText" dxfId="41" priority="103" operator="containsText" text="Non">
      <formula>NOT(ISERROR(SEARCH("Non",F20)))</formula>
    </cfRule>
    <cfRule type="colorScale" priority="104">
      <colorScale>
        <cfvo type="min"/>
        <cfvo type="percentile" val="50"/>
        <cfvo type="max"/>
        <color rgb="FFF8696B"/>
        <color rgb="FFFFEB84"/>
        <color rgb="FF63BE7B"/>
      </colorScale>
    </cfRule>
  </conditionalFormatting>
  <conditionalFormatting sqref="F37:F38">
    <cfRule type="containsText" dxfId="40" priority="101" operator="containsText" text="Non">
      <formula>NOT(ISERROR(SEARCH("Non",F37)))</formula>
    </cfRule>
    <cfRule type="colorScale" priority="102">
      <colorScale>
        <cfvo type="min"/>
        <cfvo type="percentile" val="50"/>
        <cfvo type="max"/>
        <color rgb="FFF8696B"/>
        <color rgb="FFFFEB84"/>
        <color rgb="FF63BE7B"/>
      </colorScale>
    </cfRule>
  </conditionalFormatting>
  <conditionalFormatting sqref="F52 F55 F57">
    <cfRule type="containsText" dxfId="39" priority="99" operator="containsText" text="Non">
      <formula>NOT(ISERROR(SEARCH("Non",F52)))</formula>
    </cfRule>
    <cfRule type="colorScale" priority="100">
      <colorScale>
        <cfvo type="min"/>
        <cfvo type="percentile" val="50"/>
        <cfvo type="max"/>
        <color rgb="FFF8696B"/>
        <color rgb="FFFFEB84"/>
        <color rgb="FF63BE7B"/>
      </colorScale>
    </cfRule>
  </conditionalFormatting>
  <conditionalFormatting sqref="F53:F54 F56">
    <cfRule type="containsText" dxfId="38" priority="97" operator="containsText" text="Non">
      <formula>NOT(ISERROR(SEARCH("Non",F53)))</formula>
    </cfRule>
    <cfRule type="colorScale" priority="98">
      <colorScale>
        <cfvo type="min"/>
        <cfvo type="percentile" val="50"/>
        <cfvo type="max"/>
        <color rgb="FFF8696B"/>
        <color rgb="FFFFEB84"/>
        <color rgb="FF63BE7B"/>
      </colorScale>
    </cfRule>
  </conditionalFormatting>
  <conditionalFormatting sqref="F58">
    <cfRule type="containsText" dxfId="37" priority="95" operator="containsText" text="Non">
      <formula>NOT(ISERROR(SEARCH("Non",F58)))</formula>
    </cfRule>
    <cfRule type="colorScale" priority="96">
      <colorScale>
        <cfvo type="min"/>
        <cfvo type="percentile" val="50"/>
        <cfvo type="max"/>
        <color rgb="FFF8696B"/>
        <color rgb="FFFFEB84"/>
        <color rgb="FF63BE7B"/>
      </colorScale>
    </cfRule>
  </conditionalFormatting>
  <conditionalFormatting sqref="F93">
    <cfRule type="containsText" dxfId="36" priority="93" operator="containsText" text="Non">
      <formula>NOT(ISERROR(SEARCH("Non",F93)))</formula>
    </cfRule>
    <cfRule type="colorScale" priority="94">
      <colorScale>
        <cfvo type="min"/>
        <cfvo type="percentile" val="50"/>
        <cfvo type="max"/>
        <color rgb="FFF8696B"/>
        <color rgb="FFFFEB84"/>
        <color rgb="FF63BE7B"/>
      </colorScale>
    </cfRule>
  </conditionalFormatting>
  <conditionalFormatting sqref="F94">
    <cfRule type="containsText" dxfId="35" priority="91" operator="containsText" text="Non">
      <formula>NOT(ISERROR(SEARCH("Non",F94)))</formula>
    </cfRule>
    <cfRule type="colorScale" priority="92">
      <colorScale>
        <cfvo type="min"/>
        <cfvo type="percentile" val="50"/>
        <cfvo type="max"/>
        <color rgb="FFF8696B"/>
        <color rgb="FFFFEB84"/>
        <color rgb="FF63BE7B"/>
      </colorScale>
    </cfRule>
  </conditionalFormatting>
  <conditionalFormatting sqref="F95">
    <cfRule type="containsText" dxfId="34" priority="89" operator="containsText" text="Non">
      <formula>NOT(ISERROR(SEARCH("Non",F95)))</formula>
    </cfRule>
    <cfRule type="colorScale" priority="90">
      <colorScale>
        <cfvo type="min"/>
        <cfvo type="percentile" val="50"/>
        <cfvo type="max"/>
        <color rgb="FFF8696B"/>
        <color rgb="FFFFEB84"/>
        <color rgb="FF63BE7B"/>
      </colorScale>
    </cfRule>
  </conditionalFormatting>
  <conditionalFormatting sqref="F96">
    <cfRule type="containsText" dxfId="33" priority="87" operator="containsText" text="Non">
      <formula>NOT(ISERROR(SEARCH("Non",F96)))</formula>
    </cfRule>
    <cfRule type="colorScale" priority="88">
      <colorScale>
        <cfvo type="min"/>
        <cfvo type="percentile" val="50"/>
        <cfvo type="max"/>
        <color rgb="FFF8696B"/>
        <color rgb="FFFFEB84"/>
        <color rgb="FF63BE7B"/>
      </colorScale>
    </cfRule>
  </conditionalFormatting>
  <conditionalFormatting sqref="F97">
    <cfRule type="containsText" dxfId="32" priority="85" operator="containsText" text="Non">
      <formula>NOT(ISERROR(SEARCH("Non",F97)))</formula>
    </cfRule>
    <cfRule type="colorScale" priority="86">
      <colorScale>
        <cfvo type="min"/>
        <cfvo type="percentile" val="50"/>
        <cfvo type="max"/>
        <color rgb="FFF8696B"/>
        <color rgb="FFFFEB84"/>
        <color rgb="FF63BE7B"/>
      </colorScale>
    </cfRule>
  </conditionalFormatting>
  <conditionalFormatting sqref="F98">
    <cfRule type="containsText" dxfId="31" priority="83" operator="containsText" text="Non">
      <formula>NOT(ISERROR(SEARCH("Non",F98)))</formula>
    </cfRule>
    <cfRule type="colorScale" priority="84">
      <colorScale>
        <cfvo type="min"/>
        <cfvo type="percentile" val="50"/>
        <cfvo type="max"/>
        <color rgb="FFF8696B"/>
        <color rgb="FFFFEB84"/>
        <color rgb="FF63BE7B"/>
      </colorScale>
    </cfRule>
  </conditionalFormatting>
  <conditionalFormatting sqref="F100">
    <cfRule type="containsText" dxfId="30" priority="81" operator="containsText" text="Non">
      <formula>NOT(ISERROR(SEARCH("Non",F100)))</formula>
    </cfRule>
    <cfRule type="colorScale" priority="82">
      <colorScale>
        <cfvo type="min"/>
        <cfvo type="percentile" val="50"/>
        <cfvo type="max"/>
        <color rgb="FFF8696B"/>
        <color rgb="FFFFEB84"/>
        <color rgb="FF63BE7B"/>
      </colorScale>
    </cfRule>
  </conditionalFormatting>
  <conditionalFormatting sqref="F101:F102">
    <cfRule type="containsText" dxfId="29" priority="79" operator="containsText" text="Non">
      <formula>NOT(ISERROR(SEARCH("Non",F101)))</formula>
    </cfRule>
    <cfRule type="colorScale" priority="80">
      <colorScale>
        <cfvo type="min"/>
        <cfvo type="percentile" val="50"/>
        <cfvo type="max"/>
        <color rgb="FFF8696B"/>
        <color rgb="FFFFEB84"/>
        <color rgb="FF63BE7B"/>
      </colorScale>
    </cfRule>
  </conditionalFormatting>
  <conditionalFormatting sqref="F103">
    <cfRule type="containsText" dxfId="28" priority="77" operator="containsText" text="Non">
      <formula>NOT(ISERROR(SEARCH("Non",F103)))</formula>
    </cfRule>
    <cfRule type="colorScale" priority="78">
      <colorScale>
        <cfvo type="min"/>
        <cfvo type="percentile" val="50"/>
        <cfvo type="max"/>
        <color rgb="FFF8696B"/>
        <color rgb="FFFFEB84"/>
        <color rgb="FF63BE7B"/>
      </colorScale>
    </cfRule>
  </conditionalFormatting>
  <conditionalFormatting sqref="F104">
    <cfRule type="containsText" dxfId="27" priority="75" operator="containsText" text="Non">
      <formula>NOT(ISERROR(SEARCH("Non",F104)))</formula>
    </cfRule>
    <cfRule type="colorScale" priority="76">
      <colorScale>
        <cfvo type="min"/>
        <cfvo type="percentile" val="50"/>
        <cfvo type="max"/>
        <color rgb="FFF8696B"/>
        <color rgb="FFFFEB84"/>
        <color rgb="FF63BE7B"/>
      </colorScale>
    </cfRule>
  </conditionalFormatting>
  <conditionalFormatting sqref="F105">
    <cfRule type="containsText" dxfId="26" priority="73" operator="containsText" text="Non">
      <formula>NOT(ISERROR(SEARCH("Non",F105)))</formula>
    </cfRule>
    <cfRule type="colorScale" priority="74">
      <colorScale>
        <cfvo type="min"/>
        <cfvo type="percentile" val="50"/>
        <cfvo type="max"/>
        <color rgb="FFF8696B"/>
        <color rgb="FFFFEB84"/>
        <color rgb="FF63BE7B"/>
      </colorScale>
    </cfRule>
  </conditionalFormatting>
  <conditionalFormatting sqref="F107">
    <cfRule type="containsText" dxfId="25" priority="71" operator="containsText" text="Non">
      <formula>NOT(ISERROR(SEARCH("Non",F107)))</formula>
    </cfRule>
    <cfRule type="colorScale" priority="72">
      <colorScale>
        <cfvo type="min"/>
        <cfvo type="percentile" val="50"/>
        <cfvo type="max"/>
        <color rgb="FFF8696B"/>
        <color rgb="FFFFEB84"/>
        <color rgb="FF63BE7B"/>
      </colorScale>
    </cfRule>
  </conditionalFormatting>
  <conditionalFormatting sqref="F108">
    <cfRule type="containsText" dxfId="24" priority="69" operator="containsText" text="Non">
      <formula>NOT(ISERROR(SEARCH("Non",F108)))</formula>
    </cfRule>
    <cfRule type="colorScale" priority="70">
      <colorScale>
        <cfvo type="min"/>
        <cfvo type="percentile" val="50"/>
        <cfvo type="max"/>
        <color rgb="FFF8696B"/>
        <color rgb="FFFFEB84"/>
        <color rgb="FF63BE7B"/>
      </colorScale>
    </cfRule>
  </conditionalFormatting>
  <conditionalFormatting sqref="F109">
    <cfRule type="containsText" dxfId="23" priority="67" operator="containsText" text="Non">
      <formula>NOT(ISERROR(SEARCH("Non",F109)))</formula>
    </cfRule>
    <cfRule type="colorScale" priority="68">
      <colorScale>
        <cfvo type="min"/>
        <cfvo type="percentile" val="50"/>
        <cfvo type="max"/>
        <color rgb="FFF8696B"/>
        <color rgb="FFFFEB84"/>
        <color rgb="FF63BE7B"/>
      </colorScale>
    </cfRule>
  </conditionalFormatting>
  <conditionalFormatting sqref="F110">
    <cfRule type="containsText" dxfId="22" priority="65" operator="containsText" text="Non">
      <formula>NOT(ISERROR(SEARCH("Non",F110)))</formula>
    </cfRule>
    <cfRule type="colorScale" priority="66">
      <colorScale>
        <cfvo type="min"/>
        <cfvo type="percentile" val="50"/>
        <cfvo type="max"/>
        <color rgb="FFF8696B"/>
        <color rgb="FFFFEB84"/>
        <color rgb="FF63BE7B"/>
      </colorScale>
    </cfRule>
  </conditionalFormatting>
  <conditionalFormatting sqref="F111">
    <cfRule type="containsText" dxfId="21" priority="63" operator="containsText" text="Non">
      <formula>NOT(ISERROR(SEARCH("Non",F111)))</formula>
    </cfRule>
    <cfRule type="colorScale" priority="64">
      <colorScale>
        <cfvo type="min"/>
        <cfvo type="percentile" val="50"/>
        <cfvo type="max"/>
        <color rgb="FFF8696B"/>
        <color rgb="FFFFEB84"/>
        <color rgb="FF63BE7B"/>
      </colorScale>
    </cfRule>
  </conditionalFormatting>
  <conditionalFormatting sqref="F113">
    <cfRule type="containsText" dxfId="20" priority="61" operator="containsText" text="Non">
      <formula>NOT(ISERROR(SEARCH("Non",F113)))</formula>
    </cfRule>
    <cfRule type="colorScale" priority="62">
      <colorScale>
        <cfvo type="min"/>
        <cfvo type="percentile" val="50"/>
        <cfvo type="max"/>
        <color rgb="FFF8696B"/>
        <color rgb="FFFFEB84"/>
        <color rgb="FF63BE7B"/>
      </colorScale>
    </cfRule>
  </conditionalFormatting>
  <conditionalFormatting sqref="F114">
    <cfRule type="containsText" dxfId="19" priority="59" operator="containsText" text="Non">
      <formula>NOT(ISERROR(SEARCH("Non",F114)))</formula>
    </cfRule>
    <cfRule type="colorScale" priority="60">
      <colorScale>
        <cfvo type="min"/>
        <cfvo type="percentile" val="50"/>
        <cfvo type="max"/>
        <color rgb="FFF8696B"/>
        <color rgb="FFFFEB84"/>
        <color rgb="FF63BE7B"/>
      </colorScale>
    </cfRule>
  </conditionalFormatting>
  <conditionalFormatting sqref="F115">
    <cfRule type="containsText" dxfId="18" priority="57" operator="containsText" text="Non">
      <formula>NOT(ISERROR(SEARCH("Non",F115)))</formula>
    </cfRule>
    <cfRule type="colorScale" priority="58">
      <colorScale>
        <cfvo type="min"/>
        <cfvo type="percentile" val="50"/>
        <cfvo type="max"/>
        <color rgb="FFF8696B"/>
        <color rgb="FFFFEB84"/>
        <color rgb="FF63BE7B"/>
      </colorScale>
    </cfRule>
  </conditionalFormatting>
  <conditionalFormatting sqref="O15">
    <cfRule type="containsText" dxfId="17" priority="51" operator="containsText" text="Erreur saisie">
      <formula>NOT(ISERROR(SEARCH("Erreur saisie",O15)))</formula>
    </cfRule>
    <cfRule type="containsText" dxfId="16" priority="52" operator="containsText" text="Saisie OK">
      <formula>NOT(ISERROR(SEARCH("Saisie OK",O15)))</formula>
    </cfRule>
  </conditionalFormatting>
  <conditionalFormatting sqref="F44 F41">
    <cfRule type="containsText" dxfId="15" priority="48" operator="containsText" text="Non">
      <formula>NOT(ISERROR(SEARCH("Non",F41)))</formula>
    </cfRule>
    <cfRule type="colorScale" priority="49">
      <colorScale>
        <cfvo type="min"/>
        <cfvo type="percentile" val="50"/>
        <cfvo type="max"/>
        <color rgb="FFF8696B"/>
        <color rgb="FFFFEB84"/>
        <color rgb="FF63BE7B"/>
      </colorScale>
    </cfRule>
  </conditionalFormatting>
  <conditionalFormatting sqref="F42:F43">
    <cfRule type="containsText" dxfId="14" priority="46" operator="containsText" text="Non">
      <formula>NOT(ISERROR(SEARCH("Non",F42)))</formula>
    </cfRule>
    <cfRule type="colorScale" priority="47">
      <colorScale>
        <cfvo type="min"/>
        <cfvo type="percentile" val="50"/>
        <cfvo type="max"/>
        <color rgb="FFF8696B"/>
        <color rgb="FFFFEB84"/>
        <color rgb="FF63BE7B"/>
      </colorScale>
    </cfRule>
  </conditionalFormatting>
  <conditionalFormatting sqref="F60 F65 F67">
    <cfRule type="containsText" dxfId="13" priority="42" operator="containsText" text="Non">
      <formula>NOT(ISERROR(SEARCH("Non",F60)))</formula>
    </cfRule>
    <cfRule type="colorScale" priority="43">
      <colorScale>
        <cfvo type="min"/>
        <cfvo type="percentile" val="50"/>
        <cfvo type="max"/>
        <color rgb="FFF8696B"/>
        <color rgb="FFFFEB84"/>
        <color rgb="FF63BE7B"/>
      </colorScale>
    </cfRule>
  </conditionalFormatting>
  <conditionalFormatting sqref="F61:F64 F66">
    <cfRule type="containsText" dxfId="12" priority="40" operator="containsText" text="Non">
      <formula>NOT(ISERROR(SEARCH("Non",F61)))</formula>
    </cfRule>
    <cfRule type="colorScale" priority="41">
      <colorScale>
        <cfvo type="min"/>
        <cfvo type="percentile" val="50"/>
        <cfvo type="max"/>
        <color rgb="FFF8696B"/>
        <color rgb="FFFFEB84"/>
        <color rgb="FF63BE7B"/>
      </colorScale>
    </cfRule>
  </conditionalFormatting>
  <conditionalFormatting sqref="K81:K91">
    <cfRule type="containsText" dxfId="11" priority="35" operator="containsText" text="?">
      <formula>NOT(ISERROR(SEARCH("?",K81)))</formula>
    </cfRule>
  </conditionalFormatting>
  <conditionalFormatting sqref="F88 F81 F90">
    <cfRule type="containsText" dxfId="10" priority="33" operator="containsText" text="Non">
      <formula>NOT(ISERROR(SEARCH("Non",F81)))</formula>
    </cfRule>
    <cfRule type="colorScale" priority="34">
      <colorScale>
        <cfvo type="min"/>
        <cfvo type="percentile" val="50"/>
        <cfvo type="max"/>
        <color rgb="FFF8696B"/>
        <color rgb="FFFFEB84"/>
        <color rgb="FF63BE7B"/>
      </colorScale>
    </cfRule>
  </conditionalFormatting>
  <conditionalFormatting sqref="F82:F87 F89">
    <cfRule type="containsText" dxfId="9" priority="31" operator="containsText" text="Non">
      <formula>NOT(ISERROR(SEARCH("Non",F82)))</formula>
    </cfRule>
    <cfRule type="colorScale" priority="32">
      <colorScale>
        <cfvo type="min"/>
        <cfvo type="percentile" val="50"/>
        <cfvo type="max"/>
        <color rgb="FFF8696B"/>
        <color rgb="FFFFEB84"/>
        <color rgb="FF63BE7B"/>
      </colorScale>
    </cfRule>
  </conditionalFormatting>
  <conditionalFormatting sqref="F91">
    <cfRule type="containsText" dxfId="8" priority="29" operator="containsText" text="Non">
      <formula>NOT(ISERROR(SEARCH("Non",F91)))</formula>
    </cfRule>
    <cfRule type="colorScale" priority="30">
      <colorScale>
        <cfvo type="min"/>
        <cfvo type="percentile" val="50"/>
        <cfvo type="max"/>
        <color rgb="FFF8696B"/>
        <color rgb="FFFFEB84"/>
        <color rgb="FF63BE7B"/>
      </colorScale>
    </cfRule>
  </conditionalFormatting>
  <conditionalFormatting sqref="F31:F34">
    <cfRule type="containsText" dxfId="7" priority="124" operator="containsText" text="Non">
      <formula>NOT(ISERROR(SEARCH("Non",F31)))</formula>
    </cfRule>
    <cfRule type="colorScale" priority="125">
      <colorScale>
        <cfvo type="min"/>
        <cfvo type="percentile" val="50"/>
        <cfvo type="max"/>
        <color rgb="FFF8696B"/>
        <color rgb="FFFFEB84"/>
        <color rgb="FF63BE7B"/>
      </colorScale>
    </cfRule>
  </conditionalFormatting>
  <conditionalFormatting sqref="F47:F49">
    <cfRule type="containsText" dxfId="6" priority="126" operator="containsText" text="Non">
      <formula>NOT(ISERROR(SEARCH("Non",F47)))</formula>
    </cfRule>
    <cfRule type="colorScale" priority="127">
      <colorScale>
        <cfvo type="min"/>
        <cfvo type="percentile" val="50"/>
        <cfvo type="max"/>
        <color rgb="FFF8696B"/>
        <color rgb="FFFFEB84"/>
        <color rgb="FF63BE7B"/>
      </colorScale>
    </cfRule>
  </conditionalFormatting>
  <conditionalFormatting sqref="F68">
    <cfRule type="containsText" dxfId="5" priority="290" operator="containsText" text="Non">
      <formula>NOT(ISERROR(SEARCH("Non",F68)))</formula>
    </cfRule>
    <cfRule type="colorScale" priority="291">
      <colorScale>
        <cfvo type="min"/>
        <cfvo type="percentile" val="50"/>
        <cfvo type="max"/>
        <color rgb="FFF8696B"/>
        <color rgb="FFFFEB84"/>
        <color rgb="FF63BE7B"/>
      </colorScale>
    </cfRule>
  </conditionalFormatting>
  <conditionalFormatting sqref="G119:H119">
    <cfRule type="containsText" dxfId="4" priority="24" operator="containsText" text="!">
      <formula>NOT(ISERROR(SEARCH("!",G119)))</formula>
    </cfRule>
  </conditionalFormatting>
  <conditionalFormatting sqref="K70:K79">
    <cfRule type="containsText" dxfId="3" priority="5" operator="containsText" text="?">
      <formula>NOT(ISERROR(SEARCH("?",K70)))</formula>
    </cfRule>
  </conditionalFormatting>
  <conditionalFormatting sqref="F77:F78 F70">
    <cfRule type="containsText" dxfId="2" priority="3" operator="containsText" text="Non">
      <formula>NOT(ISERROR(SEARCH("Non",F70)))</formula>
    </cfRule>
    <cfRule type="colorScale" priority="4">
      <colorScale>
        <cfvo type="min"/>
        <cfvo type="percentile" val="50"/>
        <cfvo type="max"/>
        <color rgb="FFF8696B"/>
        <color rgb="FFFFEB84"/>
        <color rgb="FF63BE7B"/>
      </colorScale>
    </cfRule>
  </conditionalFormatting>
  <conditionalFormatting sqref="F79">
    <cfRule type="containsText" dxfId="1" priority="1" operator="containsText" text="Non">
      <formula>NOT(ISERROR(SEARCH("Non",F79)))</formula>
    </cfRule>
    <cfRule type="colorScale" priority="2">
      <colorScale>
        <cfvo type="min"/>
        <cfvo type="percentile" val="50"/>
        <cfvo type="max"/>
        <color rgb="FFF8696B"/>
        <color rgb="FFFFEB84"/>
        <color rgb="FF63BE7B"/>
      </colorScale>
    </cfRule>
  </conditionalFormatting>
  <conditionalFormatting sqref="F71:F76">
    <cfRule type="containsText" dxfId="0" priority="6" operator="containsText" text="Non">
      <formula>NOT(ISERROR(SEARCH("Non",F71)))</formula>
    </cfRule>
    <cfRule type="colorScale" priority="7">
      <colorScale>
        <cfvo type="min"/>
        <cfvo type="percentile" val="50"/>
        <cfvo type="max"/>
        <color rgb="FFF8696B"/>
        <color rgb="FFFFEB84"/>
        <color rgb="FF63BE7B"/>
      </colorScale>
    </cfRule>
  </conditionalFormatting>
  <pageMargins left="0.70866141732283472" right="0.31496062992125984" top="0.35433070866141736" bottom="0.35433070866141736" header="0.31496062992125984" footer="0.31496062992125984"/>
  <pageSetup paperSize="9" scale="32"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SESSION 2023</vt:lpstr>
      <vt:lpstr>EP1</vt:lpstr>
      <vt:lpstr>EP2-A Centre</vt:lpstr>
      <vt:lpstr>EP2-B Centre-Note EP2 A+B</vt:lpstr>
      <vt:lpstr>EP2-Entreprise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Grilles Evaluation CAP Menuisier Installateur</dc:title>
  <dc:creator>MINISTERE EDUCATION NATIONALE</dc:creator>
  <cp:lastModifiedBy>OPL</cp:lastModifiedBy>
  <cp:lastPrinted>2021-04-20T10:23:55Z</cp:lastPrinted>
  <dcterms:created xsi:type="dcterms:W3CDTF">2015-08-26T07:18:28Z</dcterms:created>
  <dcterms:modified xsi:type="dcterms:W3CDTF">2023-04-14T08:52:20Z</dcterms:modified>
</cp:coreProperties>
</file>