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showInkAnnotation="0" codeName="ThisWorkbook"/>
  <mc:AlternateContent xmlns:mc="http://schemas.openxmlformats.org/markup-compatibility/2006">
    <mc:Choice Requires="x15">
      <x15ac:absPath xmlns:x15ac="http://schemas.microsoft.com/office/spreadsheetml/2010/11/ac" url="C:\Documents de Antoine\RNR\RNR 2020-2021\Production A VIVIEN\"/>
    </mc:Choice>
  </mc:AlternateContent>
  <xr:revisionPtr revIDLastSave="0" documentId="13_ncr:1_{961E2DDD-87BD-434B-ABF5-08A48E4AA297}" xr6:coauthVersionLast="47" xr6:coauthVersionMax="47" xr10:uidLastSave="{00000000-0000-0000-0000-000000000000}"/>
  <bookViews>
    <workbookView xWindow="-120" yWindow="-120" windowWidth="29040" windowHeight="15720" tabRatio="432" xr2:uid="{00000000-000D-0000-FFFF-FFFF00000000}"/>
  </bookViews>
  <sheets>
    <sheet name="SESSION 2023" sheetId="1" r:id="rId1"/>
    <sheet name="EP1" sheetId="4" r:id="rId2"/>
    <sheet name="EP2 Centre" sheetId="5" r:id="rId3"/>
    <sheet name="EP2 Entreprise" sheetId="6"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4" i="5" l="1"/>
  <c r="D6" i="6"/>
  <c r="D5" i="6"/>
  <c r="D4" i="6"/>
  <c r="D7" i="6"/>
  <c r="D8" i="6"/>
  <c r="K48" i="5"/>
  <c r="F93" i="6"/>
  <c r="G93" i="6" s="1"/>
  <c r="F93" i="5"/>
  <c r="G93" i="5" s="1"/>
  <c r="H20" i="1"/>
  <c r="H19" i="1"/>
  <c r="H18" i="1"/>
  <c r="I18" i="1" s="1"/>
  <c r="K48" i="6"/>
  <c r="M15" i="6"/>
  <c r="O16" i="6" s="1"/>
  <c r="Q16" i="6"/>
  <c r="P16" i="6" s="1"/>
  <c r="R16" i="6"/>
  <c r="T16" i="6" s="1"/>
  <c r="S16" i="6"/>
  <c r="K16" i="6" s="1"/>
  <c r="V16" i="6" s="1"/>
  <c r="U16" i="6"/>
  <c r="W16" i="6"/>
  <c r="X16" i="6"/>
  <c r="AA16" i="6"/>
  <c r="Q17" i="6"/>
  <c r="R17" i="6" s="1"/>
  <c r="T17" i="6" s="1"/>
  <c r="S17" i="6"/>
  <c r="U17" i="6"/>
  <c r="W17" i="6"/>
  <c r="X17" i="6"/>
  <c r="Q18" i="6"/>
  <c r="R18" i="6" s="1"/>
  <c r="T18" i="6" s="1"/>
  <c r="S18" i="6"/>
  <c r="W18" i="6"/>
  <c r="X18" i="6"/>
  <c r="Q19" i="6"/>
  <c r="R19" i="6" s="1"/>
  <c r="T19" i="6" s="1"/>
  <c r="S19" i="6"/>
  <c r="W19" i="6"/>
  <c r="X19" i="6"/>
  <c r="Q20" i="6"/>
  <c r="R20" i="6" s="1"/>
  <c r="T20" i="6" s="1"/>
  <c r="S20" i="6"/>
  <c r="K20" i="6" s="1"/>
  <c r="V20" i="6" s="1"/>
  <c r="W20" i="6"/>
  <c r="X20" i="6"/>
  <c r="Q21" i="6"/>
  <c r="R21" i="6"/>
  <c r="T21" i="6" s="1"/>
  <c r="S21" i="6"/>
  <c r="U21" i="6"/>
  <c r="W21" i="6"/>
  <c r="X21" i="6"/>
  <c r="M22" i="6"/>
  <c r="Q23" i="6"/>
  <c r="R23" i="6" s="1"/>
  <c r="T23" i="6" s="1"/>
  <c r="S23" i="6"/>
  <c r="W23" i="6"/>
  <c r="X23" i="6"/>
  <c r="AA23" i="6"/>
  <c r="Q24" i="6"/>
  <c r="R24" i="6"/>
  <c r="T24" i="6" s="1"/>
  <c r="S24" i="6"/>
  <c r="U24" i="6"/>
  <c r="W24" i="6"/>
  <c r="X24" i="6"/>
  <c r="Q25" i="6"/>
  <c r="R25" i="6" s="1"/>
  <c r="T25" i="6" s="1"/>
  <c r="S25" i="6"/>
  <c r="W25" i="6"/>
  <c r="X25" i="6"/>
  <c r="Q26" i="6"/>
  <c r="R26" i="6" s="1"/>
  <c r="T26" i="6" s="1"/>
  <c r="S26" i="6"/>
  <c r="K26" i="6" s="1"/>
  <c r="V26" i="6" s="1"/>
  <c r="U26" i="6"/>
  <c r="W26" i="6"/>
  <c r="X26" i="6"/>
  <c r="Q27" i="6"/>
  <c r="U27" i="6" s="1"/>
  <c r="R27" i="6"/>
  <c r="T27" i="6" s="1"/>
  <c r="S27" i="6"/>
  <c r="W27" i="6"/>
  <c r="X27" i="6"/>
  <c r="L87" i="6"/>
  <c r="X85" i="6"/>
  <c r="W85" i="6"/>
  <c r="U85" i="6"/>
  <c r="S85" i="6"/>
  <c r="Q85" i="6"/>
  <c r="R85" i="6" s="1"/>
  <c r="T85" i="6" s="1"/>
  <c r="X84" i="6"/>
  <c r="W84" i="6"/>
  <c r="S84" i="6"/>
  <c r="Q84" i="6"/>
  <c r="U84" i="6" s="1"/>
  <c r="AA83" i="6"/>
  <c r="X83" i="6"/>
  <c r="W83" i="6"/>
  <c r="S83" i="6"/>
  <c r="Q83" i="6"/>
  <c r="R83" i="6" s="1"/>
  <c r="M82" i="6"/>
  <c r="X81" i="6"/>
  <c r="W81" i="6"/>
  <c r="S81" i="6"/>
  <c r="Q81" i="6"/>
  <c r="U81" i="6" s="1"/>
  <c r="X80" i="6"/>
  <c r="W80" i="6"/>
  <c r="S80" i="6"/>
  <c r="K80" i="6" s="1"/>
  <c r="R80" i="6"/>
  <c r="T80" i="6" s="1"/>
  <c r="Q80" i="6"/>
  <c r="U80" i="6" s="1"/>
  <c r="X79" i="6"/>
  <c r="W79" i="6"/>
  <c r="S79" i="6"/>
  <c r="Q79" i="6"/>
  <c r="R79" i="6" s="1"/>
  <c r="T79" i="6" s="1"/>
  <c r="X78" i="6"/>
  <c r="W78" i="6"/>
  <c r="S78" i="6"/>
  <c r="Q78" i="6"/>
  <c r="U78" i="6" s="1"/>
  <c r="X77" i="6"/>
  <c r="W77" i="6"/>
  <c r="S77" i="6"/>
  <c r="R77" i="6"/>
  <c r="T77" i="6" s="1"/>
  <c r="Q77" i="6"/>
  <c r="U77" i="6" s="1"/>
  <c r="AA76" i="6"/>
  <c r="X76" i="6"/>
  <c r="W76" i="6"/>
  <c r="S76" i="6"/>
  <c r="K76" i="6" s="1"/>
  <c r="Q76" i="6"/>
  <c r="U76" i="6" s="1"/>
  <c r="M75" i="6"/>
  <c r="X74" i="6"/>
  <c r="W74" i="6"/>
  <c r="S74" i="6"/>
  <c r="K74" i="6" s="1"/>
  <c r="V74" i="6" s="1"/>
  <c r="Q74" i="6"/>
  <c r="R74" i="6" s="1"/>
  <c r="T74" i="6" s="1"/>
  <c r="X73" i="6"/>
  <c r="W73" i="6"/>
  <c r="S73" i="6"/>
  <c r="Q73" i="6"/>
  <c r="U73" i="6" s="1"/>
  <c r="X72" i="6"/>
  <c r="W72" i="6"/>
  <c r="S72" i="6"/>
  <c r="Q72" i="6"/>
  <c r="U72" i="6" s="1"/>
  <c r="AA71" i="6"/>
  <c r="X71" i="6"/>
  <c r="K71" i="6" s="1"/>
  <c r="W71" i="6"/>
  <c r="S71" i="6"/>
  <c r="R71" i="6"/>
  <c r="T71" i="6" s="1"/>
  <c r="Q71" i="6"/>
  <c r="U71" i="6" s="1"/>
  <c r="M70" i="6"/>
  <c r="X69" i="6"/>
  <c r="W69" i="6"/>
  <c r="S69" i="6"/>
  <c r="Q69" i="6"/>
  <c r="R69" i="6" s="1"/>
  <c r="T69" i="6" s="1"/>
  <c r="X68" i="6"/>
  <c r="W68" i="6"/>
  <c r="S68" i="6"/>
  <c r="R68" i="6"/>
  <c r="T68" i="6" s="1"/>
  <c r="Q68" i="6"/>
  <c r="U68" i="6" s="1"/>
  <c r="X67" i="6"/>
  <c r="W67" i="6"/>
  <c r="U67" i="6"/>
  <c r="S67" i="6"/>
  <c r="R67" i="6"/>
  <c r="T67" i="6" s="1"/>
  <c r="Q67" i="6"/>
  <c r="X66" i="6"/>
  <c r="W66" i="6"/>
  <c r="S66" i="6"/>
  <c r="Q66" i="6"/>
  <c r="R66" i="6" s="1"/>
  <c r="T66" i="6" s="1"/>
  <c r="X65" i="6"/>
  <c r="W65" i="6"/>
  <c r="S65" i="6"/>
  <c r="Q65" i="6"/>
  <c r="R65" i="6" s="1"/>
  <c r="T65" i="6" s="1"/>
  <c r="X64" i="6"/>
  <c r="W64" i="6"/>
  <c r="S64" i="6"/>
  <c r="Q64" i="6"/>
  <c r="R64" i="6" s="1"/>
  <c r="T64" i="6" s="1"/>
  <c r="X63" i="6"/>
  <c r="W63" i="6"/>
  <c r="S63" i="6"/>
  <c r="Q63" i="6"/>
  <c r="U63" i="6" s="1"/>
  <c r="X62" i="6"/>
  <c r="W62" i="6"/>
  <c r="S62" i="6"/>
  <c r="R62" i="6"/>
  <c r="T62" i="6" s="1"/>
  <c r="Q62" i="6"/>
  <c r="U62" i="6" s="1"/>
  <c r="AA61" i="6"/>
  <c r="X61" i="6"/>
  <c r="W61" i="6"/>
  <c r="S61" i="6"/>
  <c r="Q61" i="6"/>
  <c r="U61" i="6" s="1"/>
  <c r="M60" i="6"/>
  <c r="X59" i="6"/>
  <c r="W59" i="6"/>
  <c r="S59" i="6"/>
  <c r="R59" i="6"/>
  <c r="T59" i="6" s="1"/>
  <c r="Q59" i="6"/>
  <c r="U59" i="6" s="1"/>
  <c r="X58" i="6"/>
  <c r="W58" i="6"/>
  <c r="U58" i="6"/>
  <c r="S58" i="6"/>
  <c r="K58" i="6" s="1"/>
  <c r="Q58" i="6"/>
  <c r="R58" i="6" s="1"/>
  <c r="T58" i="6" s="1"/>
  <c r="X57" i="6"/>
  <c r="W57" i="6"/>
  <c r="S57" i="6"/>
  <c r="Q57" i="6"/>
  <c r="R57" i="6" s="1"/>
  <c r="T57" i="6" s="1"/>
  <c r="X56" i="6"/>
  <c r="W56" i="6"/>
  <c r="U56" i="6"/>
  <c r="S56" i="6"/>
  <c r="Q56" i="6"/>
  <c r="R56" i="6" s="1"/>
  <c r="T56" i="6" s="1"/>
  <c r="X55" i="6"/>
  <c r="W55" i="6"/>
  <c r="U55" i="6"/>
  <c r="S55" i="6"/>
  <c r="K55" i="6" s="1"/>
  <c r="V55" i="6" s="1"/>
  <c r="Q55" i="6"/>
  <c r="R55" i="6" s="1"/>
  <c r="T55" i="6" s="1"/>
  <c r="X54" i="6"/>
  <c r="W54" i="6"/>
  <c r="S54" i="6"/>
  <c r="Q54" i="6"/>
  <c r="U54" i="6" s="1"/>
  <c r="X53" i="6"/>
  <c r="W53" i="6"/>
  <c r="S53" i="6"/>
  <c r="R53" i="6"/>
  <c r="T53" i="6" s="1"/>
  <c r="Q53" i="6"/>
  <c r="U53" i="6" s="1"/>
  <c r="X52" i="6"/>
  <c r="W52" i="6"/>
  <c r="S52" i="6"/>
  <c r="K52" i="6" s="1"/>
  <c r="Q52" i="6"/>
  <c r="R52" i="6" s="1"/>
  <c r="T52" i="6" s="1"/>
  <c r="X51" i="6"/>
  <c r="W51" i="6"/>
  <c r="S51" i="6"/>
  <c r="Q51" i="6"/>
  <c r="U51" i="6" s="1"/>
  <c r="X50" i="6"/>
  <c r="W50" i="6"/>
  <c r="U50" i="6"/>
  <c r="S50" i="6"/>
  <c r="R50" i="6"/>
  <c r="T50" i="6" s="1"/>
  <c r="Q50" i="6"/>
  <c r="AA49" i="6"/>
  <c r="X49" i="6"/>
  <c r="W49" i="6"/>
  <c r="S49" i="6"/>
  <c r="K49" i="6" s="1"/>
  <c r="Q49" i="6"/>
  <c r="U49" i="6" s="1"/>
  <c r="M48" i="6"/>
  <c r="X47" i="6"/>
  <c r="W47" i="6"/>
  <c r="U47" i="6"/>
  <c r="S47" i="6"/>
  <c r="K47" i="6" s="1"/>
  <c r="V47" i="6" s="1"/>
  <c r="R47" i="6"/>
  <c r="T47" i="6" s="1"/>
  <c r="Q47" i="6"/>
  <c r="X46" i="6"/>
  <c r="W46" i="6"/>
  <c r="S46" i="6"/>
  <c r="Q46" i="6"/>
  <c r="U46" i="6" s="1"/>
  <c r="X45" i="6"/>
  <c r="W45" i="6"/>
  <c r="U45" i="6"/>
  <c r="S45" i="6"/>
  <c r="R45" i="6"/>
  <c r="T45" i="6" s="1"/>
  <c r="Q45" i="6"/>
  <c r="X44" i="6"/>
  <c r="W44" i="6"/>
  <c r="S44" i="6"/>
  <c r="Q44" i="6"/>
  <c r="R44" i="6" s="1"/>
  <c r="T44" i="6" s="1"/>
  <c r="X43" i="6"/>
  <c r="W43" i="6"/>
  <c r="S43" i="6"/>
  <c r="R43" i="6"/>
  <c r="T43" i="6" s="1"/>
  <c r="Q43" i="6"/>
  <c r="U43" i="6" s="1"/>
  <c r="X42" i="6"/>
  <c r="W42" i="6"/>
  <c r="S42" i="6"/>
  <c r="Q42" i="6"/>
  <c r="U42" i="6" s="1"/>
  <c r="AA41" i="6"/>
  <c r="X41" i="6"/>
  <c r="W41" i="6"/>
  <c r="S41" i="6"/>
  <c r="Q41" i="6"/>
  <c r="U41" i="6" s="1"/>
  <c r="M40" i="6"/>
  <c r="X39" i="6"/>
  <c r="W39" i="6"/>
  <c r="U39" i="6"/>
  <c r="S39" i="6"/>
  <c r="Q39" i="6"/>
  <c r="R39" i="6" s="1"/>
  <c r="T39" i="6" s="1"/>
  <c r="X38" i="6"/>
  <c r="W38" i="6"/>
  <c r="U38" i="6"/>
  <c r="S38" i="6"/>
  <c r="K38" i="6" s="1"/>
  <c r="Q38" i="6"/>
  <c r="R38" i="6" s="1"/>
  <c r="T38" i="6" s="1"/>
  <c r="X37" i="6"/>
  <c r="W37" i="6"/>
  <c r="S37" i="6"/>
  <c r="Q37" i="6"/>
  <c r="U37" i="6" s="1"/>
  <c r="X36" i="6"/>
  <c r="W36" i="6"/>
  <c r="S36" i="6"/>
  <c r="R36" i="6"/>
  <c r="T36" i="6" s="1"/>
  <c r="Q36" i="6"/>
  <c r="U36" i="6" s="1"/>
  <c r="X35" i="6"/>
  <c r="W35" i="6"/>
  <c r="S35" i="6"/>
  <c r="Q35" i="6"/>
  <c r="R35" i="6" s="1"/>
  <c r="T35" i="6" s="1"/>
  <c r="AA34" i="6"/>
  <c r="X34" i="6"/>
  <c r="W34" i="6"/>
  <c r="S34" i="6"/>
  <c r="Q34" i="6"/>
  <c r="R34" i="6" s="1"/>
  <c r="T34" i="6" s="1"/>
  <c r="M33" i="6"/>
  <c r="X32" i="6"/>
  <c r="W32" i="6"/>
  <c r="U32" i="6"/>
  <c r="S32" i="6"/>
  <c r="Q32" i="6"/>
  <c r="R32" i="6" s="1"/>
  <c r="T32" i="6" s="1"/>
  <c r="X31" i="6"/>
  <c r="W31" i="6"/>
  <c r="S31" i="6"/>
  <c r="Q31" i="6"/>
  <c r="R31" i="6" s="1"/>
  <c r="T31" i="6" s="1"/>
  <c r="X30" i="6"/>
  <c r="W30" i="6"/>
  <c r="S30" i="6"/>
  <c r="K30" i="6" s="1"/>
  <c r="Q30" i="6"/>
  <c r="R30" i="6" s="1"/>
  <c r="T30" i="6" s="1"/>
  <c r="AA29" i="6"/>
  <c r="X29" i="6"/>
  <c r="W29" i="6"/>
  <c r="S29" i="6"/>
  <c r="Q29" i="6"/>
  <c r="R29" i="6" s="1"/>
  <c r="T29" i="6" s="1"/>
  <c r="M28" i="6"/>
  <c r="U30" i="6" l="1"/>
  <c r="R41" i="6"/>
  <c r="T41" i="6" s="1"/>
  <c r="K54" i="6"/>
  <c r="U57" i="6"/>
  <c r="R78" i="6"/>
  <c r="T78" i="6" s="1"/>
  <c r="U25" i="6"/>
  <c r="U19" i="6"/>
  <c r="Z16" i="6" s="1"/>
  <c r="Z21" i="6" s="1"/>
  <c r="U29" i="6"/>
  <c r="U34" i="6"/>
  <c r="K46" i="6"/>
  <c r="R51" i="6"/>
  <c r="T51" i="6" s="1"/>
  <c r="K61" i="6"/>
  <c r="U66" i="6"/>
  <c r="U69" i="6"/>
  <c r="R73" i="6"/>
  <c r="T73" i="6" s="1"/>
  <c r="K84" i="6"/>
  <c r="V84" i="6" s="1"/>
  <c r="U20" i="6"/>
  <c r="K31" i="6"/>
  <c r="V31" i="6" s="1"/>
  <c r="K59" i="6"/>
  <c r="K65" i="6"/>
  <c r="V65" i="6" s="1"/>
  <c r="K17" i="6"/>
  <c r="V17" i="6" s="1"/>
  <c r="K53" i="6"/>
  <c r="V53" i="6" s="1"/>
  <c r="U31" i="6"/>
  <c r="K45" i="6"/>
  <c r="R49" i="6"/>
  <c r="T49" i="6" s="1"/>
  <c r="U65" i="6"/>
  <c r="R76" i="6"/>
  <c r="T76" i="6" s="1"/>
  <c r="K83" i="6"/>
  <c r="V83" i="6" s="1"/>
  <c r="O15" i="6"/>
  <c r="U23" i="6"/>
  <c r="Z23" i="6" s="1"/>
  <c r="Z27" i="6" s="1"/>
  <c r="U18" i="6"/>
  <c r="K57" i="6"/>
  <c r="V57" i="6" s="1"/>
  <c r="U74" i="6"/>
  <c r="Z71" i="6" s="1"/>
  <c r="Z74" i="6" s="1"/>
  <c r="K67" i="6"/>
  <c r="K64" i="6"/>
  <c r="V64" i="6" s="1"/>
  <c r="K85" i="6"/>
  <c r="V85" i="6" s="1"/>
  <c r="K79" i="6"/>
  <c r="V79" i="6" s="1"/>
  <c r="K78" i="6"/>
  <c r="K73" i="6"/>
  <c r="V73" i="6" s="1"/>
  <c r="K72" i="6"/>
  <c r="V72" i="6" s="1"/>
  <c r="K63" i="6"/>
  <c r="V63" i="6" s="1"/>
  <c r="K39" i="6"/>
  <c r="K34" i="6"/>
  <c r="V34" i="6" s="1"/>
  <c r="K25" i="6"/>
  <c r="V25" i="6" s="1"/>
  <c r="K21" i="6"/>
  <c r="V21" i="6" s="1"/>
  <c r="U83" i="6"/>
  <c r="U64" i="6"/>
  <c r="R42" i="6"/>
  <c r="T42" i="6" s="1"/>
  <c r="K29" i="6"/>
  <c r="V29" i="6" s="1"/>
  <c r="K36" i="6"/>
  <c r="V36" i="6" s="1"/>
  <c r="K43" i="6"/>
  <c r="V43" i="6" s="1"/>
  <c r="K51" i="6"/>
  <c r="V51" i="6" s="1"/>
  <c r="K56" i="6"/>
  <c r="V56" i="6" s="1"/>
  <c r="K66" i="6"/>
  <c r="V66" i="6" s="1"/>
  <c r="K69" i="6"/>
  <c r="V69" i="6" s="1"/>
  <c r="V80" i="6"/>
  <c r="K81" i="6"/>
  <c r="V81" i="6" s="1"/>
  <c r="K77" i="6"/>
  <c r="V77" i="6" s="1"/>
  <c r="V61" i="6"/>
  <c r="V67" i="6"/>
  <c r="K68" i="6"/>
  <c r="V68" i="6" s="1"/>
  <c r="V49" i="6"/>
  <c r="V54" i="6"/>
  <c r="Y49" i="6"/>
  <c r="V52" i="6"/>
  <c r="K50" i="6"/>
  <c r="V50" i="6" s="1"/>
  <c r="V59" i="6"/>
  <c r="V58" i="6"/>
  <c r="Y41" i="6"/>
  <c r="K44" i="6"/>
  <c r="V44" i="6" s="1"/>
  <c r="V45" i="6"/>
  <c r="V46" i="6"/>
  <c r="K42" i="6"/>
  <c r="V42" i="6" s="1"/>
  <c r="K41" i="6"/>
  <c r="V41" i="6" s="1"/>
  <c r="V38" i="6"/>
  <c r="V39" i="6"/>
  <c r="K37" i="6"/>
  <c r="V37" i="6" s="1"/>
  <c r="Y34" i="6"/>
  <c r="K35" i="6"/>
  <c r="V35" i="6" s="1"/>
  <c r="V30" i="6"/>
  <c r="Y29" i="6"/>
  <c r="AC29" i="6"/>
  <c r="AD29" i="6" s="1"/>
  <c r="K32" i="6"/>
  <c r="V32" i="6" s="1"/>
  <c r="K27" i="6"/>
  <c r="V27" i="6" s="1"/>
  <c r="K23" i="6"/>
  <c r="V23" i="6" s="1"/>
  <c r="K24" i="6"/>
  <c r="V24" i="6" s="1"/>
  <c r="Y23" i="6"/>
  <c r="K18" i="6"/>
  <c r="V18" i="6" s="1"/>
  <c r="K19" i="6"/>
  <c r="V19" i="6" s="1"/>
  <c r="Y16" i="6"/>
  <c r="I19" i="1"/>
  <c r="Y61" i="6"/>
  <c r="K62" i="6"/>
  <c r="V62" i="6" s="1"/>
  <c r="V76" i="6"/>
  <c r="AC83" i="6"/>
  <c r="Y83" i="6"/>
  <c r="AB16" i="6"/>
  <c r="AB23" i="6"/>
  <c r="AC23" i="6"/>
  <c r="AD23" i="6" s="1"/>
  <c r="AC16" i="6"/>
  <c r="AD16" i="6" s="1"/>
  <c r="AC71" i="6"/>
  <c r="L91" i="6"/>
  <c r="Y71" i="6"/>
  <c r="V71" i="6"/>
  <c r="V78" i="6"/>
  <c r="Y76" i="6"/>
  <c r="T83" i="6"/>
  <c r="AB29" i="6"/>
  <c r="Z83" i="6"/>
  <c r="Z85" i="6" s="1"/>
  <c r="R37" i="6"/>
  <c r="T37" i="6" s="1"/>
  <c r="AB34" i="6" s="1"/>
  <c r="AC41" i="6"/>
  <c r="R46" i="6"/>
  <c r="T46" i="6" s="1"/>
  <c r="AC49" i="6"/>
  <c r="R54" i="6"/>
  <c r="T54" i="6" s="1"/>
  <c r="AB49" i="6" s="1"/>
  <c r="R61" i="6"/>
  <c r="T61" i="6" s="1"/>
  <c r="R63" i="6"/>
  <c r="T63" i="6" s="1"/>
  <c r="R72" i="6"/>
  <c r="T72" i="6" s="1"/>
  <c r="AC76" i="6"/>
  <c r="R81" i="6"/>
  <c r="T81" i="6" s="1"/>
  <c r="AB76" i="6" s="1"/>
  <c r="W87" i="6"/>
  <c r="U44" i="6"/>
  <c r="Z41" i="6" s="1"/>
  <c r="Z47" i="6" s="1"/>
  <c r="U52" i="6"/>
  <c r="Z49" i="6" s="1"/>
  <c r="Z59" i="6" s="1"/>
  <c r="U79" i="6"/>
  <c r="Z76" i="6" s="1"/>
  <c r="Z81" i="6" s="1"/>
  <c r="AC34" i="6"/>
  <c r="R84" i="6"/>
  <c r="T84" i="6" s="1"/>
  <c r="U35" i="6"/>
  <c r="Z34" i="6" s="1"/>
  <c r="Z39" i="6" s="1"/>
  <c r="AC61" i="6"/>
  <c r="Z29" i="6" l="1"/>
  <c r="Z32" i="6" s="1"/>
  <c r="AB71" i="6"/>
  <c r="Z61" i="6"/>
  <c r="Z69" i="6" s="1"/>
  <c r="AD34" i="6"/>
  <c r="AB41" i="6"/>
  <c r="AD41" i="6"/>
  <c r="AD49" i="6"/>
  <c r="AD61" i="6"/>
  <c r="X87" i="6"/>
  <c r="T87" i="6"/>
  <c r="V87" i="6"/>
  <c r="AD76" i="6"/>
  <c r="AD71" i="6"/>
  <c r="S87" i="6"/>
  <c r="AD83" i="6"/>
  <c r="Z87" i="6"/>
  <c r="AB61" i="6"/>
  <c r="AB83" i="6"/>
  <c r="G89" i="6" l="1"/>
  <c r="G87" i="6"/>
  <c r="M42" i="4" l="1"/>
  <c r="M37" i="4"/>
  <c r="M33" i="4"/>
  <c r="M29" i="4"/>
  <c r="M24" i="4"/>
  <c r="M15" i="4"/>
  <c r="M82" i="5"/>
  <c r="M75" i="5"/>
  <c r="M70" i="5"/>
  <c r="M60" i="5"/>
  <c r="M48" i="5"/>
  <c r="M40" i="5"/>
  <c r="M33" i="5"/>
  <c r="M28" i="5"/>
  <c r="M22" i="5"/>
  <c r="M15" i="5"/>
  <c r="O15" i="5" s="1"/>
  <c r="Q21" i="4"/>
  <c r="R21" i="4"/>
  <c r="T21" i="4" s="1"/>
  <c r="S21" i="4"/>
  <c r="K21" i="4" s="1"/>
  <c r="V21" i="4" s="1"/>
  <c r="U21" i="4"/>
  <c r="W21" i="4"/>
  <c r="X21" i="4"/>
  <c r="Q22" i="4"/>
  <c r="R22" i="4" s="1"/>
  <c r="T22" i="4" s="1"/>
  <c r="S22" i="4"/>
  <c r="K22" i="4" s="1"/>
  <c r="V22" i="4" s="1"/>
  <c r="W22" i="4"/>
  <c r="X22" i="4"/>
  <c r="L87" i="5"/>
  <c r="U22" i="4" l="1"/>
  <c r="Q26" i="5"/>
  <c r="R26" i="5"/>
  <c r="T26" i="5" s="1"/>
  <c r="S26" i="5"/>
  <c r="U26" i="5"/>
  <c r="W26" i="5"/>
  <c r="X26" i="5"/>
  <c r="Q44" i="5"/>
  <c r="U44" i="5" s="1"/>
  <c r="S44" i="5"/>
  <c r="W44" i="5"/>
  <c r="X44" i="5"/>
  <c r="Q45" i="5"/>
  <c r="R45" i="5"/>
  <c r="T45" i="5" s="1"/>
  <c r="S45" i="5"/>
  <c r="K45" i="5" s="1"/>
  <c r="U45" i="5"/>
  <c r="W45" i="5"/>
  <c r="X45" i="5"/>
  <c r="Q55" i="5"/>
  <c r="R55" i="5" s="1"/>
  <c r="T55" i="5" s="1"/>
  <c r="S55" i="5"/>
  <c r="W55" i="5"/>
  <c r="X55" i="5"/>
  <c r="X81" i="5"/>
  <c r="W81" i="5"/>
  <c r="S81" i="5"/>
  <c r="Q81" i="5"/>
  <c r="R81" i="5" s="1"/>
  <c r="T81" i="5" s="1"/>
  <c r="X80" i="5"/>
  <c r="W80" i="5"/>
  <c r="S80" i="5"/>
  <c r="Q80" i="5"/>
  <c r="R80" i="5" s="1"/>
  <c r="T80" i="5" s="1"/>
  <c r="X79" i="5"/>
  <c r="W79" i="5"/>
  <c r="S79" i="5"/>
  <c r="Q79" i="5"/>
  <c r="U79" i="5" s="1"/>
  <c r="X78" i="5"/>
  <c r="W78" i="5"/>
  <c r="S78" i="5"/>
  <c r="Q78" i="5"/>
  <c r="U78" i="5" s="1"/>
  <c r="X77" i="5"/>
  <c r="W77" i="5"/>
  <c r="S77" i="5"/>
  <c r="Q77" i="5"/>
  <c r="U77" i="5" s="1"/>
  <c r="AA76" i="5"/>
  <c r="X76" i="5"/>
  <c r="W76" i="5"/>
  <c r="S76" i="5"/>
  <c r="Q76" i="5"/>
  <c r="R76" i="5" s="1"/>
  <c r="T76" i="5" s="1"/>
  <c r="K77" i="5" l="1"/>
  <c r="K79" i="5"/>
  <c r="R44" i="5"/>
  <c r="T44" i="5" s="1"/>
  <c r="K80" i="5"/>
  <c r="V80" i="5" s="1"/>
  <c r="U80" i="5"/>
  <c r="R79" i="5"/>
  <c r="T79" i="5" s="1"/>
  <c r="R77" i="5"/>
  <c r="T77" i="5" s="1"/>
  <c r="U76" i="5"/>
  <c r="U81" i="5"/>
  <c r="K81" i="5"/>
  <c r="V81" i="5" s="1"/>
  <c r="K55" i="5"/>
  <c r="V55" i="5" s="1"/>
  <c r="K76" i="5"/>
  <c r="V76" i="5" s="1"/>
  <c r="K44" i="5"/>
  <c r="V44" i="5" s="1"/>
  <c r="K26" i="5"/>
  <c r="V26" i="5" s="1"/>
  <c r="K78" i="5"/>
  <c r="V78" i="5" s="1"/>
  <c r="V45" i="5"/>
  <c r="V77" i="5"/>
  <c r="V79" i="5"/>
  <c r="AC76" i="5"/>
  <c r="Y76" i="5"/>
  <c r="U55" i="5"/>
  <c r="R78" i="5"/>
  <c r="T78" i="5" s="1"/>
  <c r="Z76" i="5"/>
  <c r="Z81" i="5" s="1"/>
  <c r="D6" i="5"/>
  <c r="D7" i="5"/>
  <c r="AB76" i="5" l="1"/>
  <c r="AD76" i="5"/>
  <c r="H10" i="5"/>
  <c r="H10" i="4"/>
  <c r="H8" i="4"/>
  <c r="H6" i="5" l="1"/>
  <c r="H8" i="5"/>
  <c r="D8" i="5" l="1"/>
  <c r="H7" i="5"/>
  <c r="H5" i="5"/>
  <c r="D5" i="5"/>
  <c r="H4" i="5"/>
  <c r="H7" i="4"/>
  <c r="H6" i="4"/>
  <c r="H5" i="4"/>
  <c r="H4" i="4"/>
  <c r="F53" i="4" l="1"/>
  <c r="G53" i="4" s="1"/>
  <c r="Q84" i="5"/>
  <c r="U84" i="5" s="1"/>
  <c r="S84" i="5"/>
  <c r="W84" i="5"/>
  <c r="X84" i="5"/>
  <c r="Q85" i="5"/>
  <c r="U85" i="5" s="1"/>
  <c r="S85" i="5"/>
  <c r="K85" i="5" s="1"/>
  <c r="W85" i="5"/>
  <c r="X85" i="5"/>
  <c r="Q72" i="5"/>
  <c r="U72" i="5" s="1"/>
  <c r="S72" i="5"/>
  <c r="K72" i="5" s="1"/>
  <c r="W72" i="5"/>
  <c r="X72" i="5"/>
  <c r="Q73" i="5"/>
  <c r="U73" i="5" s="1"/>
  <c r="S73" i="5"/>
  <c r="K73" i="5" s="1"/>
  <c r="W73" i="5"/>
  <c r="X73" i="5"/>
  <c r="Q74" i="5"/>
  <c r="R74" i="5" s="1"/>
  <c r="T74" i="5" s="1"/>
  <c r="S74" i="5"/>
  <c r="W74" i="5"/>
  <c r="X74" i="5"/>
  <c r="AA61" i="5"/>
  <c r="Q62" i="5"/>
  <c r="U62" i="5" s="1"/>
  <c r="S62" i="5"/>
  <c r="W62" i="5"/>
  <c r="X62" i="5"/>
  <c r="Q63" i="5"/>
  <c r="S63" i="5"/>
  <c r="W63" i="5"/>
  <c r="X63" i="5"/>
  <c r="Q64" i="5"/>
  <c r="S64" i="5"/>
  <c r="W64" i="5"/>
  <c r="X64" i="5"/>
  <c r="Q65" i="5"/>
  <c r="S65" i="5"/>
  <c r="W65" i="5"/>
  <c r="X65" i="5"/>
  <c r="Q66" i="5"/>
  <c r="S66" i="5"/>
  <c r="W66" i="5"/>
  <c r="X66" i="5"/>
  <c r="Q67" i="5"/>
  <c r="R67" i="5" s="1"/>
  <c r="T67" i="5" s="1"/>
  <c r="S67" i="5"/>
  <c r="W67" i="5"/>
  <c r="X67" i="5"/>
  <c r="Q68" i="5"/>
  <c r="R68" i="5" s="1"/>
  <c r="T68" i="5" s="1"/>
  <c r="S68" i="5"/>
  <c r="W68" i="5"/>
  <c r="X68" i="5"/>
  <c r="Q69" i="5"/>
  <c r="S69" i="5"/>
  <c r="W69" i="5"/>
  <c r="X69" i="5"/>
  <c r="AA49" i="5"/>
  <c r="Q50" i="5"/>
  <c r="U50" i="5" s="1"/>
  <c r="S50" i="5"/>
  <c r="W50" i="5"/>
  <c r="X50" i="5"/>
  <c r="Q51" i="5"/>
  <c r="U51" i="5" s="1"/>
  <c r="S51" i="5"/>
  <c r="W51" i="5"/>
  <c r="X51" i="5"/>
  <c r="Q52" i="5"/>
  <c r="U52" i="5" s="1"/>
  <c r="S52" i="5"/>
  <c r="K52" i="5" s="1"/>
  <c r="W52" i="5"/>
  <c r="X52" i="5"/>
  <c r="Q53" i="5"/>
  <c r="U53" i="5" s="1"/>
  <c r="S53" i="5"/>
  <c r="W53" i="5"/>
  <c r="X53" i="5"/>
  <c r="Q54" i="5"/>
  <c r="S54" i="5"/>
  <c r="K54" i="5" s="1"/>
  <c r="W54" i="5"/>
  <c r="X54" i="5"/>
  <c r="Q56" i="5"/>
  <c r="S56" i="5"/>
  <c r="W56" i="5"/>
  <c r="X56" i="5"/>
  <c r="Q57" i="5"/>
  <c r="R57" i="5" s="1"/>
  <c r="T57" i="5" s="1"/>
  <c r="S57" i="5"/>
  <c r="K57" i="5" s="1"/>
  <c r="W57" i="5"/>
  <c r="X57" i="5"/>
  <c r="Q58" i="5"/>
  <c r="R58" i="5" s="1"/>
  <c r="T58" i="5" s="1"/>
  <c r="S58" i="5"/>
  <c r="W58" i="5"/>
  <c r="X58" i="5"/>
  <c r="Q59" i="5"/>
  <c r="R59" i="5" s="1"/>
  <c r="T59" i="5" s="1"/>
  <c r="S59" i="5"/>
  <c r="K59" i="5" s="1"/>
  <c r="W59" i="5"/>
  <c r="X59" i="5"/>
  <c r="AA41" i="5"/>
  <c r="Q42" i="5"/>
  <c r="R42" i="5" s="1"/>
  <c r="T42" i="5" s="1"/>
  <c r="S42" i="5"/>
  <c r="K42" i="5" s="1"/>
  <c r="W42" i="5"/>
  <c r="X42" i="5"/>
  <c r="Q43" i="5"/>
  <c r="R43" i="5" s="1"/>
  <c r="T43" i="5" s="1"/>
  <c r="S43" i="5"/>
  <c r="K43" i="5" s="1"/>
  <c r="W43" i="5"/>
  <c r="X43" i="5"/>
  <c r="Q46" i="5"/>
  <c r="U46" i="5" s="1"/>
  <c r="S46" i="5"/>
  <c r="K46" i="5" s="1"/>
  <c r="W46" i="5"/>
  <c r="X46" i="5"/>
  <c r="Q47" i="5"/>
  <c r="R47" i="5" s="1"/>
  <c r="T47" i="5" s="1"/>
  <c r="S47" i="5"/>
  <c r="K47" i="5" s="1"/>
  <c r="W47" i="5"/>
  <c r="X47" i="5"/>
  <c r="AA34" i="5"/>
  <c r="Q35" i="5"/>
  <c r="U35" i="5" s="1"/>
  <c r="S35" i="5"/>
  <c r="W35" i="5"/>
  <c r="X35" i="5"/>
  <c r="Q36" i="5"/>
  <c r="U36" i="5" s="1"/>
  <c r="S36" i="5"/>
  <c r="W36" i="5"/>
  <c r="X36" i="5"/>
  <c r="Q37" i="5"/>
  <c r="R37" i="5" s="1"/>
  <c r="T37" i="5" s="1"/>
  <c r="S37" i="5"/>
  <c r="W37" i="5"/>
  <c r="X37" i="5"/>
  <c r="Q38" i="5"/>
  <c r="U38" i="5" s="1"/>
  <c r="S38" i="5"/>
  <c r="W38" i="5"/>
  <c r="X38" i="5"/>
  <c r="Q39" i="5"/>
  <c r="R39" i="5" s="1"/>
  <c r="T39" i="5" s="1"/>
  <c r="S39" i="5"/>
  <c r="W39" i="5"/>
  <c r="X39" i="5"/>
  <c r="Q30" i="5"/>
  <c r="U30" i="5" s="1"/>
  <c r="S30" i="5"/>
  <c r="W30" i="5"/>
  <c r="X30" i="5"/>
  <c r="Q31" i="5"/>
  <c r="U31" i="5" s="1"/>
  <c r="S31" i="5"/>
  <c r="W31" i="5"/>
  <c r="X31" i="5"/>
  <c r="Q32" i="5"/>
  <c r="U32" i="5" s="1"/>
  <c r="S32" i="5"/>
  <c r="W32" i="5"/>
  <c r="X32" i="5"/>
  <c r="AA83" i="5"/>
  <c r="X83" i="5"/>
  <c r="W83" i="5"/>
  <c r="S83" i="5"/>
  <c r="Q83" i="5"/>
  <c r="R83" i="5" s="1"/>
  <c r="T83" i="5" s="1"/>
  <c r="AA71" i="5"/>
  <c r="X71" i="5"/>
  <c r="W71" i="5"/>
  <c r="S71" i="5"/>
  <c r="K71" i="5" s="1"/>
  <c r="Q71" i="5"/>
  <c r="R71" i="5" s="1"/>
  <c r="T71" i="5" s="1"/>
  <c r="X61" i="5"/>
  <c r="W61" i="5"/>
  <c r="S61" i="5"/>
  <c r="K61" i="5" s="1"/>
  <c r="Q61" i="5"/>
  <c r="R61" i="5" s="1"/>
  <c r="X49" i="5"/>
  <c r="W49" i="5"/>
  <c r="S49" i="5"/>
  <c r="K49" i="5" s="1"/>
  <c r="Q49" i="5"/>
  <c r="R49" i="5" s="1"/>
  <c r="T49" i="5" s="1"/>
  <c r="X41" i="5"/>
  <c r="W41" i="5"/>
  <c r="S41" i="5"/>
  <c r="K41" i="5" s="1"/>
  <c r="Q41" i="5"/>
  <c r="R41" i="5" s="1"/>
  <c r="T41" i="5" s="1"/>
  <c r="X34" i="5"/>
  <c r="W34" i="5"/>
  <c r="S34" i="5"/>
  <c r="K34" i="5" s="1"/>
  <c r="Q34" i="5"/>
  <c r="R34" i="5" s="1"/>
  <c r="T34" i="5" s="1"/>
  <c r="AA29" i="5"/>
  <c r="X29" i="5"/>
  <c r="W29" i="5"/>
  <c r="S29" i="5"/>
  <c r="Q29" i="5"/>
  <c r="R29" i="5" s="1"/>
  <c r="T29" i="5" s="1"/>
  <c r="Q24" i="5"/>
  <c r="S24" i="5"/>
  <c r="K24" i="5" s="1"/>
  <c r="W24" i="5"/>
  <c r="X24" i="5"/>
  <c r="Q25" i="5"/>
  <c r="U25" i="5" s="1"/>
  <c r="S25" i="5"/>
  <c r="K25" i="5" s="1"/>
  <c r="W25" i="5"/>
  <c r="X25" i="5"/>
  <c r="Q27" i="5"/>
  <c r="S27" i="5"/>
  <c r="K27" i="5" s="1"/>
  <c r="W27" i="5"/>
  <c r="X27" i="5"/>
  <c r="AA23" i="5"/>
  <c r="X23" i="5"/>
  <c r="W23" i="5"/>
  <c r="S23" i="5"/>
  <c r="Q23" i="5"/>
  <c r="R23" i="5" s="1"/>
  <c r="AA16" i="5"/>
  <c r="Q17" i="5"/>
  <c r="U17" i="5" s="1"/>
  <c r="S17" i="5"/>
  <c r="W17" i="5"/>
  <c r="X17" i="5"/>
  <c r="Q18" i="5"/>
  <c r="U18" i="5" s="1"/>
  <c r="S18" i="5"/>
  <c r="W18" i="5"/>
  <c r="X18" i="5"/>
  <c r="Q19" i="5"/>
  <c r="R19" i="5" s="1"/>
  <c r="T19" i="5" s="1"/>
  <c r="S19" i="5"/>
  <c r="W19" i="5"/>
  <c r="X19" i="5"/>
  <c r="Q20" i="5"/>
  <c r="R20" i="5" s="1"/>
  <c r="T20" i="5" s="1"/>
  <c r="S20" i="5"/>
  <c r="W20" i="5"/>
  <c r="X20" i="5"/>
  <c r="Q21" i="5"/>
  <c r="R21" i="5" s="1"/>
  <c r="T21" i="5" s="1"/>
  <c r="S21" i="5"/>
  <c r="W21" i="5"/>
  <c r="X21" i="5"/>
  <c r="X16" i="5"/>
  <c r="W16" i="5"/>
  <c r="S16" i="5"/>
  <c r="Q16" i="5"/>
  <c r="P16" i="5" s="1"/>
  <c r="Q44" i="4"/>
  <c r="U44" i="4" s="1"/>
  <c r="S44" i="4"/>
  <c r="W44" i="4"/>
  <c r="X44" i="4"/>
  <c r="Q45" i="4"/>
  <c r="U45" i="4" s="1"/>
  <c r="S45" i="4"/>
  <c r="W45" i="4"/>
  <c r="X45" i="4"/>
  <c r="AA43" i="4"/>
  <c r="X43" i="4"/>
  <c r="W43" i="4"/>
  <c r="S43" i="4"/>
  <c r="Q43" i="4"/>
  <c r="R43" i="4" s="1"/>
  <c r="T43" i="4" s="1"/>
  <c r="Q39" i="4"/>
  <c r="U39" i="4" s="1"/>
  <c r="S39" i="4"/>
  <c r="W39" i="4"/>
  <c r="X39" i="4"/>
  <c r="Q40" i="4"/>
  <c r="U40" i="4" s="1"/>
  <c r="S40" i="4"/>
  <c r="W40" i="4"/>
  <c r="X40" i="4"/>
  <c r="Q41" i="4"/>
  <c r="S41" i="4"/>
  <c r="W41" i="4"/>
  <c r="X41" i="4"/>
  <c r="X38" i="4"/>
  <c r="S38" i="4"/>
  <c r="AA38" i="4"/>
  <c r="W38" i="4"/>
  <c r="Q38" i="4"/>
  <c r="R38" i="4" s="1"/>
  <c r="W34" i="4"/>
  <c r="Q36" i="4"/>
  <c r="R36" i="4" s="1"/>
  <c r="T36" i="4" s="1"/>
  <c r="S36" i="4"/>
  <c r="W36" i="4"/>
  <c r="X36" i="4"/>
  <c r="X35" i="4"/>
  <c r="W35" i="4"/>
  <c r="S35" i="4"/>
  <c r="Q35" i="4"/>
  <c r="U35" i="4" s="1"/>
  <c r="AA34" i="4"/>
  <c r="X34" i="4"/>
  <c r="S34" i="4"/>
  <c r="Q34" i="4"/>
  <c r="U34" i="4" s="1"/>
  <c r="AA30" i="4"/>
  <c r="Q31" i="4"/>
  <c r="U31" i="4" s="1"/>
  <c r="S31" i="4"/>
  <c r="W31" i="4"/>
  <c r="X31" i="4"/>
  <c r="Q32" i="4"/>
  <c r="U32" i="4" s="1"/>
  <c r="S32" i="4"/>
  <c r="W32" i="4"/>
  <c r="X32" i="4"/>
  <c r="Q26" i="4"/>
  <c r="U26" i="4" s="1"/>
  <c r="S26" i="4"/>
  <c r="W26" i="4"/>
  <c r="X26" i="4"/>
  <c r="Q27" i="4"/>
  <c r="U27" i="4" s="1"/>
  <c r="S27" i="4"/>
  <c r="W27" i="4"/>
  <c r="X27" i="4"/>
  <c r="Q28" i="4"/>
  <c r="S28" i="4"/>
  <c r="W28" i="4"/>
  <c r="X28" i="4"/>
  <c r="X25" i="4"/>
  <c r="W25" i="4"/>
  <c r="Q25" i="4"/>
  <c r="R25" i="4" s="1"/>
  <c r="T25" i="4" s="1"/>
  <c r="X30" i="4"/>
  <c r="W30" i="4"/>
  <c r="S30" i="4"/>
  <c r="Q30" i="4"/>
  <c r="R30" i="4" s="1"/>
  <c r="T30" i="4" s="1"/>
  <c r="AA25" i="4"/>
  <c r="S25" i="4"/>
  <c r="S16" i="4"/>
  <c r="AA16" i="4"/>
  <c r="W20" i="4"/>
  <c r="W16" i="4"/>
  <c r="O16" i="4"/>
  <c r="X17" i="4"/>
  <c r="X18" i="4"/>
  <c r="X19" i="4"/>
  <c r="X20" i="4"/>
  <c r="X23" i="4"/>
  <c r="W17" i="4"/>
  <c r="W18" i="4"/>
  <c r="W19" i="4"/>
  <c r="W23" i="4"/>
  <c r="S17" i="4"/>
  <c r="S18" i="4"/>
  <c r="S19" i="4"/>
  <c r="S20" i="4"/>
  <c r="S23" i="4"/>
  <c r="Q23" i="4"/>
  <c r="U23" i="4" s="1"/>
  <c r="Q20" i="4"/>
  <c r="Q19" i="4"/>
  <c r="U19" i="4" s="1"/>
  <c r="Q18" i="4"/>
  <c r="R18" i="4" s="1"/>
  <c r="T18" i="4" s="1"/>
  <c r="Q17" i="4"/>
  <c r="U17" i="4" s="1"/>
  <c r="L47" i="4"/>
  <c r="D8" i="4"/>
  <c r="D7" i="4"/>
  <c r="D6" i="4"/>
  <c r="D5" i="4"/>
  <c r="D4" i="4"/>
  <c r="K31" i="5" l="1"/>
  <c r="K39" i="5"/>
  <c r="K37" i="5"/>
  <c r="K35" i="5"/>
  <c r="U74" i="5"/>
  <c r="K50" i="5"/>
  <c r="V50" i="5" s="1"/>
  <c r="K74" i="5"/>
  <c r="V74" i="5" s="1"/>
  <c r="K16" i="5"/>
  <c r="K58" i="5"/>
  <c r="V58" i="5" s="1"/>
  <c r="K56" i="5"/>
  <c r="V56" i="5" s="1"/>
  <c r="K53" i="5"/>
  <c r="K51" i="5"/>
  <c r="V51" i="5" s="1"/>
  <c r="K20" i="5"/>
  <c r="K18" i="5"/>
  <c r="K23" i="5"/>
  <c r="V23" i="5" s="1"/>
  <c r="K69" i="5"/>
  <c r="K67" i="5"/>
  <c r="K65" i="5"/>
  <c r="V65" i="5" s="1"/>
  <c r="K63" i="5"/>
  <c r="V63" i="5" s="1"/>
  <c r="K29" i="5"/>
  <c r="V29" i="5" s="1"/>
  <c r="K32" i="5"/>
  <c r="V32" i="5" s="1"/>
  <c r="K30" i="5"/>
  <c r="V30" i="5" s="1"/>
  <c r="K38" i="5"/>
  <c r="V38" i="5" s="1"/>
  <c r="K36" i="5"/>
  <c r="K84" i="5"/>
  <c r="K83" i="5"/>
  <c r="K21" i="5"/>
  <c r="K19" i="5"/>
  <c r="K17" i="5"/>
  <c r="V17" i="5" s="1"/>
  <c r="K68" i="5"/>
  <c r="V68" i="5" s="1"/>
  <c r="K66" i="5"/>
  <c r="K64" i="5"/>
  <c r="V64" i="5" s="1"/>
  <c r="K62" i="5"/>
  <c r="Y49" i="5"/>
  <c r="Y61" i="5"/>
  <c r="Y71" i="5"/>
  <c r="Y16" i="5"/>
  <c r="Y41" i="5"/>
  <c r="Y29" i="5"/>
  <c r="Y23" i="5"/>
  <c r="Y34" i="4"/>
  <c r="Y38" i="4"/>
  <c r="Y43" i="4"/>
  <c r="Y25" i="4"/>
  <c r="L91" i="5"/>
  <c r="W87" i="5"/>
  <c r="Y83" i="5"/>
  <c r="V72" i="5"/>
  <c r="U39" i="5"/>
  <c r="U21" i="5"/>
  <c r="AC41" i="5"/>
  <c r="U68" i="5"/>
  <c r="R25" i="5"/>
  <c r="T25" i="5" s="1"/>
  <c r="R53" i="5"/>
  <c r="T53" i="5" s="1"/>
  <c r="U19" i="5"/>
  <c r="R84" i="5"/>
  <c r="T84" i="5" s="1"/>
  <c r="R38" i="5"/>
  <c r="T38" i="5" s="1"/>
  <c r="U58" i="5"/>
  <c r="U59" i="5"/>
  <c r="U37" i="5"/>
  <c r="U25" i="4"/>
  <c r="Z25" i="4" s="1"/>
  <c r="Z28" i="4" s="1"/>
  <c r="U38" i="4"/>
  <c r="V52" i="5"/>
  <c r="V73" i="5"/>
  <c r="V69" i="5"/>
  <c r="V67" i="5"/>
  <c r="V62" i="5"/>
  <c r="V57" i="5"/>
  <c r="AC34" i="5"/>
  <c r="Y34" i="5"/>
  <c r="W47" i="4"/>
  <c r="AC71" i="5"/>
  <c r="K36" i="4"/>
  <c r="R27" i="4"/>
  <c r="T27" i="4" s="1"/>
  <c r="V39" i="5"/>
  <c r="U57" i="5"/>
  <c r="U67" i="5"/>
  <c r="U36" i="4"/>
  <c r="U20" i="5"/>
  <c r="V54" i="5"/>
  <c r="R23" i="4"/>
  <c r="T23" i="4" s="1"/>
  <c r="U20" i="4"/>
  <c r="R20" i="4"/>
  <c r="T20" i="4" s="1"/>
  <c r="U18" i="4"/>
  <c r="U41" i="4"/>
  <c r="R41" i="4"/>
  <c r="T41" i="4" s="1"/>
  <c r="U28" i="4"/>
  <c r="R28" i="4"/>
  <c r="T28" i="4" s="1"/>
  <c r="K26" i="4"/>
  <c r="V26" i="4" s="1"/>
  <c r="U16" i="5"/>
  <c r="U24" i="5"/>
  <c r="R24" i="5"/>
  <c r="T24" i="5" s="1"/>
  <c r="U41" i="5"/>
  <c r="AC49" i="5"/>
  <c r="V49" i="5"/>
  <c r="AC61" i="5"/>
  <c r="V61" i="5"/>
  <c r="R27" i="5"/>
  <c r="T27" i="5" s="1"/>
  <c r="U27" i="5"/>
  <c r="V24" i="5"/>
  <c r="V36" i="5"/>
  <c r="V35" i="5"/>
  <c r="R56" i="5"/>
  <c r="T56" i="5" s="1"/>
  <c r="U56" i="5"/>
  <c r="R54" i="5"/>
  <c r="T54" i="5" s="1"/>
  <c r="U54" i="5"/>
  <c r="R69" i="5"/>
  <c r="T69" i="5" s="1"/>
  <c r="U69" i="5"/>
  <c r="R66" i="5"/>
  <c r="T66" i="5" s="1"/>
  <c r="U66" i="5"/>
  <c r="R65" i="5"/>
  <c r="T65" i="5" s="1"/>
  <c r="U65" i="5"/>
  <c r="R64" i="5"/>
  <c r="T64" i="5" s="1"/>
  <c r="U64" i="5"/>
  <c r="R63" i="5"/>
  <c r="T63" i="5" s="1"/>
  <c r="U63" i="5"/>
  <c r="U30" i="4"/>
  <c r="Z30" i="4" s="1"/>
  <c r="Z32" i="4" s="1"/>
  <c r="K27" i="4"/>
  <c r="U43" i="4"/>
  <c r="Z43" i="4" s="1"/>
  <c r="Z45" i="4" s="1"/>
  <c r="AC16" i="5"/>
  <c r="U23" i="5"/>
  <c r="V25" i="5"/>
  <c r="U61" i="5"/>
  <c r="U71" i="5"/>
  <c r="V31" i="5"/>
  <c r="V47" i="5"/>
  <c r="V46" i="5"/>
  <c r="V43" i="5"/>
  <c r="V42" i="5"/>
  <c r="R85" i="5"/>
  <c r="T85" i="5" s="1"/>
  <c r="R73" i="5"/>
  <c r="T73" i="5" s="1"/>
  <c r="R62" i="5"/>
  <c r="T62" i="5" s="1"/>
  <c r="R36" i="5"/>
  <c r="T36" i="5" s="1"/>
  <c r="R35" i="5"/>
  <c r="T35" i="5" s="1"/>
  <c r="R18" i="5"/>
  <c r="T18" i="5" s="1"/>
  <c r="R17" i="5"/>
  <c r="T17" i="5" s="1"/>
  <c r="R16" i="5"/>
  <c r="T16" i="5" s="1"/>
  <c r="O16" i="5"/>
  <c r="R40" i="4"/>
  <c r="T40" i="4" s="1"/>
  <c r="R39" i="4"/>
  <c r="T39" i="4" s="1"/>
  <c r="R35" i="4"/>
  <c r="T35" i="4" s="1"/>
  <c r="R34" i="4"/>
  <c r="T34" i="4" s="1"/>
  <c r="R31" i="4"/>
  <c r="T31" i="4" s="1"/>
  <c r="R32" i="4"/>
  <c r="T32" i="4" s="1"/>
  <c r="R45" i="4"/>
  <c r="T45" i="4" s="1"/>
  <c r="R44" i="4"/>
  <c r="T44" i="4" s="1"/>
  <c r="K30" i="4"/>
  <c r="V30" i="4" s="1"/>
  <c r="K28" i="4"/>
  <c r="V28" i="4" s="1"/>
  <c r="R17" i="4"/>
  <c r="T17" i="4" s="1"/>
  <c r="V85" i="5"/>
  <c r="AC23" i="5"/>
  <c r="V34" i="5"/>
  <c r="V37" i="5"/>
  <c r="V59" i="5"/>
  <c r="V53" i="5"/>
  <c r="V71" i="5"/>
  <c r="AC83" i="5"/>
  <c r="V84" i="5"/>
  <c r="V83" i="5"/>
  <c r="L51" i="4"/>
  <c r="K40" i="4"/>
  <c r="V40" i="4" s="1"/>
  <c r="R72" i="5"/>
  <c r="T72" i="5" s="1"/>
  <c r="V66" i="5"/>
  <c r="R52" i="5"/>
  <c r="T52" i="5" s="1"/>
  <c r="R51" i="5"/>
  <c r="T51" i="5" s="1"/>
  <c r="R50" i="5"/>
  <c r="T50" i="5" s="1"/>
  <c r="R46" i="5"/>
  <c r="T46" i="5" s="1"/>
  <c r="AB41" i="5" s="1"/>
  <c r="U47" i="5"/>
  <c r="U43" i="5"/>
  <c r="U42" i="5"/>
  <c r="V41" i="5"/>
  <c r="AC29" i="5"/>
  <c r="R32" i="5"/>
  <c r="T32" i="5" s="1"/>
  <c r="R31" i="5"/>
  <c r="T31" i="5" s="1"/>
  <c r="R30" i="5"/>
  <c r="T30" i="5" s="1"/>
  <c r="U83" i="5"/>
  <c r="Z83" i="5" s="1"/>
  <c r="T61" i="5"/>
  <c r="U49" i="5"/>
  <c r="U34" i="5"/>
  <c r="U29" i="5"/>
  <c r="Z29" i="5" s="1"/>
  <c r="Z32" i="5" s="1"/>
  <c r="T23" i="5"/>
  <c r="R26" i="4"/>
  <c r="T26" i="4" s="1"/>
  <c r="K35" i="4"/>
  <c r="V35" i="4" s="1"/>
  <c r="K32" i="4"/>
  <c r="V32" i="4" s="1"/>
  <c r="K31" i="4"/>
  <c r="V31" i="4" s="1"/>
  <c r="K34" i="4"/>
  <c r="V34" i="4" s="1"/>
  <c r="K41" i="4"/>
  <c r="V41" i="4" s="1"/>
  <c r="K45" i="4"/>
  <c r="T38" i="4"/>
  <c r="AC43" i="4"/>
  <c r="K44" i="4"/>
  <c r="AC38" i="4"/>
  <c r="AC34" i="4"/>
  <c r="K39" i="4"/>
  <c r="V39" i="4" s="1"/>
  <c r="Z34" i="4"/>
  <c r="Z36" i="4" s="1"/>
  <c r="Y30" i="4"/>
  <c r="AC30" i="4"/>
  <c r="Y16" i="4"/>
  <c r="AC25" i="4"/>
  <c r="R19" i="4"/>
  <c r="T19" i="4" s="1"/>
  <c r="AC16" i="4"/>
  <c r="Z85" i="5" l="1"/>
  <c r="AB83" i="5"/>
  <c r="X87" i="5"/>
  <c r="T87" i="5"/>
  <c r="S87" i="5"/>
  <c r="Z16" i="5"/>
  <c r="Z21" i="5" s="1"/>
  <c r="Z34" i="5"/>
  <c r="Z39" i="5" s="1"/>
  <c r="Z23" i="5"/>
  <c r="Z27" i="5" s="1"/>
  <c r="Z49" i="5"/>
  <c r="Z59" i="5" s="1"/>
  <c r="Z38" i="4"/>
  <c r="Z41" i="4" s="1"/>
  <c r="AD23" i="5"/>
  <c r="AD34" i="4"/>
  <c r="AB30" i="4"/>
  <c r="AD30" i="4"/>
  <c r="Z61" i="5"/>
  <c r="Z69" i="5" s="1"/>
  <c r="AB61" i="5"/>
  <c r="Z71" i="5"/>
  <c r="Z74" i="5" s="1"/>
  <c r="AD38" i="4"/>
  <c r="AB25" i="4"/>
  <c r="AB38" i="4"/>
  <c r="AD71" i="5"/>
  <c r="AB34" i="5"/>
  <c r="AB71" i="5"/>
  <c r="AD61" i="5"/>
  <c r="AB49" i="5"/>
  <c r="Z41" i="5"/>
  <c r="Z47" i="5" s="1"/>
  <c r="AD34" i="5"/>
  <c r="AD16" i="5"/>
  <c r="AB16" i="5"/>
  <c r="AB34" i="4"/>
  <c r="AB43" i="4"/>
  <c r="T47" i="4"/>
  <c r="X47" i="4"/>
  <c r="AD41" i="5"/>
  <c r="AD49" i="5"/>
  <c r="AD83" i="5"/>
  <c r="AD43" i="4"/>
  <c r="S47" i="4"/>
  <c r="AD29" i="5"/>
  <c r="AB29" i="5"/>
  <c r="AB23" i="5"/>
  <c r="AD25" i="4"/>
  <c r="Z87" i="5" l="1"/>
  <c r="G87" i="5" s="1"/>
  <c r="V27" i="5"/>
  <c r="V18" i="5"/>
  <c r="V19" i="5"/>
  <c r="V45" i="4" l="1"/>
  <c r="V44" i="4"/>
  <c r="K43" i="4"/>
  <c r="V43" i="4" s="1"/>
  <c r="K38" i="4"/>
  <c r="V38" i="4" s="1"/>
  <c r="V36" i="4"/>
  <c r="V27" i="4"/>
  <c r="K18" i="4"/>
  <c r="V18" i="4" s="1"/>
  <c r="K17" i="4" l="1"/>
  <c r="V17" i="4" s="1"/>
  <c r="H16" i="1" l="1"/>
  <c r="I16" i="1" s="1"/>
  <c r="K20" i="4" l="1"/>
  <c r="V20" i="4" s="1"/>
  <c r="K19" i="4" l="1"/>
  <c r="V19" i="4" s="1"/>
  <c r="K25" i="4"/>
  <c r="V25" i="4" s="1"/>
  <c r="K23" i="4"/>
  <c r="V23" i="4" s="1"/>
  <c r="X16" i="4"/>
  <c r="Q16" i="4"/>
  <c r="O15" i="4"/>
  <c r="K16" i="4" l="1"/>
  <c r="V16" i="4" s="1"/>
  <c r="V47" i="4" s="1"/>
  <c r="V20" i="5"/>
  <c r="V21" i="5"/>
  <c r="R16" i="4"/>
  <c r="AD16" i="4" s="1"/>
  <c r="P16" i="4"/>
  <c r="V16" i="5"/>
  <c r="U16" i="4"/>
  <c r="Z16" i="4" s="1"/>
  <c r="Z23" i="4" l="1"/>
  <c r="V87" i="5"/>
  <c r="G89" i="5" s="1"/>
  <c r="T16" i="4"/>
  <c r="AB16" i="4" s="1"/>
  <c r="Z47" i="4" l="1"/>
  <c r="G47" i="4" l="1"/>
  <c r="G49"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raczka</author>
  </authors>
  <commentList>
    <comment ref="Q15" authorId="0" shapeId="0" xr:uid="{00000000-0006-0000-0100-000001000000}">
      <text>
        <r>
          <rPr>
            <b/>
            <sz val="14"/>
            <color indexed="81"/>
            <rFont val="Tahoma"/>
            <family val="2"/>
          </rPr>
          <t>Z0 :</t>
        </r>
        <r>
          <rPr>
            <sz val="12"/>
            <color indexed="81"/>
            <rFont val="Tahoma"/>
            <family val="2"/>
          </rPr>
          <t xml:space="preserve">
</t>
        </r>
        <r>
          <rPr>
            <sz val="11"/>
            <color indexed="81"/>
            <rFont val="Tahoma"/>
            <family val="2"/>
          </rPr>
          <t>On affecte le poids pour la compétence intermédiaire et cela ligne par ligne.</t>
        </r>
      </text>
    </comment>
    <comment ref="R15" authorId="0" shapeId="0" xr:uid="{00000000-0006-0000-0100-000002000000}">
      <text>
        <r>
          <rPr>
            <b/>
            <sz val="14"/>
            <color indexed="81"/>
            <rFont val="Tahoma"/>
            <family val="2"/>
          </rPr>
          <t xml:space="preserve">Z2 </t>
        </r>
        <r>
          <rPr>
            <sz val="9"/>
            <color indexed="81"/>
            <rFont val="Tahoma"/>
            <family val="2"/>
          </rPr>
          <t xml:space="preserve">
</t>
        </r>
        <r>
          <rPr>
            <sz val="11"/>
            <color indexed="81"/>
            <rFont val="Tahoma"/>
            <family val="2"/>
          </rPr>
          <t>Valeur en points de l'évaluation proposée en fonction du poids de ce même critère et ramené sur 20.</t>
        </r>
        <r>
          <rPr>
            <sz val="12"/>
            <color indexed="81"/>
            <rFont val="Tahoma"/>
            <family val="2"/>
          </rPr>
          <t xml:space="preserve">
</t>
        </r>
        <r>
          <rPr>
            <b/>
            <u/>
            <sz val="11"/>
            <color indexed="81"/>
            <rFont val="Tahoma"/>
            <family val="2"/>
          </rPr>
          <t>Exemple :</t>
        </r>
        <r>
          <rPr>
            <sz val="12"/>
            <color indexed="81"/>
            <rFont val="Tahoma"/>
            <family val="2"/>
          </rPr>
          <t xml:space="preserve">
</t>
        </r>
        <r>
          <rPr>
            <sz val="11"/>
            <color indexed="81"/>
            <rFont val="Tahoma"/>
            <family val="2"/>
          </rPr>
          <t>Si le critère est validé à 2
(0,66 x 25%) x 20 = 3.33 
Ce résultat sera ensuite reconsidéré en fonction du poids de</t>
        </r>
        <r>
          <rPr>
            <b/>
            <u/>
            <sz val="11"/>
            <color indexed="81"/>
            <rFont val="Tahoma"/>
            <family val="2"/>
          </rPr>
          <t xml:space="preserve"> la compétence terminale</t>
        </r>
        <r>
          <rPr>
            <sz val="11"/>
            <color indexed="81"/>
            <rFont val="Tahoma"/>
            <family val="2"/>
          </rPr>
          <t>, ici dans le cas présent 30%.</t>
        </r>
      </text>
    </comment>
    <comment ref="S15" authorId="0" shapeId="0" xr:uid="{00000000-0006-0000-0100-000003000000}">
      <text>
        <r>
          <rPr>
            <b/>
            <sz val="14"/>
            <color indexed="81"/>
            <rFont val="Tahoma"/>
            <family val="2"/>
          </rPr>
          <t>Z3 :</t>
        </r>
        <r>
          <rPr>
            <b/>
            <sz val="9"/>
            <color indexed="81"/>
            <rFont val="Tahoma"/>
            <family val="2"/>
          </rPr>
          <t xml:space="preserve">
</t>
        </r>
        <r>
          <rPr>
            <sz val="11"/>
            <color indexed="81"/>
            <rFont val="Tahoma"/>
            <family val="2"/>
          </rPr>
          <t xml:space="preserve">Ligne qui contrôle l'éventualitée d'une double saisie, une ligne en lien avec la colonne afin d'indiquer le message d'erreur qui apparait en Z1 (Colonne L)
</t>
        </r>
        <r>
          <rPr>
            <u/>
            <sz val="11"/>
            <color indexed="81"/>
            <rFont val="Tahoma"/>
            <family val="2"/>
          </rPr>
          <t xml:space="preserve">Donc, si en Z3 apparait </t>
        </r>
        <r>
          <rPr>
            <sz val="11"/>
            <color indexed="81"/>
            <rFont val="Tahoma"/>
            <family val="2"/>
          </rPr>
          <t xml:space="preserve">:
0 = Le critère non pris en compte, indiquer NON dans la colonne G.
1 = Conforme, alors le résultat en Z2 sera pris en compte.
2 ou plus = Erreur, la  valeur en Z2 pas prise en compte. </t>
        </r>
      </text>
    </comment>
    <comment ref="T15" authorId="0" shapeId="0" xr:uid="{00000000-0006-0000-0100-000004000000}">
      <text>
        <r>
          <rPr>
            <b/>
            <sz val="14"/>
            <color indexed="81"/>
            <rFont val="Tahoma"/>
            <family val="2"/>
          </rPr>
          <t>Z4</t>
        </r>
        <r>
          <rPr>
            <sz val="9"/>
            <color indexed="81"/>
            <rFont val="Tahoma"/>
            <family val="2"/>
          </rPr>
          <t xml:space="preserve">
</t>
        </r>
        <r>
          <rPr>
            <sz val="11"/>
            <color indexed="81"/>
            <rFont val="Tahoma"/>
            <family val="2"/>
          </rPr>
          <t>Cette ligne indique simplement la valeur numérique de l'évaluation, avec 
- Si 0 = valeur 0
- Si 1 = valeur 0,33
- Si 2 = valeur 0,66
- Si 3 = valeur 1
Cette ligne est une ligne de transition de calcul en lien avec la cellule Z12.</t>
        </r>
      </text>
    </comment>
    <comment ref="U15" authorId="0" shapeId="0" xr:uid="{00000000-0006-0000-0100-000005000000}">
      <text>
        <r>
          <rPr>
            <b/>
            <sz val="14"/>
            <color indexed="81"/>
            <rFont val="Tahoma"/>
            <family val="2"/>
          </rPr>
          <t>Z5</t>
        </r>
        <r>
          <rPr>
            <b/>
            <sz val="9"/>
            <color indexed="81"/>
            <rFont val="Tahoma"/>
            <family val="2"/>
          </rPr>
          <t xml:space="preserve">
</t>
        </r>
        <r>
          <rPr>
            <sz val="11"/>
            <color indexed="81"/>
            <rFont val="Tahoma"/>
            <family val="2"/>
          </rPr>
          <t xml:space="preserve">Dès lors que le critère est sélectionné, cette ligne affiche en décimal le poids de ce même critère.
Z5 est simplement une cellule de transition afin d'être en mesure de connaitre le poids des global critères pris en compte. Un addition qui se retrouve dans la cellule  Z10.
</t>
        </r>
      </text>
    </comment>
    <comment ref="V15" authorId="0" shapeId="0" xr:uid="{00000000-0006-0000-0100-000006000000}">
      <text>
        <r>
          <rPr>
            <b/>
            <sz val="14"/>
            <color indexed="81"/>
            <rFont val="Tahoma"/>
            <family val="2"/>
          </rPr>
          <t>Z6</t>
        </r>
        <r>
          <rPr>
            <b/>
            <sz val="9"/>
            <color indexed="81"/>
            <rFont val="Tahoma"/>
            <family val="2"/>
          </rPr>
          <t xml:space="preserve">
</t>
        </r>
        <r>
          <rPr>
            <sz val="11"/>
            <color indexed="81"/>
            <rFont val="Tahoma"/>
            <family val="2"/>
          </rPr>
          <t>Ligne importante qui va détecter les erreurs de saisie en indiquant la valeur 1.
Si la valeur 0 est affichée, la saisie est par conséquent valide.</t>
        </r>
        <r>
          <rPr>
            <b/>
            <sz val="9"/>
            <color indexed="81"/>
            <rFont val="Tahoma"/>
            <family val="2"/>
          </rPr>
          <t xml:space="preserve"> </t>
        </r>
        <r>
          <rPr>
            <sz val="9"/>
            <color indexed="81"/>
            <rFont val="Tahoma"/>
            <family val="2"/>
          </rPr>
          <t xml:space="preserve">
</t>
        </r>
      </text>
    </comment>
    <comment ref="W15" authorId="0" shapeId="0" xr:uid="{00000000-0006-0000-0100-000007000000}">
      <text>
        <r>
          <rPr>
            <b/>
            <sz val="14"/>
            <color indexed="81"/>
            <rFont val="Tahoma"/>
            <family val="2"/>
          </rPr>
          <t>Z7 :</t>
        </r>
        <r>
          <rPr>
            <b/>
            <sz val="9"/>
            <color indexed="81"/>
            <rFont val="Tahoma"/>
            <family val="2"/>
          </rPr>
          <t xml:space="preserve">
</t>
        </r>
        <r>
          <rPr>
            <sz val="11"/>
            <color indexed="81"/>
            <rFont val="Tahoma"/>
            <family val="2"/>
          </rPr>
          <t>Ligne qui permet de contrôler la prise en compte ou pas du critère, selon que l'on indique dans la colonne NON. 
Si critère retenu et saisie conforme = Message VRAI
Si criètre non retenu = Message 0</t>
        </r>
      </text>
    </comment>
    <comment ref="X15" authorId="0" shapeId="0" xr:uid="{00000000-0006-0000-0100-000008000000}">
      <text>
        <r>
          <rPr>
            <b/>
            <sz val="14"/>
            <color indexed="81"/>
            <rFont val="Tahoma"/>
            <family val="2"/>
          </rPr>
          <t>Z8</t>
        </r>
        <r>
          <rPr>
            <b/>
            <sz val="9"/>
            <color indexed="81"/>
            <rFont val="Tahoma"/>
            <family val="2"/>
          </rPr>
          <t xml:space="preserve">
</t>
        </r>
        <r>
          <rPr>
            <sz val="11"/>
            <color indexed="81"/>
            <rFont val="Tahoma"/>
            <family val="2"/>
          </rPr>
          <t>Si le critère est non retenu et par mégarde l'opérateur renseigne sur ce même critère, alors dans cette ligne le chiffre 1 apparait. 
Si tel est le cas, cela bloque les calculs .</t>
        </r>
        <r>
          <rPr>
            <sz val="9"/>
            <color indexed="81"/>
            <rFont val="Tahoma"/>
            <family val="2"/>
          </rPr>
          <t xml:space="preserve">
</t>
        </r>
      </text>
    </comment>
    <comment ref="Y15" authorId="0" shapeId="0" xr:uid="{00000000-0006-0000-0100-000009000000}">
      <text>
        <r>
          <rPr>
            <b/>
            <sz val="14"/>
            <color indexed="81"/>
            <rFont val="Tahoma"/>
            <family val="2"/>
          </rPr>
          <t>Z9</t>
        </r>
        <r>
          <rPr>
            <b/>
            <sz val="9"/>
            <color indexed="81"/>
            <rFont val="Tahoma"/>
            <family val="2"/>
          </rPr>
          <t xml:space="preserve">
</t>
        </r>
        <r>
          <rPr>
            <sz val="11"/>
            <color indexed="81"/>
            <rFont val="Tahoma"/>
            <family val="2"/>
          </rPr>
          <t>Même fonction que Z8, mais Z9 propose un contrôle complet de la compétence terminale.</t>
        </r>
        <r>
          <rPr>
            <sz val="9"/>
            <color indexed="81"/>
            <rFont val="Tahoma"/>
            <family val="2"/>
          </rPr>
          <t xml:space="preserve">
</t>
        </r>
      </text>
    </comment>
    <comment ref="Z15" authorId="0" shapeId="0" xr:uid="{00000000-0006-0000-0100-00000A000000}">
      <text>
        <r>
          <rPr>
            <b/>
            <sz val="14"/>
            <color indexed="81"/>
            <rFont val="Tahoma"/>
            <family val="2"/>
          </rPr>
          <t>Z10</t>
        </r>
        <r>
          <rPr>
            <b/>
            <sz val="9"/>
            <color indexed="81"/>
            <rFont val="Tahoma"/>
            <family val="2"/>
          </rPr>
          <t xml:space="preserve">
</t>
        </r>
        <r>
          <rPr>
            <sz val="11"/>
            <color indexed="81"/>
            <rFont val="Tahoma"/>
            <family val="2"/>
          </rPr>
          <t xml:space="preserve">Cette cellule fait la somme du poids des critères sélectionnés, depuis la colonne Z5.
</t>
        </r>
        <r>
          <rPr>
            <sz val="9"/>
            <color indexed="81"/>
            <rFont val="Tahoma"/>
            <family val="2"/>
          </rPr>
          <t xml:space="preserve">
</t>
        </r>
      </text>
    </comment>
    <comment ref="AA15" authorId="0" shapeId="0" xr:uid="{00000000-0006-0000-0100-00000B000000}">
      <text>
        <r>
          <rPr>
            <b/>
            <sz val="14"/>
            <color indexed="81"/>
            <rFont val="Tahoma"/>
            <family val="2"/>
          </rPr>
          <t>Z11</t>
        </r>
        <r>
          <rPr>
            <b/>
            <sz val="9"/>
            <color indexed="81"/>
            <rFont val="Tahoma"/>
            <family val="2"/>
          </rPr>
          <t xml:space="preserve">
</t>
        </r>
        <r>
          <rPr>
            <sz val="11"/>
            <color indexed="81"/>
            <rFont val="Tahoma"/>
            <family val="2"/>
          </rPr>
          <t xml:space="preserve">Rappel du poids de la compétence terminale.
</t>
        </r>
        <r>
          <rPr>
            <sz val="9"/>
            <color indexed="81"/>
            <rFont val="Tahoma"/>
            <family val="2"/>
          </rPr>
          <t xml:space="preserve">
</t>
        </r>
      </text>
    </comment>
    <comment ref="AB15" authorId="0" shapeId="0" xr:uid="{00000000-0006-0000-0100-00000C000000}">
      <text>
        <r>
          <rPr>
            <b/>
            <sz val="14"/>
            <color indexed="81"/>
            <rFont val="Tahoma"/>
            <family val="2"/>
          </rPr>
          <t>Z12</t>
        </r>
        <r>
          <rPr>
            <b/>
            <sz val="9"/>
            <color indexed="81"/>
            <rFont val="Tahoma"/>
            <family val="2"/>
          </rPr>
          <t xml:space="preserve">
</t>
        </r>
        <r>
          <rPr>
            <sz val="11"/>
            <color indexed="81"/>
            <rFont val="Tahoma"/>
            <family val="2"/>
          </rPr>
          <t xml:space="preserve">Cellule qui additionne les valeurs en points affichés dans la colonne Z4. 
</t>
        </r>
        <r>
          <rPr>
            <sz val="9"/>
            <color indexed="81"/>
            <rFont val="Tahoma"/>
            <family val="2"/>
          </rPr>
          <t xml:space="preserve">
</t>
        </r>
      </text>
    </comment>
    <comment ref="AC15" authorId="0" shapeId="0" xr:uid="{00000000-0006-0000-0100-00000D000000}">
      <text>
        <r>
          <rPr>
            <b/>
            <sz val="14"/>
            <color indexed="81"/>
            <rFont val="Tahoma"/>
            <family val="2"/>
          </rPr>
          <t>Z13</t>
        </r>
        <r>
          <rPr>
            <b/>
            <sz val="9"/>
            <color indexed="81"/>
            <rFont val="Tahoma"/>
            <family val="2"/>
          </rPr>
          <t xml:space="preserve">
</t>
        </r>
        <r>
          <rPr>
            <sz val="11"/>
            <color indexed="81"/>
            <rFont val="Tahoma"/>
            <family val="2"/>
          </rPr>
          <t xml:space="preserve">Cellule de contrôle qui permet de vérifier si la compétence terminale est prise en compte ou pas. 
</t>
        </r>
        <r>
          <rPr>
            <sz val="9"/>
            <color indexed="81"/>
            <rFont val="Tahoma"/>
            <family val="2"/>
          </rPr>
          <t xml:space="preserve">
</t>
        </r>
      </text>
    </comment>
    <comment ref="AD15" authorId="0" shapeId="0" xr:uid="{00000000-0006-0000-0100-00000E000000}">
      <text>
        <r>
          <rPr>
            <b/>
            <sz val="14"/>
            <color indexed="81"/>
            <rFont val="Tahoma"/>
            <family val="2"/>
          </rPr>
          <t>Z14</t>
        </r>
        <r>
          <rPr>
            <b/>
            <sz val="9"/>
            <color indexed="81"/>
            <rFont val="Tahoma"/>
            <family val="2"/>
          </rPr>
          <t xml:space="preserve">
</t>
        </r>
        <r>
          <rPr>
            <sz val="11"/>
            <color indexed="81"/>
            <rFont val="Tahoma"/>
            <family val="2"/>
          </rPr>
          <t xml:space="preserve">Cellule complète de calcul, qui permet de donner la note sur 20 pour la compétence terminale en fonction du poids de celle-ci.
</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raczka</author>
  </authors>
  <commentList>
    <comment ref="Q15" authorId="0" shapeId="0" xr:uid="{00000000-0006-0000-0200-000001000000}">
      <text>
        <r>
          <rPr>
            <b/>
            <sz val="14"/>
            <color indexed="81"/>
            <rFont val="Tahoma"/>
            <family val="2"/>
          </rPr>
          <t>Z0 :</t>
        </r>
        <r>
          <rPr>
            <sz val="12"/>
            <color indexed="81"/>
            <rFont val="Tahoma"/>
            <family val="2"/>
          </rPr>
          <t xml:space="preserve">
</t>
        </r>
        <r>
          <rPr>
            <sz val="11"/>
            <color indexed="81"/>
            <rFont val="Tahoma"/>
            <family val="2"/>
          </rPr>
          <t>On affecte le poids pour la compétence intermédiaire et cela ligne par ligne.</t>
        </r>
      </text>
    </comment>
    <comment ref="R15" authorId="0" shapeId="0" xr:uid="{00000000-0006-0000-0200-000002000000}">
      <text>
        <r>
          <rPr>
            <b/>
            <sz val="14"/>
            <color indexed="81"/>
            <rFont val="Tahoma"/>
            <family val="2"/>
          </rPr>
          <t xml:space="preserve">Z2 </t>
        </r>
        <r>
          <rPr>
            <sz val="9"/>
            <color indexed="81"/>
            <rFont val="Tahoma"/>
            <family val="2"/>
          </rPr>
          <t xml:space="preserve">
</t>
        </r>
        <r>
          <rPr>
            <sz val="11"/>
            <color indexed="81"/>
            <rFont val="Tahoma"/>
            <family val="2"/>
          </rPr>
          <t>Valeur en points de l'évaluation proposée en fonction du poids de ce même critère et ramené sur 20.</t>
        </r>
        <r>
          <rPr>
            <sz val="12"/>
            <color indexed="81"/>
            <rFont val="Tahoma"/>
            <family val="2"/>
          </rPr>
          <t xml:space="preserve">
</t>
        </r>
        <r>
          <rPr>
            <b/>
            <u/>
            <sz val="11"/>
            <color indexed="81"/>
            <rFont val="Tahoma"/>
            <family val="2"/>
          </rPr>
          <t>Exemple :</t>
        </r>
        <r>
          <rPr>
            <sz val="12"/>
            <color indexed="81"/>
            <rFont val="Tahoma"/>
            <family val="2"/>
          </rPr>
          <t xml:space="preserve">
</t>
        </r>
        <r>
          <rPr>
            <sz val="11"/>
            <color indexed="81"/>
            <rFont val="Tahoma"/>
            <family val="2"/>
          </rPr>
          <t>Si le critère est validé à 2
(0,66 x 25%) x 20 = 3.33 
Ce résultat sera ensuite reconsidéré en fonction du poids de</t>
        </r>
        <r>
          <rPr>
            <b/>
            <u/>
            <sz val="11"/>
            <color indexed="81"/>
            <rFont val="Tahoma"/>
            <family val="2"/>
          </rPr>
          <t xml:space="preserve"> la compétence terminale</t>
        </r>
        <r>
          <rPr>
            <sz val="11"/>
            <color indexed="81"/>
            <rFont val="Tahoma"/>
            <family val="2"/>
          </rPr>
          <t>, ici dans le cas présent 30%.</t>
        </r>
      </text>
    </comment>
    <comment ref="S15" authorId="0" shapeId="0" xr:uid="{00000000-0006-0000-0200-000003000000}">
      <text>
        <r>
          <rPr>
            <b/>
            <sz val="14"/>
            <color indexed="81"/>
            <rFont val="Tahoma"/>
            <family val="2"/>
          </rPr>
          <t>Z3 :</t>
        </r>
        <r>
          <rPr>
            <b/>
            <sz val="9"/>
            <color indexed="81"/>
            <rFont val="Tahoma"/>
            <family val="2"/>
          </rPr>
          <t xml:space="preserve">
</t>
        </r>
        <r>
          <rPr>
            <sz val="11"/>
            <color indexed="81"/>
            <rFont val="Tahoma"/>
            <family val="2"/>
          </rPr>
          <t xml:space="preserve">Ligne qui contrôle l'éventualitée d'une double saisie, une ligne en lien avec la colonne afin d'indiquer le message d'erreur qui apparait en Z1 (Colonne L)
</t>
        </r>
        <r>
          <rPr>
            <u/>
            <sz val="11"/>
            <color indexed="81"/>
            <rFont val="Tahoma"/>
            <family val="2"/>
          </rPr>
          <t xml:space="preserve">Donc, si en Z3 apparait </t>
        </r>
        <r>
          <rPr>
            <sz val="11"/>
            <color indexed="81"/>
            <rFont val="Tahoma"/>
            <family val="2"/>
          </rPr>
          <t xml:space="preserve">:
0 = Le critère non pris en compte, indiquer NON dans la colonne G.
1 = Conforme, alors le résultat en Z2 sera pris en compte.
2 ou plus = Erreur, la  valeur en Z2 pas prise en compte. </t>
        </r>
      </text>
    </comment>
    <comment ref="T15" authorId="0" shapeId="0" xr:uid="{00000000-0006-0000-0200-000004000000}">
      <text>
        <r>
          <rPr>
            <b/>
            <sz val="14"/>
            <color indexed="81"/>
            <rFont val="Tahoma"/>
            <family val="2"/>
          </rPr>
          <t>Z4</t>
        </r>
        <r>
          <rPr>
            <sz val="9"/>
            <color indexed="81"/>
            <rFont val="Tahoma"/>
            <family val="2"/>
          </rPr>
          <t xml:space="preserve">
</t>
        </r>
        <r>
          <rPr>
            <sz val="11"/>
            <color indexed="81"/>
            <rFont val="Tahoma"/>
            <family val="2"/>
          </rPr>
          <t>Cette ligne indique simplement la valeur numérique de l'évaluation, avec 
- Si 0 = valeur 0
- Si 1 = valeur 0,33
- Si 2 = valeur 0,66
- Si 3 = valeur 1
Cette ligne est une ligne de transition de calcul en lien avec la cellule Z12.</t>
        </r>
      </text>
    </comment>
    <comment ref="U15" authorId="0" shapeId="0" xr:uid="{00000000-0006-0000-0200-000005000000}">
      <text>
        <r>
          <rPr>
            <b/>
            <sz val="14"/>
            <color indexed="81"/>
            <rFont val="Tahoma"/>
            <family val="2"/>
          </rPr>
          <t>Z5</t>
        </r>
        <r>
          <rPr>
            <b/>
            <sz val="9"/>
            <color indexed="81"/>
            <rFont val="Tahoma"/>
            <family val="2"/>
          </rPr>
          <t xml:space="preserve">
</t>
        </r>
        <r>
          <rPr>
            <sz val="11"/>
            <color indexed="81"/>
            <rFont val="Tahoma"/>
            <family val="2"/>
          </rPr>
          <t xml:space="preserve">Dès lors que le critère est sélectionné, cette ligne affiche en décimal le poids de ce même critère.
Z5 est simplement une cellule de transition afin d'être en mesure de connaitre le poids des global critères pris en compte. Un addition qui se retrouve dans la cellule  Z10.
</t>
        </r>
      </text>
    </comment>
    <comment ref="V15" authorId="0" shapeId="0" xr:uid="{00000000-0006-0000-0200-000006000000}">
      <text>
        <r>
          <rPr>
            <b/>
            <sz val="14"/>
            <color indexed="81"/>
            <rFont val="Tahoma"/>
            <family val="2"/>
          </rPr>
          <t>Z6</t>
        </r>
        <r>
          <rPr>
            <b/>
            <sz val="9"/>
            <color indexed="81"/>
            <rFont val="Tahoma"/>
            <family val="2"/>
          </rPr>
          <t xml:space="preserve">
</t>
        </r>
        <r>
          <rPr>
            <sz val="11"/>
            <color indexed="81"/>
            <rFont val="Tahoma"/>
            <family val="2"/>
          </rPr>
          <t>Ligne importante qui va détecter les erreurs de saisie en indiquant la valeur 1.
Si la valeur 0 est affichée, la saisie est par conséquent valide.</t>
        </r>
        <r>
          <rPr>
            <b/>
            <sz val="9"/>
            <color indexed="81"/>
            <rFont val="Tahoma"/>
            <family val="2"/>
          </rPr>
          <t xml:space="preserve"> </t>
        </r>
        <r>
          <rPr>
            <sz val="9"/>
            <color indexed="81"/>
            <rFont val="Tahoma"/>
            <family val="2"/>
          </rPr>
          <t xml:space="preserve">
</t>
        </r>
      </text>
    </comment>
    <comment ref="W15" authorId="0" shapeId="0" xr:uid="{00000000-0006-0000-0200-000007000000}">
      <text>
        <r>
          <rPr>
            <b/>
            <sz val="14"/>
            <color indexed="81"/>
            <rFont val="Tahoma"/>
            <family val="2"/>
          </rPr>
          <t>Z7 :</t>
        </r>
        <r>
          <rPr>
            <b/>
            <sz val="9"/>
            <color indexed="81"/>
            <rFont val="Tahoma"/>
            <family val="2"/>
          </rPr>
          <t xml:space="preserve">
</t>
        </r>
        <r>
          <rPr>
            <sz val="11"/>
            <color indexed="81"/>
            <rFont val="Tahoma"/>
            <family val="2"/>
          </rPr>
          <t>Ligne qui permet de contrôler la prise en compte ou pas du critère, selon que l'on indique dans la colonne NON. 
Si critère retenu et saisie conforme = Message VRAI
Si criètre non retenu = Message 0</t>
        </r>
      </text>
    </comment>
    <comment ref="X15" authorId="0" shapeId="0" xr:uid="{00000000-0006-0000-0200-000008000000}">
      <text>
        <r>
          <rPr>
            <b/>
            <sz val="14"/>
            <color indexed="81"/>
            <rFont val="Tahoma"/>
            <family val="2"/>
          </rPr>
          <t>Z8</t>
        </r>
        <r>
          <rPr>
            <b/>
            <sz val="9"/>
            <color indexed="81"/>
            <rFont val="Tahoma"/>
            <family val="2"/>
          </rPr>
          <t xml:space="preserve">
</t>
        </r>
        <r>
          <rPr>
            <sz val="11"/>
            <color indexed="81"/>
            <rFont val="Tahoma"/>
            <family val="2"/>
          </rPr>
          <t>Si le critère est non retenu et par mégarde l'opérateur renseigne sur ce même critère, alors dans cette ligne le chiffre 1 apparait. 
Si tel est le cas, cela bloque les calculs .</t>
        </r>
        <r>
          <rPr>
            <sz val="9"/>
            <color indexed="81"/>
            <rFont val="Tahoma"/>
            <family val="2"/>
          </rPr>
          <t xml:space="preserve">
</t>
        </r>
      </text>
    </comment>
    <comment ref="Y15" authorId="0" shapeId="0" xr:uid="{00000000-0006-0000-0200-000009000000}">
      <text>
        <r>
          <rPr>
            <b/>
            <sz val="14"/>
            <color indexed="81"/>
            <rFont val="Tahoma"/>
            <family val="2"/>
          </rPr>
          <t>Z9</t>
        </r>
        <r>
          <rPr>
            <b/>
            <sz val="9"/>
            <color indexed="81"/>
            <rFont val="Tahoma"/>
            <family val="2"/>
          </rPr>
          <t xml:space="preserve">
</t>
        </r>
        <r>
          <rPr>
            <sz val="11"/>
            <color indexed="81"/>
            <rFont val="Tahoma"/>
            <family val="2"/>
          </rPr>
          <t>Même fonction que Z8, mais Z9 propose un contrôle complet de la compétence terminale.</t>
        </r>
        <r>
          <rPr>
            <sz val="9"/>
            <color indexed="81"/>
            <rFont val="Tahoma"/>
            <family val="2"/>
          </rPr>
          <t xml:space="preserve">
</t>
        </r>
      </text>
    </comment>
    <comment ref="Z15" authorId="0" shapeId="0" xr:uid="{00000000-0006-0000-0200-00000A000000}">
      <text>
        <r>
          <rPr>
            <b/>
            <sz val="14"/>
            <color indexed="81"/>
            <rFont val="Tahoma"/>
            <family val="2"/>
          </rPr>
          <t>Z10</t>
        </r>
        <r>
          <rPr>
            <b/>
            <sz val="9"/>
            <color indexed="81"/>
            <rFont val="Tahoma"/>
            <family val="2"/>
          </rPr>
          <t xml:space="preserve">
</t>
        </r>
        <r>
          <rPr>
            <sz val="11"/>
            <color indexed="81"/>
            <rFont val="Tahoma"/>
            <family val="2"/>
          </rPr>
          <t xml:space="preserve">Cette cellule fait la somme du poids des critères sélectionnés, depuis la colonne Z5.
</t>
        </r>
        <r>
          <rPr>
            <sz val="9"/>
            <color indexed="81"/>
            <rFont val="Tahoma"/>
            <family val="2"/>
          </rPr>
          <t xml:space="preserve">
</t>
        </r>
      </text>
    </comment>
    <comment ref="AA15" authorId="0" shapeId="0" xr:uid="{00000000-0006-0000-0200-00000B000000}">
      <text>
        <r>
          <rPr>
            <b/>
            <sz val="14"/>
            <color indexed="81"/>
            <rFont val="Tahoma"/>
            <family val="2"/>
          </rPr>
          <t>Z11</t>
        </r>
        <r>
          <rPr>
            <b/>
            <sz val="9"/>
            <color indexed="81"/>
            <rFont val="Tahoma"/>
            <family val="2"/>
          </rPr>
          <t xml:space="preserve">
</t>
        </r>
        <r>
          <rPr>
            <sz val="11"/>
            <color indexed="81"/>
            <rFont val="Tahoma"/>
            <family val="2"/>
          </rPr>
          <t xml:space="preserve">Rappel du poids de la compétence terminale.
</t>
        </r>
        <r>
          <rPr>
            <sz val="9"/>
            <color indexed="81"/>
            <rFont val="Tahoma"/>
            <family val="2"/>
          </rPr>
          <t xml:space="preserve">
</t>
        </r>
      </text>
    </comment>
    <comment ref="AB15" authorId="0" shapeId="0" xr:uid="{00000000-0006-0000-0200-00000C000000}">
      <text>
        <r>
          <rPr>
            <b/>
            <sz val="14"/>
            <color indexed="81"/>
            <rFont val="Tahoma"/>
            <family val="2"/>
          </rPr>
          <t>Z12</t>
        </r>
        <r>
          <rPr>
            <b/>
            <sz val="9"/>
            <color indexed="81"/>
            <rFont val="Tahoma"/>
            <family val="2"/>
          </rPr>
          <t xml:space="preserve">
</t>
        </r>
        <r>
          <rPr>
            <sz val="11"/>
            <color indexed="81"/>
            <rFont val="Tahoma"/>
            <family val="2"/>
          </rPr>
          <t xml:space="preserve">Cellule qui additionne les valeurs en points affichés dans la colonne Z4. 
</t>
        </r>
        <r>
          <rPr>
            <sz val="9"/>
            <color indexed="81"/>
            <rFont val="Tahoma"/>
            <family val="2"/>
          </rPr>
          <t xml:space="preserve">
</t>
        </r>
      </text>
    </comment>
    <comment ref="AC15" authorId="0" shapeId="0" xr:uid="{00000000-0006-0000-0200-00000D000000}">
      <text>
        <r>
          <rPr>
            <b/>
            <sz val="14"/>
            <color indexed="81"/>
            <rFont val="Tahoma"/>
            <family val="2"/>
          </rPr>
          <t>Z13</t>
        </r>
        <r>
          <rPr>
            <b/>
            <sz val="9"/>
            <color indexed="81"/>
            <rFont val="Tahoma"/>
            <family val="2"/>
          </rPr>
          <t xml:space="preserve">
</t>
        </r>
        <r>
          <rPr>
            <sz val="11"/>
            <color indexed="81"/>
            <rFont val="Tahoma"/>
            <family val="2"/>
          </rPr>
          <t xml:space="preserve">Cellule de contrôle qui permet de vérifier si la compétence terminale est prise en compte ou pas. 
</t>
        </r>
        <r>
          <rPr>
            <sz val="9"/>
            <color indexed="81"/>
            <rFont val="Tahoma"/>
            <family val="2"/>
          </rPr>
          <t xml:space="preserve">
</t>
        </r>
      </text>
    </comment>
    <comment ref="AD15" authorId="0" shapeId="0" xr:uid="{00000000-0006-0000-0200-00000E000000}">
      <text>
        <r>
          <rPr>
            <b/>
            <sz val="14"/>
            <color indexed="81"/>
            <rFont val="Tahoma"/>
            <family val="2"/>
          </rPr>
          <t>Z14</t>
        </r>
        <r>
          <rPr>
            <b/>
            <sz val="9"/>
            <color indexed="81"/>
            <rFont val="Tahoma"/>
            <family val="2"/>
          </rPr>
          <t xml:space="preserve">
</t>
        </r>
        <r>
          <rPr>
            <sz val="11"/>
            <color indexed="81"/>
            <rFont val="Tahoma"/>
            <family val="2"/>
          </rPr>
          <t xml:space="preserve">Cellule complète de calcul, qui permet de donner la note sur 20 pour la compétence terminale en fonction du poids de celle-ci.
</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raczka</author>
  </authors>
  <commentList>
    <comment ref="Q15" authorId="0" shapeId="0" xr:uid="{00000000-0006-0000-0300-000001000000}">
      <text>
        <r>
          <rPr>
            <b/>
            <sz val="14"/>
            <color indexed="81"/>
            <rFont val="Tahoma"/>
            <family val="2"/>
          </rPr>
          <t>Z0 :</t>
        </r>
        <r>
          <rPr>
            <sz val="12"/>
            <color indexed="81"/>
            <rFont val="Tahoma"/>
            <family val="2"/>
          </rPr>
          <t xml:space="preserve">
</t>
        </r>
        <r>
          <rPr>
            <sz val="11"/>
            <color indexed="81"/>
            <rFont val="Tahoma"/>
            <family val="2"/>
          </rPr>
          <t>On affecte le poids pour la compétence intermédiaire et cela ligne par ligne.</t>
        </r>
      </text>
    </comment>
    <comment ref="R15" authorId="0" shapeId="0" xr:uid="{00000000-0006-0000-0300-000002000000}">
      <text>
        <r>
          <rPr>
            <b/>
            <sz val="14"/>
            <color indexed="81"/>
            <rFont val="Tahoma"/>
            <family val="2"/>
          </rPr>
          <t xml:space="preserve">Z2 </t>
        </r>
        <r>
          <rPr>
            <sz val="9"/>
            <color indexed="81"/>
            <rFont val="Tahoma"/>
            <family val="2"/>
          </rPr>
          <t xml:space="preserve">
</t>
        </r>
        <r>
          <rPr>
            <sz val="11"/>
            <color indexed="81"/>
            <rFont val="Tahoma"/>
            <family val="2"/>
          </rPr>
          <t>Valeur en points de l'évaluation proposée en fonction du poids de ce même critère et ramené sur 20.</t>
        </r>
        <r>
          <rPr>
            <sz val="12"/>
            <color indexed="81"/>
            <rFont val="Tahoma"/>
            <family val="2"/>
          </rPr>
          <t xml:space="preserve">
</t>
        </r>
        <r>
          <rPr>
            <b/>
            <u/>
            <sz val="11"/>
            <color indexed="81"/>
            <rFont val="Tahoma"/>
            <family val="2"/>
          </rPr>
          <t>Exemple :</t>
        </r>
        <r>
          <rPr>
            <sz val="12"/>
            <color indexed="81"/>
            <rFont val="Tahoma"/>
            <family val="2"/>
          </rPr>
          <t xml:space="preserve">
</t>
        </r>
        <r>
          <rPr>
            <sz val="11"/>
            <color indexed="81"/>
            <rFont val="Tahoma"/>
            <family val="2"/>
          </rPr>
          <t>Si le critère est validé à 2
(0,66 x 25%) x 20 = 3.33 
Ce résultat sera ensuite reconsidéré en fonction du poids de</t>
        </r>
        <r>
          <rPr>
            <b/>
            <u/>
            <sz val="11"/>
            <color indexed="81"/>
            <rFont val="Tahoma"/>
            <family val="2"/>
          </rPr>
          <t xml:space="preserve"> la compétence terminale</t>
        </r>
        <r>
          <rPr>
            <sz val="11"/>
            <color indexed="81"/>
            <rFont val="Tahoma"/>
            <family val="2"/>
          </rPr>
          <t>, ici dans le cas présent 30%.</t>
        </r>
      </text>
    </comment>
    <comment ref="S15" authorId="0" shapeId="0" xr:uid="{00000000-0006-0000-0300-000003000000}">
      <text>
        <r>
          <rPr>
            <b/>
            <sz val="14"/>
            <color indexed="81"/>
            <rFont val="Tahoma"/>
            <family val="2"/>
          </rPr>
          <t>Z3 :</t>
        </r>
        <r>
          <rPr>
            <b/>
            <sz val="9"/>
            <color indexed="81"/>
            <rFont val="Tahoma"/>
            <family val="2"/>
          </rPr>
          <t xml:space="preserve">
</t>
        </r>
        <r>
          <rPr>
            <sz val="11"/>
            <color indexed="81"/>
            <rFont val="Tahoma"/>
            <family val="2"/>
          </rPr>
          <t xml:space="preserve">Ligne qui contrôle l'éventualitée d'une double saisie, une ligne en lien avec la colonne afin d'indiquer le message d'erreur qui apparait en Z1 (Colonne L)
</t>
        </r>
        <r>
          <rPr>
            <u/>
            <sz val="11"/>
            <color indexed="81"/>
            <rFont val="Tahoma"/>
            <family val="2"/>
          </rPr>
          <t xml:space="preserve">Donc, si en Z3 apparait </t>
        </r>
        <r>
          <rPr>
            <sz val="11"/>
            <color indexed="81"/>
            <rFont val="Tahoma"/>
            <family val="2"/>
          </rPr>
          <t xml:space="preserve">:
0 = Le critère non pris en compte, indiquer NON dans la colonne G.
1 = Conforme, alors le résultat en Z2 sera pris en compte.
2 ou plus = Erreur, la  valeur en Z2 pas prise en compte. </t>
        </r>
      </text>
    </comment>
    <comment ref="T15" authorId="0" shapeId="0" xr:uid="{00000000-0006-0000-0300-000004000000}">
      <text>
        <r>
          <rPr>
            <b/>
            <sz val="14"/>
            <color indexed="81"/>
            <rFont val="Tahoma"/>
            <family val="2"/>
          </rPr>
          <t>Z4</t>
        </r>
        <r>
          <rPr>
            <sz val="9"/>
            <color indexed="81"/>
            <rFont val="Tahoma"/>
            <family val="2"/>
          </rPr>
          <t xml:space="preserve">
</t>
        </r>
        <r>
          <rPr>
            <sz val="11"/>
            <color indexed="81"/>
            <rFont val="Tahoma"/>
            <family val="2"/>
          </rPr>
          <t>Cette ligne indique simplement la valeur numérique de l'évaluation, avec 
- Si 0 = valeur 0
- Si 1 = valeur 0,33
- Si 2 = valeur 0,66
- Si 3 = valeur 1
Cette ligne est une ligne de transition de calcul en lien avec la cellule Z12.</t>
        </r>
      </text>
    </comment>
    <comment ref="U15" authorId="0" shapeId="0" xr:uid="{00000000-0006-0000-0300-000005000000}">
      <text>
        <r>
          <rPr>
            <b/>
            <sz val="14"/>
            <color indexed="81"/>
            <rFont val="Tahoma"/>
            <family val="2"/>
          </rPr>
          <t>Z5</t>
        </r>
        <r>
          <rPr>
            <b/>
            <sz val="9"/>
            <color indexed="81"/>
            <rFont val="Tahoma"/>
            <family val="2"/>
          </rPr>
          <t xml:space="preserve">
</t>
        </r>
        <r>
          <rPr>
            <sz val="11"/>
            <color indexed="81"/>
            <rFont val="Tahoma"/>
            <family val="2"/>
          </rPr>
          <t xml:space="preserve">Dès lors que le critère est sélectionné, cette ligne affiche en décimal le poids de ce même critère.
Z5 est simplement une cellule de transition afin d'être en mesure de connaitre le poids des global critères pris en compte. Un addition qui se retrouve dans la cellule  Z10.
</t>
        </r>
      </text>
    </comment>
    <comment ref="V15" authorId="0" shapeId="0" xr:uid="{00000000-0006-0000-0300-000006000000}">
      <text>
        <r>
          <rPr>
            <b/>
            <sz val="14"/>
            <color indexed="81"/>
            <rFont val="Tahoma"/>
            <family val="2"/>
          </rPr>
          <t>Z6</t>
        </r>
        <r>
          <rPr>
            <b/>
            <sz val="9"/>
            <color indexed="81"/>
            <rFont val="Tahoma"/>
            <family val="2"/>
          </rPr>
          <t xml:space="preserve">
</t>
        </r>
        <r>
          <rPr>
            <sz val="11"/>
            <color indexed="81"/>
            <rFont val="Tahoma"/>
            <family val="2"/>
          </rPr>
          <t>Ligne importante qui va détecter les erreurs de saisie en indiquant la valeur 1.
Si la valeur 0 est affichée, la saisie est par conséquent valide.</t>
        </r>
        <r>
          <rPr>
            <b/>
            <sz val="9"/>
            <color indexed="81"/>
            <rFont val="Tahoma"/>
            <family val="2"/>
          </rPr>
          <t xml:space="preserve"> </t>
        </r>
        <r>
          <rPr>
            <sz val="9"/>
            <color indexed="81"/>
            <rFont val="Tahoma"/>
            <family val="2"/>
          </rPr>
          <t xml:space="preserve">
</t>
        </r>
      </text>
    </comment>
    <comment ref="W15" authorId="0" shapeId="0" xr:uid="{00000000-0006-0000-0300-000007000000}">
      <text>
        <r>
          <rPr>
            <b/>
            <sz val="14"/>
            <color indexed="81"/>
            <rFont val="Tahoma"/>
            <family val="2"/>
          </rPr>
          <t>Z7 :</t>
        </r>
        <r>
          <rPr>
            <b/>
            <sz val="9"/>
            <color indexed="81"/>
            <rFont val="Tahoma"/>
            <family val="2"/>
          </rPr>
          <t xml:space="preserve">
</t>
        </r>
        <r>
          <rPr>
            <sz val="11"/>
            <color indexed="81"/>
            <rFont val="Tahoma"/>
            <family val="2"/>
          </rPr>
          <t>Ligne qui permet de contrôler la prise en compte ou pas du critère, selon que l'on indique dans la colonne NON. 
Si critère retenu et saisie conforme = Message VRAI
Si criètre non retenu = Message 0</t>
        </r>
      </text>
    </comment>
    <comment ref="X15" authorId="0" shapeId="0" xr:uid="{00000000-0006-0000-0300-000008000000}">
      <text>
        <r>
          <rPr>
            <b/>
            <sz val="14"/>
            <color indexed="81"/>
            <rFont val="Tahoma"/>
            <family val="2"/>
          </rPr>
          <t>Z8</t>
        </r>
        <r>
          <rPr>
            <b/>
            <sz val="9"/>
            <color indexed="81"/>
            <rFont val="Tahoma"/>
            <family val="2"/>
          </rPr>
          <t xml:space="preserve">
</t>
        </r>
        <r>
          <rPr>
            <sz val="11"/>
            <color indexed="81"/>
            <rFont val="Tahoma"/>
            <family val="2"/>
          </rPr>
          <t>Si le critère est non retenu et par mégarde l'opérateur renseigne sur ce même critère, alors dans cette ligne le chiffre 1 apparait. 
Si tel est le cas, cela bloque les calculs .</t>
        </r>
        <r>
          <rPr>
            <sz val="9"/>
            <color indexed="81"/>
            <rFont val="Tahoma"/>
            <family val="2"/>
          </rPr>
          <t xml:space="preserve">
</t>
        </r>
      </text>
    </comment>
    <comment ref="Y15" authorId="0" shapeId="0" xr:uid="{00000000-0006-0000-0300-000009000000}">
      <text>
        <r>
          <rPr>
            <b/>
            <sz val="14"/>
            <color indexed="81"/>
            <rFont val="Tahoma"/>
            <family val="2"/>
          </rPr>
          <t>Z9</t>
        </r>
        <r>
          <rPr>
            <b/>
            <sz val="9"/>
            <color indexed="81"/>
            <rFont val="Tahoma"/>
            <family val="2"/>
          </rPr>
          <t xml:space="preserve">
</t>
        </r>
        <r>
          <rPr>
            <sz val="11"/>
            <color indexed="81"/>
            <rFont val="Tahoma"/>
            <family val="2"/>
          </rPr>
          <t>Même fonction que Z8, mais Z9 propose un contrôle complet de la compétence terminale.</t>
        </r>
        <r>
          <rPr>
            <sz val="9"/>
            <color indexed="81"/>
            <rFont val="Tahoma"/>
            <family val="2"/>
          </rPr>
          <t xml:space="preserve">
</t>
        </r>
      </text>
    </comment>
    <comment ref="Z15" authorId="0" shapeId="0" xr:uid="{00000000-0006-0000-0300-00000A000000}">
      <text>
        <r>
          <rPr>
            <b/>
            <sz val="14"/>
            <color indexed="81"/>
            <rFont val="Tahoma"/>
            <family val="2"/>
          </rPr>
          <t>Z10</t>
        </r>
        <r>
          <rPr>
            <b/>
            <sz val="9"/>
            <color indexed="81"/>
            <rFont val="Tahoma"/>
            <family val="2"/>
          </rPr>
          <t xml:space="preserve">
</t>
        </r>
        <r>
          <rPr>
            <sz val="11"/>
            <color indexed="81"/>
            <rFont val="Tahoma"/>
            <family val="2"/>
          </rPr>
          <t xml:space="preserve">Cette cellule fait la somme du poids des critères sélectionnés, depuis la colonne Z5.
</t>
        </r>
        <r>
          <rPr>
            <sz val="9"/>
            <color indexed="81"/>
            <rFont val="Tahoma"/>
            <family val="2"/>
          </rPr>
          <t xml:space="preserve">
</t>
        </r>
      </text>
    </comment>
    <comment ref="AA15" authorId="0" shapeId="0" xr:uid="{00000000-0006-0000-0300-00000B000000}">
      <text>
        <r>
          <rPr>
            <b/>
            <sz val="14"/>
            <color indexed="81"/>
            <rFont val="Tahoma"/>
            <family val="2"/>
          </rPr>
          <t>Z11</t>
        </r>
        <r>
          <rPr>
            <b/>
            <sz val="9"/>
            <color indexed="81"/>
            <rFont val="Tahoma"/>
            <family val="2"/>
          </rPr>
          <t xml:space="preserve">
</t>
        </r>
        <r>
          <rPr>
            <sz val="11"/>
            <color indexed="81"/>
            <rFont val="Tahoma"/>
            <family val="2"/>
          </rPr>
          <t xml:space="preserve">Rappel du poids de la compétence terminale.
</t>
        </r>
        <r>
          <rPr>
            <sz val="9"/>
            <color indexed="81"/>
            <rFont val="Tahoma"/>
            <family val="2"/>
          </rPr>
          <t xml:space="preserve">
</t>
        </r>
      </text>
    </comment>
    <comment ref="AB15" authorId="0" shapeId="0" xr:uid="{00000000-0006-0000-0300-00000C000000}">
      <text>
        <r>
          <rPr>
            <b/>
            <sz val="14"/>
            <color indexed="81"/>
            <rFont val="Tahoma"/>
            <family val="2"/>
          </rPr>
          <t>Z12</t>
        </r>
        <r>
          <rPr>
            <b/>
            <sz val="9"/>
            <color indexed="81"/>
            <rFont val="Tahoma"/>
            <family val="2"/>
          </rPr>
          <t xml:space="preserve">
</t>
        </r>
        <r>
          <rPr>
            <sz val="11"/>
            <color indexed="81"/>
            <rFont val="Tahoma"/>
            <family val="2"/>
          </rPr>
          <t xml:space="preserve">Cellule qui additionne les valeurs en points affichés dans la colonne Z4. 
</t>
        </r>
        <r>
          <rPr>
            <sz val="9"/>
            <color indexed="81"/>
            <rFont val="Tahoma"/>
            <family val="2"/>
          </rPr>
          <t xml:space="preserve">
</t>
        </r>
      </text>
    </comment>
    <comment ref="AC15" authorId="0" shapeId="0" xr:uid="{00000000-0006-0000-0300-00000D000000}">
      <text>
        <r>
          <rPr>
            <b/>
            <sz val="14"/>
            <color indexed="81"/>
            <rFont val="Tahoma"/>
            <family val="2"/>
          </rPr>
          <t>Z13</t>
        </r>
        <r>
          <rPr>
            <b/>
            <sz val="9"/>
            <color indexed="81"/>
            <rFont val="Tahoma"/>
            <family val="2"/>
          </rPr>
          <t xml:space="preserve">
</t>
        </r>
        <r>
          <rPr>
            <sz val="11"/>
            <color indexed="81"/>
            <rFont val="Tahoma"/>
            <family val="2"/>
          </rPr>
          <t xml:space="preserve">Cellule de contrôle qui permet de vérifier si la compétence terminale est prise en compte ou pas. 
</t>
        </r>
        <r>
          <rPr>
            <sz val="9"/>
            <color indexed="81"/>
            <rFont val="Tahoma"/>
            <family val="2"/>
          </rPr>
          <t xml:space="preserve">
</t>
        </r>
      </text>
    </comment>
    <comment ref="AD15" authorId="0" shapeId="0" xr:uid="{00000000-0006-0000-0300-00000E000000}">
      <text>
        <r>
          <rPr>
            <b/>
            <sz val="14"/>
            <color indexed="81"/>
            <rFont val="Tahoma"/>
            <family val="2"/>
          </rPr>
          <t>Z14</t>
        </r>
        <r>
          <rPr>
            <b/>
            <sz val="9"/>
            <color indexed="81"/>
            <rFont val="Tahoma"/>
            <family val="2"/>
          </rPr>
          <t xml:space="preserve">
</t>
        </r>
        <r>
          <rPr>
            <sz val="11"/>
            <color indexed="81"/>
            <rFont val="Tahoma"/>
            <family val="2"/>
          </rPr>
          <t xml:space="preserve">Cellule complète de calcul, qui permet de donner la note sur 20 pour la compétence terminale en fonction du poids de celle-ci.
</t>
        </r>
        <r>
          <rPr>
            <sz val="9"/>
            <color indexed="81"/>
            <rFont val="Tahoma"/>
            <family val="2"/>
          </rPr>
          <t xml:space="preserve">
</t>
        </r>
      </text>
    </comment>
  </commentList>
</comments>
</file>

<file path=xl/sharedStrings.xml><?xml version="1.0" encoding="utf-8"?>
<sst xmlns="http://schemas.openxmlformats.org/spreadsheetml/2006/main" count="814" uniqueCount="348">
  <si>
    <t>Établissement :</t>
  </si>
  <si>
    <t xml:space="preserve">Session : </t>
  </si>
  <si>
    <t>Nom du candidat :</t>
  </si>
  <si>
    <t>Prénom du candidat :</t>
  </si>
  <si>
    <t>Date de l'évaluation :</t>
  </si>
  <si>
    <t>Lieu de l'évaluation :</t>
  </si>
  <si>
    <t>Poids de la compétence</t>
  </si>
  <si>
    <t>Compétences évaluées</t>
  </si>
  <si>
    <t>Taux pondéré de compétences et indicateurs évalués :</t>
  </si>
  <si>
    <t>Note brute obtenue par calcul automatique :</t>
  </si>
  <si>
    <t>Note sur 20 proposée au jury* :</t>
  </si>
  <si>
    <t>/20</t>
  </si>
  <si>
    <t>Appréciation globale</t>
  </si>
  <si>
    <t>Noms des Correcteurs</t>
  </si>
  <si>
    <t>Signatures</t>
  </si>
  <si>
    <t>Date</t>
  </si>
  <si>
    <t>Evaluation</t>
  </si>
  <si>
    <t xml:space="preserve">Critères d'évaluation                                            </t>
  </si>
  <si>
    <t>CCF</t>
  </si>
  <si>
    <t>Note sur 20</t>
  </si>
  <si>
    <t>C 1.1.1</t>
  </si>
  <si>
    <t>C 1.1.2</t>
  </si>
  <si>
    <t>C 2.1.1</t>
  </si>
  <si>
    <t>C 2.1.2</t>
  </si>
  <si>
    <t>C 3.1.1</t>
  </si>
  <si>
    <t>C 2.1.3</t>
  </si>
  <si>
    <t>C 2.3.1</t>
  </si>
  <si>
    <t>C 3.7.1</t>
  </si>
  <si>
    <t>C 3.7.2</t>
  </si>
  <si>
    <t>C 3.7.3</t>
  </si>
  <si>
    <t xml:space="preserve">
</t>
  </si>
  <si>
    <t>Z0</t>
  </si>
  <si>
    <t>Z2</t>
  </si>
  <si>
    <t>Z3</t>
  </si>
  <si>
    <t>Z4</t>
  </si>
  <si>
    <t>Z5</t>
  </si>
  <si>
    <t>Z6</t>
  </si>
  <si>
    <t>Z7</t>
  </si>
  <si>
    <t>Z8</t>
  </si>
  <si>
    <t>Z9</t>
  </si>
  <si>
    <t>Z10</t>
  </si>
  <si>
    <t>Z11</t>
  </si>
  <si>
    <t>Z12</t>
  </si>
  <si>
    <t>Z13</t>
  </si>
  <si>
    <t>Z14</t>
  </si>
  <si>
    <t>C 3.3.2</t>
  </si>
  <si>
    <t>Taux pondéré</t>
  </si>
  <si>
    <t>Non</t>
  </si>
  <si>
    <t>* La note proposée, arrondie au demi point, est décidée par les évaluateurs à partir de la note brute qui peut être modulée de + 0 à + 1 point en fonction de la réactivité du candidat ou de tout autre attitude professionnelle positive observée.</t>
  </si>
  <si>
    <t xml:space="preserve">Note sur 20 proposée au jury* : </t>
  </si>
  <si>
    <t>/80</t>
  </si>
  <si>
    <t>Compétence non acquise</t>
  </si>
  <si>
    <t>Compétence en cours d'acquisition  non stabilisée</t>
  </si>
  <si>
    <t>Compétence partiellement acquise</t>
  </si>
  <si>
    <t>Compétence totalement acquise et transférable</t>
  </si>
  <si>
    <t>UP1</t>
  </si>
  <si>
    <t>UP2</t>
  </si>
  <si>
    <t xml:space="preserve">Critères d'évaluation        </t>
  </si>
  <si>
    <t>C 2.2.1</t>
  </si>
  <si>
    <t>C 2.2.2</t>
  </si>
  <si>
    <t>C 3.2.1</t>
  </si>
  <si>
    <t>C 3.2.2</t>
  </si>
  <si>
    <t>C 3.3.1</t>
  </si>
  <si>
    <t>C 3.4.1</t>
  </si>
  <si>
    <t>C 3.5.1</t>
  </si>
  <si>
    <t>C 3.4.2</t>
  </si>
  <si>
    <t>C 3.5.2</t>
  </si>
  <si>
    <t>C 3.6.1</t>
  </si>
  <si>
    <t>C 3.6.2</t>
  </si>
  <si>
    <t>C 3.5.3</t>
  </si>
  <si>
    <r>
      <t xml:space="preserve"> </t>
    </r>
    <r>
      <rPr>
        <b/>
        <sz val="28"/>
        <color rgb="FF002060"/>
        <rFont val="Arial"/>
        <family val="2"/>
      </rPr>
      <t>/20</t>
    </r>
  </si>
  <si>
    <t>EP1</t>
  </si>
  <si>
    <t>EP2</t>
  </si>
  <si>
    <t>x</t>
  </si>
  <si>
    <t>C 1.1.3</t>
  </si>
  <si>
    <t>C 1.1.4</t>
  </si>
  <si>
    <t>C 1.1.5</t>
  </si>
  <si>
    <t>C 1.1.6</t>
  </si>
  <si>
    <t>C 1.2.1</t>
  </si>
  <si>
    <t>C 1.2.2</t>
  </si>
  <si>
    <t>C 1.2.3</t>
  </si>
  <si>
    <t>C 1.2.4</t>
  </si>
  <si>
    <t>C 2.2.3</t>
  </si>
  <si>
    <t>C2.2 - Traduire graphiquement une solution technique</t>
  </si>
  <si>
    <t>C 2.3.2</t>
  </si>
  <si>
    <t>C 2.3.3</t>
  </si>
  <si>
    <t>C 2.3.4</t>
  </si>
  <si>
    <t>C 2.4.1</t>
  </si>
  <si>
    <t>C 2.4.2</t>
  </si>
  <si>
    <t>C 2.4.3</t>
  </si>
  <si>
    <t>L’identification des documents est réalisée sans erreur.</t>
  </si>
  <si>
    <t>Les manipulations simples de visualisation et le choix des vues permettent la compréhension de l’ouvrage.</t>
  </si>
  <si>
    <t>L’identification des volumes est réalisée sans erreur.</t>
  </si>
  <si>
    <t>L’identification et la localisation de l’élément sont réalisées sans erreur.
L’élément est correctement repéré, caractérisé et désigner.</t>
  </si>
  <si>
    <t>Les caractéristiques et les performances sont repérées sans erreur.
Les comparaisons effectuées permettent d’effectuer un choix judicieux.</t>
  </si>
  <si>
    <t>Le résultat est compatible avec les données et les contraintes techniques.</t>
  </si>
  <si>
    <t>C 3.1.2</t>
  </si>
  <si>
    <t>C 3.1.3</t>
  </si>
  <si>
    <t>C 3.1.4</t>
  </si>
  <si>
    <t>C 3.1.5</t>
  </si>
  <si>
    <t>C 3.1.6</t>
  </si>
  <si>
    <t>C 3.2.3</t>
  </si>
  <si>
    <t>C 3.2.4</t>
  </si>
  <si>
    <t>C 3.2.5</t>
  </si>
  <si>
    <t>C 3.3.3</t>
  </si>
  <si>
    <t>C 3.3.4</t>
  </si>
  <si>
    <t>C 3.4.3</t>
  </si>
  <si>
    <t>C 3.4.4</t>
  </si>
  <si>
    <t>C 3.4.5</t>
  </si>
  <si>
    <t>C 3.4.6</t>
  </si>
  <si>
    <t>C 3.5.4</t>
  </si>
  <si>
    <t>C 3.5.5</t>
  </si>
  <si>
    <t>C 3.6.3</t>
  </si>
  <si>
    <t>C 3.6.4</t>
  </si>
  <si>
    <t>C 3.6.5</t>
  </si>
  <si>
    <t>C 3.6.6</t>
  </si>
  <si>
    <t>C 3.6.7</t>
  </si>
  <si>
    <t>C 3.6.8</t>
  </si>
  <si>
    <t>C 3.6.9</t>
  </si>
  <si>
    <t>C 3.6.10</t>
  </si>
  <si>
    <t>C 3.7.4</t>
  </si>
  <si>
    <t>C 3.7.5</t>
  </si>
  <si>
    <t>C 3.7.6</t>
  </si>
  <si>
    <t>C 3.7.7</t>
  </si>
  <si>
    <t>C 3.7.8</t>
  </si>
  <si>
    <t>C 3.7.9</t>
  </si>
  <si>
    <t>C 3.8.1</t>
  </si>
  <si>
    <t>C 3.8.2</t>
  </si>
  <si>
    <t>C 3.8.3</t>
  </si>
  <si>
    <t>C 3.8.4</t>
  </si>
  <si>
    <t>C3.1 - Organiser et sécuriser son espace de travail</t>
  </si>
  <si>
    <r>
      <rPr>
        <b/>
        <sz val="12"/>
        <color rgb="FF000000"/>
        <rFont val="Arial"/>
        <family val="2"/>
      </rPr>
      <t>Alerter</t>
    </r>
    <r>
      <rPr>
        <sz val="12"/>
        <color rgb="FF000000"/>
        <rFont val="Arial"/>
        <family val="2"/>
      </rPr>
      <t xml:space="preserve"> en cas de situation dangereuse.</t>
    </r>
  </si>
  <si>
    <r>
      <rPr>
        <b/>
        <sz val="12"/>
        <color rgb="FF000000"/>
        <rFont val="Arial"/>
        <family val="2"/>
      </rPr>
      <t>Respecter</t>
    </r>
    <r>
      <rPr>
        <sz val="12"/>
        <color rgb="FF000000"/>
        <rFont val="Arial"/>
        <family val="2"/>
      </rPr>
      <t xml:space="preserve"> le temps alloué.</t>
    </r>
  </si>
  <si>
    <r>
      <rPr>
        <b/>
        <sz val="12"/>
        <color rgb="FF000000"/>
        <rFont val="Arial"/>
        <family val="2"/>
      </rPr>
      <t xml:space="preserve">Identifier </t>
    </r>
    <r>
      <rPr>
        <sz val="12"/>
        <color rgb="FF000000"/>
        <rFont val="Arial"/>
        <family val="2"/>
      </rPr>
      <t>les différents documents, plans d’architecte et/ou d’exécution.</t>
    </r>
  </si>
  <si>
    <r>
      <rPr>
        <b/>
        <sz val="12"/>
        <color rgb="FF000000"/>
        <rFont val="Arial"/>
        <family val="2"/>
      </rPr>
      <t>Utiliser</t>
    </r>
    <r>
      <rPr>
        <sz val="12"/>
        <color rgb="FF000000"/>
        <rFont val="Arial"/>
        <family val="2"/>
      </rPr>
      <t xml:space="preserve"> le modèle numérique de définition d’un ouvrage.</t>
    </r>
  </si>
  <si>
    <r>
      <rPr>
        <b/>
        <sz val="12"/>
        <color rgb="FF000000"/>
        <rFont val="Arial"/>
        <family val="2"/>
      </rPr>
      <t>Identifier</t>
    </r>
    <r>
      <rPr>
        <sz val="12"/>
        <color rgb="FF000000"/>
        <rFont val="Arial"/>
        <family val="2"/>
      </rPr>
      <t xml:space="preserve"> les volumes de la construction dans l’environnement architectural.</t>
    </r>
  </si>
  <si>
    <r>
      <rPr>
        <b/>
        <sz val="12"/>
        <color rgb="FF000000"/>
        <rFont val="Arial"/>
        <family val="2"/>
      </rPr>
      <t>Identifier</t>
    </r>
    <r>
      <rPr>
        <sz val="12"/>
        <color rgb="FF000000"/>
        <rFont val="Arial"/>
        <family val="2"/>
      </rPr>
      <t xml:space="preserve">, </t>
    </r>
    <r>
      <rPr>
        <b/>
        <sz val="12"/>
        <color rgb="FF000000"/>
        <rFont val="Arial"/>
        <family val="2"/>
      </rPr>
      <t>localise</t>
    </r>
    <r>
      <rPr>
        <sz val="12"/>
        <color rgb="FF000000"/>
        <rFont val="Arial"/>
        <family val="2"/>
      </rPr>
      <t xml:space="preserve">r, </t>
    </r>
    <r>
      <rPr>
        <b/>
        <sz val="12"/>
        <color rgb="FF000000"/>
        <rFont val="Arial"/>
        <family val="2"/>
      </rPr>
      <t>caractériser</t>
    </r>
    <r>
      <rPr>
        <sz val="12"/>
        <color rgb="FF000000"/>
        <rFont val="Arial"/>
        <family val="2"/>
      </rPr>
      <t xml:space="preserve"> et </t>
    </r>
    <r>
      <rPr>
        <b/>
        <sz val="12"/>
        <color rgb="FF000000"/>
        <rFont val="Arial"/>
        <family val="2"/>
      </rPr>
      <t>décrire</t>
    </r>
    <r>
      <rPr>
        <sz val="12"/>
        <color rgb="FF000000"/>
        <rFont val="Arial"/>
        <family val="2"/>
      </rPr>
      <t xml:space="preserve"> un élément, un ouvrage ou une partie d’ouvrage constitutif :
- forme géométrique des surfaces et des volumes, 
- dimensions,
- nature, qualité,
- spécificités.</t>
    </r>
  </si>
  <si>
    <r>
      <rPr>
        <b/>
        <sz val="12"/>
        <color rgb="FF000000"/>
        <rFont val="Arial"/>
        <family val="2"/>
      </rPr>
      <t xml:space="preserve">Identifier </t>
    </r>
    <r>
      <rPr>
        <sz val="12"/>
        <color rgb="FF000000"/>
        <rFont val="Arial"/>
        <family val="2"/>
      </rPr>
      <t>les caractéristiques relatives :
- 	aux ouvrages et produits,
- 	aux matériaux et supports,
- 	aux types de matériels,
- 	à la qualité requise.</t>
    </r>
  </si>
  <si>
    <r>
      <rPr>
        <b/>
        <sz val="12"/>
        <color rgb="FF000000"/>
        <rFont val="Arial"/>
        <family val="2"/>
      </rPr>
      <t>Comparer</t>
    </r>
    <r>
      <rPr>
        <sz val="12"/>
        <color rgb="FF000000"/>
        <rFont val="Arial"/>
        <family val="2"/>
      </rPr>
      <t xml:space="preserve"> les caractéristiques et les performances :
- 	des ouvrages et des produits,
- 	des matériaux et supports,
- 	des matériels de pose,
- 	des matériels d’atelier et de  chantier.</t>
    </r>
  </si>
  <si>
    <t>UNITÉS PROFESSIONNELLES</t>
  </si>
  <si>
    <t>ÉPREUVES</t>
  </si>
  <si>
    <t>UNITÉS</t>
  </si>
  <si>
    <t>Académie :</t>
  </si>
  <si>
    <t>Nombre de double saisies</t>
  </si>
  <si>
    <t>Nombre de compétences terminales visées</t>
  </si>
  <si>
    <t>X</t>
  </si>
  <si>
    <t>Note coefficientée de l'épreuve</t>
  </si>
  <si>
    <t>MODES</t>
  </si>
  <si>
    <t>Nombre de compétences détaillées non visées :</t>
  </si>
  <si>
    <t>Nombre de compétences détaillées non évaluées</t>
  </si>
  <si>
    <t>Le temps alloué est pris en compte.</t>
  </si>
  <si>
    <t>Épreuve ponctuelle 
3 heures</t>
  </si>
  <si>
    <t>Compétence    non acquise</t>
  </si>
  <si>
    <t>Session :</t>
  </si>
  <si>
    <t xml:space="preserve">Sessions : </t>
  </si>
  <si>
    <t>MARTIN</t>
  </si>
  <si>
    <t>Quentin</t>
  </si>
  <si>
    <t>Numéro candidat :</t>
  </si>
  <si>
    <t>Date de l'épeuve :</t>
  </si>
  <si>
    <t>Centre de formation</t>
  </si>
  <si>
    <t>Centre d'examen :</t>
  </si>
  <si>
    <t>COEF.</t>
  </si>
  <si>
    <t>Identification candidat - Contrôle en cours de formation</t>
  </si>
  <si>
    <r>
      <t xml:space="preserve">Identification candidat - </t>
    </r>
    <r>
      <rPr>
        <b/>
        <sz val="14"/>
        <rFont val="Calibri"/>
        <family val="2"/>
      </rPr>
      <t>É</t>
    </r>
    <r>
      <rPr>
        <b/>
        <sz val="14"/>
        <rFont val="Arial"/>
        <family val="2"/>
      </rPr>
      <t>preuves ponctuelles</t>
    </r>
  </si>
  <si>
    <t>Identification candidat - Épreuves ponctuelles</t>
  </si>
  <si>
    <r>
      <t>ATTENTION,</t>
    </r>
    <r>
      <rPr>
        <sz val="10"/>
        <color rgb="FFFF0000"/>
        <rFont val="Arial"/>
        <family val="2"/>
      </rPr>
      <t xml:space="preserve"> Ne pas évaluer les mêmes compétences plusieurs fois dans des épreuves différentes. Un choix judicieux de la répartition des compétences à évaluer sur l’ensemble des situations d’évaluation est donc à faire globalement et pour toutes les épreuves.</t>
    </r>
  </si>
  <si>
    <t>Note X coefficient :</t>
  </si>
  <si>
    <t>Note obtenue par calcul automatique :</t>
  </si>
  <si>
    <t>CAP Menuisier fabricant</t>
  </si>
  <si>
    <r>
      <t xml:space="preserve">Epreuve EP1 - (Unité UP1) :                             
</t>
    </r>
    <r>
      <rPr>
        <b/>
        <i/>
        <sz val="20"/>
        <color theme="1"/>
        <rFont val="Arial"/>
        <family val="2"/>
      </rPr>
      <t>Préparation de la fabrication</t>
    </r>
  </si>
  <si>
    <t>MENUISIER FABRICANT</t>
  </si>
  <si>
    <t>C1.1 - Identifier, décoder et interpréter les données de définition d’un ouvrage ou d’une partie d'ouvrage</t>
  </si>
  <si>
    <t>C 1.1.7</t>
  </si>
  <si>
    <t>C 1.1.8</t>
  </si>
  <si>
    <r>
      <rPr>
        <b/>
        <sz val="12"/>
        <color rgb="FF000000"/>
        <rFont val="Arial"/>
        <family val="2"/>
      </rPr>
      <t>Interpréter</t>
    </r>
    <r>
      <rPr>
        <sz val="12"/>
        <color rgb="FF000000"/>
        <rFont val="Arial"/>
        <family val="2"/>
      </rPr>
      <t xml:space="preserve"> les symbolisations d'un ouvrage ou d'une partie d'ouvrage (traits, écriture…) et de sa cotation.</t>
    </r>
  </si>
  <si>
    <r>
      <rPr>
        <b/>
        <sz val="12"/>
        <color rgb="FF000000"/>
        <rFont val="Arial"/>
        <family val="2"/>
      </rPr>
      <t>Rechercher</t>
    </r>
    <r>
      <rPr>
        <sz val="12"/>
        <color rgb="FF000000"/>
        <rFont val="Arial"/>
        <family val="2"/>
      </rPr>
      <t xml:space="preserve"> les caractéristiques dimensionnelles et géométriques fonctionnelles d'un élément, d'une partie d'ouvrage, d'un ouvrage.</t>
    </r>
  </si>
  <si>
    <r>
      <rPr>
        <b/>
        <sz val="12"/>
        <color rgb="FF000000"/>
        <rFont val="Arial"/>
        <family val="2"/>
      </rPr>
      <t>Décrire</t>
    </r>
    <r>
      <rPr>
        <sz val="12"/>
        <color rgb="FF000000"/>
        <rFont val="Arial"/>
        <family val="2"/>
      </rPr>
      <t xml:space="preserve"> une solution constructive à partir d'une représentation ou d'un objet.</t>
    </r>
  </si>
  <si>
    <r>
      <rPr>
        <b/>
        <sz val="12"/>
        <color rgb="FF000000"/>
        <rFont val="Arial"/>
        <family val="2"/>
      </rPr>
      <t>Mettre en relation</t>
    </r>
    <r>
      <rPr>
        <sz val="12"/>
        <color rgb="FF000000"/>
        <rFont val="Arial"/>
        <family val="2"/>
      </rPr>
      <t xml:space="preserve"> les données numériques d'un élément avec les documents graphiques d'un dossier.</t>
    </r>
  </si>
  <si>
    <t>Les informations et les données relevées sont concordantes et exploitables.</t>
  </si>
  <si>
    <t>La solution constructive est correctement énoncée.</t>
  </si>
  <si>
    <t>Les dimensions et les angles sont correctement identifiés et permettent la réalisation de l'activité.</t>
  </si>
  <si>
    <t>La représentation de l'ouvrage ou d'une partie d'ouvrage est correctement traduite.</t>
  </si>
  <si>
    <t>C1.2 - Analyser les contraintes de fabrication</t>
  </si>
  <si>
    <t>Les périodes, les durées d'intervention sont correctement identifiées sur le planning prévisionnel de l'entreprise.</t>
  </si>
  <si>
    <t>Les moyens matériels choisis sont adaptés aux opérations.</t>
  </si>
  <si>
    <t>La règle de mise en œuvre est applicable à la fabrication.</t>
  </si>
  <si>
    <r>
      <rPr>
        <b/>
        <sz val="12"/>
        <color rgb="FF000000"/>
        <rFont val="Arial"/>
        <family val="2"/>
      </rPr>
      <t>S'approprier</t>
    </r>
    <r>
      <rPr>
        <sz val="12"/>
        <color rgb="FF000000"/>
        <rFont val="Arial"/>
        <family val="2"/>
      </rPr>
      <t xml:space="preserve"> le planning prévisionnel de l'entreprise.</t>
    </r>
  </si>
  <si>
    <r>
      <rPr>
        <b/>
        <sz val="12"/>
        <color rgb="FF000000"/>
        <rFont val="Arial"/>
        <family val="2"/>
      </rPr>
      <t>Identifier</t>
    </r>
    <r>
      <rPr>
        <sz val="12"/>
        <color rgb="FF000000"/>
        <rFont val="Arial"/>
        <family val="2"/>
      </rPr>
      <t xml:space="preserve"> les dates de début et de fin d'intervention de l'entreprise pour les phases successives de la fabrication.</t>
    </r>
  </si>
  <si>
    <r>
      <rPr>
        <b/>
        <sz val="12"/>
        <color rgb="FF000000"/>
        <rFont val="Arial"/>
        <family val="2"/>
      </rPr>
      <t>Extraire</t>
    </r>
    <r>
      <rPr>
        <sz val="12"/>
        <color rgb="FF000000"/>
        <rFont val="Arial"/>
        <family val="2"/>
      </rPr>
      <t xml:space="preserve"> de la norme une règle de mise en œuvre pour une fabrication donnée.</t>
    </r>
  </si>
  <si>
    <r>
      <rPr>
        <b/>
        <sz val="12"/>
        <color rgb="FF000000"/>
        <rFont val="Arial"/>
        <family val="2"/>
      </rPr>
      <t>Déterminer</t>
    </r>
    <r>
      <rPr>
        <sz val="12"/>
        <color rgb="FF000000"/>
        <rFont val="Arial"/>
        <family val="2"/>
      </rPr>
      <t xml:space="preserve"> les moyens matériels de fabrication disponibles et </t>
    </r>
    <r>
      <rPr>
        <b/>
        <sz val="12"/>
        <color rgb="FF000000"/>
        <rFont val="Arial"/>
        <family val="2"/>
      </rPr>
      <t>prendre en compte</t>
    </r>
    <r>
      <rPr>
        <sz val="12"/>
        <color rgb="FF000000"/>
        <rFont val="Arial"/>
        <family val="2"/>
      </rPr>
      <t xml:space="preserve"> leurs capacités en vue des opérations à effectuer.</t>
    </r>
  </si>
  <si>
    <t>C2.1 - Proposer et justifier des solutions techniques de fabrication</t>
  </si>
  <si>
    <t>L’inventaire des différentes caractéristiques est effectué sans erreur.
Les données recueillies sont correctes.</t>
  </si>
  <si>
    <r>
      <rPr>
        <b/>
        <sz val="12"/>
        <color rgb="FF000000"/>
        <rFont val="Arial"/>
        <family val="2"/>
      </rPr>
      <t xml:space="preserve">Choisir </t>
    </r>
    <r>
      <rPr>
        <sz val="12"/>
        <color rgb="FF000000"/>
        <rFont val="Arial"/>
        <family val="2"/>
      </rPr>
      <t>en fonction de sa destination un produit, un matériau, un composant, une quincaillerie, une liaison.</t>
    </r>
  </si>
  <si>
    <t>Le relevé établi est exploitable.</t>
  </si>
  <si>
    <t>Le croquis exprime correctement les besoins.</t>
  </si>
  <si>
    <t>Les résultats respectent les données et les règles de représentation et de cotation.
Les différents documents exécutés ne comportent pas d'erreur pour la réalisation de l'ouvrage.</t>
  </si>
  <si>
    <r>
      <rPr>
        <b/>
        <sz val="12"/>
        <color rgb="FF000000"/>
        <rFont val="Arial"/>
        <family val="2"/>
      </rPr>
      <t>Établir</t>
    </r>
    <r>
      <rPr>
        <sz val="12"/>
        <color rgb="FF000000"/>
        <rFont val="Arial"/>
        <family val="2"/>
      </rPr>
      <t xml:space="preserve"> le relevé sur plan et/ou sur site d'un ouvrage à exécuter.</t>
    </r>
  </si>
  <si>
    <r>
      <rPr>
        <b/>
        <sz val="12"/>
        <color rgb="FF000000"/>
        <rFont val="Arial"/>
        <family val="2"/>
      </rPr>
      <t>Exécuter</t>
    </r>
    <r>
      <rPr>
        <sz val="12"/>
        <color rgb="FF000000"/>
        <rFont val="Arial"/>
        <family val="2"/>
      </rPr>
      <t xml:space="preserve"> un croquis ou un schéma à main levée d'un élément ou d'une partie d'un ouvrage et/ou d'un produit.</t>
    </r>
  </si>
  <si>
    <r>
      <rPr>
        <b/>
        <sz val="12"/>
        <color rgb="FF000000"/>
        <rFont val="Arial"/>
        <family val="2"/>
      </rPr>
      <t>Compléter</t>
    </r>
    <r>
      <rPr>
        <sz val="12"/>
        <color rgb="FF000000"/>
        <rFont val="Arial"/>
        <family val="2"/>
      </rPr>
      <t xml:space="preserve"> des dessins d'exécution et représenter le détail d'une liaison, d'un assemblage…</t>
    </r>
  </si>
  <si>
    <t>C2.3 - Établir un débit-matière et/ou une liste de composants</t>
  </si>
  <si>
    <t>Les composants sont tous correctement listés et désignés.</t>
  </si>
  <si>
    <t>Les renseignements fournis sont exacts.</t>
  </si>
  <si>
    <t>La fiche de débit et le quantitatif sont exploitables.</t>
  </si>
  <si>
    <r>
      <rPr>
        <b/>
        <sz val="12"/>
        <color rgb="FF000000"/>
        <rFont val="Arial"/>
        <family val="2"/>
      </rPr>
      <t>Identifier</t>
    </r>
    <r>
      <rPr>
        <sz val="12"/>
        <color rgb="FF000000"/>
        <rFont val="Arial"/>
        <family val="2"/>
      </rPr>
      <t xml:space="preserve"> l'ensemble des composants d'un ouvrage à fabriquer.</t>
    </r>
  </si>
  <si>
    <r>
      <rPr>
        <b/>
        <sz val="12"/>
        <color rgb="FF000000"/>
        <rFont val="Arial"/>
        <family val="2"/>
      </rPr>
      <t>Quantifier</t>
    </r>
    <r>
      <rPr>
        <sz val="12"/>
        <color rgb="FF000000"/>
        <rFont val="Arial"/>
        <family val="2"/>
      </rPr>
      <t xml:space="preserve"> les matériaux, les composants et la quincaillerie nécessaires à la réalisation de tout ou partie d'un ouvrage.</t>
    </r>
  </si>
  <si>
    <r>
      <rPr>
        <b/>
        <sz val="12"/>
        <color rgb="FF000000"/>
        <rFont val="Arial"/>
        <family val="2"/>
      </rPr>
      <t>Déterminer</t>
    </r>
    <r>
      <rPr>
        <sz val="12"/>
        <color rgb="FF000000"/>
        <rFont val="Arial"/>
        <family val="2"/>
      </rPr>
      <t xml:space="preserve"> les spécificités du débit :
- géométriques (forme de la pièce),
- dimensionnelles.</t>
    </r>
  </si>
  <si>
    <r>
      <rPr>
        <b/>
        <sz val="12"/>
        <color rgb="FF000000"/>
        <rFont val="Arial"/>
        <family val="2"/>
      </rPr>
      <t>Renseigner</t>
    </r>
    <r>
      <rPr>
        <sz val="12"/>
        <color rgb="FF000000"/>
        <rFont val="Arial"/>
        <family val="2"/>
      </rPr>
      <t xml:space="preserve"> le bordereau du quantitatif :
- des matériaux,
- de la quincaillerie,
- des composants.</t>
    </r>
  </si>
  <si>
    <t>C2.4 - Compléter des modes opératoires ou des processus de réalisation</t>
  </si>
  <si>
    <t>L'ensemble des opérations est recensé.</t>
  </si>
  <si>
    <t>La chronologie des opérations est correcte.
Les moyens de mise en œuvre sont en harmonie avec les opérations à effectuer.
Le mode opératoire permet la réalisation de l'élément ou de la partie de l'ouvrage conformément au dossier de fabrication.</t>
  </si>
  <si>
    <t>La chronologie des étapes permet la réalisation de l'ouvrage.</t>
  </si>
  <si>
    <r>
      <rPr>
        <b/>
        <sz val="12"/>
        <color rgb="FF000000"/>
        <rFont val="Arial"/>
        <family val="2"/>
      </rPr>
      <t>Identifier</t>
    </r>
    <r>
      <rPr>
        <sz val="12"/>
        <color rgb="FF000000"/>
        <rFont val="Arial"/>
        <family val="2"/>
      </rPr>
      <t xml:space="preserve"> et</t>
    </r>
    <r>
      <rPr>
        <b/>
        <sz val="12"/>
        <color rgb="FF000000"/>
        <rFont val="Arial"/>
        <family val="2"/>
      </rPr>
      <t xml:space="preserve"> lister</t>
    </r>
    <r>
      <rPr>
        <sz val="12"/>
        <color rgb="FF000000"/>
        <rFont val="Arial"/>
        <family val="2"/>
      </rPr>
      <t xml:space="preserve"> les opérations nécessaires pour la fabrication d'un élément ou d'une partie d'ouvrage.</t>
    </r>
  </si>
  <si>
    <r>
      <rPr>
        <b/>
        <sz val="12"/>
        <color rgb="FF000000"/>
        <rFont val="Arial"/>
        <family val="2"/>
      </rPr>
      <t>Compléter</t>
    </r>
    <r>
      <rPr>
        <sz val="12"/>
        <color rgb="FF000000"/>
        <rFont val="Arial"/>
        <family val="2"/>
      </rPr>
      <t xml:space="preserve"> un mode opératoire de fabrication d'un élément ou d'une partie d'ouvrage :
- </t>
    </r>
    <r>
      <rPr>
        <b/>
        <sz val="12"/>
        <color rgb="FF000000"/>
        <rFont val="Arial"/>
        <family val="2"/>
      </rPr>
      <t>ordonner</t>
    </r>
    <r>
      <rPr>
        <sz val="12"/>
        <color rgb="FF000000"/>
        <rFont val="Arial"/>
        <family val="2"/>
      </rPr>
      <t xml:space="preserve"> les opérations à effectuer,
- </t>
    </r>
    <r>
      <rPr>
        <b/>
        <sz val="12"/>
        <color rgb="FF000000"/>
        <rFont val="Arial"/>
        <family val="2"/>
      </rPr>
      <t>associer</t>
    </r>
    <r>
      <rPr>
        <sz val="12"/>
        <color rgb="FF000000"/>
        <rFont val="Arial"/>
        <family val="2"/>
      </rPr>
      <t xml:space="preserve"> les moyens matériels et les outillages aux opérations à exécuter.</t>
    </r>
  </si>
  <si>
    <r>
      <rPr>
        <b/>
        <sz val="12"/>
        <color rgb="FF000000"/>
        <rFont val="Arial"/>
        <family val="2"/>
      </rPr>
      <t>Compléter</t>
    </r>
    <r>
      <rPr>
        <sz val="12"/>
        <color rgb="FF000000"/>
        <rFont val="Arial"/>
        <family val="2"/>
      </rPr>
      <t xml:space="preserve"> un processus de fabrication d'un ouvrage simple :
-</t>
    </r>
    <r>
      <rPr>
        <b/>
        <sz val="12"/>
        <color rgb="FF000000"/>
        <rFont val="Arial"/>
        <family val="2"/>
      </rPr>
      <t>lister</t>
    </r>
    <r>
      <rPr>
        <sz val="12"/>
        <color rgb="FF000000"/>
        <rFont val="Arial"/>
        <family val="2"/>
      </rPr>
      <t xml:space="preserve"> et </t>
    </r>
    <r>
      <rPr>
        <b/>
        <sz val="12"/>
        <color rgb="FF000000"/>
        <rFont val="Arial"/>
        <family val="2"/>
      </rPr>
      <t>ordonner</t>
    </r>
    <r>
      <rPr>
        <sz val="12"/>
        <color rgb="FF000000"/>
        <rFont val="Arial"/>
        <family val="2"/>
      </rPr>
      <t xml:space="preserve"> les différentes étapes de fabrication.</t>
    </r>
  </si>
  <si>
    <t>C3.9 - Maintenir les machines et les outillages en état</t>
  </si>
  <si>
    <t>C 3.5.6</t>
  </si>
  <si>
    <t>C 3.5.7</t>
  </si>
  <si>
    <t>C 3.6.11</t>
  </si>
  <si>
    <t>Les dangers sont identifiés de manière exhaustive.
Le poste de travail est délimité.
Les accès et les circulations sont définis et dégagés.
Les risques liés à la co-activité sont identifiés et maîtrisés.
Les principes de la Prévention des Risques liés à l'activité Physique (P.R.A.P.) sont appliqués.
L'organisation du poste et de son environnement est conforme à l'évaluation des risques professionnels, à l'ergonomie, à la qualité.
Les mesures de protection collectives et individuelles sont correctement appliquées et adaptées à la situation.
L'aspiration est fonctionnelle (machines fixes et électro-portatives) et correctement utilisée.
Les mesures de sécurité préconisées par la F.D.S. sont respectées.
Le bon état des équipements est vérifié et les dates de Vérification Générale Périodique (V.G.P.) sont contrôlées.
Les moyens de nettoyage par aspiration sont présents.
Les principes de la Prévention des Risques liés à l'Activité Physique (PRAP) sont appliqués.</t>
  </si>
  <si>
    <t>Les modes opératoires fournis par la hiérarchie sont respectés.
Les dispositifs de protection collective et individuelle sont mis en œuvre.
Les équipements de protection individuelle (E.P.I.) sont portés et adaptés à la situation.
Les moyens de manutention utilisés correspondent aux situations de travail (charges, dimensions…).
Une situation dangereuse persistante est signalée à sa hiérarchie.
Le droit de retrait est appliqué en cas de danger grave et imminent.</t>
  </si>
  <si>
    <t>Les quantités contrôlées correspondent aux bordereaux de livraison.</t>
  </si>
  <si>
    <t>Les tracés sont conformes aux spécifications des plans.</t>
  </si>
  <si>
    <t>L'établissement des bois respecte les contraintes esthétiques et fonctionnelles.</t>
  </si>
  <si>
    <t>Les tracés sont exploitables et les positions sont exactes.</t>
  </si>
  <si>
    <t>C3.2 - Contrôler la conformité des matériaux, des produits et des ouvrages</t>
  </si>
  <si>
    <t>C3.3 - Tracer et préparer les pièces à usiner, à monter, à finir</t>
  </si>
  <si>
    <t>C4.1 - Communiquer avec les différents partenaires de l'entreprise</t>
  </si>
  <si>
    <t>C3.4 - Installer et régler les outils, les accessoires, les pièces</t>
  </si>
  <si>
    <t>C3.5 - Conduire les opérations d'usinage</t>
  </si>
  <si>
    <t>C3.6 -  Assembler les composants constitutifs d'un ouvrage ou d'un produit</t>
  </si>
  <si>
    <t>C3.7 - Réaliser les opérations de finition et de traitement</t>
  </si>
  <si>
    <t>C3.8 - Conditionner, stocker les ouvrages, les matériaux et les produits.</t>
  </si>
  <si>
    <t>Les outils sont installés sur la machine sans erreur.</t>
  </si>
  <si>
    <t>La pièce est correctement positionnée.
Les appuis et les maintiens permettent un usinage sans défaut.</t>
  </si>
  <si>
    <t>Les réglages sont conformes aux procédures (mode opératoire…).</t>
  </si>
  <si>
    <t>Les sélections et/ou les affichages sont conformes aux données des procédures.</t>
  </si>
  <si>
    <t>Les organes de sécurité sont correctement installés et réglés.</t>
  </si>
  <si>
    <t>Les règles de prévention et de sécurité sont respectées.</t>
  </si>
  <si>
    <t>L'utilisation de la machine est conforme au mode opératoire.</t>
  </si>
  <si>
    <t>L'utilisation des montages d'usinage est effectuée en toute sécurité.</t>
  </si>
  <si>
    <t>Les opérations d'usinages respectent la chronologie établie par le mode opératoire.</t>
  </si>
  <si>
    <t>Les procédures de contrôle sont respectées.
Les mesures permettent de mettre en œuvre les actions correctives.</t>
  </si>
  <si>
    <t>Les actions correctives apportées sont précises et adaptées.</t>
  </si>
  <si>
    <t>Les pièces, les composants et les produits nécessaires sont inventoriés et regroupés correctement.</t>
  </si>
  <si>
    <t>L'organisation du poste de pressage ou d'assemblage respecte les règles de sécurité et d'ergonomie.</t>
  </si>
  <si>
    <t>Les réglages et les positions sont conformes aux spécifications.</t>
  </si>
  <si>
    <t>L'encollage est conforme aux spécifications.
Les organes de liaison et les équipements sont correctement installés.</t>
  </si>
  <si>
    <t>L'assemblage est conforme aux spécifications techniques particulières.</t>
  </si>
  <si>
    <t>Les dimensions et la géométrie sont conformes aux dessins d'exécution.</t>
  </si>
  <si>
    <t>Les corrections apportées sont pertinentes et fiables.</t>
  </si>
  <si>
    <t>L'ouvrage est déposé sans dommage.</t>
  </si>
  <si>
    <t>Le fonctionnement de l'ouvrage est assuré.</t>
  </si>
  <si>
    <t>Le poste est prêt pour une nouvelle utilisation.</t>
  </si>
  <si>
    <t>Les matériels et le poste de travail sont remis en état.
L'identification et le tri des déchets sont réalisés.</t>
  </si>
  <si>
    <t>Les durées préconisées par le fabricant sont respectées.</t>
  </si>
  <si>
    <t>Le ponçage et l'égrainage sont réalisés selon le niveau de qualité attendu.</t>
  </si>
  <si>
    <t>Les ouvrages sont stockés suivant les consignes.</t>
  </si>
  <si>
    <t>L'application est conforme à la finition souhaitée selon les recommandations du fabricant</t>
  </si>
  <si>
    <t>Les matériels sont en état de fonctionnement.</t>
  </si>
  <si>
    <t>La préparation des produits respecte les prescriptions du fabricant :
- quantité, dosage,
- température…</t>
  </si>
  <si>
    <t>L'état du support est conforme aux prescriptions.</t>
  </si>
  <si>
    <t>Les ouvrages sont manipulés et stockés suivant les consignes et l'ordre d'installation sur le chantier.</t>
  </si>
  <si>
    <t>Les produits et les ouvrages fabriqués sont conditionnés et protégés selon les consignes.</t>
  </si>
  <si>
    <t>Les ouvrages, les matériaux, les produits et les quincailleries sont regroupés selon un quantitatif.</t>
  </si>
  <si>
    <t>C 3.9.1</t>
  </si>
  <si>
    <t>C 3.9.2</t>
  </si>
  <si>
    <t>C 3.9.3</t>
  </si>
  <si>
    <t>C 3.9.4</t>
  </si>
  <si>
    <t>C 3.9.5</t>
  </si>
  <si>
    <t>C 3.9.6</t>
  </si>
  <si>
    <t>Les informations reportées sont complètes.</t>
  </si>
  <si>
    <t>La maintenance est effective suivant la méthode prescrite.</t>
  </si>
  <si>
    <t>Le remplacement des outils est conduit sans erreur.
Le réglage est précis.</t>
  </si>
  <si>
    <t>L'affûtage des outils est satisfaisant, les angles de coupe sont respectés.</t>
  </si>
  <si>
    <t>L'état de coupe des outils est identifié par l'opérateur. Il en informe son responsable si nécessaire.</t>
  </si>
  <si>
    <t>Les améliorations suggérées sont pertinentes.</t>
  </si>
  <si>
    <t>Les étapes de fabrication sont correctement identifiées et exprimées.
Les fiches faisant état des temps passés, des matières consommées et des contrôles sont exploitables.
Les opérations de maintenance sont correctement énumérées.</t>
  </si>
  <si>
    <t>La formulation et le vocabulaire employé sont adaptés à l'interlocuteur.</t>
  </si>
  <si>
    <t>C 4.1.1</t>
  </si>
  <si>
    <t>C 4.1.2</t>
  </si>
  <si>
    <t>C 4.1.3</t>
  </si>
  <si>
    <t>Préparation de la fabrication</t>
  </si>
  <si>
    <t>Épreuve ponctuelle 
18 heures</t>
  </si>
  <si>
    <r>
      <rPr>
        <b/>
        <sz val="12"/>
        <color rgb="FF000000"/>
        <rFont val="Arial"/>
        <family val="2"/>
      </rPr>
      <t>Identifier</t>
    </r>
    <r>
      <rPr>
        <sz val="12"/>
        <color rgb="FF000000"/>
        <rFont val="Arial"/>
        <family val="2"/>
      </rPr>
      <t xml:space="preserve"> les dangers propres à son espace de travail :
- environnement et interactions entre les postes de travail,
- accès au poste et circulations dans l'atelier,
- co-activité.</t>
    </r>
  </si>
  <si>
    <r>
      <rPr>
        <b/>
        <sz val="12"/>
        <color rgb="FF000000"/>
        <rFont val="Arial"/>
        <family val="2"/>
      </rPr>
      <t>Identifier</t>
    </r>
    <r>
      <rPr>
        <sz val="12"/>
        <color rgb="FF000000"/>
        <rFont val="Arial"/>
        <family val="2"/>
      </rPr>
      <t xml:space="preserve"> les dangers propres à son matériel :
- dimensionnement,
- conformité d'utilisation,
- maintenance,
- fonctionnement.</t>
    </r>
  </si>
  <si>
    <r>
      <rPr>
        <b/>
        <sz val="12"/>
        <color rgb="FF000000"/>
        <rFont val="Arial"/>
        <family val="2"/>
      </rPr>
      <t>Organiser</t>
    </r>
    <r>
      <rPr>
        <sz val="12"/>
        <color rgb="FF000000"/>
        <rFont val="Arial"/>
        <family val="2"/>
      </rPr>
      <t xml:space="preserve"> son espace de travail, le stockage et les circulations.</t>
    </r>
  </si>
  <si>
    <r>
      <rPr>
        <b/>
        <sz val="12"/>
        <color rgb="FF000000"/>
        <rFont val="Arial"/>
        <family val="2"/>
      </rPr>
      <t>Appliquer</t>
    </r>
    <r>
      <rPr>
        <sz val="12"/>
        <color rgb="FF000000"/>
        <rFont val="Arial"/>
        <family val="2"/>
      </rPr>
      <t xml:space="preserve"> les mesures de prévention (protections collectives et protections individuelles) prévues pour se protéger :
- des poussières de bois,
- des agents chimiques,
- du bruit,
- des troubles musculo-squelettiques (T.M.S.),
- agents chimiques dangereux (A.C.D.).</t>
    </r>
  </si>
  <si>
    <r>
      <rPr>
        <b/>
        <sz val="12"/>
        <color rgb="FF000000"/>
        <rFont val="Arial"/>
        <family val="2"/>
      </rPr>
      <t>Respecter</t>
    </r>
    <r>
      <rPr>
        <sz val="12"/>
        <color rgb="FF000000"/>
        <rFont val="Arial"/>
        <family val="2"/>
      </rPr>
      <t xml:space="preserve"> les méthodes de travail :
- procédures,
- protections collectives et protections individuelles,
- moyens de manutention.</t>
    </r>
  </si>
  <si>
    <r>
      <rPr>
        <b/>
        <sz val="12"/>
        <color rgb="FF000000"/>
        <rFont val="Arial"/>
        <family val="2"/>
      </rPr>
      <t>Contrôler</t>
    </r>
    <r>
      <rPr>
        <sz val="12"/>
        <color rgb="FF000000"/>
        <rFont val="Arial"/>
        <family val="2"/>
      </rPr>
      <t xml:space="preserve"> quantitativement les matériaux, les produits et les composants.</t>
    </r>
  </si>
  <si>
    <r>
      <rPr>
        <b/>
        <sz val="12"/>
        <color rgb="FF000000"/>
        <rFont val="Arial"/>
        <family val="2"/>
      </rPr>
      <t>Effectuer</t>
    </r>
    <r>
      <rPr>
        <sz val="12"/>
        <color rgb="FF000000"/>
        <rFont val="Arial"/>
        <family val="2"/>
      </rPr>
      <t xml:space="preserve"> le contrôle qualitatif des matériaux, des produits et des composants :
- nature, essence,
- altérations,
- état de surface,
- taux d'humidité,
- classement.</t>
    </r>
  </si>
  <si>
    <r>
      <t xml:space="preserve">En cours et en fin de fabrication ; </t>
    </r>
    <r>
      <rPr>
        <b/>
        <sz val="12"/>
        <color rgb="FF000000"/>
        <rFont val="Arial"/>
        <family val="2"/>
      </rPr>
      <t>contrôler</t>
    </r>
    <r>
      <rPr>
        <sz val="12"/>
        <color rgb="FF000000"/>
        <rFont val="Arial"/>
        <family val="2"/>
      </rPr>
      <t xml:space="preserve"> la conformité des ouvrages réalisés :
- caractéristiques géométriques et dimensionnelles
- jeux, fonctionnement,
- aspect, finition.</t>
    </r>
  </si>
  <si>
    <r>
      <rPr>
        <b/>
        <sz val="12"/>
        <color rgb="FF000000"/>
        <rFont val="Arial"/>
        <family val="2"/>
      </rPr>
      <t>Proposer</t>
    </r>
    <r>
      <rPr>
        <sz val="12"/>
        <color rgb="FF000000"/>
        <rFont val="Arial"/>
        <family val="2"/>
      </rPr>
      <t xml:space="preserve"> une ou plusieurs améliorations de son environnement de travail.</t>
    </r>
  </si>
  <si>
    <r>
      <rPr>
        <b/>
        <sz val="12"/>
        <color rgb="FF000000"/>
        <rFont val="Arial"/>
        <family val="2"/>
      </rPr>
      <t>Rendre compte</t>
    </r>
    <r>
      <rPr>
        <sz val="12"/>
        <color rgb="FF000000"/>
        <rFont val="Arial"/>
        <family val="2"/>
      </rPr>
      <t xml:space="preserve"> d'une activité :
- les étapes de fabrication,
- les temps passés,
- les contraintes,
- les solutions apportées,
- les contrôles effectués,
- les matières et produits consommés,
- les opérations de maintenance.</t>
    </r>
  </si>
  <si>
    <r>
      <rPr>
        <b/>
        <sz val="12"/>
        <color rgb="FF000000"/>
        <rFont val="Arial"/>
        <family val="2"/>
      </rPr>
      <t>S'exprimer</t>
    </r>
    <r>
      <rPr>
        <sz val="12"/>
        <color rgb="FF000000"/>
        <rFont val="Arial"/>
        <family val="2"/>
      </rPr>
      <t xml:space="preserve"> oralement et par écrit sur la fabrication de son ouvrage.</t>
    </r>
  </si>
  <si>
    <r>
      <rPr>
        <b/>
        <sz val="12"/>
        <color rgb="FF000000"/>
        <rFont val="Arial"/>
        <family val="2"/>
      </rPr>
      <t>Renseigner</t>
    </r>
    <r>
      <rPr>
        <sz val="12"/>
        <color rgb="FF000000"/>
        <rFont val="Arial"/>
        <family val="2"/>
      </rPr>
      <t xml:space="preserve"> les documents de maintenance.</t>
    </r>
  </si>
  <si>
    <r>
      <rPr>
        <b/>
        <sz val="12"/>
        <color rgb="FF000000"/>
        <rFont val="Arial"/>
        <family val="2"/>
      </rPr>
      <t>Effectuer</t>
    </r>
    <r>
      <rPr>
        <sz val="12"/>
        <color rgb="FF000000"/>
        <rFont val="Arial"/>
        <family val="2"/>
      </rPr>
      <t xml:space="preserve"> la maintenance de premier niveau sur les machines (NF X 60-010).</t>
    </r>
  </si>
  <si>
    <r>
      <rPr>
        <b/>
        <sz val="12"/>
        <color rgb="FF000000"/>
        <rFont val="Arial"/>
        <family val="2"/>
      </rPr>
      <t>Remplacer</t>
    </r>
    <r>
      <rPr>
        <sz val="12"/>
        <color rgb="FF000000"/>
        <rFont val="Arial"/>
        <family val="2"/>
      </rPr>
      <t xml:space="preserve"> et </t>
    </r>
    <r>
      <rPr>
        <b/>
        <sz val="12"/>
        <color rgb="FF000000"/>
        <rFont val="Arial"/>
        <family val="2"/>
      </rPr>
      <t>régler</t>
    </r>
    <r>
      <rPr>
        <sz val="12"/>
        <color rgb="FF000000"/>
        <rFont val="Arial"/>
        <family val="2"/>
      </rPr>
      <t xml:space="preserve"> les outils de coupe sur machines fixes et/ou électroportatives.</t>
    </r>
  </si>
  <si>
    <r>
      <rPr>
        <b/>
        <sz val="12"/>
        <color rgb="FF000000"/>
        <rFont val="Arial"/>
        <family val="2"/>
      </rPr>
      <t>Affûter</t>
    </r>
    <r>
      <rPr>
        <sz val="12"/>
        <color rgb="FF000000"/>
        <rFont val="Arial"/>
        <family val="2"/>
      </rPr>
      <t xml:space="preserve"> les outillages manuels.</t>
    </r>
  </si>
  <si>
    <r>
      <rPr>
        <b/>
        <sz val="12"/>
        <color rgb="FF000000"/>
        <rFont val="Arial"/>
        <family val="2"/>
      </rPr>
      <t>Contrôler</t>
    </r>
    <r>
      <rPr>
        <sz val="12"/>
        <color rgb="FF000000"/>
        <rFont val="Arial"/>
        <family val="2"/>
      </rPr>
      <t xml:space="preserve"> l'état de coupe de l'outillage.</t>
    </r>
  </si>
  <si>
    <r>
      <rPr>
        <b/>
        <sz val="12"/>
        <color rgb="FF000000"/>
        <rFont val="Arial"/>
        <family val="2"/>
      </rPr>
      <t>Stocker</t>
    </r>
    <r>
      <rPr>
        <sz val="12"/>
        <color rgb="FF000000"/>
        <rFont val="Arial"/>
        <family val="2"/>
      </rPr>
      <t xml:space="preserve"> et</t>
    </r>
    <r>
      <rPr>
        <b/>
        <sz val="12"/>
        <color rgb="FF000000"/>
        <rFont val="Arial"/>
        <family val="2"/>
      </rPr>
      <t xml:space="preserve"> ranger</t>
    </r>
    <r>
      <rPr>
        <sz val="12"/>
        <color rgb="FF000000"/>
        <rFont val="Arial"/>
        <family val="2"/>
      </rPr>
      <t xml:space="preserve"> rationnellement les ouvrages conditionnés.</t>
    </r>
  </si>
  <si>
    <r>
      <rPr>
        <b/>
        <sz val="12"/>
        <color rgb="FF000000"/>
        <rFont val="Arial"/>
        <family val="2"/>
      </rPr>
      <t>Conditionner</t>
    </r>
    <r>
      <rPr>
        <sz val="12"/>
        <color rgb="FF000000"/>
        <rFont val="Arial"/>
        <family val="2"/>
      </rPr>
      <t xml:space="preserve">, </t>
    </r>
    <r>
      <rPr>
        <b/>
        <sz val="12"/>
        <color rgb="FF000000"/>
        <rFont val="Arial"/>
        <family val="2"/>
      </rPr>
      <t xml:space="preserve">protéger </t>
    </r>
    <r>
      <rPr>
        <sz val="12"/>
        <color rgb="FF000000"/>
        <rFont val="Arial"/>
        <family val="2"/>
      </rPr>
      <t xml:space="preserve">et </t>
    </r>
    <r>
      <rPr>
        <b/>
        <sz val="12"/>
        <color rgb="FF000000"/>
        <rFont val="Arial"/>
        <family val="2"/>
      </rPr>
      <t xml:space="preserve">repérer </t>
    </r>
    <r>
      <rPr>
        <sz val="12"/>
        <color rgb="FF000000"/>
        <rFont val="Arial"/>
        <family val="2"/>
      </rPr>
      <t>les ouvrages, les matériaux, les produits et les quincailleries.</t>
    </r>
  </si>
  <si>
    <r>
      <rPr>
        <b/>
        <sz val="12"/>
        <color rgb="FF000000"/>
        <rFont val="Arial"/>
        <family val="2"/>
      </rPr>
      <t>Regrouper</t>
    </r>
    <r>
      <rPr>
        <sz val="12"/>
        <color rgb="FF000000"/>
        <rFont val="Arial"/>
        <family val="2"/>
      </rPr>
      <t xml:space="preserve"> les ouvrages, les matériaux, les produits et les quincailleries.</t>
    </r>
  </si>
  <si>
    <r>
      <rPr>
        <b/>
        <sz val="12"/>
        <color rgb="FF000000"/>
        <rFont val="Arial"/>
        <family val="2"/>
      </rPr>
      <t xml:space="preserve">Nettoyer </t>
    </r>
    <r>
      <rPr>
        <sz val="12"/>
        <color rgb="FF000000"/>
        <rFont val="Arial"/>
        <family val="2"/>
      </rPr>
      <t>le matériel et le poste de travail.</t>
    </r>
  </si>
  <si>
    <r>
      <rPr>
        <b/>
        <sz val="12"/>
        <color rgb="FF000000"/>
        <rFont val="Arial"/>
        <family val="2"/>
      </rPr>
      <t>Respecter</t>
    </r>
    <r>
      <rPr>
        <sz val="12"/>
        <color rgb="FF000000"/>
        <rFont val="Arial"/>
        <family val="2"/>
      </rPr>
      <t xml:space="preserve"> les durées et les délais d'intervention.</t>
    </r>
  </si>
  <si>
    <r>
      <rPr>
        <b/>
        <sz val="12"/>
        <color rgb="FF000000"/>
        <rFont val="Arial"/>
        <family val="2"/>
      </rPr>
      <t>Poncer</t>
    </r>
    <r>
      <rPr>
        <sz val="12"/>
        <color rgb="FF000000"/>
        <rFont val="Arial"/>
        <family val="2"/>
      </rPr>
      <t xml:space="preserve">, </t>
    </r>
    <r>
      <rPr>
        <b/>
        <sz val="12"/>
        <color rgb="FF000000"/>
        <rFont val="Arial"/>
        <family val="2"/>
      </rPr>
      <t>égrainer</t>
    </r>
    <r>
      <rPr>
        <sz val="12"/>
        <color rgb="FF000000"/>
        <rFont val="Arial"/>
        <family val="2"/>
      </rPr>
      <t xml:space="preserve"> les produits appliqués sur les ouvrages.</t>
    </r>
  </si>
  <si>
    <r>
      <rPr>
        <b/>
        <sz val="12"/>
        <color rgb="FF000000"/>
        <rFont val="Arial"/>
        <family val="2"/>
      </rPr>
      <t xml:space="preserve">Stocker </t>
    </r>
    <r>
      <rPr>
        <sz val="12"/>
        <color rgb="FF000000"/>
        <rFont val="Arial"/>
        <family val="2"/>
      </rPr>
      <t>rationnellement les ouvrages pour séchage.</t>
    </r>
  </si>
  <si>
    <r>
      <rPr>
        <b/>
        <sz val="12"/>
        <color rgb="FF000000"/>
        <rFont val="Arial"/>
        <family val="2"/>
      </rPr>
      <t>Appliquer</t>
    </r>
    <r>
      <rPr>
        <sz val="12"/>
        <color rgb="FF000000"/>
        <rFont val="Arial"/>
        <family val="2"/>
      </rPr>
      <t xml:space="preserve"> les produits suivant la méthode définie par le fabricant.</t>
    </r>
  </si>
  <si>
    <r>
      <rPr>
        <b/>
        <sz val="12"/>
        <color rgb="FF000000"/>
        <rFont val="Arial"/>
        <family val="2"/>
      </rPr>
      <t>Préparer</t>
    </r>
    <r>
      <rPr>
        <sz val="12"/>
        <color rgb="FF000000"/>
        <rFont val="Arial"/>
        <family val="2"/>
      </rPr>
      <t xml:space="preserve"> les matériels.</t>
    </r>
  </si>
  <si>
    <r>
      <rPr>
        <b/>
        <sz val="12"/>
        <color rgb="FF000000"/>
        <rFont val="Arial"/>
        <family val="2"/>
      </rPr>
      <t>Préparer</t>
    </r>
    <r>
      <rPr>
        <sz val="12"/>
        <color rgb="FF000000"/>
        <rFont val="Arial"/>
        <family val="2"/>
      </rPr>
      <t xml:space="preserve"> les produits de traitement selon le moyen d'application choisi.</t>
    </r>
  </si>
  <si>
    <r>
      <rPr>
        <b/>
        <sz val="12"/>
        <color rgb="FF000000"/>
        <rFont val="Arial"/>
        <family val="2"/>
      </rPr>
      <t>Préparer</t>
    </r>
    <r>
      <rPr>
        <sz val="12"/>
        <color rgb="FF000000"/>
        <rFont val="Arial"/>
        <family val="2"/>
      </rPr>
      <t xml:space="preserve"> les supports selon la finition prescrite.</t>
    </r>
  </si>
  <si>
    <r>
      <rPr>
        <b/>
        <sz val="12"/>
        <color rgb="FF000000"/>
        <rFont val="Arial"/>
        <family val="2"/>
      </rPr>
      <t>Remettre</t>
    </r>
    <r>
      <rPr>
        <sz val="12"/>
        <color rgb="FF000000"/>
        <rFont val="Arial"/>
        <family val="2"/>
      </rPr>
      <t xml:space="preserve"> le poste de travail dans son état initial.</t>
    </r>
  </si>
  <si>
    <r>
      <rPr>
        <b/>
        <sz val="12"/>
        <color rgb="FF000000"/>
        <rFont val="Arial"/>
        <family val="2"/>
      </rPr>
      <t>Ajuster</t>
    </r>
    <r>
      <rPr>
        <sz val="12"/>
        <color rgb="FF000000"/>
        <rFont val="Arial"/>
        <family val="2"/>
      </rPr>
      <t xml:space="preserve"> les différentes parties d'ouvrages entre-elles.</t>
    </r>
  </si>
  <si>
    <r>
      <rPr>
        <b/>
        <sz val="12"/>
        <color rgb="FF000000"/>
        <rFont val="Arial"/>
        <family val="2"/>
      </rPr>
      <t>Effectuer</t>
    </r>
    <r>
      <rPr>
        <sz val="12"/>
        <color rgb="FF000000"/>
        <rFont val="Arial"/>
        <family val="2"/>
      </rPr>
      <t xml:space="preserve"> si nécessaire les actions correctives.</t>
    </r>
  </si>
  <si>
    <r>
      <rPr>
        <b/>
        <sz val="12"/>
        <color rgb="FF000000"/>
        <rFont val="Arial"/>
        <family val="2"/>
      </rPr>
      <t>Vérifier</t>
    </r>
    <r>
      <rPr>
        <sz val="12"/>
        <color rgb="FF000000"/>
        <rFont val="Arial"/>
        <family val="2"/>
      </rPr>
      <t xml:space="preserve"> les caractéristiques géométriques et fonctionnelles de l'ouvrage.</t>
    </r>
  </si>
  <si>
    <r>
      <rPr>
        <b/>
        <sz val="12"/>
        <color rgb="FF000000"/>
        <rFont val="Arial"/>
        <family val="2"/>
      </rPr>
      <t>Cadrer</t>
    </r>
    <r>
      <rPr>
        <sz val="12"/>
        <color rgb="FF000000"/>
        <rFont val="Arial"/>
        <family val="2"/>
      </rPr>
      <t>,</t>
    </r>
    <r>
      <rPr>
        <b/>
        <sz val="12"/>
        <color rgb="FF000000"/>
        <rFont val="Arial"/>
        <family val="2"/>
      </rPr>
      <t xml:space="preserve"> presser</t>
    </r>
    <r>
      <rPr>
        <sz val="12"/>
        <color rgb="FF000000"/>
        <rFont val="Arial"/>
        <family val="2"/>
      </rPr>
      <t xml:space="preserve">, </t>
    </r>
    <r>
      <rPr>
        <b/>
        <sz val="12"/>
        <color rgb="FF000000"/>
        <rFont val="Arial"/>
        <family val="2"/>
      </rPr>
      <t>solidariser</t>
    </r>
    <r>
      <rPr>
        <sz val="12"/>
        <color rgb="FF000000"/>
        <rFont val="Arial"/>
        <family val="2"/>
      </rPr>
      <t xml:space="preserve"> les pièces et composants.</t>
    </r>
  </si>
  <si>
    <r>
      <rPr>
        <b/>
        <sz val="12"/>
        <color rgb="FF000000"/>
        <rFont val="Arial"/>
        <family val="2"/>
      </rPr>
      <t>Encoller</t>
    </r>
    <r>
      <rPr>
        <sz val="12"/>
        <color rgb="FF000000"/>
        <rFont val="Arial"/>
        <family val="2"/>
      </rPr>
      <t xml:space="preserve">, </t>
    </r>
    <r>
      <rPr>
        <b/>
        <sz val="12"/>
        <color rgb="FF000000"/>
        <rFont val="Arial"/>
        <family val="2"/>
      </rPr>
      <t>équiper</t>
    </r>
    <r>
      <rPr>
        <sz val="12"/>
        <color rgb="FF000000"/>
        <rFont val="Arial"/>
        <family val="2"/>
      </rPr>
      <t xml:space="preserve"> les pièces et composants à assembler.</t>
    </r>
  </si>
  <si>
    <r>
      <rPr>
        <b/>
        <sz val="12"/>
        <color rgb="FF000000"/>
        <rFont val="Arial"/>
        <family val="2"/>
      </rPr>
      <t>Positionner</t>
    </r>
    <r>
      <rPr>
        <sz val="12"/>
        <color rgb="FF000000"/>
        <rFont val="Arial"/>
        <family val="2"/>
      </rPr>
      <t xml:space="preserve">, </t>
    </r>
    <r>
      <rPr>
        <b/>
        <sz val="12"/>
        <color rgb="FF000000"/>
        <rFont val="Arial"/>
        <family val="2"/>
      </rPr>
      <t>régler</t>
    </r>
    <r>
      <rPr>
        <sz val="12"/>
        <color rgb="FF000000"/>
        <rFont val="Arial"/>
        <family val="2"/>
      </rPr>
      <t xml:space="preserve"> les systèmes de serrage, de mise en forme, de pressage, d'assemblage, de cadrage…</t>
    </r>
  </si>
  <si>
    <r>
      <rPr>
        <b/>
        <sz val="12"/>
        <color rgb="FF000000"/>
        <rFont val="Arial"/>
        <family val="2"/>
      </rPr>
      <t>Préparer</t>
    </r>
    <r>
      <rPr>
        <sz val="12"/>
        <color rgb="FF000000"/>
        <rFont val="Arial"/>
        <family val="2"/>
      </rPr>
      <t xml:space="preserve">, </t>
    </r>
    <r>
      <rPr>
        <b/>
        <sz val="12"/>
        <color rgb="FF000000"/>
        <rFont val="Arial"/>
        <family val="2"/>
      </rPr>
      <t>disposer</t>
    </r>
    <r>
      <rPr>
        <sz val="12"/>
        <color rgb="FF000000"/>
        <rFont val="Arial"/>
        <family val="2"/>
      </rPr>
      <t xml:space="preserve"> rationnellement les moyens de mise en forme, pressage, d'assemblage…</t>
    </r>
  </si>
  <si>
    <r>
      <rPr>
        <b/>
        <sz val="12"/>
        <color rgb="FF000000"/>
        <rFont val="Arial"/>
        <family val="2"/>
      </rPr>
      <t>Regrouper</t>
    </r>
    <r>
      <rPr>
        <sz val="12"/>
        <color rgb="FF000000"/>
        <rFont val="Arial"/>
        <family val="2"/>
      </rPr>
      <t xml:space="preserve"> au poste d'assemblage les différents composants : pièces, placage stratifié, quincaillerie, vitrage, colles, accessoires…</t>
    </r>
  </si>
  <si>
    <r>
      <rPr>
        <b/>
        <sz val="12"/>
        <color rgb="FF000000"/>
        <rFont val="Arial"/>
        <family val="2"/>
      </rPr>
      <t>Effectuer</t>
    </r>
    <r>
      <rPr>
        <sz val="12"/>
        <color rgb="FF000000"/>
        <rFont val="Arial"/>
        <family val="2"/>
      </rPr>
      <t xml:space="preserve"> les actions correctives.</t>
    </r>
  </si>
  <si>
    <r>
      <rPr>
        <b/>
        <sz val="12"/>
        <color rgb="FF000000"/>
        <rFont val="Arial"/>
        <family val="2"/>
      </rPr>
      <t>Contrôler</t>
    </r>
    <r>
      <rPr>
        <sz val="12"/>
        <color rgb="FF000000"/>
        <rFont val="Arial"/>
        <family val="2"/>
      </rPr>
      <t xml:space="preserve">, </t>
    </r>
    <r>
      <rPr>
        <b/>
        <sz val="12"/>
        <color rgb="FF000000"/>
        <rFont val="Arial"/>
        <family val="2"/>
      </rPr>
      <t>mesurer</t>
    </r>
    <r>
      <rPr>
        <sz val="12"/>
        <color rgb="FF000000"/>
        <rFont val="Arial"/>
        <family val="2"/>
      </rPr>
      <t xml:space="preserve"> les usinages effectués.</t>
    </r>
  </si>
  <si>
    <r>
      <rPr>
        <b/>
        <sz val="12"/>
        <color rgb="FF000000"/>
        <rFont val="Arial"/>
        <family val="2"/>
      </rPr>
      <t>Observer et contrôler</t>
    </r>
    <r>
      <rPr>
        <sz val="12"/>
        <color rgb="FF000000"/>
        <rFont val="Arial"/>
        <family val="2"/>
      </rPr>
      <t xml:space="preserve"> le déroulement.</t>
    </r>
  </si>
  <si>
    <r>
      <rPr>
        <b/>
        <sz val="12"/>
        <color rgb="FF000000"/>
        <rFont val="Arial"/>
        <family val="2"/>
      </rPr>
      <t xml:space="preserve">Utiliser </t>
    </r>
    <r>
      <rPr>
        <sz val="12"/>
        <color rgb="FF000000"/>
        <rFont val="Arial"/>
        <family val="2"/>
      </rPr>
      <t>rationnellement les montages et les accessoires.</t>
    </r>
  </si>
  <si>
    <r>
      <rPr>
        <b/>
        <sz val="12"/>
        <color rgb="FF000000"/>
        <rFont val="Arial"/>
        <family val="2"/>
      </rPr>
      <t>Réaliser</t>
    </r>
    <r>
      <rPr>
        <sz val="12"/>
        <color rgb="FF000000"/>
        <rFont val="Arial"/>
        <family val="2"/>
      </rPr>
      <t xml:space="preserve"> manuellement ou mécaniquement l'usinage.</t>
    </r>
  </si>
  <si>
    <r>
      <rPr>
        <b/>
        <sz val="12"/>
        <color rgb="FF000000"/>
        <rFont val="Arial"/>
        <family val="2"/>
      </rPr>
      <t>Appliquer</t>
    </r>
    <r>
      <rPr>
        <sz val="12"/>
        <color rgb="FF000000"/>
        <rFont val="Arial"/>
        <family val="2"/>
      </rPr>
      <t xml:space="preserve"> les règles et les procédures de sécurité.</t>
    </r>
  </si>
  <si>
    <r>
      <rPr>
        <b/>
        <sz val="12"/>
        <color rgb="FF000000"/>
        <rFont val="Arial"/>
        <family val="2"/>
      </rPr>
      <t>Desserrer et extraire</t>
    </r>
    <r>
      <rPr>
        <sz val="12"/>
        <color rgb="FF000000"/>
        <rFont val="Arial"/>
        <family val="2"/>
      </rPr>
      <t xml:space="preserve"> l'ouvrage du moyen d'assemblage ou de pressage.</t>
    </r>
  </si>
  <si>
    <r>
      <rPr>
        <b/>
        <sz val="12"/>
        <color rgb="FF000000"/>
        <rFont val="Arial"/>
        <family val="2"/>
      </rPr>
      <t>Installer</t>
    </r>
    <r>
      <rPr>
        <sz val="12"/>
        <color rgb="FF000000"/>
        <rFont val="Arial"/>
        <family val="2"/>
      </rPr>
      <t xml:space="preserve">, </t>
    </r>
    <r>
      <rPr>
        <b/>
        <sz val="12"/>
        <color rgb="FF000000"/>
        <rFont val="Arial"/>
        <family val="2"/>
      </rPr>
      <t>régler</t>
    </r>
    <r>
      <rPr>
        <sz val="12"/>
        <color rgb="FF000000"/>
        <rFont val="Arial"/>
        <family val="2"/>
      </rPr>
      <t xml:space="preserve"> les organes de sécurité.</t>
    </r>
  </si>
  <si>
    <r>
      <rPr>
        <b/>
        <sz val="12"/>
        <color rgb="FF000000"/>
        <rFont val="Arial"/>
        <family val="2"/>
      </rPr>
      <t>Sélectionner et/ou afficher</t>
    </r>
    <r>
      <rPr>
        <sz val="12"/>
        <color rgb="FF000000"/>
        <rFont val="Arial"/>
        <family val="2"/>
      </rPr>
      <t xml:space="preserve"> les paramètres et/ou les programmes nécessaires à l'opération.</t>
    </r>
  </si>
  <si>
    <r>
      <rPr>
        <b/>
        <sz val="12"/>
        <color rgb="FF000000"/>
        <rFont val="Arial"/>
        <family val="2"/>
      </rPr>
      <t>Régler</t>
    </r>
    <r>
      <rPr>
        <sz val="12"/>
        <color rgb="FF000000"/>
        <rFont val="Arial"/>
        <family val="2"/>
      </rPr>
      <t xml:space="preserve"> les positions relatives outil/pièce (avec ou sans montage).</t>
    </r>
  </si>
  <si>
    <r>
      <rPr>
        <b/>
        <sz val="12"/>
        <color rgb="FF000000"/>
        <rFont val="Arial"/>
        <family val="2"/>
      </rPr>
      <t>Positionner et maintenir</t>
    </r>
    <r>
      <rPr>
        <sz val="12"/>
        <color rgb="FF000000"/>
        <rFont val="Arial"/>
        <family val="2"/>
      </rPr>
      <t xml:space="preserve"> la ou les pièces sur les porte-pièces.</t>
    </r>
  </si>
  <si>
    <r>
      <rPr>
        <b/>
        <sz val="12"/>
        <color rgb="FF000000"/>
        <rFont val="Arial"/>
        <family val="2"/>
      </rPr>
      <t>Réaliser</t>
    </r>
    <r>
      <rPr>
        <sz val="12"/>
        <color rgb="FF000000"/>
        <rFont val="Arial"/>
        <family val="2"/>
      </rPr>
      <t xml:space="preserve"> des tracés professionnels :
- épure, mise au plan…</t>
    </r>
  </si>
  <si>
    <r>
      <rPr>
        <b/>
        <sz val="12"/>
        <color rgb="FF000000"/>
        <rFont val="Arial"/>
        <family val="2"/>
      </rPr>
      <t>Orienter</t>
    </r>
    <r>
      <rPr>
        <sz val="12"/>
        <color rgb="FF000000"/>
        <rFont val="Arial"/>
        <family val="2"/>
      </rPr>
      <t xml:space="preserve">, </t>
    </r>
    <r>
      <rPr>
        <b/>
        <sz val="12"/>
        <color rgb="FF000000"/>
        <rFont val="Arial"/>
        <family val="2"/>
      </rPr>
      <t>repérer</t>
    </r>
    <r>
      <rPr>
        <sz val="12"/>
        <color rgb="FF000000"/>
        <rFont val="Arial"/>
        <family val="2"/>
      </rPr>
      <t xml:space="preserve"> et </t>
    </r>
    <r>
      <rPr>
        <b/>
        <sz val="12"/>
        <color rgb="FF000000"/>
        <rFont val="Arial"/>
        <family val="2"/>
      </rPr>
      <t>établir</t>
    </r>
    <r>
      <rPr>
        <sz val="12"/>
        <color rgb="FF000000"/>
        <rFont val="Arial"/>
        <family val="2"/>
      </rPr>
      <t xml:space="preserve"> les pièces et/ou les sous-ensembles à usiner, à monter et à finir.</t>
    </r>
  </si>
  <si>
    <r>
      <rPr>
        <b/>
        <sz val="12"/>
        <color rgb="FF000000"/>
        <rFont val="Arial"/>
        <family val="2"/>
      </rPr>
      <t>Tracer et positionner</t>
    </r>
    <r>
      <rPr>
        <sz val="12"/>
        <color rgb="FF000000"/>
        <rFont val="Arial"/>
        <family val="2"/>
      </rPr>
      <t xml:space="preserve"> les éléments à usiner et/ou à monter.</t>
    </r>
  </si>
  <si>
    <t xml:space="preserve">(1) EP2 - Coefficient 12 dont 1 (11 + 1) pour l’évaluation du chef d’œuvre, uniquement pour les candidats scolaires et apprentis.
</t>
  </si>
  <si>
    <r>
      <t xml:space="preserve">Epreuve EP2 - Unité (UP2) :  
</t>
    </r>
    <r>
      <rPr>
        <b/>
        <i/>
        <sz val="20"/>
        <color theme="0"/>
        <rFont val="Arial"/>
        <family val="2"/>
      </rPr>
      <t>Fabrication d'ouvrages de menuiserie, agencement ou mobilier</t>
    </r>
  </si>
  <si>
    <t>Entreprise</t>
  </si>
  <si>
    <t>Compétence   non acquise</t>
  </si>
  <si>
    <r>
      <rPr>
        <b/>
        <sz val="12"/>
        <color rgb="FF000000"/>
        <rFont val="Arial"/>
        <family val="2"/>
      </rPr>
      <t>Installer</t>
    </r>
    <r>
      <rPr>
        <sz val="12"/>
        <color rgb="FF000000"/>
        <rFont val="Arial"/>
        <family val="2"/>
      </rPr>
      <t xml:space="preserve"> les outils et/ou les porte-outils.</t>
    </r>
  </si>
  <si>
    <t>Épreuve ponctuelle</t>
  </si>
  <si>
    <t>CCF - Évaluation en centre de formation - Situation 1</t>
  </si>
  <si>
    <t>CCF - Évaluation en entreprise - Situation 2</t>
  </si>
  <si>
    <r>
      <t xml:space="preserve">Fabrication d’ouvrages de menuiserie, agencement ou mobilier </t>
    </r>
    <r>
      <rPr>
        <b/>
        <vertAlign val="superscript"/>
        <sz val="16"/>
        <color theme="1"/>
        <rFont val="Arial"/>
        <family val="2"/>
      </rPr>
      <t>(1)</t>
    </r>
  </si>
  <si>
    <r>
      <rPr>
        <b/>
        <sz val="12"/>
        <color rgb="FF000000"/>
        <rFont val="Arial"/>
        <family val="2"/>
      </rPr>
      <t xml:space="preserve">Renseigner </t>
    </r>
    <r>
      <rPr>
        <sz val="12"/>
        <color rgb="FF000000"/>
        <rFont val="Arial"/>
        <family val="2"/>
      </rPr>
      <t>la fiche d'autocontrôle.</t>
    </r>
  </si>
  <si>
    <t>/220</t>
  </si>
  <si>
    <t xml:space="preserve">Établissement : </t>
  </si>
  <si>
    <t>XXXX</t>
  </si>
  <si>
    <t>YYYY</t>
  </si>
  <si>
    <t>ZZZZ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</si>
</sst>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2" x14ac:knownFonts="1">
    <font>
      <sz val="11"/>
      <color theme="1"/>
      <name val="Arial"/>
      <family val="2"/>
    </font>
    <font>
      <sz val="11"/>
      <color theme="1"/>
      <name val="Calibri"/>
      <family val="2"/>
      <scheme val="minor"/>
    </font>
    <font>
      <b/>
      <sz val="11"/>
      <color theme="1"/>
      <name val="Arial"/>
      <family val="2"/>
    </font>
    <font>
      <sz val="10"/>
      <name val="Arial"/>
      <family val="2"/>
    </font>
    <font>
      <b/>
      <sz val="10"/>
      <name val="Arial"/>
      <family val="2"/>
    </font>
    <font>
      <sz val="8"/>
      <name val="Arial"/>
      <family val="2"/>
    </font>
    <font>
      <i/>
      <sz val="10"/>
      <name val="Arial"/>
      <family val="2"/>
    </font>
    <font>
      <sz val="10"/>
      <color rgb="FFFF0000"/>
      <name val="Arial"/>
      <family val="2"/>
    </font>
    <font>
      <sz val="12"/>
      <name val="Arial"/>
      <family val="2"/>
    </font>
    <font>
      <b/>
      <sz val="14"/>
      <name val="Arial"/>
      <family val="2"/>
    </font>
    <font>
      <b/>
      <sz val="12"/>
      <name val="Arial"/>
      <family val="2"/>
    </font>
    <font>
      <sz val="11"/>
      <color theme="1"/>
      <name val="Calibri"/>
      <family val="2"/>
      <scheme val="minor"/>
    </font>
    <font>
      <sz val="11"/>
      <color theme="0"/>
      <name val="Calibri"/>
      <family val="2"/>
      <scheme val="minor"/>
    </font>
    <font>
      <sz val="12"/>
      <color rgb="FF000000"/>
      <name val="Arial"/>
      <family val="2"/>
    </font>
    <font>
      <b/>
      <sz val="12"/>
      <color rgb="FF000000"/>
      <name val="Arial"/>
      <family val="2"/>
    </font>
    <font>
      <b/>
      <sz val="12"/>
      <color theme="1"/>
      <name val="Arial"/>
      <family val="2"/>
    </font>
    <font>
      <sz val="11"/>
      <color theme="1"/>
      <name val="Arial"/>
      <family val="2"/>
    </font>
    <font>
      <sz val="9"/>
      <name val="Arial"/>
      <family val="2"/>
    </font>
    <font>
      <b/>
      <sz val="14"/>
      <color theme="1"/>
      <name val="Arial"/>
      <family val="2"/>
    </font>
    <font>
      <b/>
      <sz val="10"/>
      <color rgb="FFFF0000"/>
      <name val="Arial"/>
      <family val="2"/>
    </font>
    <font>
      <b/>
      <sz val="16"/>
      <color theme="1"/>
      <name val="Arial"/>
      <family val="2"/>
    </font>
    <font>
      <sz val="12"/>
      <color theme="1"/>
      <name val="Arial"/>
      <family val="2"/>
    </font>
    <font>
      <sz val="9"/>
      <color indexed="81"/>
      <name val="Tahoma"/>
      <family val="2"/>
    </font>
    <font>
      <b/>
      <sz val="9"/>
      <color indexed="81"/>
      <name val="Tahoma"/>
      <family val="2"/>
    </font>
    <font>
      <sz val="18"/>
      <color theme="1"/>
      <name val="Arial"/>
      <family val="2"/>
    </font>
    <font>
      <sz val="11"/>
      <color indexed="81"/>
      <name val="Tahoma"/>
      <family val="2"/>
    </font>
    <font>
      <sz val="12"/>
      <color indexed="81"/>
      <name val="Tahoma"/>
      <family val="2"/>
    </font>
    <font>
      <u/>
      <sz val="11"/>
      <color indexed="81"/>
      <name val="Tahoma"/>
      <family val="2"/>
    </font>
    <font>
      <b/>
      <sz val="14"/>
      <color indexed="81"/>
      <name val="Tahoma"/>
      <family val="2"/>
    </font>
    <font>
      <b/>
      <u/>
      <sz val="11"/>
      <color indexed="81"/>
      <name val="Tahoma"/>
      <family val="2"/>
    </font>
    <font>
      <b/>
      <sz val="14"/>
      <color rgb="FFFF0000"/>
      <name val="Arial"/>
      <family val="2"/>
    </font>
    <font>
      <b/>
      <sz val="18"/>
      <color rgb="FFFF0000"/>
      <name val="Arial"/>
      <family val="2"/>
    </font>
    <font>
      <b/>
      <sz val="16"/>
      <name val="Arial"/>
      <family val="2"/>
    </font>
    <font>
      <b/>
      <sz val="12"/>
      <color rgb="FFFF0000"/>
      <name val="Arial"/>
      <family val="2"/>
    </font>
    <font>
      <sz val="14"/>
      <color theme="1"/>
      <name val="Arial"/>
      <family val="2"/>
    </font>
    <font>
      <b/>
      <sz val="18"/>
      <color theme="1"/>
      <name val="Arial"/>
      <family val="2"/>
    </font>
    <font>
      <b/>
      <sz val="22"/>
      <color theme="1"/>
      <name val="Arial"/>
      <family val="2"/>
    </font>
    <font>
      <b/>
      <sz val="24"/>
      <color rgb="FFFF0000"/>
      <name val="Arial"/>
      <family val="2"/>
    </font>
    <font>
      <sz val="14"/>
      <name val="Arial"/>
      <family val="2"/>
    </font>
    <font>
      <sz val="11"/>
      <color rgb="FF002060"/>
      <name val="Arial"/>
      <family val="2"/>
    </font>
    <font>
      <sz val="16"/>
      <name val="Arial"/>
      <family val="2"/>
    </font>
    <font>
      <b/>
      <sz val="18"/>
      <name val="Arial"/>
      <family val="2"/>
    </font>
    <font>
      <b/>
      <sz val="22"/>
      <color rgb="FFFF0000"/>
      <name val="Arial"/>
      <family val="2"/>
    </font>
    <font>
      <b/>
      <sz val="18"/>
      <color theme="0"/>
      <name val="Arial"/>
      <family val="2"/>
    </font>
    <font>
      <sz val="11"/>
      <color rgb="FFFF0000"/>
      <name val="Arial"/>
      <family val="2"/>
    </font>
    <font>
      <b/>
      <sz val="28"/>
      <color rgb="FF002060"/>
      <name val="Arial"/>
      <family val="2"/>
    </font>
    <font>
      <sz val="28"/>
      <color rgb="FF002060"/>
      <name val="Arial"/>
      <family val="2"/>
    </font>
    <font>
      <b/>
      <sz val="28"/>
      <name val="Arial"/>
      <family val="2"/>
    </font>
    <font>
      <b/>
      <sz val="28"/>
      <color rgb="FFFF0000"/>
      <name val="Arial"/>
      <family val="2"/>
    </font>
    <font>
      <b/>
      <sz val="28"/>
      <color rgb="FF00B050"/>
      <name val="Arial"/>
      <family val="2"/>
    </font>
    <font>
      <sz val="28"/>
      <name val="Arial"/>
      <family val="2"/>
    </font>
    <font>
      <sz val="11"/>
      <color theme="0"/>
      <name val="Arial"/>
      <family val="2"/>
    </font>
    <font>
      <b/>
      <sz val="16"/>
      <color theme="0"/>
      <name val="Arial"/>
      <family val="2"/>
    </font>
    <font>
      <b/>
      <sz val="14"/>
      <color theme="0"/>
      <name val="Arial"/>
      <family val="2"/>
    </font>
    <font>
      <b/>
      <sz val="12"/>
      <color theme="0"/>
      <name val="Arial"/>
      <family val="2"/>
    </font>
    <font>
      <i/>
      <sz val="11"/>
      <color theme="1"/>
      <name val="Arial"/>
      <family val="2"/>
    </font>
    <font>
      <b/>
      <sz val="20"/>
      <name val="Arial"/>
      <family val="2"/>
    </font>
    <font>
      <b/>
      <sz val="16"/>
      <color rgb="FFFF0000"/>
      <name val="Arial"/>
      <family val="2"/>
    </font>
    <font>
      <b/>
      <sz val="16"/>
      <color rgb="FF0066FF"/>
      <name val="Arial"/>
      <family val="2"/>
    </font>
    <font>
      <b/>
      <sz val="20"/>
      <color theme="0"/>
      <name val="Arial"/>
      <family val="2"/>
    </font>
    <font>
      <b/>
      <sz val="20"/>
      <color theme="1"/>
      <name val="Arial"/>
      <family val="2"/>
    </font>
    <font>
      <b/>
      <i/>
      <sz val="20"/>
      <color theme="1"/>
      <name val="Arial"/>
      <family val="2"/>
    </font>
    <font>
      <b/>
      <i/>
      <sz val="20"/>
      <color theme="0"/>
      <name val="Arial"/>
      <family val="2"/>
    </font>
    <font>
      <b/>
      <sz val="14"/>
      <name val="Calibri"/>
      <family val="2"/>
    </font>
    <font>
      <b/>
      <i/>
      <sz val="14"/>
      <name val="Arial"/>
      <family val="2"/>
    </font>
    <font>
      <b/>
      <i/>
      <sz val="12"/>
      <name val="Arial"/>
      <family val="2"/>
    </font>
    <font>
      <sz val="16"/>
      <color theme="1"/>
      <name val="Arial"/>
      <family val="2"/>
    </font>
    <font>
      <b/>
      <sz val="12"/>
      <color rgb="FFA8442B"/>
      <name val="Arial"/>
      <family val="2"/>
    </font>
    <font>
      <sz val="9"/>
      <color indexed="10"/>
      <name val="Arial Narrow"/>
      <family val="2"/>
    </font>
    <font>
      <sz val="10"/>
      <color indexed="10"/>
      <name val="Arial"/>
      <family val="2"/>
    </font>
    <font>
      <b/>
      <sz val="10"/>
      <color indexed="10"/>
      <name val="Arial"/>
      <family val="2"/>
    </font>
    <font>
      <b/>
      <vertAlign val="superscript"/>
      <sz val="16"/>
      <color theme="1"/>
      <name val="Arial"/>
      <family val="2"/>
    </font>
  </fonts>
  <fills count="36">
    <fill>
      <patternFill patternType="none"/>
    </fill>
    <fill>
      <patternFill patternType="gray125"/>
    </fill>
    <fill>
      <patternFill patternType="solid">
        <fgColor theme="4" tint="0.39997558519241921"/>
        <bgColor indexed="65"/>
      </patternFill>
    </fill>
    <fill>
      <patternFill patternType="solid">
        <fgColor theme="5" tint="0.39997558519241921"/>
        <bgColor indexed="65"/>
      </patternFill>
    </fill>
    <fill>
      <patternFill patternType="solid">
        <fgColor theme="6" tint="0.59999389629810485"/>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bgColor indexed="64"/>
      </patternFill>
    </fill>
    <fill>
      <patternFill patternType="solid">
        <fgColor rgb="FF00B0F0"/>
        <bgColor rgb="FF99CCFF"/>
      </patternFill>
    </fill>
    <fill>
      <patternFill patternType="solid">
        <fgColor theme="2" tint="0.79998168889431442"/>
        <bgColor indexed="64"/>
      </patternFill>
    </fill>
    <fill>
      <patternFill patternType="solid">
        <fgColor theme="5" tint="0.59999389629810485"/>
        <bgColor indexed="64"/>
      </patternFill>
    </fill>
    <fill>
      <patternFill patternType="solid">
        <fgColor rgb="FF00B050"/>
        <bgColor indexed="64"/>
      </patternFill>
    </fill>
    <fill>
      <patternFill patternType="solid">
        <fgColor rgb="FFFF9B69"/>
        <bgColor indexed="64"/>
      </patternFill>
    </fill>
    <fill>
      <patternFill patternType="solid">
        <fgColor rgb="FFFF0000"/>
        <bgColor indexed="64"/>
      </patternFill>
    </fill>
    <fill>
      <patternFill patternType="solid">
        <fgColor theme="6" tint="0.79998168889431442"/>
        <bgColor indexed="64"/>
      </patternFill>
    </fill>
    <fill>
      <patternFill patternType="solid">
        <fgColor rgb="FFFFFF66"/>
        <bgColor indexed="64"/>
      </patternFill>
    </fill>
    <fill>
      <patternFill patternType="solid">
        <fgColor theme="6" tint="0.39997558519241921"/>
        <bgColor indexed="64"/>
      </patternFill>
    </fill>
    <fill>
      <patternFill patternType="solid">
        <fgColor rgb="FFF2F5F7"/>
        <bgColor indexed="64"/>
      </patternFill>
    </fill>
    <fill>
      <patternFill patternType="solid">
        <fgColor rgb="FFFFFFFF"/>
        <bgColor indexed="64"/>
      </patternFill>
    </fill>
    <fill>
      <patternFill patternType="solid">
        <fgColor rgb="FFFFFFFF"/>
        <bgColor rgb="FFCCFFFF"/>
      </patternFill>
    </fill>
    <fill>
      <patternFill patternType="solid">
        <fgColor rgb="FFFFFFFF"/>
        <bgColor rgb="FF99CCFF"/>
      </patternFill>
    </fill>
    <fill>
      <patternFill patternType="solid">
        <fgColor theme="5" tint="0.79998168889431442"/>
        <bgColor indexed="64"/>
      </patternFill>
    </fill>
    <fill>
      <patternFill patternType="solid">
        <fgColor rgb="FFCCFF66"/>
        <bgColor indexed="64"/>
      </patternFill>
    </fill>
    <fill>
      <patternFill patternType="solid">
        <fgColor rgb="FFCCFF99"/>
        <bgColor indexed="64"/>
      </patternFill>
    </fill>
    <fill>
      <patternFill patternType="solid">
        <fgColor rgb="FF3366FF"/>
        <bgColor indexed="64"/>
      </patternFill>
    </fill>
    <fill>
      <patternFill patternType="solid">
        <fgColor rgb="FFE8EEEE"/>
        <bgColor indexed="64"/>
      </patternFill>
    </fill>
    <fill>
      <patternFill patternType="solid">
        <fgColor rgb="FFDAEBFE"/>
        <bgColor auto="1"/>
      </patternFill>
    </fill>
    <fill>
      <patternFill patternType="solid">
        <fgColor rgb="FFDAEBFE"/>
        <bgColor indexed="64"/>
      </patternFill>
    </fill>
    <fill>
      <patternFill patternType="solid">
        <fgColor rgb="FFCFE8FD"/>
        <bgColor indexed="64"/>
      </patternFill>
    </fill>
    <fill>
      <patternFill patternType="gray0625">
        <bgColor theme="6" tint="0.79995117038483843"/>
      </patternFill>
    </fill>
    <fill>
      <patternFill patternType="solid">
        <fgColor theme="0" tint="-0.249977111117893"/>
        <bgColor indexed="64"/>
      </patternFill>
    </fill>
    <fill>
      <patternFill patternType="solid">
        <fgColor rgb="FF0066FF"/>
        <bgColor indexed="64"/>
      </patternFill>
    </fill>
    <fill>
      <patternFill patternType="solid">
        <fgColor rgb="FF65A3FF"/>
        <bgColor indexed="64"/>
      </patternFill>
    </fill>
    <fill>
      <patternFill patternType="solid">
        <fgColor rgb="FF7DB2FF"/>
        <bgColor indexed="64"/>
      </patternFill>
    </fill>
    <fill>
      <patternFill patternType="solid">
        <fgColor rgb="FF97C1FF"/>
        <bgColor indexed="64"/>
      </patternFill>
    </fill>
  </fills>
  <borders count="80">
    <border>
      <left/>
      <right/>
      <top/>
      <bottom/>
      <diagonal/>
    </border>
    <border>
      <left style="thin">
        <color auto="1"/>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style="medium">
        <color auto="1"/>
      </top>
      <bottom style="medium">
        <color auto="1"/>
      </bottom>
      <diagonal/>
    </border>
    <border>
      <left/>
      <right style="thin">
        <color auto="1"/>
      </right>
      <top style="thin">
        <color auto="1"/>
      </top>
      <bottom style="thin">
        <color auto="1"/>
      </bottom>
      <diagonal/>
    </border>
    <border>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thin">
        <color auto="1"/>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medium">
        <color auto="1"/>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thin">
        <color auto="1"/>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diagonal/>
    </border>
    <border>
      <left style="thin">
        <color indexed="64"/>
      </left>
      <right style="thin">
        <color indexed="64"/>
      </right>
      <top/>
      <bottom style="thin">
        <color indexed="64"/>
      </bottom>
      <diagonal/>
    </border>
    <border>
      <left/>
      <right style="thin">
        <color auto="1"/>
      </right>
      <top/>
      <bottom/>
      <diagonal/>
    </border>
    <border>
      <left style="thin">
        <color auto="1"/>
      </left>
      <right/>
      <top style="thin">
        <color auto="1"/>
      </top>
      <bottom/>
      <diagonal/>
    </border>
    <border>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bottom/>
      <diagonal/>
    </border>
    <border>
      <left/>
      <right/>
      <top/>
      <bottom style="thin">
        <color auto="1"/>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style="medium">
        <color auto="1"/>
      </left>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top/>
      <bottom/>
      <diagonal/>
    </border>
    <border>
      <left/>
      <right style="medium">
        <color indexed="64"/>
      </right>
      <top/>
      <bottom/>
      <diagonal/>
    </border>
    <border>
      <left style="thin">
        <color auto="1"/>
      </left>
      <right/>
      <top style="medium">
        <color auto="1"/>
      </top>
      <bottom style="medium">
        <color auto="1"/>
      </bottom>
      <diagonal/>
    </border>
    <border>
      <left style="thin">
        <color rgb="FF000000"/>
      </left>
      <right/>
      <top style="thin">
        <color indexed="64"/>
      </top>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rgb="FF000000"/>
      </top>
      <bottom/>
      <diagonal/>
    </border>
    <border>
      <left/>
      <right/>
      <top/>
      <bottom style="thin">
        <color rgb="FF000000"/>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right style="medium">
        <color indexed="64"/>
      </right>
      <top style="medium">
        <color indexed="64"/>
      </top>
      <bottom style="thin">
        <color auto="1"/>
      </bottom>
      <diagonal/>
    </border>
    <border>
      <left/>
      <right style="thin">
        <color auto="1"/>
      </right>
      <top style="thin">
        <color auto="1"/>
      </top>
      <bottom style="medium">
        <color indexed="64"/>
      </bottom>
      <diagonal/>
    </border>
    <border>
      <left style="thin">
        <color auto="1"/>
      </left>
      <right style="thin">
        <color auto="1"/>
      </right>
      <top style="medium">
        <color indexed="64"/>
      </top>
      <bottom style="medium">
        <color indexed="64"/>
      </bottom>
      <diagonal/>
    </border>
    <border>
      <left style="medium">
        <color auto="1"/>
      </left>
      <right style="medium">
        <color indexed="64"/>
      </right>
      <top style="medium">
        <color auto="1"/>
      </top>
      <bottom/>
      <diagonal/>
    </border>
    <border>
      <left style="medium">
        <color auto="1"/>
      </left>
      <right style="medium">
        <color indexed="64"/>
      </right>
      <top/>
      <bottom/>
      <diagonal/>
    </border>
    <border>
      <left style="medium">
        <color auto="1"/>
      </left>
      <right style="medium">
        <color indexed="64"/>
      </right>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medium">
        <color auto="1"/>
      </right>
      <top style="medium">
        <color auto="1"/>
      </top>
      <bottom style="medium">
        <color auto="1"/>
      </bottom>
      <diagonal/>
    </border>
    <border>
      <left/>
      <right style="thin">
        <color rgb="FF000000"/>
      </right>
      <top style="thin">
        <color auto="1"/>
      </top>
      <bottom/>
      <diagonal/>
    </border>
    <border>
      <left style="thin">
        <color rgb="FF000000"/>
      </left>
      <right style="thin">
        <color auto="1"/>
      </right>
      <top style="thin">
        <color rgb="FF000000"/>
      </top>
      <bottom/>
      <diagonal/>
    </border>
    <border>
      <left style="thin">
        <color rgb="FF000000"/>
      </left>
      <right style="thin">
        <color auto="1"/>
      </right>
      <top/>
      <bottom/>
      <diagonal/>
    </border>
    <border>
      <left style="thin">
        <color rgb="FF000000"/>
      </left>
      <right style="thin">
        <color auto="1"/>
      </right>
      <top/>
      <bottom style="thin">
        <color auto="1"/>
      </bottom>
      <diagonal/>
    </border>
    <border>
      <left style="thin">
        <color rgb="FF000000"/>
      </left>
      <right style="thin">
        <color rgb="FF000000"/>
      </right>
      <top style="thin">
        <color rgb="FF000000"/>
      </top>
      <bottom style="thin">
        <color auto="1"/>
      </bottom>
      <diagonal/>
    </border>
    <border diagonalUp="1" diagonalDown="1">
      <left style="thin">
        <color auto="1"/>
      </left>
      <right style="thin">
        <color auto="1"/>
      </right>
      <top style="thin">
        <color auto="1"/>
      </top>
      <bottom style="thin">
        <color auto="1"/>
      </bottom>
      <diagonal style="thin">
        <color auto="1"/>
      </diagonal>
    </border>
  </borders>
  <cellStyleXfs count="13">
    <xf numFmtId="0" fontId="0" fillId="0" borderId="0"/>
    <xf numFmtId="0" fontId="3" fillId="0" borderId="0"/>
    <xf numFmtId="0" fontId="3" fillId="0" borderId="0"/>
    <xf numFmtId="9" fontId="3" fillId="0" borderId="0" applyFont="0" applyFill="0" applyBorder="0" applyAlignment="0" applyProtection="0"/>
    <xf numFmtId="0" fontId="11" fillId="4" borderId="0" applyNumberFormat="0" applyBorder="0" applyAlignment="0" applyProtection="0"/>
    <xf numFmtId="0" fontId="11" fillId="5" borderId="0" applyNumberFormat="0" applyBorder="0" applyAlignment="0" applyProtection="0"/>
    <xf numFmtId="0" fontId="12" fillId="2" borderId="0" applyNumberFormat="0" applyBorder="0" applyAlignment="0" applyProtection="0"/>
    <xf numFmtId="0" fontId="12" fillId="3" borderId="0" applyNumberFormat="0" applyBorder="0" applyAlignment="0" applyProtection="0"/>
    <xf numFmtId="0" fontId="12" fillId="6" borderId="0" applyNumberFormat="0" applyBorder="0" applyAlignment="0" applyProtection="0"/>
    <xf numFmtId="9" fontId="16" fillId="0" borderId="0" applyFont="0" applyFill="0" applyBorder="0" applyAlignment="0" applyProtection="0"/>
    <xf numFmtId="0" fontId="16" fillId="30" borderId="0"/>
    <xf numFmtId="0" fontId="1" fillId="4" borderId="0" applyNumberFormat="0" applyBorder="0" applyAlignment="0" applyProtection="0"/>
    <xf numFmtId="0" fontId="1" fillId="5" borderId="0" applyNumberFormat="0" applyBorder="0" applyAlignment="0" applyProtection="0"/>
  </cellStyleXfs>
  <cellXfs count="475">
    <xf numFmtId="0" fontId="0" fillId="0" borderId="0" xfId="0"/>
    <xf numFmtId="0" fontId="3" fillId="8" borderId="1" xfId="2" applyFont="1" applyFill="1" applyBorder="1" applyAlignment="1" applyProtection="1">
      <alignment horizontal="center" vertical="center"/>
      <protection locked="0"/>
    </xf>
    <xf numFmtId="0" fontId="3" fillId="8" borderId="9" xfId="2" applyFont="1" applyFill="1" applyBorder="1" applyAlignment="1" applyProtection="1">
      <alignment horizontal="center" vertical="center"/>
      <protection locked="0"/>
    </xf>
    <xf numFmtId="0" fontId="3" fillId="0" borderId="1" xfId="2" applyFont="1" applyFill="1" applyBorder="1" applyAlignment="1" applyProtection="1">
      <alignment horizontal="center" vertical="center"/>
      <protection locked="0"/>
    </xf>
    <xf numFmtId="0" fontId="3" fillId="0" borderId="9" xfId="2" applyFont="1" applyFill="1" applyBorder="1" applyAlignment="1" applyProtection="1">
      <alignment horizontal="center" vertical="center"/>
      <protection locked="0"/>
    </xf>
    <xf numFmtId="164" fontId="31" fillId="15" borderId="12" xfId="2" applyNumberFormat="1" applyFont="1" applyFill="1" applyBorder="1" applyAlignment="1" applyProtection="1">
      <alignment horizontal="right" vertical="center"/>
    </xf>
    <xf numFmtId="0" fontId="4" fillId="28" borderId="4" xfId="1" applyFont="1" applyFill="1" applyBorder="1" applyAlignment="1" applyProtection="1">
      <alignment horizontal="center" vertical="center" wrapText="1"/>
    </xf>
    <xf numFmtId="0" fontId="4" fillId="29" borderId="4" xfId="1" applyFont="1" applyFill="1" applyBorder="1" applyAlignment="1" applyProtection="1">
      <alignment horizontal="center" vertical="center" wrapText="1"/>
    </xf>
    <xf numFmtId="0" fontId="58" fillId="19" borderId="29" xfId="2" applyFont="1" applyFill="1" applyBorder="1" applyAlignment="1" applyProtection="1">
      <alignment horizontal="center" vertical="center"/>
      <protection locked="0"/>
    </xf>
    <xf numFmtId="0" fontId="58" fillId="19" borderId="27" xfId="2" applyFont="1" applyFill="1" applyBorder="1" applyAlignment="1" applyProtection="1">
      <alignment horizontal="center" vertical="center"/>
      <protection locked="0"/>
    </xf>
    <xf numFmtId="0" fontId="57" fillId="22" borderId="29" xfId="2" applyFont="1" applyFill="1" applyBorder="1" applyAlignment="1" applyProtection="1">
      <alignment horizontal="center" vertical="center"/>
      <protection locked="0"/>
    </xf>
    <xf numFmtId="0" fontId="58" fillId="20" borderId="33" xfId="2" applyFont="1" applyFill="1" applyBorder="1" applyAlignment="1" applyProtection="1">
      <alignment horizontal="center" vertical="center"/>
      <protection locked="0"/>
    </xf>
    <xf numFmtId="0" fontId="57" fillId="22" borderId="3" xfId="2" applyFont="1" applyFill="1" applyBorder="1" applyAlignment="1" applyProtection="1">
      <alignment horizontal="center" vertical="center"/>
      <protection locked="0"/>
    </xf>
    <xf numFmtId="0" fontId="58" fillId="20" borderId="31" xfId="2" applyFont="1" applyFill="1" applyBorder="1" applyAlignment="1" applyProtection="1">
      <alignment horizontal="center" vertical="center"/>
      <protection locked="0"/>
    </xf>
    <xf numFmtId="0" fontId="58" fillId="20" borderId="32" xfId="2" applyFont="1" applyFill="1" applyBorder="1" applyAlignment="1" applyProtection="1">
      <alignment horizontal="center" vertical="center"/>
      <protection locked="0"/>
    </xf>
    <xf numFmtId="0" fontId="58" fillId="21" borderId="4" xfId="2" applyFont="1" applyFill="1" applyBorder="1" applyAlignment="1" applyProtection="1">
      <alignment horizontal="center" vertical="center"/>
      <protection locked="0"/>
    </xf>
    <xf numFmtId="0" fontId="58" fillId="21" borderId="20" xfId="2" applyFont="1" applyFill="1" applyBorder="1" applyAlignment="1" applyProtection="1">
      <alignment horizontal="center" vertical="center"/>
      <protection locked="0"/>
    </xf>
    <xf numFmtId="0" fontId="58" fillId="8" borderId="4" xfId="2" applyFont="1" applyFill="1" applyBorder="1" applyAlignment="1" applyProtection="1">
      <alignment horizontal="center" vertical="center" wrapText="1"/>
      <protection locked="0"/>
    </xf>
    <xf numFmtId="0" fontId="58" fillId="8" borderId="37" xfId="2" applyFont="1" applyFill="1" applyBorder="1" applyAlignment="1" applyProtection="1">
      <alignment horizontal="center" vertical="center" wrapText="1"/>
      <protection locked="0"/>
    </xf>
    <xf numFmtId="0" fontId="57" fillId="22" borderId="42" xfId="2" applyFont="1" applyFill="1" applyBorder="1" applyAlignment="1" applyProtection="1">
      <alignment horizontal="center" vertical="center"/>
      <protection locked="0"/>
    </xf>
    <xf numFmtId="0" fontId="58" fillId="21" borderId="37" xfId="2" applyFont="1" applyFill="1" applyBorder="1" applyAlignment="1" applyProtection="1">
      <alignment horizontal="center" vertical="center"/>
      <protection locked="0"/>
    </xf>
    <xf numFmtId="0" fontId="58" fillId="21" borderId="46" xfId="2" applyFont="1" applyFill="1" applyBorder="1" applyAlignment="1" applyProtection="1">
      <alignment horizontal="center" vertical="center"/>
      <protection locked="0"/>
    </xf>
    <xf numFmtId="0" fontId="58" fillId="21" borderId="41" xfId="2" applyFont="1" applyFill="1" applyBorder="1" applyAlignment="1" applyProtection="1">
      <alignment horizontal="center" vertical="center"/>
      <protection locked="0"/>
    </xf>
    <xf numFmtId="0" fontId="58" fillId="21" borderId="45" xfId="2" applyFont="1" applyFill="1" applyBorder="1" applyAlignment="1" applyProtection="1">
      <alignment horizontal="center" vertical="center"/>
      <protection locked="0"/>
    </xf>
    <xf numFmtId="0" fontId="58" fillId="19" borderId="42" xfId="2" applyFont="1" applyFill="1" applyBorder="1" applyAlignment="1" applyProtection="1">
      <alignment horizontal="center" vertical="center"/>
      <protection locked="0"/>
    </xf>
    <xf numFmtId="0" fontId="58" fillId="19" borderId="36" xfId="2" applyFont="1" applyFill="1" applyBorder="1" applyAlignment="1" applyProtection="1">
      <alignment horizontal="center" vertical="center"/>
      <protection locked="0"/>
    </xf>
    <xf numFmtId="0" fontId="57" fillId="22" borderId="4" xfId="2" applyFont="1" applyFill="1" applyBorder="1" applyAlignment="1" applyProtection="1">
      <alignment horizontal="center" vertical="center"/>
      <protection locked="0"/>
    </xf>
    <xf numFmtId="0" fontId="64" fillId="8" borderId="0" xfId="2" applyFont="1" applyFill="1" applyBorder="1" applyAlignment="1" applyProtection="1">
      <alignment horizontal="left" vertical="center" wrapText="1"/>
      <protection locked="0"/>
    </xf>
    <xf numFmtId="0" fontId="64" fillId="8" borderId="21" xfId="2" applyFont="1" applyFill="1" applyBorder="1" applyAlignment="1" applyProtection="1">
      <alignment horizontal="left" vertical="center" wrapText="1"/>
      <protection locked="0"/>
    </xf>
    <xf numFmtId="0" fontId="64" fillId="8" borderId="62" xfId="2" applyFont="1" applyFill="1" applyBorder="1" applyAlignment="1" applyProtection="1">
      <alignment horizontal="left" vertical="center" wrapText="1"/>
      <protection locked="0"/>
    </xf>
    <xf numFmtId="14" fontId="65" fillId="0" borderId="19" xfId="2" applyNumberFormat="1" applyFont="1" applyFill="1" applyBorder="1" applyAlignment="1" applyProtection="1">
      <alignment horizontal="left" vertical="center" wrapText="1"/>
      <protection locked="0"/>
    </xf>
    <xf numFmtId="0" fontId="0" fillId="10" borderId="0" xfId="0" applyFill="1" applyProtection="1"/>
    <xf numFmtId="0" fontId="0" fillId="10" borderId="38" xfId="0" applyFill="1" applyBorder="1" applyProtection="1"/>
    <xf numFmtId="0" fontId="0" fillId="31" borderId="68" xfId="0" applyFill="1" applyBorder="1" applyAlignment="1" applyProtection="1">
      <alignment vertical="center"/>
    </xf>
    <xf numFmtId="0" fontId="65" fillId="26" borderId="63" xfId="2" applyFont="1" applyFill="1" applyBorder="1" applyAlignment="1" applyProtection="1">
      <alignment horizontal="left" vertical="center" wrapText="1"/>
      <protection hidden="1"/>
    </xf>
    <xf numFmtId="0" fontId="65" fillId="26" borderId="1" xfId="2" applyFont="1" applyFill="1" applyBorder="1" applyAlignment="1" applyProtection="1">
      <alignment horizontal="left" vertical="center" wrapText="1"/>
      <protection hidden="1"/>
    </xf>
    <xf numFmtId="0" fontId="8" fillId="8" borderId="18" xfId="2" applyFont="1" applyFill="1" applyBorder="1" applyAlignment="1" applyProtection="1">
      <alignment horizontal="right" vertical="center" wrapText="1"/>
    </xf>
    <xf numFmtId="0" fontId="8" fillId="8" borderId="59" xfId="2" applyFont="1" applyFill="1" applyBorder="1" applyAlignment="1" applyProtection="1">
      <alignment horizontal="right" vertical="center" wrapText="1"/>
    </xf>
    <xf numFmtId="0" fontId="8" fillId="8" borderId="71" xfId="2" applyFont="1" applyFill="1" applyBorder="1" applyAlignment="1" applyProtection="1">
      <alignment horizontal="right" vertical="center" wrapText="1"/>
    </xf>
    <xf numFmtId="0" fontId="17" fillId="10" borderId="0" xfId="2" applyFont="1" applyFill="1" applyBorder="1" applyAlignment="1" applyProtection="1">
      <alignment vertical="top" wrapText="1"/>
    </xf>
    <xf numFmtId="0" fontId="17" fillId="10" borderId="0" xfId="2" applyFont="1" applyFill="1" applyBorder="1" applyAlignment="1" applyProtection="1">
      <alignment horizontal="center" vertical="top" wrapText="1"/>
    </xf>
    <xf numFmtId="0" fontId="10" fillId="16" borderId="2" xfId="2" applyFont="1" applyFill="1" applyBorder="1" applyAlignment="1" applyProtection="1">
      <alignment horizontal="center" vertical="center"/>
    </xf>
    <xf numFmtId="0" fontId="4" fillId="10" borderId="0" xfId="2" applyFont="1" applyFill="1" applyBorder="1" applyAlignment="1" applyProtection="1">
      <alignment horizontal="center" vertical="center"/>
    </xf>
    <xf numFmtId="0" fontId="9" fillId="18" borderId="0" xfId="2" applyFont="1" applyFill="1" applyBorder="1" applyAlignment="1" applyProtection="1">
      <alignment horizontal="left" vertical="center"/>
    </xf>
    <xf numFmtId="0" fontId="16" fillId="0" borderId="1" xfId="0" applyFont="1" applyFill="1" applyBorder="1" applyProtection="1">
      <protection locked="0"/>
    </xf>
    <xf numFmtId="0" fontId="16" fillId="0" borderId="63" xfId="0" applyFont="1" applyFill="1" applyBorder="1" applyProtection="1">
      <protection locked="0"/>
    </xf>
    <xf numFmtId="0" fontId="65" fillId="26" borderId="1" xfId="2" applyFont="1" applyFill="1" applyBorder="1" applyAlignment="1" applyProtection="1">
      <alignment horizontal="left" vertical="center" wrapText="1"/>
    </xf>
    <xf numFmtId="0" fontId="0" fillId="31" borderId="69" xfId="0" applyFill="1" applyBorder="1" applyAlignment="1" applyProtection="1">
      <alignment vertical="center"/>
    </xf>
    <xf numFmtId="0" fontId="65" fillId="26" borderId="63" xfId="2" applyFont="1" applyFill="1" applyBorder="1" applyAlignment="1" applyProtection="1">
      <alignment horizontal="left" vertical="center" wrapText="1"/>
    </xf>
    <xf numFmtId="0" fontId="0" fillId="31" borderId="70" xfId="0" applyFill="1" applyBorder="1" applyAlignment="1" applyProtection="1">
      <alignment vertical="center"/>
    </xf>
    <xf numFmtId="0" fontId="52" fillId="32" borderId="4" xfId="4" applyFont="1" applyFill="1" applyBorder="1" applyAlignment="1" applyProtection="1">
      <alignment horizontal="center" vertical="center" wrapText="1"/>
    </xf>
    <xf numFmtId="0" fontId="3" fillId="10" borderId="38" xfId="2" applyFont="1" applyFill="1" applyBorder="1" applyProtection="1"/>
    <xf numFmtId="0" fontId="3" fillId="10" borderId="0" xfId="2" applyFont="1" applyFill="1" applyProtection="1"/>
    <xf numFmtId="0" fontId="32" fillId="22" borderId="35" xfId="2" applyFont="1" applyFill="1" applyBorder="1" applyAlignment="1" applyProtection="1">
      <alignment horizontal="center" vertical="center"/>
    </xf>
    <xf numFmtId="0" fontId="32" fillId="14" borderId="3" xfId="2" applyFont="1" applyFill="1" applyBorder="1" applyAlignment="1" applyProtection="1">
      <alignment horizontal="center" vertical="center"/>
    </xf>
    <xf numFmtId="0" fontId="32" fillId="13" borderId="3" xfId="2" applyFont="1" applyFill="1" applyBorder="1" applyAlignment="1" applyProtection="1">
      <alignment horizontal="center" vertical="center"/>
    </xf>
    <xf numFmtId="0" fontId="32" fillId="7" borderId="3" xfId="2" applyFont="1" applyFill="1" applyBorder="1" applyAlignment="1" applyProtection="1">
      <alignment horizontal="center" vertical="center"/>
    </xf>
    <xf numFmtId="0" fontId="32" fillId="12" borderId="39" xfId="2" applyFont="1" applyFill="1" applyBorder="1" applyAlignment="1" applyProtection="1">
      <alignment horizontal="center" vertical="center"/>
    </xf>
    <xf numFmtId="0" fontId="0" fillId="10" borderId="45" xfId="0" applyFill="1" applyBorder="1" applyProtection="1"/>
    <xf numFmtId="2" fontId="3" fillId="10" borderId="0" xfId="2" applyNumberFormat="1" applyFont="1" applyFill="1" applyBorder="1" applyAlignment="1" applyProtection="1">
      <alignment horizontal="center" vertical="center"/>
    </xf>
    <xf numFmtId="0" fontId="10" fillId="27" borderId="6" xfId="2" applyFont="1" applyFill="1" applyBorder="1" applyAlignment="1" applyProtection="1">
      <alignment horizontal="center" vertical="center"/>
    </xf>
    <xf numFmtId="0" fontId="0" fillId="10" borderId="46" xfId="0" applyFill="1" applyBorder="1" applyProtection="1"/>
    <xf numFmtId="0" fontId="3" fillId="10" borderId="38" xfId="2" applyFont="1" applyFill="1" applyBorder="1" applyAlignment="1" applyProtection="1"/>
    <xf numFmtId="0" fontId="3" fillId="10" borderId="0" xfId="2" applyFont="1" applyFill="1" applyBorder="1" applyAlignment="1" applyProtection="1">
      <alignment vertical="center"/>
    </xf>
    <xf numFmtId="9" fontId="54" fillId="32" borderId="6" xfId="2" applyNumberFormat="1" applyFont="1" applyFill="1" applyBorder="1" applyAlignment="1" applyProtection="1">
      <alignment horizontal="center" vertical="center"/>
    </xf>
    <xf numFmtId="9" fontId="39" fillId="24" borderId="4" xfId="0" applyNumberFormat="1" applyFont="1" applyFill="1" applyBorder="1" applyAlignment="1" applyProtection="1">
      <alignment horizontal="center" vertical="center"/>
    </xf>
    <xf numFmtId="0" fontId="3" fillId="10" borderId="6" xfId="2" applyFont="1" applyFill="1" applyBorder="1" applyAlignment="1" applyProtection="1">
      <alignment vertical="center"/>
    </xf>
    <xf numFmtId="0" fontId="33" fillId="23" borderId="4" xfId="0" applyFont="1" applyFill="1" applyBorder="1" applyAlignment="1" applyProtection="1">
      <alignment horizontal="center" vertical="center"/>
    </xf>
    <xf numFmtId="2" fontId="3" fillId="10" borderId="4" xfId="2" applyNumberFormat="1" applyFont="1" applyFill="1" applyBorder="1" applyAlignment="1" applyProtection="1">
      <alignment horizontal="center" vertical="center"/>
    </xf>
    <xf numFmtId="0" fontId="2" fillId="15" borderId="4" xfId="0" applyFont="1" applyFill="1" applyBorder="1" applyAlignment="1" applyProtection="1">
      <alignment horizontal="center" vertical="center"/>
    </xf>
    <xf numFmtId="0" fontId="14" fillId="9" borderId="27" xfId="2" applyFont="1" applyFill="1" applyBorder="1" applyAlignment="1" applyProtection="1">
      <alignment horizontal="center" vertical="center"/>
    </xf>
    <xf numFmtId="0" fontId="13" fillId="8" borderId="28" xfId="2" applyFont="1" applyFill="1" applyBorder="1" applyAlignment="1" applyProtection="1">
      <alignment horizontal="left" vertical="center" wrapText="1" indent="1"/>
    </xf>
    <xf numFmtId="0" fontId="37" fillId="22" borderId="4" xfId="0" applyFont="1" applyFill="1" applyBorder="1" applyAlignment="1" applyProtection="1">
      <alignment horizontal="center" vertical="center"/>
    </xf>
    <xf numFmtId="9" fontId="3" fillId="10" borderId="4" xfId="2" applyNumberFormat="1" applyFont="1" applyFill="1" applyBorder="1" applyAlignment="1" applyProtection="1">
      <alignment horizontal="center" vertical="center"/>
    </xf>
    <xf numFmtId="0" fontId="3" fillId="10" borderId="38" xfId="2" applyFont="1" applyFill="1" applyBorder="1" applyAlignment="1" applyProtection="1">
      <alignment vertical="center"/>
    </xf>
    <xf numFmtId="0" fontId="6" fillId="10" borderId="4" xfId="2" applyFont="1" applyFill="1" applyBorder="1" applyAlignment="1" applyProtection="1">
      <alignment horizontal="center" vertical="center"/>
    </xf>
    <xf numFmtId="9" fontId="6" fillId="10" borderId="4" xfId="9" applyFont="1" applyFill="1" applyBorder="1" applyAlignment="1" applyProtection="1">
      <alignment horizontal="center" vertical="center"/>
    </xf>
    <xf numFmtId="10" fontId="0" fillId="15" borderId="4" xfId="0" applyNumberFormat="1" applyFill="1" applyBorder="1" applyAlignment="1" applyProtection="1">
      <alignment horizontal="center" vertical="center"/>
    </xf>
    <xf numFmtId="0" fontId="0" fillId="15" borderId="4" xfId="0" applyFill="1" applyBorder="1" applyAlignment="1" applyProtection="1">
      <alignment horizontal="center" vertical="center"/>
    </xf>
    <xf numFmtId="9" fontId="0" fillId="15" borderId="4" xfId="0" applyNumberFormat="1" applyFill="1" applyBorder="1" applyAlignment="1" applyProtection="1">
      <alignment horizontal="center" vertical="center"/>
    </xf>
    <xf numFmtId="9" fontId="0" fillId="7" borderId="4" xfId="0" applyNumberFormat="1" applyFill="1" applyBorder="1" applyAlignment="1" applyProtection="1">
      <alignment horizontal="center" vertical="center"/>
    </xf>
    <xf numFmtId="164" fontId="30" fillId="15" borderId="4" xfId="0" applyNumberFormat="1" applyFont="1" applyFill="1" applyBorder="1" applyAlignment="1" applyProtection="1">
      <alignment horizontal="center" vertical="center"/>
    </xf>
    <xf numFmtId="2" fontId="3" fillId="10" borderId="0" xfId="2" applyNumberFormat="1" applyFont="1" applyFill="1" applyBorder="1" applyAlignment="1" applyProtection="1">
      <alignment vertical="center"/>
    </xf>
    <xf numFmtId="0" fontId="0" fillId="15" borderId="0" xfId="0" applyFill="1" applyBorder="1" applyAlignment="1" applyProtection="1">
      <alignment horizontal="center" vertical="center"/>
    </xf>
    <xf numFmtId="0" fontId="0" fillId="15" borderId="3" xfId="0" applyFill="1" applyBorder="1" applyAlignment="1" applyProtection="1"/>
    <xf numFmtId="0" fontId="0" fillId="15" borderId="0" xfId="0" applyFill="1" applyBorder="1" applyProtection="1"/>
    <xf numFmtId="0" fontId="0" fillId="15" borderId="38" xfId="0" applyFill="1" applyBorder="1" applyProtection="1"/>
    <xf numFmtId="9" fontId="3" fillId="10" borderId="38" xfId="2" applyNumberFormat="1" applyFont="1" applyFill="1" applyBorder="1" applyAlignment="1" applyProtection="1">
      <alignment vertical="center"/>
    </xf>
    <xf numFmtId="9" fontId="3" fillId="10" borderId="0" xfId="2" applyNumberFormat="1" applyFont="1" applyFill="1" applyBorder="1" applyAlignment="1" applyProtection="1">
      <alignment vertical="center"/>
    </xf>
    <xf numFmtId="0" fontId="0" fillId="15" borderId="41" xfId="0" applyFill="1" applyBorder="1" applyAlignment="1" applyProtection="1"/>
    <xf numFmtId="0" fontId="0" fillId="15" borderId="37" xfId="0" applyFill="1" applyBorder="1" applyAlignment="1" applyProtection="1"/>
    <xf numFmtId="0" fontId="0" fillId="15" borderId="46" xfId="0" applyFill="1" applyBorder="1" applyAlignment="1" applyProtection="1">
      <alignment horizontal="center" vertical="center"/>
    </xf>
    <xf numFmtId="10" fontId="0" fillId="17" borderId="4" xfId="0" applyNumberFormat="1" applyFill="1" applyBorder="1" applyAlignment="1" applyProtection="1">
      <alignment horizontal="center" vertical="center"/>
    </xf>
    <xf numFmtId="0" fontId="0" fillId="15" borderId="43" xfId="0" applyFill="1" applyBorder="1" applyAlignment="1" applyProtection="1">
      <alignment horizontal="center" vertical="center"/>
    </xf>
    <xf numFmtId="0" fontId="0" fillId="15" borderId="40" xfId="0" applyFill="1" applyBorder="1" applyAlignment="1" applyProtection="1">
      <alignment horizontal="center" vertical="center"/>
    </xf>
    <xf numFmtId="0" fontId="13" fillId="0" borderId="34" xfId="2" applyFont="1" applyFill="1" applyBorder="1" applyAlignment="1" applyProtection="1">
      <alignment horizontal="left" vertical="center" wrapText="1" indent="1"/>
    </xf>
    <xf numFmtId="0" fontId="37" fillId="22" borderId="3" xfId="0" applyFont="1" applyFill="1" applyBorder="1" applyAlignment="1" applyProtection="1">
      <alignment horizontal="center" vertical="center"/>
    </xf>
    <xf numFmtId="9" fontId="0" fillId="10" borderId="38" xfId="0" applyNumberFormat="1" applyFill="1" applyBorder="1" applyProtection="1"/>
    <xf numFmtId="9" fontId="0" fillId="10" borderId="0" xfId="0" applyNumberFormat="1" applyFill="1" applyProtection="1"/>
    <xf numFmtId="0" fontId="0" fillId="10" borderId="0" xfId="0" applyFill="1" applyBorder="1" applyProtection="1"/>
    <xf numFmtId="0" fontId="14" fillId="9" borderId="30" xfId="2" applyFont="1" applyFill="1" applyBorder="1" applyAlignment="1" applyProtection="1">
      <alignment horizontal="center" vertical="center"/>
    </xf>
    <xf numFmtId="0" fontId="13" fillId="19" borderId="31" xfId="2" applyFont="1" applyFill="1" applyBorder="1" applyAlignment="1" applyProtection="1">
      <alignment horizontal="left" vertical="center" wrapText="1" indent="1"/>
    </xf>
    <xf numFmtId="0" fontId="13" fillId="20" borderId="30" xfId="2" applyFont="1" applyFill="1" applyBorder="1" applyAlignment="1" applyProtection="1">
      <alignment horizontal="left" vertical="center" wrapText="1" indent="1"/>
    </xf>
    <xf numFmtId="0" fontId="14" fillId="9" borderId="20" xfId="2" applyFont="1" applyFill="1" applyBorder="1" applyAlignment="1" applyProtection="1">
      <alignment horizontal="center" vertical="center"/>
    </xf>
    <xf numFmtId="0" fontId="13" fillId="0" borderId="4" xfId="2" applyFont="1" applyFill="1" applyBorder="1" applyAlignment="1" applyProtection="1">
      <alignment horizontal="left" vertical="center" wrapText="1" indent="1"/>
    </xf>
    <xf numFmtId="9" fontId="54" fillId="32" borderId="6" xfId="0" applyNumberFormat="1" applyFont="1" applyFill="1" applyBorder="1" applyAlignment="1" applyProtection="1">
      <alignment horizontal="center" vertical="center"/>
    </xf>
    <xf numFmtId="0" fontId="14" fillId="9" borderId="4" xfId="2" applyFont="1" applyFill="1" applyBorder="1" applyAlignment="1" applyProtection="1">
      <alignment horizontal="center" vertical="center"/>
    </xf>
    <xf numFmtId="0" fontId="13" fillId="8" borderId="4" xfId="2" applyFont="1" applyFill="1" applyBorder="1" applyAlignment="1" applyProtection="1">
      <alignment horizontal="left" vertical="center" wrapText="1" indent="1"/>
    </xf>
    <xf numFmtId="0" fontId="51" fillId="32" borderId="43" xfId="0" applyFont="1" applyFill="1" applyBorder="1" applyAlignment="1" applyProtection="1">
      <alignment horizontal="left" vertical="center" wrapText="1"/>
    </xf>
    <xf numFmtId="0" fontId="51" fillId="32" borderId="21" xfId="0" applyFont="1" applyFill="1" applyBorder="1" applyAlignment="1" applyProtection="1">
      <alignment horizontal="left" vertical="center" wrapText="1"/>
    </xf>
    <xf numFmtId="0" fontId="14" fillId="9" borderId="37" xfId="2" applyFont="1" applyFill="1" applyBorder="1" applyAlignment="1" applyProtection="1">
      <alignment horizontal="center" vertical="center"/>
    </xf>
    <xf numFmtId="0" fontId="13" fillId="0" borderId="37" xfId="2" applyFont="1" applyFill="1" applyBorder="1" applyAlignment="1" applyProtection="1">
      <alignment horizontal="left" vertical="center" wrapText="1" indent="1"/>
    </xf>
    <xf numFmtId="0" fontId="13" fillId="0" borderId="41" xfId="2" applyFont="1" applyFill="1" applyBorder="1" applyAlignment="1" applyProtection="1">
      <alignment horizontal="left" vertical="center" wrapText="1" indent="1"/>
    </xf>
    <xf numFmtId="9" fontId="3" fillId="18" borderId="4" xfId="2" applyNumberFormat="1" applyFont="1" applyFill="1" applyBorder="1" applyAlignment="1" applyProtection="1">
      <alignment horizontal="center" vertical="center"/>
    </xf>
    <xf numFmtId="0" fontId="9" fillId="10" borderId="37" xfId="2" applyFont="1" applyFill="1" applyBorder="1" applyAlignment="1" applyProtection="1">
      <alignment horizontal="right" vertical="center"/>
    </xf>
    <xf numFmtId="9" fontId="2" fillId="7" borderId="0" xfId="0" applyNumberFormat="1" applyFont="1" applyFill="1" applyAlignment="1" applyProtection="1">
      <alignment horizontal="center" vertical="center"/>
    </xf>
    <xf numFmtId="0" fontId="24" fillId="7" borderId="52" xfId="0" applyFont="1" applyFill="1" applyBorder="1" applyAlignment="1" applyProtection="1">
      <alignment horizontal="right" vertical="center"/>
    </xf>
    <xf numFmtId="0" fontId="24" fillId="7" borderId="7" xfId="0" applyFont="1" applyFill="1" applyBorder="1" applyAlignment="1" applyProtection="1">
      <alignment horizontal="center" vertical="center"/>
    </xf>
    <xf numFmtId="0" fontId="24" fillId="7" borderId="4" xfId="0" applyFont="1" applyFill="1" applyBorder="1" applyAlignment="1" applyProtection="1">
      <alignment horizontal="center" vertical="center"/>
    </xf>
    <xf numFmtId="10" fontId="13" fillId="17" borderId="4" xfId="0" applyNumberFormat="1" applyFont="1" applyFill="1" applyBorder="1" applyAlignment="1" applyProtection="1">
      <alignment horizontal="center" vertical="center"/>
    </xf>
    <xf numFmtId="0" fontId="2" fillId="10" borderId="0" xfId="0" applyFont="1" applyFill="1" applyAlignment="1" applyProtection="1">
      <alignment vertical="center"/>
    </xf>
    <xf numFmtId="0" fontId="9" fillId="10" borderId="4" xfId="2" applyFont="1" applyFill="1" applyBorder="1" applyAlignment="1" applyProtection="1">
      <alignment horizontal="right" vertical="center"/>
    </xf>
    <xf numFmtId="0" fontId="40" fillId="10" borderId="0" xfId="2" applyFont="1" applyFill="1" applyBorder="1" applyAlignment="1" applyProtection="1">
      <alignment horizontal="right" vertical="center"/>
    </xf>
    <xf numFmtId="0" fontId="3" fillId="18" borderId="0" xfId="2" applyFont="1" applyFill="1" applyProtection="1"/>
    <xf numFmtId="0" fontId="9" fillId="18" borderId="4" xfId="2" applyFont="1" applyFill="1" applyBorder="1" applyAlignment="1" applyProtection="1">
      <alignment horizontal="right" vertical="center"/>
    </xf>
    <xf numFmtId="0" fontId="32" fillId="18" borderId="0" xfId="2" applyFont="1" applyFill="1" applyBorder="1" applyAlignment="1" applyProtection="1">
      <alignment horizontal="right" vertical="center"/>
    </xf>
    <xf numFmtId="164" fontId="31" fillId="18" borderId="0" xfId="2" applyNumberFormat="1" applyFont="1" applyFill="1" applyBorder="1" applyAlignment="1" applyProtection="1">
      <alignment horizontal="right" vertical="center"/>
    </xf>
    <xf numFmtId="0" fontId="9" fillId="18" borderId="43" xfId="2" applyFont="1" applyFill="1" applyBorder="1" applyAlignment="1" applyProtection="1">
      <alignment horizontal="left" vertical="center"/>
    </xf>
    <xf numFmtId="164" fontId="40" fillId="10" borderId="0" xfId="2" applyNumberFormat="1" applyFont="1" applyFill="1" applyBorder="1" applyAlignment="1" applyProtection="1">
      <alignment horizontal="right" vertical="center"/>
    </xf>
    <xf numFmtId="0" fontId="40" fillId="10" borderId="0" xfId="2" applyFont="1" applyFill="1" applyBorder="1" applyAlignment="1" applyProtection="1">
      <alignment horizontal="left" vertical="center"/>
    </xf>
    <xf numFmtId="0" fontId="43" fillId="25" borderId="20" xfId="2" applyFont="1" applyFill="1" applyBorder="1" applyAlignment="1" applyProtection="1">
      <alignment horizontal="center" vertical="center"/>
    </xf>
    <xf numFmtId="0" fontId="3" fillId="10" borderId="10" xfId="2" applyFont="1" applyFill="1" applyBorder="1" applyAlignment="1" applyProtection="1">
      <alignment horizontal="left" vertical="center"/>
    </xf>
    <xf numFmtId="164" fontId="3" fillId="10" borderId="0" xfId="2" applyNumberFormat="1" applyFont="1" applyFill="1" applyBorder="1" applyAlignment="1" applyProtection="1">
      <alignment horizontal="right" vertical="center"/>
    </xf>
    <xf numFmtId="0" fontId="16" fillId="8" borderId="1" xfId="0" applyFont="1" applyFill="1" applyBorder="1" applyProtection="1">
      <protection locked="0"/>
    </xf>
    <xf numFmtId="0" fontId="16" fillId="8" borderId="63" xfId="0" applyFont="1" applyFill="1" applyBorder="1" applyProtection="1">
      <protection locked="0"/>
    </xf>
    <xf numFmtId="0" fontId="32" fillId="12" borderId="3" xfId="2" applyFont="1" applyFill="1" applyBorder="1" applyAlignment="1" applyProtection="1">
      <alignment horizontal="center" vertical="center"/>
    </xf>
    <xf numFmtId="0" fontId="3" fillId="10" borderId="0" xfId="2" applyFont="1" applyFill="1" applyBorder="1" applyAlignment="1" applyProtection="1">
      <alignment horizontal="center" vertical="center"/>
    </xf>
    <xf numFmtId="0" fontId="16" fillId="10" borderId="0" xfId="0" applyFont="1" applyFill="1" applyProtection="1"/>
    <xf numFmtId="0" fontId="44" fillId="18" borderId="38" xfId="0" applyFont="1" applyFill="1" applyBorder="1" applyProtection="1"/>
    <xf numFmtId="0" fontId="34" fillId="15" borderId="0" xfId="0" applyFont="1" applyFill="1" applyProtection="1"/>
    <xf numFmtId="0" fontId="0" fillId="15" borderId="0" xfId="0" applyFill="1" applyProtection="1"/>
    <xf numFmtId="0" fontId="32" fillId="15" borderId="0" xfId="0" applyFont="1" applyFill="1" applyProtection="1"/>
    <xf numFmtId="0" fontId="0" fillId="15" borderId="0" xfId="0" applyFill="1" applyBorder="1" applyAlignment="1" applyProtection="1">
      <alignment horizontal="center"/>
    </xf>
    <xf numFmtId="0" fontId="20" fillId="24" borderId="4" xfId="4" applyFont="1" applyFill="1" applyBorder="1" applyAlignment="1" applyProtection="1">
      <alignment horizontal="center" vertical="center" wrapText="1"/>
    </xf>
    <xf numFmtId="0" fontId="3" fillId="15" borderId="38" xfId="2" applyFont="1" applyFill="1" applyBorder="1" applyProtection="1"/>
    <xf numFmtId="0" fontId="3" fillId="15" borderId="0" xfId="2" applyFont="1" applyFill="1" applyBorder="1" applyProtection="1"/>
    <xf numFmtId="0" fontId="32" fillId="22" borderId="29" xfId="2" applyFont="1" applyFill="1" applyBorder="1" applyAlignment="1" applyProtection="1">
      <alignment horizontal="center" vertical="center"/>
    </xf>
    <xf numFmtId="0" fontId="4" fillId="15" borderId="0" xfId="2" applyFont="1" applyFill="1" applyBorder="1" applyAlignment="1" applyProtection="1">
      <alignment horizontal="left" vertical="center"/>
    </xf>
    <xf numFmtId="0" fontId="3" fillId="15" borderId="38" xfId="2" applyFont="1" applyFill="1" applyBorder="1" applyAlignment="1" applyProtection="1">
      <alignment vertical="center"/>
    </xf>
    <xf numFmtId="0" fontId="3" fillId="15" borderId="0" xfId="2" applyFont="1" applyFill="1" applyBorder="1" applyAlignment="1" applyProtection="1">
      <alignment vertical="center"/>
    </xf>
    <xf numFmtId="2" fontId="3" fillId="15" borderId="0" xfId="2" applyNumberFormat="1" applyFont="1" applyFill="1" applyBorder="1" applyAlignment="1" applyProtection="1">
      <alignment horizontal="center" vertical="center"/>
    </xf>
    <xf numFmtId="0" fontId="10" fillId="27" borderId="4" xfId="2" applyFont="1" applyFill="1" applyBorder="1" applyAlignment="1" applyProtection="1">
      <alignment horizontal="center" vertical="center"/>
    </xf>
    <xf numFmtId="0" fontId="4" fillId="15" borderId="0" xfId="2" applyFont="1" applyFill="1" applyBorder="1" applyAlignment="1" applyProtection="1">
      <alignment horizontal="center" vertical="center"/>
    </xf>
    <xf numFmtId="0" fontId="32" fillId="24" borderId="21" xfId="0" applyFont="1" applyFill="1" applyBorder="1" applyAlignment="1" applyProtection="1">
      <alignment horizontal="center" vertical="center"/>
    </xf>
    <xf numFmtId="9" fontId="10" fillId="24" borderId="6" xfId="2" applyNumberFormat="1" applyFont="1" applyFill="1" applyBorder="1" applyAlignment="1" applyProtection="1">
      <alignment horizontal="center" vertical="center"/>
    </xf>
    <xf numFmtId="9" fontId="39" fillId="15" borderId="6" xfId="0" applyNumberFormat="1" applyFont="1" applyFill="1" applyBorder="1" applyAlignment="1" applyProtection="1">
      <alignment vertical="center"/>
    </xf>
    <xf numFmtId="0" fontId="0" fillId="15" borderId="4" xfId="0" applyFill="1" applyBorder="1" applyAlignment="1" applyProtection="1">
      <alignment horizontal="center"/>
    </xf>
    <xf numFmtId="0" fontId="2" fillId="15" borderId="0" xfId="0" applyFont="1" applyFill="1" applyBorder="1" applyAlignment="1" applyProtection="1">
      <alignment horizontal="center" vertical="center"/>
    </xf>
    <xf numFmtId="0" fontId="44" fillId="15" borderId="0" xfId="0" applyFont="1" applyFill="1" applyProtection="1"/>
    <xf numFmtId="9" fontId="3" fillId="15" borderId="4" xfId="2" applyNumberFormat="1" applyFill="1" applyBorder="1" applyAlignment="1" applyProtection="1">
      <alignment horizontal="center" vertical="center"/>
    </xf>
    <xf numFmtId="9" fontId="6" fillId="15" borderId="38" xfId="2" applyNumberFormat="1" applyFont="1" applyFill="1" applyBorder="1" applyAlignment="1" applyProtection="1">
      <alignment horizontal="right"/>
    </xf>
    <xf numFmtId="9" fontId="6" fillId="15" borderId="6" xfId="2" applyNumberFormat="1" applyFont="1" applyFill="1" applyBorder="1" applyAlignment="1" applyProtection="1">
      <alignment horizontal="right"/>
    </xf>
    <xf numFmtId="2" fontId="6" fillId="15" borderId="4" xfId="2" applyNumberFormat="1" applyFont="1" applyFill="1" applyBorder="1" applyAlignment="1" applyProtection="1">
      <alignment horizontal="center" vertical="center"/>
    </xf>
    <xf numFmtId="10" fontId="55" fillId="15" borderId="4" xfId="0" applyNumberFormat="1" applyFont="1" applyFill="1" applyBorder="1" applyAlignment="1" applyProtection="1">
      <alignment horizontal="center" vertical="center"/>
    </xf>
    <xf numFmtId="164" fontId="30" fillId="15" borderId="0" xfId="0" applyNumberFormat="1" applyFont="1" applyFill="1" applyBorder="1" applyAlignment="1" applyProtection="1">
      <alignment horizontal="center" vertical="center"/>
    </xf>
    <xf numFmtId="2" fontId="3" fillId="15" borderId="0" xfId="2" applyNumberFormat="1" applyFont="1" applyFill="1" applyBorder="1" applyAlignment="1" applyProtection="1">
      <alignment vertical="center"/>
    </xf>
    <xf numFmtId="0" fontId="0" fillId="15" borderId="3" xfId="0" applyFill="1" applyBorder="1" applyProtection="1"/>
    <xf numFmtId="0" fontId="0" fillId="15" borderId="41" xfId="0" applyFill="1" applyBorder="1" applyProtection="1"/>
    <xf numFmtId="9" fontId="0" fillId="15" borderId="41" xfId="0" applyNumberFormat="1" applyFill="1" applyBorder="1" applyAlignment="1" applyProtection="1">
      <alignment horizontal="center" vertical="center"/>
    </xf>
    <xf numFmtId="9" fontId="0" fillId="15" borderId="37" xfId="0" applyNumberFormat="1" applyFill="1" applyBorder="1" applyAlignment="1" applyProtection="1">
      <alignment horizontal="center" vertical="center"/>
    </xf>
    <xf numFmtId="0" fontId="13" fillId="8" borderId="3" xfId="2" applyFont="1" applyFill="1" applyBorder="1" applyAlignment="1" applyProtection="1">
      <alignment horizontal="left" vertical="center" wrapText="1" indent="1"/>
    </xf>
    <xf numFmtId="0" fontId="13" fillId="8" borderId="35" xfId="2" applyFont="1" applyFill="1" applyBorder="1" applyAlignment="1" applyProtection="1">
      <alignment horizontal="left" vertical="center" wrapText="1" indent="1"/>
    </xf>
    <xf numFmtId="0" fontId="0" fillId="15" borderId="38" xfId="0" applyFill="1" applyBorder="1" applyAlignment="1" applyProtection="1">
      <alignment horizontal="center" vertical="center"/>
    </xf>
    <xf numFmtId="0" fontId="0" fillId="15" borderId="0" xfId="0" applyFill="1" applyAlignment="1" applyProtection="1">
      <alignment horizontal="center" vertical="center"/>
    </xf>
    <xf numFmtId="0" fontId="18" fillId="24" borderId="43" xfId="5" applyFont="1" applyFill="1" applyBorder="1" applyAlignment="1" applyProtection="1">
      <alignment vertical="center" wrapText="1"/>
    </xf>
    <xf numFmtId="9" fontId="3" fillId="15" borderId="0" xfId="2" applyNumberFormat="1" applyFont="1" applyFill="1" applyBorder="1" applyAlignment="1" applyProtection="1">
      <alignment vertical="center"/>
    </xf>
    <xf numFmtId="0" fontId="14" fillId="9" borderId="54" xfId="2" applyFont="1" applyFill="1" applyBorder="1" applyAlignment="1" applyProtection="1">
      <alignment horizontal="center" vertical="center"/>
    </xf>
    <xf numFmtId="0" fontId="14" fillId="9" borderId="55" xfId="2" applyFont="1" applyFill="1" applyBorder="1" applyAlignment="1" applyProtection="1">
      <alignment horizontal="center" vertical="center"/>
    </xf>
    <xf numFmtId="0" fontId="18" fillId="24" borderId="21" xfId="5" applyFont="1" applyFill="1" applyBorder="1" applyAlignment="1" applyProtection="1">
      <alignment vertical="center"/>
    </xf>
    <xf numFmtId="0" fontId="13" fillId="8" borderId="27" xfId="2" applyFont="1" applyFill="1" applyBorder="1" applyAlignment="1" applyProtection="1">
      <alignment horizontal="left" vertical="center" wrapText="1" indent="1"/>
    </xf>
    <xf numFmtId="0" fontId="14" fillId="9" borderId="56" xfId="2" applyFont="1" applyFill="1" applyBorder="1" applyAlignment="1" applyProtection="1">
      <alignment horizontal="center" vertical="center"/>
    </xf>
    <xf numFmtId="0" fontId="13" fillId="8" borderId="6" xfId="2" applyFont="1" applyFill="1" applyBorder="1" applyAlignment="1" applyProtection="1">
      <alignment horizontal="left" vertical="center" wrapText="1" indent="1"/>
    </xf>
    <xf numFmtId="0" fontId="0" fillId="15" borderId="3" xfId="0" applyFill="1" applyBorder="1" applyAlignment="1" applyProtection="1">
      <alignment horizontal="center" vertical="center"/>
    </xf>
    <xf numFmtId="0" fontId="0" fillId="15" borderId="4" xfId="0" applyFill="1" applyBorder="1" applyProtection="1"/>
    <xf numFmtId="0" fontId="14" fillId="9" borderId="57" xfId="2" applyFont="1" applyFill="1" applyBorder="1" applyAlignment="1" applyProtection="1">
      <alignment horizontal="center" vertical="center"/>
    </xf>
    <xf numFmtId="0" fontId="13" fillId="8" borderId="22" xfId="2" applyFont="1" applyFill="1" applyBorder="1" applyAlignment="1" applyProtection="1">
      <alignment horizontal="left" vertical="center" wrapText="1" indent="1"/>
    </xf>
    <xf numFmtId="0" fontId="0" fillId="15" borderId="41" xfId="0" applyFill="1" applyBorder="1" applyAlignment="1" applyProtection="1">
      <alignment horizontal="center" vertical="center"/>
    </xf>
    <xf numFmtId="10" fontId="0" fillId="15" borderId="0" xfId="0" applyNumberFormat="1" applyFill="1" applyBorder="1" applyAlignment="1" applyProtection="1">
      <alignment horizontal="center" vertical="center"/>
    </xf>
    <xf numFmtId="9" fontId="0" fillId="15" borderId="0" xfId="0" applyNumberFormat="1" applyFill="1" applyBorder="1" applyAlignment="1" applyProtection="1">
      <alignment horizontal="center" vertical="center"/>
    </xf>
    <xf numFmtId="0" fontId="13" fillId="8" borderId="58" xfId="2" applyFont="1" applyFill="1" applyBorder="1" applyAlignment="1" applyProtection="1">
      <alignment horizontal="left" vertical="center" wrapText="1" indent="1"/>
    </xf>
    <xf numFmtId="0" fontId="3" fillId="15" borderId="0" xfId="2" applyFont="1" applyFill="1" applyProtection="1"/>
    <xf numFmtId="0" fontId="9" fillId="15" borderId="37" xfId="2" applyFont="1" applyFill="1" applyBorder="1" applyAlignment="1" applyProtection="1">
      <alignment horizontal="right" vertical="center"/>
    </xf>
    <xf numFmtId="0" fontId="24" fillId="15" borderId="0" xfId="0" applyFont="1" applyFill="1" applyBorder="1" applyAlignment="1" applyProtection="1">
      <alignment horizontal="center" vertical="center"/>
    </xf>
    <xf numFmtId="0" fontId="2" fillId="15" borderId="0" xfId="0" applyFont="1" applyFill="1" applyBorder="1" applyAlignment="1" applyProtection="1">
      <alignment vertical="center"/>
    </xf>
    <xf numFmtId="0" fontId="20" fillId="15" borderId="0" xfId="0" applyFont="1" applyFill="1" applyAlignment="1" applyProtection="1">
      <alignment vertical="center" wrapText="1"/>
    </xf>
    <xf numFmtId="0" fontId="9" fillId="15" borderId="4" xfId="2" applyFont="1" applyFill="1" applyBorder="1" applyAlignment="1" applyProtection="1">
      <alignment horizontal="right" vertical="center"/>
    </xf>
    <xf numFmtId="0" fontId="9" fillId="15" borderId="0" xfId="2" applyFont="1" applyFill="1" applyBorder="1" applyAlignment="1" applyProtection="1">
      <alignment horizontal="right" vertical="center"/>
    </xf>
    <xf numFmtId="164" fontId="40" fillId="15" borderId="0" xfId="2" applyNumberFormat="1" applyFont="1" applyFill="1" applyBorder="1" applyAlignment="1" applyProtection="1">
      <alignment horizontal="center" vertical="center"/>
    </xf>
    <xf numFmtId="164" fontId="3" fillId="15" borderId="0" xfId="2" applyNumberFormat="1" applyFont="1" applyFill="1" applyBorder="1" applyAlignment="1" applyProtection="1">
      <alignment horizontal="center" vertical="center"/>
    </xf>
    <xf numFmtId="0" fontId="38" fillId="15" borderId="0" xfId="2" applyFont="1" applyFill="1" applyBorder="1" applyAlignment="1" applyProtection="1">
      <alignment horizontal="right" vertical="center"/>
    </xf>
    <xf numFmtId="164" fontId="3" fillId="15" borderId="10" xfId="2" applyNumberFormat="1" applyFont="1" applyFill="1" applyBorder="1" applyAlignment="1" applyProtection="1">
      <alignment horizontal="right" vertical="center"/>
    </xf>
    <xf numFmtId="0" fontId="3" fillId="15" borderId="10" xfId="2" applyFont="1" applyFill="1" applyBorder="1" applyAlignment="1" applyProtection="1">
      <alignment horizontal="left" vertical="center"/>
    </xf>
    <xf numFmtId="0" fontId="43" fillId="25" borderId="21" xfId="2" applyFont="1" applyFill="1" applyBorder="1" applyAlignment="1" applyProtection="1">
      <alignment horizontal="center" vertical="center"/>
    </xf>
    <xf numFmtId="10" fontId="0" fillId="15" borderId="0" xfId="0" applyNumberFormat="1" applyFill="1" applyBorder="1" applyProtection="1"/>
    <xf numFmtId="0" fontId="32" fillId="15" borderId="0" xfId="2" applyFont="1" applyFill="1" applyBorder="1" applyAlignment="1" applyProtection="1">
      <alignment horizontal="right" vertical="center"/>
    </xf>
    <xf numFmtId="0" fontId="41" fillId="15" borderId="0" xfId="2" applyFont="1" applyFill="1" applyBorder="1" applyAlignment="1" applyProtection="1">
      <alignment horizontal="center" vertical="center"/>
    </xf>
    <xf numFmtId="0" fontId="9" fillId="15" borderId="12" xfId="2" applyFont="1" applyFill="1" applyBorder="1" applyAlignment="1" applyProtection="1">
      <alignment horizontal="left" vertical="center"/>
    </xf>
    <xf numFmtId="0" fontId="9" fillId="15" borderId="49" xfId="2" applyFont="1" applyFill="1" applyBorder="1" applyAlignment="1" applyProtection="1">
      <alignment horizontal="left" vertical="center"/>
    </xf>
    <xf numFmtId="0" fontId="17" fillId="15" borderId="0" xfId="2" applyFont="1" applyFill="1" applyBorder="1" applyAlignment="1" applyProtection="1">
      <alignment vertical="top" wrapText="1"/>
    </xf>
    <xf numFmtId="0" fontId="17" fillId="15" borderId="0" xfId="2" applyFont="1" applyFill="1" applyBorder="1" applyAlignment="1" applyProtection="1">
      <alignment horizontal="center" vertical="top" wrapText="1"/>
    </xf>
    <xf numFmtId="0" fontId="3" fillId="15" borderId="0" xfId="2" applyFont="1" applyFill="1" applyBorder="1" applyAlignment="1" applyProtection="1">
      <alignment horizontal="center" vertical="center"/>
    </xf>
    <xf numFmtId="0" fontId="16" fillId="15" borderId="0" xfId="0" applyFont="1" applyFill="1" applyProtection="1"/>
    <xf numFmtId="0" fontId="2" fillId="15" borderId="0" xfId="0" applyFont="1" applyFill="1" applyProtection="1"/>
    <xf numFmtId="0" fontId="2" fillId="15" borderId="0" xfId="0" applyFont="1" applyFill="1" applyAlignment="1" applyProtection="1">
      <alignment horizontal="center" vertical="center" wrapText="1"/>
    </xf>
    <xf numFmtId="0" fontId="2" fillId="15" borderId="0" xfId="0" applyFont="1" applyFill="1" applyAlignment="1" applyProtection="1">
      <alignment horizontal="center" vertical="center"/>
    </xf>
    <xf numFmtId="0" fontId="0" fillId="15" borderId="0" xfId="0" applyFill="1" applyAlignment="1" applyProtection="1">
      <alignment vertical="top" wrapText="1"/>
    </xf>
    <xf numFmtId="0" fontId="15" fillId="8" borderId="4" xfId="0" applyFont="1" applyFill="1" applyBorder="1" applyAlignment="1" applyProtection="1">
      <alignment horizontal="center" vertical="center"/>
    </xf>
    <xf numFmtId="0" fontId="15" fillId="8" borderId="4" xfId="0" applyFont="1" applyFill="1" applyBorder="1" applyAlignment="1" applyProtection="1">
      <alignment horizontal="center" vertical="center" wrapText="1"/>
    </xf>
    <xf numFmtId="0" fontId="36" fillId="24" borderId="4" xfId="0" applyFont="1" applyFill="1" applyBorder="1" applyAlignment="1" applyProtection="1">
      <alignment horizontal="center" vertical="center"/>
    </xf>
    <xf numFmtId="0" fontId="20" fillId="24" borderId="4" xfId="0" applyFont="1" applyFill="1" applyBorder="1" applyAlignment="1" applyProtection="1">
      <alignment horizontal="left" vertical="center" wrapText="1" indent="1"/>
    </xf>
    <xf numFmtId="0" fontId="18" fillId="24" borderId="4" xfId="0" applyFont="1" applyFill="1" applyBorder="1" applyAlignment="1" applyProtection="1">
      <alignment horizontal="center" vertical="center"/>
    </xf>
    <xf numFmtId="0" fontId="34" fillId="24" borderId="4" xfId="0" applyFont="1" applyFill="1" applyBorder="1" applyAlignment="1" applyProtection="1">
      <alignment horizontal="center" vertical="center" wrapText="1"/>
    </xf>
    <xf numFmtId="0" fontId="21" fillId="24" borderId="4" xfId="0" applyFont="1" applyFill="1" applyBorder="1" applyAlignment="1" applyProtection="1">
      <alignment horizontal="center" vertical="center" wrapText="1"/>
    </xf>
    <xf numFmtId="164" fontId="32" fillId="24" borderId="4" xfId="0" applyNumberFormat="1" applyFont="1" applyFill="1" applyBorder="1" applyAlignment="1" applyProtection="1">
      <alignment horizontal="center" vertical="center"/>
    </xf>
    <xf numFmtId="164" fontId="42" fillId="24" borderId="4" xfId="0" applyNumberFormat="1" applyFont="1" applyFill="1" applyBorder="1" applyAlignment="1" applyProtection="1">
      <alignment horizontal="center" vertical="center"/>
    </xf>
    <xf numFmtId="164" fontId="0" fillId="15" borderId="0" xfId="0" applyNumberFormat="1" applyFill="1" applyProtection="1"/>
    <xf numFmtId="0" fontId="0" fillId="26" borderId="0" xfId="0" applyFill="1" applyProtection="1"/>
    <xf numFmtId="0" fontId="0" fillId="15" borderId="0" xfId="0" applyFill="1" applyAlignment="1" applyProtection="1">
      <alignment vertical="top"/>
    </xf>
    <xf numFmtId="0" fontId="57" fillId="22" borderId="28" xfId="2" applyFont="1" applyFill="1" applyBorder="1" applyAlignment="1" applyProtection="1">
      <alignment horizontal="center" vertical="center"/>
      <protection locked="0"/>
    </xf>
    <xf numFmtId="0" fontId="14" fillId="9" borderId="32" xfId="2" applyFont="1" applyFill="1" applyBorder="1" applyAlignment="1" applyProtection="1">
      <alignment horizontal="center" vertical="center"/>
    </xf>
    <xf numFmtId="0" fontId="14" fillId="9" borderId="29" xfId="2" applyFont="1" applyFill="1" applyBorder="1" applyAlignment="1" applyProtection="1">
      <alignment horizontal="center" vertical="center"/>
    </xf>
    <xf numFmtId="0" fontId="14" fillId="9" borderId="78" xfId="2" applyFont="1" applyFill="1" applyBorder="1" applyAlignment="1" applyProtection="1">
      <alignment horizontal="center" vertical="center"/>
    </xf>
    <xf numFmtId="0" fontId="58" fillId="19" borderId="4" xfId="2" applyFont="1" applyFill="1" applyBorder="1" applyAlignment="1" applyProtection="1">
      <alignment horizontal="center" vertical="center"/>
      <protection locked="0"/>
    </xf>
    <xf numFmtId="0" fontId="13" fillId="8" borderId="28" xfId="2" applyFont="1" applyFill="1" applyBorder="1" applyAlignment="1" applyProtection="1">
      <alignment horizontal="left" vertical="center" wrapText="1" indent="1"/>
    </xf>
    <xf numFmtId="0" fontId="65" fillId="18" borderId="1" xfId="2" applyFont="1" applyFill="1" applyBorder="1" applyAlignment="1" applyProtection="1">
      <alignment horizontal="left" vertical="center" wrapText="1"/>
      <protection hidden="1"/>
    </xf>
    <xf numFmtId="0" fontId="65" fillId="18" borderId="63" xfId="2" applyFont="1" applyFill="1" applyBorder="1" applyAlignment="1" applyProtection="1">
      <alignment horizontal="left" vertical="center" wrapText="1"/>
      <protection hidden="1"/>
    </xf>
    <xf numFmtId="0" fontId="3" fillId="10" borderId="0" xfId="2" applyFill="1" applyProtection="1"/>
    <xf numFmtId="0" fontId="4" fillId="10" borderId="0" xfId="2" applyFont="1" applyFill="1" applyBorder="1" applyAlignment="1" applyProtection="1">
      <alignment horizontal="left" vertical="center"/>
    </xf>
    <xf numFmtId="0" fontId="67" fillId="27" borderId="6" xfId="2" applyFont="1" applyFill="1" applyBorder="1" applyAlignment="1" applyProtection="1">
      <alignment horizontal="center" vertical="center"/>
    </xf>
    <xf numFmtId="0" fontId="3" fillId="10" borderId="38" xfId="2" applyFont="1" applyFill="1" applyBorder="1" applyAlignment="1" applyProtection="1">
      <alignment horizontal="center" vertical="center"/>
    </xf>
    <xf numFmtId="9" fontId="7" fillId="10" borderId="0" xfId="2" applyNumberFormat="1" applyFont="1" applyFill="1" applyBorder="1" applyAlignment="1" applyProtection="1">
      <alignment vertical="center"/>
    </xf>
    <xf numFmtId="0" fontId="7" fillId="10" borderId="38" xfId="2" applyFont="1" applyFill="1" applyBorder="1" applyAlignment="1" applyProtection="1">
      <alignment vertical="center"/>
    </xf>
    <xf numFmtId="0" fontId="70" fillId="18" borderId="0" xfId="2" applyFont="1" applyFill="1" applyBorder="1" applyAlignment="1" applyProtection="1">
      <alignment horizontal="left" vertical="center"/>
    </xf>
    <xf numFmtId="0" fontId="69" fillId="10" borderId="0" xfId="2" applyFont="1" applyFill="1" applyBorder="1" applyAlignment="1" applyProtection="1">
      <alignment horizontal="center" vertical="center"/>
    </xf>
    <xf numFmtId="0" fontId="68" fillId="10" borderId="0" xfId="2" applyFont="1" applyFill="1" applyBorder="1" applyAlignment="1" applyProtection="1">
      <alignment vertical="top" wrapText="1"/>
    </xf>
    <xf numFmtId="0" fontId="3" fillId="10" borderId="38" xfId="2" applyFill="1" applyBorder="1" applyProtection="1"/>
    <xf numFmtId="0" fontId="18" fillId="34" borderId="4" xfId="0" applyFont="1" applyFill="1" applyBorder="1" applyAlignment="1" applyProtection="1">
      <alignment horizontal="right" vertical="center" indent="1"/>
    </xf>
    <xf numFmtId="0" fontId="34" fillId="34" borderId="79" xfId="0" applyFont="1" applyFill="1" applyBorder="1" applyAlignment="1" applyProtection="1">
      <alignment horizontal="center" vertical="center" wrapText="1"/>
    </xf>
    <xf numFmtId="0" fontId="21" fillId="34" borderId="4" xfId="0" applyFont="1" applyFill="1" applyBorder="1" applyAlignment="1" applyProtection="1">
      <alignment horizontal="center" vertical="center" wrapText="1"/>
    </xf>
    <xf numFmtId="164" fontId="32" fillId="34" borderId="4" xfId="0" applyNumberFormat="1" applyFont="1" applyFill="1" applyBorder="1" applyAlignment="1" applyProtection="1">
      <alignment horizontal="center" vertical="center"/>
    </xf>
    <xf numFmtId="164" fontId="42" fillId="34" borderId="4" xfId="0" applyNumberFormat="1" applyFont="1" applyFill="1" applyBorder="1" applyAlignment="1" applyProtection="1">
      <alignment horizontal="center" vertical="center"/>
    </xf>
    <xf numFmtId="0" fontId="18" fillId="35" borderId="4" xfId="0" applyFont="1" applyFill="1" applyBorder="1" applyAlignment="1" applyProtection="1">
      <alignment horizontal="right" vertical="center" indent="1"/>
    </xf>
    <xf numFmtId="0" fontId="34" fillId="35" borderId="4" xfId="0" applyFont="1" applyFill="1" applyBorder="1" applyAlignment="1" applyProtection="1">
      <alignment horizontal="center" vertical="center"/>
    </xf>
    <xf numFmtId="0" fontId="21" fillId="35" borderId="79" xfId="0" applyFont="1" applyFill="1" applyBorder="1" applyAlignment="1" applyProtection="1">
      <alignment horizontal="center" vertical="center"/>
    </xf>
    <xf numFmtId="164" fontId="32" fillId="35" borderId="4" xfId="0" applyNumberFormat="1" applyFont="1" applyFill="1" applyBorder="1" applyAlignment="1" applyProtection="1">
      <alignment horizontal="center" vertical="center"/>
    </xf>
    <xf numFmtId="0" fontId="13" fillId="0" borderId="6" xfId="2" applyFont="1" applyFill="1" applyBorder="1" applyAlignment="1" applyProtection="1">
      <alignment horizontal="left" vertical="center" wrapText="1" indent="1"/>
    </xf>
    <xf numFmtId="0" fontId="0" fillId="15" borderId="44" xfId="0" applyFill="1" applyBorder="1" applyAlignment="1" applyProtection="1">
      <alignment horizontal="left" vertical="top" wrapText="1"/>
    </xf>
    <xf numFmtId="0" fontId="18" fillId="8" borderId="20" xfId="0" applyFont="1" applyFill="1" applyBorder="1" applyAlignment="1" applyProtection="1">
      <alignment horizontal="center" vertical="center"/>
    </xf>
    <xf numFmtId="0" fontId="18" fillId="8" borderId="6" xfId="0" applyFont="1" applyFill="1" applyBorder="1" applyAlignment="1" applyProtection="1">
      <alignment horizontal="center" vertical="center"/>
    </xf>
    <xf numFmtId="0" fontId="9" fillId="11" borderId="11" xfId="2" applyFont="1" applyFill="1" applyBorder="1" applyAlignment="1" applyProtection="1">
      <alignment horizontal="center" vertical="center" wrapText="1"/>
    </xf>
    <xf numFmtId="0" fontId="9" fillId="11" borderId="5" xfId="2" applyFont="1" applyFill="1" applyBorder="1" applyAlignment="1" applyProtection="1">
      <alignment horizontal="center" vertical="center" wrapText="1"/>
    </xf>
    <xf numFmtId="0" fontId="2" fillId="15" borderId="0" xfId="0" applyFont="1" applyFill="1" applyAlignment="1" applyProtection="1">
      <alignment horizontal="center" vertical="center" wrapText="1"/>
    </xf>
    <xf numFmtId="0" fontId="2" fillId="15" borderId="0" xfId="0" applyFont="1" applyFill="1" applyAlignment="1" applyProtection="1">
      <alignment horizontal="center" vertical="center"/>
    </xf>
    <xf numFmtId="0" fontId="15" fillId="8" borderId="20" xfId="0" applyFont="1" applyFill="1" applyBorder="1" applyAlignment="1" applyProtection="1">
      <alignment horizontal="center" vertical="center"/>
    </xf>
    <xf numFmtId="0" fontId="15" fillId="8" borderId="6" xfId="0" applyFont="1" applyFill="1" applyBorder="1" applyAlignment="1" applyProtection="1">
      <alignment horizontal="center" vertical="center"/>
    </xf>
    <xf numFmtId="0" fontId="8" fillId="8" borderId="59" xfId="2" applyFont="1" applyFill="1" applyBorder="1" applyAlignment="1" applyProtection="1">
      <alignment horizontal="right" vertical="center" wrapText="1"/>
    </xf>
    <xf numFmtId="0" fontId="8" fillId="8" borderId="60" xfId="2" applyFont="1" applyFill="1" applyBorder="1" applyAlignment="1" applyProtection="1">
      <alignment horizontal="right" vertical="center" wrapText="1"/>
    </xf>
    <xf numFmtId="0" fontId="64" fillId="8" borderId="60" xfId="2" applyFont="1" applyFill="1" applyBorder="1" applyAlignment="1" applyProtection="1">
      <alignment horizontal="left" vertical="center" wrapText="1"/>
      <protection locked="0"/>
    </xf>
    <xf numFmtId="0" fontId="64" fillId="8" borderId="63" xfId="2" applyFont="1" applyFill="1" applyBorder="1" applyAlignment="1" applyProtection="1">
      <alignment horizontal="left" vertical="center" wrapText="1"/>
      <protection locked="0"/>
    </xf>
    <xf numFmtId="0" fontId="36" fillId="33" borderId="3" xfId="0" applyFont="1" applyFill="1" applyBorder="1" applyAlignment="1" applyProtection="1">
      <alignment horizontal="center" vertical="center"/>
    </xf>
    <xf numFmtId="0" fontId="36" fillId="33" borderId="41" xfId="0" applyFont="1" applyFill="1" applyBorder="1" applyAlignment="1" applyProtection="1">
      <alignment horizontal="center" vertical="center"/>
    </xf>
    <xf numFmtId="0" fontId="36" fillId="33" borderId="37" xfId="0" applyFont="1" applyFill="1" applyBorder="1" applyAlignment="1" applyProtection="1">
      <alignment horizontal="center" vertical="center"/>
    </xf>
    <xf numFmtId="0" fontId="20" fillId="33" borderId="20" xfId="0" applyFont="1" applyFill="1" applyBorder="1" applyAlignment="1" applyProtection="1">
      <alignment horizontal="left" vertical="center" wrapText="1" indent="1"/>
    </xf>
    <xf numFmtId="0" fontId="20" fillId="33" borderId="21" xfId="0" applyFont="1" applyFill="1" applyBorder="1" applyAlignment="1" applyProtection="1">
      <alignment horizontal="left" vertical="center" wrapText="1" indent="1"/>
    </xf>
    <xf numFmtId="0" fontId="20" fillId="33" borderId="6" xfId="0" applyFont="1" applyFill="1" applyBorder="1" applyAlignment="1" applyProtection="1">
      <alignment horizontal="left" vertical="center" wrapText="1" indent="1"/>
    </xf>
    <xf numFmtId="0" fontId="18" fillId="33" borderId="3" xfId="0" applyFont="1" applyFill="1" applyBorder="1" applyAlignment="1" applyProtection="1">
      <alignment horizontal="center" vertical="center"/>
    </xf>
    <xf numFmtId="0" fontId="18" fillId="33" borderId="41" xfId="0" applyFont="1" applyFill="1" applyBorder="1" applyAlignment="1" applyProtection="1">
      <alignment horizontal="center" vertical="center"/>
    </xf>
    <xf numFmtId="0" fontId="18" fillId="33" borderId="37" xfId="0" applyFont="1" applyFill="1" applyBorder="1" applyAlignment="1" applyProtection="1">
      <alignment horizontal="center" vertical="center"/>
    </xf>
    <xf numFmtId="164" fontId="42" fillId="35" borderId="3" xfId="0" applyNumberFormat="1" applyFont="1" applyFill="1" applyBorder="1" applyAlignment="1" applyProtection="1">
      <alignment horizontal="center" vertical="center"/>
    </xf>
    <xf numFmtId="164" fontId="42" fillId="35" borderId="37" xfId="0" applyNumberFormat="1" applyFont="1" applyFill="1" applyBorder="1" applyAlignment="1" applyProtection="1">
      <alignment horizontal="center" vertical="center"/>
    </xf>
    <xf numFmtId="0" fontId="20" fillId="15" borderId="0" xfId="0" applyFont="1" applyFill="1" applyAlignment="1" applyProtection="1">
      <alignment horizontal="center" vertical="center" wrapText="1"/>
    </xf>
    <xf numFmtId="0" fontId="35" fillId="11" borderId="4" xfId="0" applyFont="1" applyFill="1" applyBorder="1" applyAlignment="1" applyProtection="1">
      <alignment horizontal="center" vertical="center"/>
    </xf>
    <xf numFmtId="0" fontId="20" fillId="15" borderId="4" xfId="0" applyFont="1" applyFill="1" applyBorder="1" applyAlignment="1" applyProtection="1">
      <alignment horizontal="center" vertical="center"/>
    </xf>
    <xf numFmtId="0" fontId="9" fillId="11" borderId="64" xfId="2" applyFont="1" applyFill="1" applyBorder="1" applyAlignment="1" applyProtection="1">
      <alignment horizontal="center" vertical="center" wrapText="1"/>
    </xf>
    <xf numFmtId="0" fontId="9" fillId="11" borderId="67" xfId="2" applyFont="1" applyFill="1" applyBorder="1" applyAlignment="1" applyProtection="1">
      <alignment horizontal="center" vertical="center" wrapText="1"/>
    </xf>
    <xf numFmtId="0" fontId="9" fillId="11" borderId="73" xfId="2" applyFont="1" applyFill="1" applyBorder="1" applyAlignment="1" applyProtection="1">
      <alignment horizontal="center" vertical="center" wrapText="1"/>
    </xf>
    <xf numFmtId="0" fontId="8" fillId="8" borderId="71" xfId="2" applyFont="1" applyFill="1" applyBorder="1" applyAlignment="1" applyProtection="1">
      <alignment horizontal="right" vertical="center" wrapText="1"/>
    </xf>
    <xf numFmtId="0" fontId="8" fillId="8" borderId="37" xfId="2" applyFont="1" applyFill="1" applyBorder="1" applyAlignment="1" applyProtection="1">
      <alignment horizontal="right" vertical="center" wrapText="1"/>
    </xf>
    <xf numFmtId="0" fontId="8" fillId="8" borderId="18" xfId="2" applyFont="1" applyFill="1" applyBorder="1" applyAlignment="1" applyProtection="1">
      <alignment horizontal="right" vertical="center" wrapText="1"/>
    </xf>
    <xf numFmtId="0" fontId="8" fillId="8" borderId="4" xfId="2" applyFont="1" applyFill="1" applyBorder="1" applyAlignment="1" applyProtection="1">
      <alignment horizontal="right" vertical="center" wrapText="1"/>
    </xf>
    <xf numFmtId="0" fontId="64" fillId="8" borderId="37" xfId="2" applyFont="1" applyFill="1" applyBorder="1" applyAlignment="1" applyProtection="1">
      <alignment horizontal="left" vertical="center" wrapText="1"/>
      <protection locked="0"/>
    </xf>
    <xf numFmtId="0" fontId="64" fillId="8" borderId="72" xfId="2" applyFont="1" applyFill="1" applyBorder="1" applyAlignment="1" applyProtection="1">
      <alignment horizontal="left" vertical="center" wrapText="1"/>
      <protection locked="0"/>
    </xf>
    <xf numFmtId="0" fontId="64" fillId="8" borderId="4" xfId="2" applyFont="1" applyFill="1" applyBorder="1" applyAlignment="1" applyProtection="1">
      <alignment horizontal="left" vertical="center" wrapText="1"/>
      <protection locked="0"/>
    </xf>
    <xf numFmtId="0" fontId="64" fillId="8" borderId="1" xfId="2" applyFont="1" applyFill="1" applyBorder="1" applyAlignment="1" applyProtection="1">
      <alignment horizontal="left" vertical="center" wrapText="1"/>
      <protection locked="0"/>
    </xf>
    <xf numFmtId="0" fontId="15" fillId="15" borderId="64" xfId="0" applyFont="1" applyFill="1" applyBorder="1" applyAlignment="1" applyProtection="1">
      <alignment horizontal="right" vertical="center" wrapText="1"/>
    </xf>
    <xf numFmtId="0" fontId="15" fillId="15" borderId="67" xfId="0" applyFont="1" applyFill="1" applyBorder="1" applyAlignment="1" applyProtection="1">
      <alignment horizontal="right" vertical="center" wrapText="1"/>
    </xf>
    <xf numFmtId="0" fontId="18" fillId="15" borderId="4" xfId="0" applyFont="1" applyFill="1" applyBorder="1" applyAlignment="1" applyProtection="1">
      <alignment horizontal="center" vertical="top" textRotation="90" wrapText="1"/>
    </xf>
    <xf numFmtId="0" fontId="16" fillId="8" borderId="61" xfId="0" applyFont="1" applyFill="1" applyBorder="1" applyAlignment="1" applyProtection="1">
      <alignment horizontal="center"/>
      <protection locked="0"/>
    </xf>
    <xf numFmtId="0" fontId="16" fillId="8" borderId="62" xfId="0" applyFont="1" applyFill="1" applyBorder="1" applyAlignment="1" applyProtection="1">
      <alignment horizontal="center"/>
      <protection locked="0"/>
    </xf>
    <xf numFmtId="0" fontId="3" fillId="8" borderId="47" xfId="2" applyFont="1" applyFill="1" applyBorder="1" applyAlignment="1" applyProtection="1">
      <alignment horizontal="center" vertical="center" wrapText="1"/>
      <protection locked="0"/>
    </xf>
    <xf numFmtId="0" fontId="3" fillId="8" borderId="21" xfId="2" applyFont="1" applyFill="1" applyBorder="1" applyAlignment="1" applyProtection="1">
      <alignment horizontal="center" vertical="center" wrapText="1"/>
      <protection locked="0"/>
    </xf>
    <xf numFmtId="0" fontId="16" fillId="8" borderId="47" xfId="0" applyFont="1" applyFill="1" applyBorder="1" applyAlignment="1" applyProtection="1">
      <alignment horizontal="center"/>
      <protection locked="0"/>
    </xf>
    <xf numFmtId="0" fontId="16" fillId="8" borderId="21" xfId="0" applyFont="1" applyFill="1" applyBorder="1" applyAlignment="1" applyProtection="1">
      <alignment horizontal="center"/>
      <protection locked="0"/>
    </xf>
    <xf numFmtId="0" fontId="19" fillId="7" borderId="20" xfId="2" applyFont="1" applyFill="1" applyBorder="1" applyAlignment="1" applyProtection="1">
      <alignment horizontal="center" vertical="center" wrapText="1"/>
    </xf>
    <xf numFmtId="0" fontId="19" fillId="7" borderId="21" xfId="2" applyFont="1" applyFill="1" applyBorder="1" applyAlignment="1" applyProtection="1">
      <alignment horizontal="center" vertical="center" wrapText="1"/>
    </xf>
    <xf numFmtId="0" fontId="19" fillId="7" borderId="6" xfId="2" applyFont="1" applyFill="1" applyBorder="1" applyAlignment="1" applyProtection="1">
      <alignment horizontal="center" vertical="center" wrapText="1"/>
    </xf>
    <xf numFmtId="10" fontId="49" fillId="8" borderId="0" xfId="2" applyNumberFormat="1" applyFont="1" applyFill="1" applyAlignment="1" applyProtection="1">
      <alignment horizontal="center" vertical="center"/>
    </xf>
    <xf numFmtId="0" fontId="49" fillId="8" borderId="0" xfId="2" applyFont="1" applyFill="1" applyAlignment="1" applyProtection="1">
      <alignment horizontal="center" vertical="center"/>
    </xf>
    <xf numFmtId="0" fontId="24" fillId="7" borderId="14" xfId="0" applyFont="1" applyFill="1" applyBorder="1" applyAlignment="1" applyProtection="1">
      <alignment horizontal="center" vertical="center"/>
    </xf>
    <xf numFmtId="0" fontId="24" fillId="7" borderId="15" xfId="0" applyFont="1" applyFill="1" applyBorder="1" applyAlignment="1" applyProtection="1">
      <alignment horizontal="center" vertical="center"/>
    </xf>
    <xf numFmtId="0" fontId="18" fillId="7" borderId="16" xfId="0" applyFont="1" applyFill="1" applyBorder="1" applyAlignment="1" applyProtection="1">
      <alignment horizontal="center" vertical="center" wrapText="1"/>
    </xf>
    <xf numFmtId="0" fontId="18" fillId="7" borderId="13" xfId="0" applyFont="1" applyFill="1" applyBorder="1" applyAlignment="1" applyProtection="1">
      <alignment horizontal="center" vertical="center" wrapText="1"/>
    </xf>
    <xf numFmtId="0" fontId="18" fillId="7" borderId="50" xfId="0" applyFont="1" applyFill="1" applyBorder="1" applyAlignment="1" applyProtection="1">
      <alignment horizontal="center" vertical="center" wrapText="1"/>
    </xf>
    <xf numFmtId="0" fontId="18" fillId="7" borderId="51" xfId="0" applyFont="1" applyFill="1" applyBorder="1" applyAlignment="1" applyProtection="1">
      <alignment horizontal="center" vertical="center" wrapText="1"/>
    </xf>
    <xf numFmtId="0" fontId="18" fillId="24" borderId="20" xfId="5" applyFont="1" applyFill="1" applyBorder="1" applyAlignment="1" applyProtection="1">
      <alignment horizontal="left" vertical="center" wrapText="1" indent="1"/>
    </xf>
    <xf numFmtId="0" fontId="18" fillId="24" borderId="21" xfId="5" applyFont="1" applyFill="1" applyBorder="1" applyAlignment="1" applyProtection="1">
      <alignment horizontal="left" vertical="center" wrapText="1" indent="1"/>
    </xf>
    <xf numFmtId="0" fontId="18" fillId="24" borderId="6" xfId="5" applyFont="1" applyFill="1" applyBorder="1" applyAlignment="1" applyProtection="1">
      <alignment horizontal="left" vertical="center" wrapText="1" indent="1"/>
    </xf>
    <xf numFmtId="164" fontId="3" fillId="15" borderId="0" xfId="2" applyNumberFormat="1" applyFont="1" applyFill="1" applyBorder="1" applyAlignment="1" applyProtection="1">
      <alignment horizontal="right" vertical="center"/>
    </xf>
    <xf numFmtId="0" fontId="18" fillId="24" borderId="4" xfId="5" applyFont="1" applyFill="1" applyBorder="1" applyAlignment="1" applyProtection="1">
      <alignment horizontal="left" vertical="center" indent="1"/>
    </xf>
    <xf numFmtId="0" fontId="8" fillId="26" borderId="47" xfId="2" applyFont="1" applyFill="1" applyBorder="1" applyAlignment="1" applyProtection="1">
      <alignment horizontal="right" vertical="center" wrapText="1"/>
      <protection hidden="1"/>
    </xf>
    <xf numFmtId="0" fontId="8" fillId="26" borderId="6" xfId="2" applyFont="1" applyFill="1" applyBorder="1" applyAlignment="1" applyProtection="1">
      <alignment horizontal="right" vertical="center" wrapText="1"/>
      <protection hidden="1"/>
    </xf>
    <xf numFmtId="0" fontId="8" fillId="15" borderId="18" xfId="2" applyFont="1" applyFill="1" applyBorder="1" applyAlignment="1" applyProtection="1">
      <alignment horizontal="right" vertical="center"/>
      <protection hidden="1"/>
    </xf>
    <xf numFmtId="0" fontId="8" fillId="15" borderId="4" xfId="2" applyFont="1" applyFill="1" applyBorder="1" applyAlignment="1" applyProtection="1">
      <alignment horizontal="right" vertical="center"/>
      <protection hidden="1"/>
    </xf>
    <xf numFmtId="0" fontId="8" fillId="15" borderId="18" xfId="2" applyFont="1" applyFill="1" applyBorder="1" applyAlignment="1" applyProtection="1">
      <alignment horizontal="right" vertical="center" wrapText="1"/>
      <protection hidden="1"/>
    </xf>
    <xf numFmtId="0" fontId="8" fillId="15" borderId="4" xfId="2" applyFont="1" applyFill="1" applyBorder="1" applyAlignment="1" applyProtection="1">
      <alignment horizontal="right" vertical="center" wrapText="1"/>
      <protection hidden="1"/>
    </xf>
    <xf numFmtId="0" fontId="8" fillId="15" borderId="59" xfId="2" applyFont="1" applyFill="1" applyBorder="1" applyAlignment="1" applyProtection="1">
      <alignment horizontal="right" vertical="center" wrapText="1"/>
      <protection hidden="1"/>
    </xf>
    <xf numFmtId="0" fontId="8" fillId="15" borderId="60" xfId="2" applyFont="1" applyFill="1" applyBorder="1" applyAlignment="1" applyProtection="1">
      <alignment horizontal="right" vertical="center" wrapText="1"/>
      <protection hidden="1"/>
    </xf>
    <xf numFmtId="0" fontId="9" fillId="16" borderId="17" xfId="2" applyFont="1" applyFill="1" applyBorder="1" applyAlignment="1" applyProtection="1">
      <alignment horizontal="center" vertical="center" wrapText="1"/>
      <protection hidden="1"/>
    </xf>
    <xf numFmtId="0" fontId="9" fillId="16" borderId="8" xfId="2" applyFont="1" applyFill="1" applyBorder="1" applyAlignment="1" applyProtection="1">
      <alignment horizontal="center" vertical="center" wrapText="1"/>
      <protection hidden="1"/>
    </xf>
    <xf numFmtId="0" fontId="9" fillId="16" borderId="2" xfId="2" applyFont="1" applyFill="1" applyBorder="1" applyAlignment="1" applyProtection="1">
      <alignment horizontal="center" vertical="center" wrapText="1"/>
      <protection hidden="1"/>
    </xf>
    <xf numFmtId="0" fontId="32" fillId="19" borderId="39" xfId="2" applyFont="1" applyFill="1" applyBorder="1" applyAlignment="1" applyProtection="1">
      <alignment horizontal="center" vertical="center"/>
    </xf>
    <xf numFmtId="0" fontId="32" fillId="19" borderId="46" xfId="2" applyFont="1" applyFill="1" applyBorder="1" applyAlignment="1" applyProtection="1">
      <alignment horizontal="center" vertical="center"/>
    </xf>
    <xf numFmtId="0" fontId="32" fillId="19" borderId="4" xfId="2" applyFont="1" applyFill="1" applyBorder="1" applyAlignment="1" applyProtection="1">
      <alignment horizontal="center" vertical="center"/>
    </xf>
    <xf numFmtId="0" fontId="18" fillId="24" borderId="20" xfId="5" applyFont="1" applyFill="1" applyBorder="1" applyAlignment="1" applyProtection="1">
      <alignment horizontal="left" vertical="center" indent="1"/>
    </xf>
    <xf numFmtId="0" fontId="18" fillId="24" borderId="21" xfId="5" applyFont="1" applyFill="1" applyBorder="1" applyAlignment="1" applyProtection="1">
      <alignment horizontal="left" vertical="center" indent="1"/>
    </xf>
    <xf numFmtId="0" fontId="18" fillId="24" borderId="6" xfId="5" applyFont="1" applyFill="1" applyBorder="1" applyAlignment="1" applyProtection="1">
      <alignment horizontal="left" vertical="center" indent="1"/>
    </xf>
    <xf numFmtId="0" fontId="13" fillId="8" borderId="74" xfId="2" applyFont="1" applyFill="1" applyBorder="1" applyAlignment="1" applyProtection="1">
      <alignment horizontal="left" vertical="center" wrapText="1"/>
    </xf>
    <xf numFmtId="0" fontId="13" fillId="8" borderId="28" xfId="2" applyFont="1" applyFill="1" applyBorder="1" applyAlignment="1" applyProtection="1">
      <alignment horizontal="left" vertical="center" wrapText="1"/>
    </xf>
    <xf numFmtId="0" fontId="60" fillId="24" borderId="20" xfId="4" applyFont="1" applyFill="1" applyBorder="1" applyAlignment="1" applyProtection="1">
      <alignment horizontal="center" vertical="center" wrapText="1"/>
    </xf>
    <xf numFmtId="0" fontId="60" fillId="24" borderId="6" xfId="4" applyFont="1" applyFill="1" applyBorder="1" applyAlignment="1" applyProtection="1">
      <alignment horizontal="center" vertical="center" wrapText="1"/>
    </xf>
    <xf numFmtId="0" fontId="56" fillId="15" borderId="4" xfId="2" applyFont="1" applyFill="1" applyBorder="1" applyAlignment="1" applyProtection="1">
      <alignment horizontal="center" vertical="center"/>
    </xf>
    <xf numFmtId="0" fontId="17" fillId="8" borderId="14" xfId="2" applyFont="1" applyFill="1" applyBorder="1" applyAlignment="1" applyProtection="1">
      <alignment vertical="top" wrapText="1"/>
      <protection locked="0"/>
    </xf>
    <xf numFmtId="0" fontId="17" fillId="8" borderId="10" xfId="2" applyFont="1" applyFill="1" applyBorder="1" applyAlignment="1" applyProtection="1">
      <alignment vertical="top" wrapText="1"/>
      <protection locked="0"/>
    </xf>
    <xf numFmtId="0" fontId="17" fillId="8" borderId="15" xfId="2" applyFont="1" applyFill="1" applyBorder="1" applyAlignment="1" applyProtection="1">
      <alignment vertical="top" wrapText="1"/>
      <protection locked="0"/>
    </xf>
    <xf numFmtId="0" fontId="10" fillId="16" borderId="48" xfId="2" applyFont="1" applyFill="1" applyBorder="1" applyAlignment="1" applyProtection="1">
      <alignment horizontal="center" vertical="center" wrapText="1"/>
    </xf>
    <xf numFmtId="0" fontId="10" fillId="16" borderId="49" xfId="2" applyFont="1" applyFill="1" applyBorder="1" applyAlignment="1" applyProtection="1">
      <alignment horizontal="center" vertical="center" wrapText="1"/>
    </xf>
    <xf numFmtId="14" fontId="5" fillId="15" borderId="0" xfId="2" applyNumberFormat="1" applyFont="1" applyFill="1" applyBorder="1" applyAlignment="1" applyProtection="1">
      <alignment horizontal="center" vertical="center"/>
    </xf>
    <xf numFmtId="0" fontId="5" fillId="15" borderId="0" xfId="2" applyFont="1" applyFill="1" applyBorder="1" applyAlignment="1" applyProtection="1">
      <alignment horizontal="center" vertical="center"/>
    </xf>
    <xf numFmtId="0" fontId="10" fillId="15" borderId="23" xfId="2" applyFont="1" applyFill="1" applyBorder="1" applyAlignment="1" applyProtection="1">
      <alignment horizontal="center" vertical="center"/>
    </xf>
    <xf numFmtId="0" fontId="10" fillId="15" borderId="24" xfId="2" applyFont="1" applyFill="1" applyBorder="1" applyAlignment="1" applyProtection="1">
      <alignment horizontal="center" vertical="center"/>
    </xf>
    <xf numFmtId="0" fontId="10" fillId="15" borderId="25" xfId="2" applyFont="1" applyFill="1" applyBorder="1" applyAlignment="1" applyProtection="1">
      <alignment horizontal="center" vertical="center"/>
    </xf>
    <xf numFmtId="0" fontId="7" fillId="7" borderId="21" xfId="2" applyFont="1" applyFill="1" applyBorder="1" applyAlignment="1" applyProtection="1">
      <alignment horizontal="center" vertical="center" wrapText="1"/>
    </xf>
    <xf numFmtId="0" fontId="7" fillId="7" borderId="6" xfId="2" applyFont="1" applyFill="1" applyBorder="1" applyAlignment="1" applyProtection="1">
      <alignment horizontal="center" vertical="center" wrapText="1"/>
    </xf>
    <xf numFmtId="14" fontId="5" fillId="8" borderId="11" xfId="2" applyNumberFormat="1" applyFont="1" applyFill="1" applyBorder="1" applyAlignment="1" applyProtection="1">
      <alignment horizontal="center" vertical="center"/>
      <protection locked="0"/>
    </xf>
    <xf numFmtId="0" fontId="5" fillId="8" borderId="5" xfId="2" applyFont="1" applyFill="1" applyBorder="1" applyAlignment="1" applyProtection="1">
      <alignment horizontal="center" vertical="center"/>
      <protection locked="0"/>
    </xf>
    <xf numFmtId="0" fontId="5" fillId="8" borderId="7" xfId="2" applyFont="1" applyFill="1" applyBorder="1" applyAlignment="1" applyProtection="1">
      <alignment horizontal="center" vertical="center"/>
      <protection locked="0"/>
    </xf>
    <xf numFmtId="0" fontId="48" fillId="11" borderId="5" xfId="2" applyFont="1" applyFill="1" applyBorder="1" applyAlignment="1" applyProtection="1">
      <alignment horizontal="left" vertical="center"/>
    </xf>
    <xf numFmtId="0" fontId="48" fillId="11" borderId="7" xfId="2" applyFont="1" applyFill="1" applyBorder="1" applyAlignment="1" applyProtection="1">
      <alignment horizontal="left" vertical="center"/>
    </xf>
    <xf numFmtId="0" fontId="10" fillId="15" borderId="48" xfId="2" applyFont="1" applyFill="1" applyBorder="1" applyAlignment="1" applyProtection="1">
      <alignment horizontal="center" vertical="center"/>
    </xf>
    <xf numFmtId="0" fontId="10" fillId="15" borderId="49" xfId="2" applyFont="1" applyFill="1" applyBorder="1" applyAlignment="1" applyProtection="1">
      <alignment horizontal="center" vertical="center"/>
    </xf>
    <xf numFmtId="0" fontId="10" fillId="15" borderId="65" xfId="2" applyFont="1" applyFill="1" applyBorder="1" applyAlignment="1" applyProtection="1">
      <alignment horizontal="center" vertical="center"/>
    </xf>
    <xf numFmtId="0" fontId="48" fillId="11" borderId="11" xfId="0" applyFont="1" applyFill="1" applyBorder="1" applyAlignment="1" applyProtection="1">
      <alignment horizontal="right" vertical="center"/>
    </xf>
    <xf numFmtId="0" fontId="48" fillId="11" borderId="5" xfId="0" applyFont="1" applyFill="1" applyBorder="1" applyAlignment="1" applyProtection="1">
      <alignment horizontal="right" vertical="center"/>
    </xf>
    <xf numFmtId="164" fontId="45" fillId="7" borderId="5" xfId="2" applyNumberFormat="1" applyFont="1" applyFill="1" applyBorder="1" applyAlignment="1" applyProtection="1">
      <alignment horizontal="left" vertical="center"/>
    </xf>
    <xf numFmtId="164" fontId="45" fillId="7" borderId="7" xfId="2" applyNumberFormat="1" applyFont="1" applyFill="1" applyBorder="1" applyAlignment="1" applyProtection="1">
      <alignment horizontal="left" vertical="center"/>
    </xf>
    <xf numFmtId="0" fontId="3" fillId="15" borderId="0" xfId="2" applyFont="1" applyFill="1" applyBorder="1" applyAlignment="1" applyProtection="1">
      <alignment horizontal="left" vertical="center"/>
    </xf>
    <xf numFmtId="164" fontId="47" fillId="15" borderId="5" xfId="2" applyNumberFormat="1" applyFont="1" applyFill="1" applyBorder="1" applyAlignment="1" applyProtection="1">
      <alignment horizontal="left" vertical="center"/>
    </xf>
    <xf numFmtId="164" fontId="50" fillId="15" borderId="7" xfId="2" applyNumberFormat="1" applyFont="1" applyFill="1" applyBorder="1" applyAlignment="1" applyProtection="1">
      <alignment horizontal="left" vertical="center"/>
    </xf>
    <xf numFmtId="164" fontId="47" fillId="15" borderId="64" xfId="2" applyNumberFormat="1" applyFont="1" applyFill="1" applyBorder="1" applyAlignment="1" applyProtection="1">
      <alignment horizontal="right" vertical="center"/>
      <protection locked="0"/>
    </xf>
    <xf numFmtId="164" fontId="47" fillId="15" borderId="52" xfId="2" applyNumberFormat="1" applyFont="1" applyFill="1" applyBorder="1" applyAlignment="1" applyProtection="1">
      <alignment horizontal="right" vertical="center"/>
      <protection locked="0"/>
    </xf>
    <xf numFmtId="164" fontId="45" fillId="7" borderId="11" xfId="2" applyNumberFormat="1" applyFont="1" applyFill="1" applyBorder="1" applyAlignment="1" applyProtection="1">
      <alignment horizontal="right" vertical="center"/>
    </xf>
    <xf numFmtId="164" fontId="45" fillId="7" borderId="5" xfId="2" applyNumberFormat="1" applyFont="1" applyFill="1" applyBorder="1" applyAlignment="1" applyProtection="1">
      <alignment horizontal="right" vertical="center"/>
    </xf>
    <xf numFmtId="0" fontId="65" fillId="26" borderId="4" xfId="2" applyFont="1" applyFill="1" applyBorder="1" applyAlignment="1" applyProtection="1">
      <alignment horizontal="left" vertical="center" wrapText="1"/>
      <protection hidden="1"/>
    </xf>
    <xf numFmtId="0" fontId="65" fillId="26" borderId="1" xfId="2" applyFont="1" applyFill="1" applyBorder="1" applyAlignment="1" applyProtection="1">
      <alignment horizontal="left" vertical="center" wrapText="1"/>
      <protection hidden="1"/>
    </xf>
    <xf numFmtId="14" fontId="65" fillId="0" borderId="4" xfId="2" applyNumberFormat="1" applyFont="1" applyFill="1" applyBorder="1" applyAlignment="1" applyProtection="1">
      <alignment horizontal="left" vertical="center" wrapText="1"/>
      <protection locked="0"/>
    </xf>
    <xf numFmtId="14" fontId="65" fillId="0" borderId="1" xfId="2" applyNumberFormat="1" applyFont="1" applyFill="1" applyBorder="1" applyAlignment="1" applyProtection="1">
      <alignment horizontal="left" vertical="center" wrapText="1"/>
      <protection locked="0"/>
    </xf>
    <xf numFmtId="0" fontId="65" fillId="26" borderId="60" xfId="2" applyFont="1" applyFill="1" applyBorder="1" applyAlignment="1" applyProtection="1">
      <alignment horizontal="left" vertical="center" wrapText="1"/>
      <protection hidden="1"/>
    </xf>
    <xf numFmtId="0" fontId="65" fillId="26" borderId="63" xfId="2" applyFont="1" applyFill="1" applyBorder="1" applyAlignment="1" applyProtection="1">
      <alignment horizontal="left" vertical="center" wrapText="1"/>
      <protection hidden="1"/>
    </xf>
    <xf numFmtId="0" fontId="8" fillId="26" borderId="18" xfId="2" applyFont="1" applyFill="1" applyBorder="1" applyAlignment="1" applyProtection="1">
      <alignment horizontal="right" vertical="center" wrapText="1"/>
      <protection hidden="1"/>
    </xf>
    <xf numFmtId="0" fontId="8" fillId="26" borderId="4" xfId="2" applyFont="1" applyFill="1" applyBorder="1" applyAlignment="1" applyProtection="1">
      <alignment horizontal="right" vertical="center" wrapText="1"/>
      <protection hidden="1"/>
    </xf>
    <xf numFmtId="0" fontId="18" fillId="15" borderId="3" xfId="0" applyFont="1" applyFill="1" applyBorder="1" applyAlignment="1" applyProtection="1">
      <alignment horizontal="center" vertical="top" textRotation="90" wrapText="1"/>
    </xf>
    <xf numFmtId="0" fontId="18" fillId="15" borderId="41" xfId="0" applyFont="1" applyFill="1" applyBorder="1" applyAlignment="1" applyProtection="1">
      <alignment horizontal="center" vertical="top" textRotation="90" wrapText="1"/>
    </xf>
    <xf numFmtId="0" fontId="18" fillId="15" borderId="37" xfId="0" applyFont="1" applyFill="1" applyBorder="1" applyAlignment="1" applyProtection="1">
      <alignment horizontal="center" vertical="top" textRotation="90" wrapText="1"/>
    </xf>
    <xf numFmtId="14" fontId="5" fillId="0" borderId="11" xfId="2" applyNumberFormat="1" applyFont="1" applyFill="1" applyBorder="1" applyAlignment="1" applyProtection="1">
      <alignment horizontal="center" vertical="center"/>
      <protection locked="0"/>
    </xf>
    <xf numFmtId="0" fontId="5" fillId="0" borderId="5" xfId="2" applyFont="1" applyFill="1" applyBorder="1" applyAlignment="1" applyProtection="1">
      <alignment horizontal="center" vertical="center"/>
      <protection locked="0"/>
    </xf>
    <xf numFmtId="0" fontId="5" fillId="0" borderId="7" xfId="2" applyFont="1" applyFill="1" applyBorder="1" applyAlignment="1" applyProtection="1">
      <alignment horizontal="center" vertical="center"/>
      <protection locked="0"/>
    </xf>
    <xf numFmtId="0" fontId="3" fillId="0" borderId="26" xfId="2" applyFont="1" applyFill="1" applyBorder="1" applyAlignment="1" applyProtection="1">
      <alignment horizontal="center" vertical="center" wrapText="1"/>
      <protection locked="0"/>
    </xf>
    <xf numFmtId="0" fontId="3" fillId="0" borderId="3" xfId="2" applyFont="1" applyFill="1" applyBorder="1" applyAlignment="1" applyProtection="1">
      <alignment horizontal="center" vertical="center" wrapText="1"/>
      <protection locked="0"/>
    </xf>
    <xf numFmtId="14" fontId="5" fillId="10" borderId="0" xfId="2" applyNumberFormat="1" applyFont="1" applyFill="1" applyBorder="1" applyAlignment="1" applyProtection="1">
      <alignment horizontal="center" vertical="center"/>
    </xf>
    <xf numFmtId="0" fontId="5" fillId="10" borderId="0" xfId="2" applyFont="1" applyFill="1" applyBorder="1" applyAlignment="1" applyProtection="1">
      <alignment horizontal="center" vertical="center"/>
    </xf>
    <xf numFmtId="10" fontId="49" fillId="8" borderId="37" xfId="9" applyNumberFormat="1" applyFont="1" applyFill="1" applyBorder="1" applyAlignment="1" applyProtection="1">
      <alignment horizontal="center" vertical="center"/>
    </xf>
    <xf numFmtId="0" fontId="47" fillId="10" borderId="5" xfId="2" applyFont="1" applyFill="1" applyBorder="1" applyAlignment="1" applyProtection="1">
      <alignment horizontal="left" vertical="center"/>
    </xf>
    <xf numFmtId="0" fontId="47" fillId="10" borderId="7" xfId="2" applyFont="1" applyFill="1" applyBorder="1" applyAlignment="1" applyProtection="1">
      <alignment horizontal="left" vertical="center"/>
    </xf>
    <xf numFmtId="0" fontId="10" fillId="18" borderId="17" xfId="2" applyFont="1" applyFill="1" applyBorder="1" applyAlignment="1" applyProtection="1">
      <alignment horizontal="center" vertical="center"/>
    </xf>
    <xf numFmtId="0" fontId="10" fillId="18" borderId="8" xfId="2" applyFont="1" applyFill="1" applyBorder="1" applyAlignment="1" applyProtection="1">
      <alignment horizontal="center" vertical="center"/>
    </xf>
    <xf numFmtId="0" fontId="10" fillId="18" borderId="2" xfId="2" applyFont="1" applyFill="1" applyBorder="1" applyAlignment="1" applyProtection="1">
      <alignment horizontal="center" vertical="center"/>
    </xf>
    <xf numFmtId="0" fontId="17" fillId="0" borderId="14" xfId="2" applyFont="1" applyFill="1" applyBorder="1" applyAlignment="1" applyProtection="1">
      <alignment vertical="top" wrapText="1"/>
      <protection locked="0"/>
    </xf>
    <xf numFmtId="0" fontId="17" fillId="0" borderId="10" xfId="2" applyFont="1" applyFill="1" applyBorder="1" applyAlignment="1" applyProtection="1">
      <alignment vertical="top" wrapText="1"/>
      <protection locked="0"/>
    </xf>
    <xf numFmtId="0" fontId="17" fillId="0" borderId="15" xfId="2" applyFont="1" applyFill="1" applyBorder="1" applyAlignment="1" applyProtection="1">
      <alignment vertical="top" wrapText="1"/>
      <protection locked="0"/>
    </xf>
    <xf numFmtId="164" fontId="47" fillId="10" borderId="11" xfId="2" applyNumberFormat="1" applyFont="1" applyFill="1" applyBorder="1" applyAlignment="1" applyProtection="1">
      <alignment horizontal="right" vertical="center"/>
      <protection locked="0"/>
    </xf>
    <xf numFmtId="164" fontId="47" fillId="10" borderId="5" xfId="2" applyNumberFormat="1" applyFont="1" applyFill="1" applyBorder="1" applyAlignment="1" applyProtection="1">
      <alignment horizontal="right" vertical="center"/>
      <protection locked="0"/>
    </xf>
    <xf numFmtId="0" fontId="16" fillId="0" borderId="47" xfId="0" applyFont="1" applyFill="1" applyBorder="1" applyAlignment="1" applyProtection="1">
      <alignment horizontal="center"/>
      <protection locked="0"/>
    </xf>
    <xf numFmtId="0" fontId="16" fillId="0" borderId="6" xfId="0" applyFont="1" applyFill="1" applyBorder="1" applyAlignment="1" applyProtection="1">
      <alignment horizontal="center"/>
      <protection locked="0"/>
    </xf>
    <xf numFmtId="0" fontId="16" fillId="0" borderId="61" xfId="0" applyFont="1" applyFill="1" applyBorder="1" applyAlignment="1" applyProtection="1">
      <alignment horizontal="center"/>
      <protection locked="0"/>
    </xf>
    <xf numFmtId="0" fontId="16" fillId="0" borderId="66" xfId="0" applyFont="1" applyFill="1" applyBorder="1" applyAlignment="1" applyProtection="1">
      <alignment horizontal="center"/>
      <protection locked="0"/>
    </xf>
    <xf numFmtId="0" fontId="3" fillId="0" borderId="18" xfId="2" applyFont="1" applyFill="1" applyBorder="1" applyAlignment="1" applyProtection="1">
      <alignment horizontal="center" vertical="center" wrapText="1"/>
      <protection locked="0"/>
    </xf>
    <xf numFmtId="0" fontId="3" fillId="0" borderId="4" xfId="2" applyFont="1" applyFill="1" applyBorder="1" applyAlignment="1" applyProtection="1">
      <alignment horizontal="center" vertical="center" wrapText="1"/>
      <protection locked="0"/>
    </xf>
    <xf numFmtId="0" fontId="10" fillId="16" borderId="17" xfId="2" applyFont="1" applyFill="1" applyBorder="1" applyAlignment="1" applyProtection="1">
      <alignment horizontal="center" vertical="center" wrapText="1"/>
    </xf>
    <xf numFmtId="0" fontId="4" fillId="16" borderId="8" xfId="2" applyFont="1" applyFill="1" applyBorder="1" applyAlignment="1" applyProtection="1">
      <alignment horizontal="center" vertical="center" wrapText="1"/>
    </xf>
    <xf numFmtId="0" fontId="10" fillId="10" borderId="23" xfId="2" applyFont="1" applyFill="1" applyBorder="1" applyAlignment="1" applyProtection="1">
      <alignment horizontal="center" vertical="center"/>
    </xf>
    <xf numFmtId="0" fontId="10" fillId="10" borderId="24" xfId="2" applyFont="1" applyFill="1" applyBorder="1" applyAlignment="1" applyProtection="1">
      <alignment horizontal="center" vertical="center"/>
    </xf>
    <xf numFmtId="0" fontId="10" fillId="10" borderId="25" xfId="2" applyFont="1" applyFill="1" applyBorder="1" applyAlignment="1" applyProtection="1">
      <alignment horizontal="center" vertical="center"/>
    </xf>
    <xf numFmtId="0" fontId="46" fillId="7" borderId="5" xfId="2" applyFont="1" applyFill="1" applyBorder="1" applyAlignment="1" applyProtection="1">
      <alignment horizontal="left" vertical="center"/>
    </xf>
    <xf numFmtId="0" fontId="46" fillId="7" borderId="7" xfId="2" applyFont="1" applyFill="1" applyBorder="1" applyAlignment="1" applyProtection="1">
      <alignment horizontal="left" vertical="center"/>
    </xf>
    <xf numFmtId="0" fontId="53" fillId="32" borderId="20" xfId="2" applyFont="1" applyFill="1" applyBorder="1" applyAlignment="1" applyProtection="1">
      <alignment horizontal="left" vertical="center" wrapText="1" indent="1"/>
    </xf>
    <xf numFmtId="0" fontId="53" fillId="32" borderId="21" xfId="2" applyFont="1" applyFill="1" applyBorder="1" applyAlignment="1" applyProtection="1">
      <alignment horizontal="left" vertical="center" wrapText="1" indent="1"/>
    </xf>
    <xf numFmtId="0" fontId="9" fillId="16" borderId="17" xfId="2" applyFont="1" applyFill="1" applyBorder="1" applyAlignment="1" applyProtection="1">
      <alignment horizontal="center" vertical="center" wrapText="1"/>
    </xf>
    <xf numFmtId="0" fontId="9" fillId="16" borderId="8" xfId="2" applyFont="1" applyFill="1" applyBorder="1" applyAlignment="1" applyProtection="1">
      <alignment horizontal="center" vertical="center" wrapText="1"/>
    </xf>
    <xf numFmtId="0" fontId="9" fillId="16" borderId="2" xfId="2" applyFont="1" applyFill="1" applyBorder="1" applyAlignment="1" applyProtection="1">
      <alignment horizontal="center" vertical="center" wrapText="1"/>
    </xf>
    <xf numFmtId="0" fontId="8" fillId="26" borderId="18" xfId="2" applyFont="1" applyFill="1" applyBorder="1" applyAlignment="1" applyProtection="1">
      <alignment horizontal="right" vertical="center" wrapText="1"/>
    </xf>
    <xf numFmtId="0" fontId="8" fillId="26" borderId="4" xfId="2" applyFont="1" applyFill="1" applyBorder="1" applyAlignment="1" applyProtection="1">
      <alignment horizontal="right" vertical="center" wrapText="1"/>
    </xf>
    <xf numFmtId="0" fontId="65" fillId="26" borderId="4" xfId="2" applyFont="1" applyFill="1" applyBorder="1" applyAlignment="1" applyProtection="1">
      <alignment horizontal="left" vertical="center" wrapText="1"/>
    </xf>
    <xf numFmtId="0" fontId="65" fillId="26" borderId="1" xfId="2" applyFont="1" applyFill="1" applyBorder="1" applyAlignment="1" applyProtection="1">
      <alignment horizontal="left" vertical="center" wrapText="1"/>
    </xf>
    <xf numFmtId="0" fontId="8" fillId="15" borderId="18" xfId="2" applyFont="1" applyFill="1" applyBorder="1" applyAlignment="1" applyProtection="1">
      <alignment horizontal="right" vertical="center" wrapText="1"/>
    </xf>
    <xf numFmtId="0" fontId="8" fillId="15" borderId="4" xfId="2" applyFont="1" applyFill="1" applyBorder="1" applyAlignment="1" applyProtection="1">
      <alignment horizontal="right" vertical="center" wrapText="1"/>
    </xf>
    <xf numFmtId="0" fontId="8" fillId="26" borderId="47" xfId="2" applyFont="1" applyFill="1" applyBorder="1" applyAlignment="1" applyProtection="1">
      <alignment horizontal="right" vertical="center" wrapText="1"/>
    </xf>
    <xf numFmtId="0" fontId="8" fillId="26" borderId="6" xfId="2" applyFont="1" applyFill="1" applyBorder="1" applyAlignment="1" applyProtection="1">
      <alignment horizontal="right" vertical="center" wrapText="1"/>
    </xf>
    <xf numFmtId="0" fontId="8" fillId="15" borderId="59" xfId="2" applyFont="1" applyFill="1" applyBorder="1" applyAlignment="1" applyProtection="1">
      <alignment horizontal="right" vertical="center" wrapText="1"/>
    </xf>
    <xf numFmtId="0" fontId="8" fillId="15" borderId="60" xfId="2" applyFont="1" applyFill="1" applyBorder="1" applyAlignment="1" applyProtection="1">
      <alignment horizontal="right" vertical="center" wrapText="1"/>
    </xf>
    <xf numFmtId="0" fontId="65" fillId="26" borderId="60" xfId="2" applyFont="1" applyFill="1" applyBorder="1" applyAlignment="1" applyProtection="1">
      <alignment horizontal="left" vertical="center" wrapText="1"/>
    </xf>
    <xf numFmtId="0" fontId="65" fillId="26" borderId="63" xfId="2" applyFont="1" applyFill="1" applyBorder="1" applyAlignment="1" applyProtection="1">
      <alignment horizontal="left" vertical="center" wrapText="1"/>
    </xf>
    <xf numFmtId="0" fontId="53" fillId="32" borderId="39" xfId="5" applyFont="1" applyFill="1" applyBorder="1" applyAlignment="1" applyProtection="1">
      <alignment horizontal="left" vertical="center" indent="1"/>
    </xf>
    <xf numFmtId="0" fontId="53" fillId="32" borderId="44" xfId="5" applyFont="1" applyFill="1" applyBorder="1" applyAlignment="1" applyProtection="1">
      <alignment horizontal="left" vertical="center" indent="1"/>
    </xf>
    <xf numFmtId="0" fontId="8" fillId="15" borderId="18" xfId="2" applyFont="1" applyFill="1" applyBorder="1" applyAlignment="1" applyProtection="1">
      <alignment horizontal="right" vertical="center"/>
    </xf>
    <xf numFmtId="0" fontId="8" fillId="15" borderId="4" xfId="2" applyFont="1" applyFill="1" applyBorder="1" applyAlignment="1" applyProtection="1">
      <alignment horizontal="right" vertical="center"/>
    </xf>
    <xf numFmtId="0" fontId="32" fillId="19" borderId="44" xfId="2" applyFont="1" applyFill="1" applyBorder="1" applyAlignment="1" applyProtection="1">
      <alignment horizontal="center" vertical="center"/>
    </xf>
    <xf numFmtId="0" fontId="32" fillId="19" borderId="43" xfId="2" applyFont="1" applyFill="1" applyBorder="1" applyAlignment="1" applyProtection="1">
      <alignment horizontal="center" vertical="center"/>
    </xf>
    <xf numFmtId="0" fontId="32" fillId="19" borderId="3" xfId="2" applyFont="1" applyFill="1" applyBorder="1" applyAlignment="1" applyProtection="1">
      <alignment horizontal="center" vertical="center" wrapText="1"/>
    </xf>
    <xf numFmtId="0" fontId="32" fillId="19" borderId="37" xfId="2" applyFont="1" applyFill="1" applyBorder="1" applyAlignment="1" applyProtection="1">
      <alignment horizontal="center" vertical="center" wrapText="1"/>
    </xf>
    <xf numFmtId="0" fontId="59" fillId="32" borderId="20" xfId="4" applyFont="1" applyFill="1" applyBorder="1" applyAlignment="1" applyProtection="1">
      <alignment horizontal="center" vertical="center" wrapText="1"/>
    </xf>
    <xf numFmtId="0" fontId="59" fillId="32" borderId="6" xfId="4" applyFont="1" applyFill="1" applyBorder="1" applyAlignment="1" applyProtection="1">
      <alignment horizontal="center" vertical="center" wrapText="1"/>
    </xf>
    <xf numFmtId="0" fontId="56" fillId="10" borderId="4" xfId="2" applyFont="1" applyFill="1" applyBorder="1" applyAlignment="1" applyProtection="1">
      <alignment horizontal="center" vertical="center"/>
    </xf>
    <xf numFmtId="0" fontId="13" fillId="8" borderId="74" xfId="2" applyFont="1" applyFill="1" applyBorder="1" applyAlignment="1" applyProtection="1">
      <alignment horizontal="left" vertical="center" wrapText="1" indent="1"/>
    </xf>
    <xf numFmtId="0" fontId="13" fillId="8" borderId="35" xfId="2" applyFont="1" applyFill="1" applyBorder="1" applyAlignment="1" applyProtection="1">
      <alignment horizontal="left" vertical="center" wrapText="1" indent="1"/>
    </xf>
    <xf numFmtId="0" fontId="13" fillId="8" borderId="28" xfId="2" applyFont="1" applyFill="1" applyBorder="1" applyAlignment="1" applyProtection="1">
      <alignment horizontal="left" vertical="center" wrapText="1" indent="1"/>
    </xf>
    <xf numFmtId="0" fontId="13" fillId="8" borderId="33" xfId="2" applyFont="1" applyFill="1" applyBorder="1" applyAlignment="1" applyProtection="1">
      <alignment horizontal="left" vertical="center" wrapText="1" indent="1"/>
    </xf>
    <xf numFmtId="0" fontId="13" fillId="8" borderId="29" xfId="2" applyFont="1" applyFill="1" applyBorder="1" applyAlignment="1" applyProtection="1">
      <alignment horizontal="left" vertical="center" wrapText="1" indent="1"/>
    </xf>
    <xf numFmtId="0" fontId="13" fillId="0" borderId="75" xfId="2" applyFont="1" applyFill="1" applyBorder="1" applyAlignment="1" applyProtection="1">
      <alignment horizontal="left" vertical="center" wrapText="1" indent="1"/>
    </xf>
    <xf numFmtId="0" fontId="13" fillId="0" borderId="76" xfId="2" applyFont="1" applyFill="1" applyBorder="1" applyAlignment="1" applyProtection="1">
      <alignment horizontal="left" vertical="center" wrapText="1" indent="1"/>
    </xf>
    <xf numFmtId="0" fontId="13" fillId="0" borderId="77" xfId="2" applyFont="1" applyFill="1" applyBorder="1" applyAlignment="1" applyProtection="1">
      <alignment horizontal="left" vertical="center" wrapText="1" indent="1"/>
    </xf>
    <xf numFmtId="0" fontId="53" fillId="32" borderId="36" xfId="5" applyFont="1" applyFill="1" applyBorder="1" applyAlignment="1" applyProtection="1">
      <alignment horizontal="left" vertical="center" wrapText="1" indent="1"/>
    </xf>
    <xf numFmtId="0" fontId="53" fillId="32" borderId="0" xfId="5" applyFont="1" applyFill="1" applyBorder="1" applyAlignment="1" applyProtection="1">
      <alignment horizontal="left" vertical="center" wrapText="1" indent="1"/>
    </xf>
    <xf numFmtId="0" fontId="53" fillId="32" borderId="53" xfId="5" applyFont="1" applyFill="1" applyBorder="1" applyAlignment="1" applyProtection="1">
      <alignment horizontal="left" vertical="center" indent="1"/>
    </xf>
    <xf numFmtId="0" fontId="53" fillId="32" borderId="46" xfId="2" applyFont="1" applyFill="1" applyBorder="1" applyAlignment="1" applyProtection="1">
      <alignment horizontal="left" vertical="center" indent="1"/>
    </xf>
    <xf numFmtId="0" fontId="53" fillId="32" borderId="43" xfId="2" applyFont="1" applyFill="1" applyBorder="1" applyAlignment="1" applyProtection="1">
      <alignment horizontal="left" vertical="center" indent="1"/>
    </xf>
    <xf numFmtId="0" fontId="3" fillId="8" borderId="18" xfId="2" applyFont="1" applyFill="1" applyBorder="1" applyAlignment="1" applyProtection="1">
      <alignment horizontal="center" vertical="center" wrapText="1"/>
      <protection locked="0"/>
    </xf>
    <xf numFmtId="0" fontId="3" fillId="8" borderId="4" xfId="2" applyFont="1" applyFill="1" applyBorder="1" applyAlignment="1" applyProtection="1">
      <alignment horizontal="center" vertical="center" wrapText="1"/>
      <protection locked="0"/>
    </xf>
    <xf numFmtId="0" fontId="3" fillId="8" borderId="26" xfId="2" applyFont="1" applyFill="1" applyBorder="1" applyAlignment="1" applyProtection="1">
      <alignment horizontal="center" vertical="center" wrapText="1"/>
      <protection locked="0"/>
    </xf>
    <xf numFmtId="0" fontId="3" fillId="8" borderId="3" xfId="2" applyFont="1" applyFill="1" applyBorder="1" applyAlignment="1" applyProtection="1">
      <alignment horizontal="center" vertical="center" wrapText="1"/>
      <protection locked="0"/>
    </xf>
    <xf numFmtId="0" fontId="16" fillId="8" borderId="6" xfId="0" applyFont="1" applyFill="1" applyBorder="1" applyAlignment="1" applyProtection="1">
      <alignment horizontal="center"/>
      <protection locked="0"/>
    </xf>
    <xf numFmtId="0" fontId="16" fillId="8" borderId="66" xfId="0" applyFont="1" applyFill="1" applyBorder="1" applyAlignment="1" applyProtection="1">
      <alignment horizontal="center"/>
      <protection locked="0"/>
    </xf>
    <xf numFmtId="0" fontId="10" fillId="18" borderId="48" xfId="2" applyFont="1" applyFill="1" applyBorder="1" applyAlignment="1" applyProtection="1">
      <alignment horizontal="center" vertical="center"/>
    </xf>
    <xf numFmtId="0" fontId="10" fillId="18" borderId="49" xfId="2" applyFont="1" applyFill="1" applyBorder="1" applyAlignment="1" applyProtection="1">
      <alignment horizontal="center" vertical="center"/>
    </xf>
    <xf numFmtId="0" fontId="10" fillId="18" borderId="65" xfId="2" applyFont="1" applyFill="1" applyBorder="1" applyAlignment="1" applyProtection="1">
      <alignment horizontal="center" vertical="center"/>
    </xf>
    <xf numFmtId="0" fontId="0" fillId="10" borderId="0" xfId="0" applyFill="1" applyBorder="1" applyAlignment="1" applyProtection="1">
      <alignment horizontal="center"/>
    </xf>
    <xf numFmtId="0" fontId="0" fillId="10" borderId="0" xfId="0" applyFill="1" applyAlignment="1" applyProtection="1">
      <alignment horizontal="center"/>
    </xf>
    <xf numFmtId="0" fontId="8" fillId="18" borderId="47" xfId="2" applyFont="1" applyFill="1" applyBorder="1" applyAlignment="1" applyProtection="1">
      <alignment horizontal="right" vertical="center" wrapText="1"/>
      <protection hidden="1"/>
    </xf>
    <xf numFmtId="0" fontId="8" fillId="18" borderId="21" xfId="2" applyFont="1" applyFill="1" applyBorder="1" applyAlignment="1" applyProtection="1">
      <alignment horizontal="right" vertical="center" wrapText="1"/>
      <protection hidden="1"/>
    </xf>
    <xf numFmtId="0" fontId="8" fillId="18" borderId="6" xfId="2" applyFont="1" applyFill="1" applyBorder="1" applyAlignment="1" applyProtection="1">
      <alignment horizontal="right" vertical="center" wrapText="1"/>
      <protection hidden="1"/>
    </xf>
    <xf numFmtId="0" fontId="8" fillId="18" borderId="61" xfId="2" applyFont="1" applyFill="1" applyBorder="1" applyAlignment="1" applyProtection="1">
      <alignment horizontal="right" vertical="center" wrapText="1"/>
      <protection hidden="1"/>
    </xf>
    <xf numFmtId="0" fontId="8" fillId="18" borderId="66" xfId="2" applyFont="1" applyFill="1" applyBorder="1" applyAlignment="1" applyProtection="1">
      <alignment horizontal="right" vertical="center" wrapText="1"/>
      <protection hidden="1"/>
    </xf>
    <xf numFmtId="0" fontId="32" fillId="8" borderId="39" xfId="2" applyFont="1" applyFill="1" applyBorder="1" applyAlignment="1" applyProtection="1">
      <alignment horizontal="center" vertical="center"/>
    </xf>
    <xf numFmtId="0" fontId="32" fillId="8" borderId="22" xfId="2" applyFont="1" applyFill="1" applyBorder="1" applyAlignment="1" applyProtection="1">
      <alignment horizontal="center" vertical="center"/>
    </xf>
    <xf numFmtId="0" fontId="66" fillId="0" borderId="46" xfId="0" applyFont="1" applyBorder="1" applyAlignment="1" applyProtection="1">
      <alignment horizontal="center" vertical="center"/>
    </xf>
    <xf numFmtId="0" fontId="66" fillId="0" borderId="40" xfId="0" applyFont="1" applyBorder="1" applyAlignment="1" applyProtection="1">
      <alignment horizontal="center" vertical="center"/>
    </xf>
  </cellXfs>
  <cellStyles count="13">
    <cellStyle name="40 % - Accent3 2" xfId="4" xr:uid="{00000000-0005-0000-0000-000000000000}"/>
    <cellStyle name="40 % - Accent3 2 2" xfId="11" xr:uid="{00000000-0005-0000-0000-000001000000}"/>
    <cellStyle name="40 % - Accent6 2" xfId="5" xr:uid="{00000000-0005-0000-0000-000002000000}"/>
    <cellStyle name="40 % - Accent6 2 2" xfId="12" xr:uid="{00000000-0005-0000-0000-000003000000}"/>
    <cellStyle name="60 % - Accent1 2" xfId="6" xr:uid="{00000000-0005-0000-0000-000004000000}"/>
    <cellStyle name="60 % - Accent2 2" xfId="7" xr:uid="{00000000-0005-0000-0000-000005000000}"/>
    <cellStyle name="60 % - Accent6 2" xfId="8" xr:uid="{00000000-0005-0000-0000-000006000000}"/>
    <cellStyle name="Normal" xfId="0" builtinId="0"/>
    <cellStyle name="Normal 2" xfId="2" xr:uid="{00000000-0005-0000-0000-000008000000}"/>
    <cellStyle name="Normal 3" xfId="1" xr:uid="{00000000-0005-0000-0000-000009000000}"/>
    <cellStyle name="Pourcentage" xfId="9" builtinId="5"/>
    <cellStyle name="Pourcentage 2" xfId="3" xr:uid="{00000000-0005-0000-0000-00000B000000}"/>
    <cellStyle name="Style 1" xfId="10" xr:uid="{00000000-0005-0000-0000-00000C000000}"/>
  </cellStyles>
  <dxfs count="85">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ill>
        <patternFill>
          <bgColor rgb="FFFF0000"/>
        </patternFill>
      </fill>
    </dxf>
    <dxf>
      <font>
        <color rgb="FF002060"/>
      </font>
      <fill>
        <gradientFill degree="90">
          <stop position="0">
            <color rgb="FFCCFF33"/>
          </stop>
          <stop position="1">
            <color rgb="FFFFFF66"/>
          </stop>
        </gradientFill>
      </fill>
    </dxf>
    <dxf>
      <font>
        <color rgb="FF002060"/>
      </font>
      <fill>
        <gradientFill degree="90">
          <stop position="0">
            <color theme="4" tint="0.40000610370189521"/>
          </stop>
          <stop position="1">
            <color theme="5" tint="0.59999389629810485"/>
          </stop>
        </gradientFill>
      </fill>
    </dxf>
    <dxf>
      <font>
        <color rgb="FF002060"/>
      </font>
      <fill>
        <patternFill>
          <bgColor rgb="FFCCFF33"/>
        </patternFill>
      </fill>
    </dxf>
    <dxf>
      <fill>
        <patternFill>
          <bgColor theme="4" tint="0.39994506668294322"/>
        </patternFill>
      </fill>
    </dxf>
    <dxf>
      <font>
        <color rgb="FF002060"/>
      </font>
      <fill>
        <patternFill>
          <bgColor rgb="FFCCFF33"/>
        </patternFill>
      </fill>
    </dxf>
    <dxf>
      <fill>
        <patternFill>
          <bgColor theme="4" tint="0.39994506668294322"/>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ill>
        <patternFill>
          <bgColor rgb="FFFFC7CE"/>
        </patternFill>
      </fill>
    </dxf>
    <dxf>
      <font>
        <color theme="0"/>
      </font>
      <fill>
        <patternFill>
          <bgColor rgb="FF3366FF"/>
        </patternFill>
      </fill>
    </dxf>
    <dxf>
      <font>
        <color theme="0"/>
      </font>
      <fill>
        <patternFill>
          <bgColor rgb="FFFF0000"/>
        </patternFill>
      </fill>
    </dxf>
    <dxf>
      <font>
        <color theme="0"/>
      </font>
      <fill>
        <patternFill>
          <bgColor rgb="FF92D050"/>
        </patternFill>
      </fill>
    </dxf>
    <dxf>
      <font>
        <color theme="0"/>
      </font>
      <fill>
        <patternFill>
          <bgColor rgb="FFFF0000"/>
        </patternFill>
      </fill>
    </dxf>
    <dxf>
      <fill>
        <patternFill>
          <bgColor rgb="FF00B050"/>
        </patternFill>
      </fill>
    </dxf>
    <dxf>
      <font>
        <color rgb="FF002060"/>
      </font>
      <fill>
        <patternFill>
          <bgColor rgb="FFCCFF33"/>
        </patternFill>
      </fill>
    </dxf>
    <dxf>
      <fill>
        <patternFill>
          <bgColor theme="4" tint="0.39994506668294322"/>
        </patternFill>
      </fill>
    </dxf>
    <dxf>
      <font>
        <color theme="0"/>
      </font>
    </dxf>
    <dxf>
      <fill>
        <patternFill>
          <bgColor rgb="FFFF0066"/>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FF0000"/>
        </patternFill>
      </fill>
    </dxf>
    <dxf>
      <font>
        <color rgb="FF002060"/>
      </font>
      <fill>
        <patternFill>
          <bgColor rgb="FFCCFF33"/>
        </patternFill>
      </fill>
    </dxf>
    <dxf>
      <fill>
        <patternFill>
          <bgColor theme="4" tint="0.39994506668294322"/>
        </patternFill>
      </fill>
    </dxf>
    <dxf>
      <fill>
        <patternFill>
          <bgColor rgb="FFFF0000"/>
        </patternFill>
      </fill>
    </dxf>
    <dxf>
      <font>
        <color rgb="FF002060"/>
      </font>
      <fill>
        <gradientFill degree="90">
          <stop position="0">
            <color rgb="FFCCFF33"/>
          </stop>
          <stop position="1">
            <color rgb="FFFFFF66"/>
          </stop>
        </gradientFill>
      </fill>
    </dxf>
    <dxf>
      <font>
        <color rgb="FF002060"/>
      </font>
      <fill>
        <gradientFill degree="90">
          <stop position="0">
            <color theme="4" tint="0.40000610370189521"/>
          </stop>
          <stop position="1">
            <color theme="5" tint="0.59999389629810485"/>
          </stop>
        </gradientFill>
      </fill>
    </dxf>
    <dxf>
      <font>
        <color rgb="FF002060"/>
      </font>
      <fill>
        <patternFill>
          <bgColor rgb="FFCCFF33"/>
        </patternFill>
      </fill>
    </dxf>
    <dxf>
      <fill>
        <patternFill>
          <bgColor theme="4" tint="0.39994506668294322"/>
        </patternFill>
      </fill>
    </dxf>
    <dxf>
      <font>
        <color rgb="FF002060"/>
      </font>
      <fill>
        <patternFill>
          <bgColor rgb="FFCCFF33"/>
        </patternFill>
      </fill>
    </dxf>
    <dxf>
      <fill>
        <patternFill>
          <bgColor theme="4" tint="0.39994506668294322"/>
        </patternFill>
      </fill>
    </dxf>
    <dxf>
      <fill>
        <patternFill>
          <bgColor rgb="FFFFC7CE"/>
        </patternFill>
      </fill>
    </dxf>
    <dxf>
      <font>
        <color theme="0"/>
      </font>
    </dxf>
    <dxf>
      <fill>
        <patternFill>
          <bgColor rgb="FFFF0066"/>
        </patternFill>
      </fill>
    </dxf>
    <dxf>
      <font>
        <color theme="0"/>
      </font>
      <fill>
        <patternFill>
          <bgColor rgb="FF3366FF"/>
        </patternFill>
      </fill>
    </dxf>
    <dxf>
      <font>
        <color theme="0"/>
      </font>
      <fill>
        <patternFill>
          <bgColor rgb="FF92D050"/>
        </patternFill>
      </fill>
    </dxf>
    <dxf>
      <font>
        <color theme="0"/>
      </font>
      <fill>
        <patternFill>
          <bgColor rgb="FFFF0000"/>
        </patternFill>
      </fill>
    </dxf>
    <dxf>
      <fill>
        <patternFill>
          <bgColor rgb="FF00B050"/>
        </patternFill>
      </fill>
    </dxf>
    <dxf>
      <font>
        <color theme="0"/>
      </font>
      <fill>
        <patternFill>
          <bgColor rgb="FF3366FF"/>
        </patternFill>
      </fill>
    </dxf>
    <dxf>
      <font>
        <color theme="0"/>
      </font>
      <fill>
        <patternFill>
          <bgColor rgb="FF3366FF"/>
        </patternFill>
      </fill>
    </dxf>
    <dxf>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FF0000"/>
        </patternFill>
      </fill>
    </dxf>
    <dxf>
      <fill>
        <patternFill>
          <bgColor rgb="FFFFC7CE"/>
        </patternFill>
      </fill>
    </dxf>
    <dxf>
      <font>
        <color theme="0"/>
      </font>
    </dxf>
    <dxf>
      <fill>
        <patternFill>
          <bgColor rgb="FFFF0066"/>
        </patternFill>
      </fill>
    </dxf>
    <dxf>
      <font>
        <color theme="0"/>
      </font>
      <fill>
        <patternFill>
          <bgColor rgb="FF3366FF"/>
        </patternFill>
      </fill>
    </dxf>
    <dxf>
      <font>
        <color rgb="FF002060"/>
      </font>
      <fill>
        <gradientFill degree="90">
          <stop position="0">
            <color rgb="FFCCFF33"/>
          </stop>
          <stop position="1">
            <color rgb="FFFFFF66"/>
          </stop>
        </gradientFill>
      </fill>
    </dxf>
    <dxf>
      <font>
        <color rgb="FF002060"/>
      </font>
      <fill>
        <gradientFill degree="90">
          <stop position="0">
            <color theme="4" tint="0.40000610370189521"/>
          </stop>
          <stop position="1">
            <color theme="5" tint="0.59999389629810485"/>
          </stop>
        </gradientFill>
      </fill>
    </dxf>
    <dxf>
      <fill>
        <gradientFill degree="90">
          <stop position="0">
            <color rgb="FFCCFF33"/>
          </stop>
          <stop position="1">
            <color theme="5" tint="0.59999389629810485"/>
          </stop>
        </gradientFill>
      </fill>
    </dxf>
    <dxf>
      <font>
        <color rgb="FF002060"/>
      </font>
      <fill>
        <patternFill>
          <bgColor rgb="FFCCFF33"/>
        </patternFill>
      </fill>
    </dxf>
    <dxf>
      <fill>
        <patternFill>
          <bgColor theme="4" tint="0.39994506668294322"/>
        </patternFill>
      </fill>
    </dxf>
    <dxf>
      <font>
        <color rgb="FF002060"/>
      </font>
      <fill>
        <patternFill>
          <bgColor rgb="FFCCFF33"/>
        </patternFill>
      </fill>
    </dxf>
    <dxf>
      <fill>
        <patternFill>
          <bgColor theme="4" tint="0.39994506668294322"/>
        </patternFill>
      </fill>
    </dxf>
  </dxfs>
  <tableStyles count="0" defaultTableStyle="TableStyleMedium2" defaultPivotStyle="PivotStyleLight16"/>
  <colors>
    <mruColors>
      <color rgb="FF97C1FF"/>
      <color rgb="FF7DB2FF"/>
      <color rgb="FF65A3FF"/>
      <color rgb="FF0066FF"/>
      <color rgb="FFCCFF99"/>
      <color rgb="FFFFC000"/>
      <color rgb="FFFFD347"/>
      <color rgb="FFFFD85B"/>
      <color rgb="FFFFDC6D"/>
      <color rgb="FFFFCC2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0</xdr:col>
      <xdr:colOff>480333</xdr:colOff>
      <xdr:row>2</xdr:row>
      <xdr:rowOff>131084</xdr:rowOff>
    </xdr:from>
    <xdr:ext cx="11924580" cy="1080000"/>
    <xdr:sp macro="" textlink="">
      <xdr:nvSpPr>
        <xdr:cNvPr id="8" name="ZoneTexte 7">
          <a:extLst>
            <a:ext uri="{FF2B5EF4-FFF2-40B4-BE49-F238E27FC236}">
              <a16:creationId xmlns:a16="http://schemas.microsoft.com/office/drawing/2014/main" id="{00000000-0008-0000-0000-000008000000}"/>
            </a:ext>
          </a:extLst>
        </xdr:cNvPr>
        <xdr:cNvSpPr txBox="1"/>
      </xdr:nvSpPr>
      <xdr:spPr>
        <a:xfrm>
          <a:off x="480333" y="2170555"/>
          <a:ext cx="11924580" cy="1080000"/>
        </a:xfrm>
        <a:prstGeom prst="round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fr-FR" sz="4000" b="1" cap="none" spc="0">
              <a:ln w="18000">
                <a:solidFill>
                  <a:schemeClr val="accent2">
                    <a:satMod val="140000"/>
                  </a:schemeClr>
                </a:solidFill>
                <a:prstDash val="solid"/>
                <a:miter lim="800000"/>
              </a:ln>
              <a:solidFill>
                <a:sysClr val="windowText" lastClr="000000"/>
              </a:solidFill>
              <a:effectLst>
                <a:outerShdw blurRad="25500" dist="23000" dir="7020000" algn="tl">
                  <a:srgbClr val="000000">
                    <a:alpha val="50000"/>
                  </a:srgbClr>
                </a:outerShdw>
              </a:effectLst>
              <a:latin typeface="Arial" panose="020B0604020202020204" pitchFamily="34" charset="0"/>
              <a:cs typeface="Arial" panose="020B0604020202020204" pitchFamily="34" charset="0"/>
            </a:rPr>
            <a:t>   </a:t>
          </a:r>
          <a:r>
            <a:rPr kumimoji="0" lang="fr-FR" sz="4000" b="1" i="0" u="none" strike="noStrike" kern="0" cap="none" spc="0" normalizeH="0" baseline="0" noProof="0">
              <a:ln w="18000">
                <a:solidFill>
                  <a:srgbClr val="CCB400">
                    <a:satMod val="140000"/>
                  </a:srgbClr>
                </a:solidFill>
                <a:prstDash val="solid"/>
                <a:miter lim="800000"/>
              </a:ln>
              <a:solidFill>
                <a:sysClr val="windowText" lastClr="000000"/>
              </a:solidFill>
              <a:effectLst>
                <a:outerShdw blurRad="25500" dist="23000" dir="7020000" algn="tl">
                  <a:srgbClr val="000000">
                    <a:alpha val="50000"/>
                  </a:srgbClr>
                </a:outerShdw>
              </a:effectLst>
              <a:uLnTx/>
              <a:uFillTx/>
              <a:latin typeface="Arial" panose="020B0604020202020204" pitchFamily="34" charset="0"/>
              <a:ea typeface="+mn-ea"/>
              <a:cs typeface="Arial" panose="020B0604020202020204" pitchFamily="34" charset="0"/>
            </a:rPr>
            <a:t>CAP Menuisier fabricant</a:t>
          </a:r>
          <a:endParaRPr lang="fr-FR" sz="4000" b="1" cap="none" spc="0">
            <a:ln w="18000">
              <a:solidFill>
                <a:schemeClr val="accent2">
                  <a:satMod val="140000"/>
                </a:schemeClr>
              </a:solidFill>
              <a:prstDash val="solid"/>
              <a:miter lim="800000"/>
            </a:ln>
            <a:solidFill>
              <a:sysClr val="windowText" lastClr="000000"/>
            </a:solidFill>
            <a:effectLst>
              <a:outerShdw blurRad="25500" dist="23000" dir="7020000" algn="tl">
                <a:srgbClr val="000000">
                  <a:alpha val="50000"/>
                </a:srgbClr>
              </a:outerShdw>
            </a:effectLst>
            <a:latin typeface="Arial" panose="020B0604020202020204" pitchFamily="34" charset="0"/>
            <a:cs typeface="Arial" panose="020B0604020202020204" pitchFamily="34" charset="0"/>
          </a:endParaRPr>
        </a:p>
      </xdr:txBody>
    </xdr:sp>
    <xdr:clientData/>
  </xdr:oneCellAnchor>
  <xdr:twoCellAnchor>
    <xdr:from>
      <xdr:col>0</xdr:col>
      <xdr:colOff>488830</xdr:colOff>
      <xdr:row>0</xdr:row>
      <xdr:rowOff>261710</xdr:rowOff>
    </xdr:from>
    <xdr:to>
      <xdr:col>8</xdr:col>
      <xdr:colOff>1437736</xdr:colOff>
      <xdr:row>1</xdr:row>
      <xdr:rowOff>386335</xdr:rowOff>
    </xdr:to>
    <xdr:sp macro="" textlink="">
      <xdr:nvSpPr>
        <xdr:cNvPr id="9" name="ZoneTexte 8">
          <a:extLst>
            <a:ext uri="{FF2B5EF4-FFF2-40B4-BE49-F238E27FC236}">
              <a16:creationId xmlns:a16="http://schemas.microsoft.com/office/drawing/2014/main" id="{00000000-0008-0000-0000-000009000000}"/>
            </a:ext>
          </a:extLst>
        </xdr:cNvPr>
        <xdr:cNvSpPr txBox="1"/>
      </xdr:nvSpPr>
      <xdr:spPr>
        <a:xfrm>
          <a:off x="488830" y="261710"/>
          <a:ext cx="12206378" cy="1627059"/>
        </a:xfrm>
        <a:prstGeom prst="round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fr-FR" sz="3200" b="1">
              <a:latin typeface="Arial" panose="020B0604020202020204" pitchFamily="34" charset="0"/>
              <a:cs typeface="Arial" panose="020B0604020202020204" pitchFamily="34" charset="0"/>
            </a:rPr>
            <a:t>MINISTÈRE DE L'ÉDUCATION NATIONALE                                                                                                                                                                 </a:t>
          </a:r>
        </a:p>
      </xdr:txBody>
    </xdr:sp>
    <xdr:clientData/>
  </xdr:twoCellAnchor>
  <xdr:twoCellAnchor>
    <xdr:from>
      <xdr:col>5</xdr:col>
      <xdr:colOff>754814</xdr:colOff>
      <xdr:row>18</xdr:row>
      <xdr:rowOff>182675</xdr:rowOff>
    </xdr:from>
    <xdr:to>
      <xdr:col>7</xdr:col>
      <xdr:colOff>188776</xdr:colOff>
      <xdr:row>18</xdr:row>
      <xdr:rowOff>182675</xdr:rowOff>
    </xdr:to>
    <xdr:cxnSp macro="">
      <xdr:nvCxnSpPr>
        <xdr:cNvPr id="6" name="Connecteur droit avec flèche 5">
          <a:extLst>
            <a:ext uri="{FF2B5EF4-FFF2-40B4-BE49-F238E27FC236}">
              <a16:creationId xmlns:a16="http://schemas.microsoft.com/office/drawing/2014/main" id="{00000000-0008-0000-0000-000006000000}"/>
            </a:ext>
          </a:extLst>
        </xdr:cNvPr>
        <xdr:cNvCxnSpPr/>
      </xdr:nvCxnSpPr>
      <xdr:spPr>
        <a:xfrm>
          <a:off x="9237667" y="11097204"/>
          <a:ext cx="1114844" cy="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5</xdr:col>
      <xdr:colOff>762000</xdr:colOff>
      <xdr:row>19</xdr:row>
      <xdr:rowOff>182675</xdr:rowOff>
    </xdr:from>
    <xdr:to>
      <xdr:col>7</xdr:col>
      <xdr:colOff>195962</xdr:colOff>
      <xdr:row>19</xdr:row>
      <xdr:rowOff>182675</xdr:rowOff>
    </xdr:to>
    <xdr:cxnSp macro="">
      <xdr:nvCxnSpPr>
        <xdr:cNvPr id="7" name="Connecteur droit avec flèche 6">
          <a:extLst>
            <a:ext uri="{FF2B5EF4-FFF2-40B4-BE49-F238E27FC236}">
              <a16:creationId xmlns:a16="http://schemas.microsoft.com/office/drawing/2014/main" id="{00000000-0008-0000-0000-000007000000}"/>
            </a:ext>
          </a:extLst>
        </xdr:cNvPr>
        <xdr:cNvCxnSpPr/>
      </xdr:nvCxnSpPr>
      <xdr:spPr>
        <a:xfrm>
          <a:off x="9244853" y="11433381"/>
          <a:ext cx="1114844" cy="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102973</xdr:colOff>
      <xdr:row>1</xdr:row>
      <xdr:rowOff>0</xdr:rowOff>
    </xdr:from>
    <xdr:to>
      <xdr:col>11</xdr:col>
      <xdr:colOff>922022</xdr:colOff>
      <xdr:row>1</xdr:row>
      <xdr:rowOff>1811110</xdr:rowOff>
    </xdr:to>
    <xdr:sp macro="" textlink="">
      <xdr:nvSpPr>
        <xdr:cNvPr id="4" name="ZoneTexte 3">
          <a:extLst>
            <a:ext uri="{FF2B5EF4-FFF2-40B4-BE49-F238E27FC236}">
              <a16:creationId xmlns:a16="http://schemas.microsoft.com/office/drawing/2014/main" id="{00000000-0008-0000-0100-000004000000}"/>
            </a:ext>
          </a:extLst>
        </xdr:cNvPr>
        <xdr:cNvSpPr txBox="1"/>
      </xdr:nvSpPr>
      <xdr:spPr>
        <a:xfrm>
          <a:off x="102973" y="257432"/>
          <a:ext cx="18180292" cy="1811110"/>
        </a:xfrm>
        <a:prstGeom prst="round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fr-FR" sz="3200" b="1">
              <a:latin typeface="Arial" panose="020B0604020202020204" pitchFamily="34" charset="0"/>
              <a:cs typeface="Arial" panose="020B0604020202020204" pitchFamily="34" charset="0"/>
            </a:rPr>
            <a:t>MINISTÈRE DE L'ÉDUCATION NATIONALE                                                                                                                                                                 </a:t>
          </a:r>
        </a:p>
      </xdr:txBody>
    </xdr:sp>
    <xdr:clientData/>
  </xdr:twoCellAnchor>
  <xdr:oneCellAnchor>
    <xdr:from>
      <xdr:col>1</xdr:col>
      <xdr:colOff>1</xdr:colOff>
      <xdr:row>1</xdr:row>
      <xdr:rowOff>1916206</xdr:rowOff>
    </xdr:from>
    <xdr:ext cx="17346705" cy="1620000"/>
    <xdr:sp macro="" textlink="">
      <xdr:nvSpPr>
        <xdr:cNvPr id="5" name="ZoneTexte 4">
          <a:extLst>
            <a:ext uri="{FF2B5EF4-FFF2-40B4-BE49-F238E27FC236}">
              <a16:creationId xmlns:a16="http://schemas.microsoft.com/office/drawing/2014/main" id="{00000000-0008-0000-0100-000005000000}"/>
            </a:ext>
          </a:extLst>
        </xdr:cNvPr>
        <xdr:cNvSpPr txBox="1"/>
      </xdr:nvSpPr>
      <xdr:spPr>
        <a:xfrm>
          <a:off x="112060" y="2173941"/>
          <a:ext cx="17346705" cy="1620000"/>
        </a:xfrm>
        <a:prstGeom prst="round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fr-FR" sz="4000" b="1" cap="none" spc="0">
              <a:ln w="18000">
                <a:solidFill>
                  <a:schemeClr val="accent2">
                    <a:satMod val="140000"/>
                  </a:schemeClr>
                </a:solidFill>
                <a:prstDash val="solid"/>
                <a:miter lim="800000"/>
              </a:ln>
              <a:solidFill>
                <a:sysClr val="windowText" lastClr="000000"/>
              </a:solidFill>
              <a:effectLst>
                <a:outerShdw blurRad="25500" dist="23000" dir="7020000" algn="tl">
                  <a:srgbClr val="000000">
                    <a:alpha val="50000"/>
                  </a:srgbClr>
                </a:outerShdw>
              </a:effectLst>
              <a:latin typeface="Arial" panose="020B0604020202020204" pitchFamily="34" charset="0"/>
              <a:cs typeface="Arial" panose="020B0604020202020204" pitchFamily="34" charset="0"/>
            </a:rPr>
            <a:t>CAP Menuisier fabricant</a:t>
          </a:r>
        </a:p>
        <a:p>
          <a:pPr marL="0" marR="0" indent="0" algn="ctr" defTabSz="914400" eaLnBrk="1" fontAlgn="auto" latinLnBrk="0" hangingPunct="1">
            <a:lnSpc>
              <a:spcPct val="100000"/>
            </a:lnSpc>
            <a:spcBef>
              <a:spcPts val="0"/>
            </a:spcBef>
            <a:spcAft>
              <a:spcPts val="0"/>
            </a:spcAft>
            <a:buClrTx/>
            <a:buSzTx/>
            <a:buFontTx/>
            <a:buNone/>
            <a:tabLst/>
            <a:defRPr/>
          </a:pPr>
          <a:r>
            <a:rPr lang="fr-FR" sz="4000" b="1" cap="none" spc="0">
              <a:ln w="18000">
                <a:solidFill>
                  <a:schemeClr val="accent2">
                    <a:satMod val="140000"/>
                  </a:schemeClr>
                </a:solidFill>
                <a:prstDash val="solid"/>
                <a:miter lim="800000"/>
              </a:ln>
              <a:solidFill>
                <a:sysClr val="windowText" lastClr="000000"/>
              </a:solidFill>
              <a:effectLst>
                <a:outerShdw blurRad="25500" dist="23000" dir="7020000" algn="tl">
                  <a:srgbClr val="000000">
                    <a:alpha val="50000"/>
                  </a:srgbClr>
                </a:outerShdw>
              </a:effectLst>
              <a:latin typeface="Arial" panose="020B0604020202020204" pitchFamily="34" charset="0"/>
              <a:cs typeface="Arial" panose="020B0604020202020204" pitchFamily="34" charset="0"/>
            </a:rPr>
            <a:t>Épreuve EP1 - Évaluation en centre de formation</a:t>
          </a:r>
        </a:p>
      </xdr:txBody>
    </xdr:sp>
    <xdr:clientData/>
  </xdr:oneCellAnchor>
  <xdr:twoCellAnchor>
    <xdr:from>
      <xdr:col>5</xdr:col>
      <xdr:colOff>29308</xdr:colOff>
      <xdr:row>13</xdr:row>
      <xdr:rowOff>21981</xdr:rowOff>
    </xdr:from>
    <xdr:to>
      <xdr:col>5</xdr:col>
      <xdr:colOff>696058</xdr:colOff>
      <xdr:row>13</xdr:row>
      <xdr:rowOff>604065</xdr:rowOff>
    </xdr:to>
    <xdr:sp macro="" textlink="">
      <xdr:nvSpPr>
        <xdr:cNvPr id="7" name="ZoneTexte 6">
          <a:extLst>
            <a:ext uri="{FF2B5EF4-FFF2-40B4-BE49-F238E27FC236}">
              <a16:creationId xmlns:a16="http://schemas.microsoft.com/office/drawing/2014/main" id="{00000000-0008-0000-0100-000007000000}"/>
            </a:ext>
          </a:extLst>
        </xdr:cNvPr>
        <xdr:cNvSpPr txBox="1"/>
      </xdr:nvSpPr>
      <xdr:spPr>
        <a:xfrm>
          <a:off x="10711962" y="8477250"/>
          <a:ext cx="666750" cy="582084"/>
        </a:xfrm>
        <a:prstGeom prst="rect">
          <a:avLst/>
        </a:prstGeom>
        <a:solidFill>
          <a:srgbClr val="DAEBFE"/>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100" b="1"/>
            <a:t>Non </a:t>
          </a:r>
          <a:r>
            <a:rPr lang="fr-FR" sz="1000" b="1">
              <a:latin typeface="Arial" panose="020B0604020202020204" pitchFamily="34" charset="0"/>
              <a:cs typeface="Arial" panose="020B0604020202020204" pitchFamily="34" charset="0"/>
            </a:rPr>
            <a:t>évalué</a:t>
          </a:r>
        </a:p>
      </xdr:txBody>
    </xdr:sp>
    <xdr:clientData/>
  </xdr:twoCellAnchor>
  <xdr:twoCellAnchor>
    <xdr:from>
      <xdr:col>11</xdr:col>
      <xdr:colOff>247650</xdr:colOff>
      <xdr:row>13</xdr:row>
      <xdr:rowOff>533400</xdr:rowOff>
    </xdr:from>
    <xdr:to>
      <xdr:col>11</xdr:col>
      <xdr:colOff>624417</xdr:colOff>
      <xdr:row>13</xdr:row>
      <xdr:rowOff>835025</xdr:rowOff>
    </xdr:to>
    <xdr:sp macro="" textlink="">
      <xdr:nvSpPr>
        <xdr:cNvPr id="8" name="Flèche vers le bas 7">
          <a:extLst>
            <a:ext uri="{FF2B5EF4-FFF2-40B4-BE49-F238E27FC236}">
              <a16:creationId xmlns:a16="http://schemas.microsoft.com/office/drawing/2014/main" id="{00000000-0008-0000-0100-000008000000}"/>
            </a:ext>
          </a:extLst>
        </xdr:cNvPr>
        <xdr:cNvSpPr/>
      </xdr:nvSpPr>
      <xdr:spPr>
        <a:xfrm>
          <a:off x="17767300" y="9118600"/>
          <a:ext cx="376767" cy="301625"/>
        </a:xfrm>
        <a:prstGeom prst="downArrow">
          <a:avLst/>
        </a:prstGeom>
        <a:solidFill>
          <a:srgbClr val="CCFF66"/>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73819</xdr:colOff>
      <xdr:row>13</xdr:row>
      <xdr:rowOff>169069</xdr:rowOff>
    </xdr:from>
    <xdr:to>
      <xdr:col>5</xdr:col>
      <xdr:colOff>740569</xdr:colOff>
      <xdr:row>13</xdr:row>
      <xdr:rowOff>751153</xdr:rowOff>
    </xdr:to>
    <xdr:sp macro="" textlink="">
      <xdr:nvSpPr>
        <xdr:cNvPr id="6" name="ZoneTexte 5">
          <a:extLst>
            <a:ext uri="{FF2B5EF4-FFF2-40B4-BE49-F238E27FC236}">
              <a16:creationId xmlns:a16="http://schemas.microsoft.com/office/drawing/2014/main" id="{00000000-0008-0000-0200-000006000000}"/>
            </a:ext>
          </a:extLst>
        </xdr:cNvPr>
        <xdr:cNvSpPr txBox="1"/>
      </xdr:nvSpPr>
      <xdr:spPr>
        <a:xfrm>
          <a:off x="10417969" y="8684419"/>
          <a:ext cx="666750" cy="582084"/>
        </a:xfrm>
        <a:prstGeom prst="rect">
          <a:avLst/>
        </a:prstGeom>
        <a:solidFill>
          <a:srgbClr val="DAEBFE"/>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100" b="1"/>
            <a:t>Non </a:t>
          </a:r>
          <a:r>
            <a:rPr lang="fr-FR" sz="1000" b="1">
              <a:latin typeface="Arial" panose="020B0604020202020204" pitchFamily="34" charset="0"/>
              <a:cs typeface="Arial" panose="020B0604020202020204" pitchFamily="34" charset="0"/>
            </a:rPr>
            <a:t>évalué</a:t>
          </a:r>
        </a:p>
      </xdr:txBody>
    </xdr:sp>
    <xdr:clientData/>
  </xdr:twoCellAnchor>
  <xdr:twoCellAnchor>
    <xdr:from>
      <xdr:col>11</xdr:col>
      <xdr:colOff>224060</xdr:colOff>
      <xdr:row>13</xdr:row>
      <xdr:rowOff>527538</xdr:rowOff>
    </xdr:from>
    <xdr:to>
      <xdr:col>11</xdr:col>
      <xdr:colOff>600827</xdr:colOff>
      <xdr:row>13</xdr:row>
      <xdr:rowOff>829163</xdr:rowOff>
    </xdr:to>
    <xdr:sp macro="" textlink="">
      <xdr:nvSpPr>
        <xdr:cNvPr id="7" name="Flèche vers le bas 6">
          <a:extLst>
            <a:ext uri="{FF2B5EF4-FFF2-40B4-BE49-F238E27FC236}">
              <a16:creationId xmlns:a16="http://schemas.microsoft.com/office/drawing/2014/main" id="{00000000-0008-0000-0200-000007000000}"/>
            </a:ext>
          </a:extLst>
        </xdr:cNvPr>
        <xdr:cNvSpPr/>
      </xdr:nvSpPr>
      <xdr:spPr>
        <a:xfrm>
          <a:off x="17757836" y="9127252"/>
          <a:ext cx="376767" cy="301625"/>
        </a:xfrm>
        <a:prstGeom prst="downArrow">
          <a:avLst/>
        </a:prstGeom>
        <a:solidFill>
          <a:srgbClr val="CCCCFF"/>
        </a:solid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xdr:col>
      <xdr:colOff>7192</xdr:colOff>
      <xdr:row>1</xdr:row>
      <xdr:rowOff>0</xdr:rowOff>
    </xdr:from>
    <xdr:to>
      <xdr:col>11</xdr:col>
      <xdr:colOff>898596</xdr:colOff>
      <xdr:row>1</xdr:row>
      <xdr:rowOff>1811110</xdr:rowOff>
    </xdr:to>
    <xdr:sp macro="" textlink="">
      <xdr:nvSpPr>
        <xdr:cNvPr id="14" name="ZoneTexte 13">
          <a:extLst>
            <a:ext uri="{FF2B5EF4-FFF2-40B4-BE49-F238E27FC236}">
              <a16:creationId xmlns:a16="http://schemas.microsoft.com/office/drawing/2014/main" id="{00000000-0008-0000-0200-00000E000000}"/>
            </a:ext>
          </a:extLst>
        </xdr:cNvPr>
        <xdr:cNvSpPr txBox="1"/>
      </xdr:nvSpPr>
      <xdr:spPr>
        <a:xfrm>
          <a:off x="129656" y="272143"/>
          <a:ext cx="17301619" cy="1811110"/>
        </a:xfrm>
        <a:prstGeom prst="round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fr-FR" sz="3200" b="1">
              <a:latin typeface="Arial" panose="020B0604020202020204" pitchFamily="34" charset="0"/>
              <a:cs typeface="Arial" panose="020B0604020202020204" pitchFamily="34" charset="0"/>
            </a:rPr>
            <a:t>MINISTÈRE DE L'ÉDUCATION NATIONALE                                                                                                                                                                 </a:t>
          </a:r>
        </a:p>
      </xdr:txBody>
    </xdr:sp>
    <xdr:clientData/>
  </xdr:twoCellAnchor>
  <xdr:oneCellAnchor>
    <xdr:from>
      <xdr:col>1</xdr:col>
      <xdr:colOff>1</xdr:colOff>
      <xdr:row>1</xdr:row>
      <xdr:rowOff>1936102</xdr:rowOff>
    </xdr:from>
    <xdr:ext cx="17316000" cy="1620000"/>
    <xdr:sp macro="" textlink="">
      <xdr:nvSpPr>
        <xdr:cNvPr id="15" name="ZoneTexte 14">
          <a:extLst>
            <a:ext uri="{FF2B5EF4-FFF2-40B4-BE49-F238E27FC236}">
              <a16:creationId xmlns:a16="http://schemas.microsoft.com/office/drawing/2014/main" id="{00000000-0008-0000-0200-00000F000000}"/>
            </a:ext>
          </a:extLst>
        </xdr:cNvPr>
        <xdr:cNvSpPr txBox="1"/>
      </xdr:nvSpPr>
      <xdr:spPr>
        <a:xfrm>
          <a:off x="122465" y="2208245"/>
          <a:ext cx="17316000" cy="1620000"/>
        </a:xfrm>
        <a:prstGeom prst="round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fr-FR" sz="4000" b="1" cap="none" spc="0">
              <a:ln w="18000">
                <a:solidFill>
                  <a:schemeClr val="accent2">
                    <a:satMod val="140000"/>
                  </a:schemeClr>
                </a:solidFill>
                <a:prstDash val="solid"/>
                <a:miter lim="800000"/>
              </a:ln>
              <a:solidFill>
                <a:sysClr val="windowText" lastClr="000000"/>
              </a:solidFill>
              <a:effectLst>
                <a:outerShdw blurRad="25500" dist="23000" dir="7020000" algn="tl">
                  <a:srgbClr val="000000">
                    <a:alpha val="50000"/>
                  </a:srgbClr>
                </a:outerShdw>
              </a:effectLst>
              <a:latin typeface="Arial" panose="020B0604020202020204" pitchFamily="34" charset="0"/>
              <a:cs typeface="Arial" panose="020B0604020202020204" pitchFamily="34" charset="0"/>
            </a:rPr>
            <a:t>CAP Menuisier</a:t>
          </a:r>
          <a:r>
            <a:rPr lang="fr-FR" sz="4000" b="1" cap="none" spc="0" baseline="0">
              <a:ln w="18000">
                <a:solidFill>
                  <a:schemeClr val="accent2">
                    <a:satMod val="140000"/>
                  </a:schemeClr>
                </a:solidFill>
                <a:prstDash val="solid"/>
                <a:miter lim="800000"/>
              </a:ln>
              <a:solidFill>
                <a:sysClr val="windowText" lastClr="000000"/>
              </a:solidFill>
              <a:effectLst>
                <a:outerShdw blurRad="25500" dist="23000" dir="7020000" algn="tl">
                  <a:srgbClr val="000000">
                    <a:alpha val="50000"/>
                  </a:srgbClr>
                </a:outerShdw>
              </a:effectLst>
              <a:latin typeface="Arial" panose="020B0604020202020204" pitchFamily="34" charset="0"/>
              <a:cs typeface="Arial" panose="020B0604020202020204" pitchFamily="34" charset="0"/>
            </a:rPr>
            <a:t> fabricant</a:t>
          </a:r>
          <a:endParaRPr lang="fr-FR" sz="4000" b="1" cap="none" spc="0">
            <a:ln w="18000">
              <a:solidFill>
                <a:schemeClr val="accent2">
                  <a:satMod val="140000"/>
                </a:schemeClr>
              </a:solidFill>
              <a:prstDash val="solid"/>
              <a:miter lim="800000"/>
            </a:ln>
            <a:solidFill>
              <a:sysClr val="windowText" lastClr="000000"/>
            </a:solidFill>
            <a:effectLst>
              <a:outerShdw blurRad="25500" dist="23000" dir="7020000" algn="tl">
                <a:srgbClr val="000000">
                  <a:alpha val="50000"/>
                </a:srgbClr>
              </a:outerShdw>
            </a:effectLst>
            <a:latin typeface="Arial" panose="020B0604020202020204" pitchFamily="34" charset="0"/>
            <a:cs typeface="Arial" panose="020B0604020202020204" pitchFamily="34"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fr-FR" sz="4000" b="1" cap="none" spc="0">
              <a:ln w="18000">
                <a:solidFill>
                  <a:schemeClr val="accent2">
                    <a:satMod val="140000"/>
                  </a:schemeClr>
                </a:solidFill>
                <a:prstDash val="solid"/>
                <a:miter lim="800000"/>
              </a:ln>
              <a:solidFill>
                <a:sysClr val="windowText" lastClr="000000"/>
              </a:solidFill>
              <a:effectLst>
                <a:outerShdw blurRad="25500" dist="23000" dir="7020000" algn="tl">
                  <a:srgbClr val="000000">
                    <a:alpha val="50000"/>
                  </a:srgbClr>
                </a:outerShdw>
              </a:effectLst>
              <a:latin typeface="Arial" panose="020B0604020202020204" pitchFamily="34" charset="0"/>
              <a:cs typeface="Arial" panose="020B0604020202020204" pitchFamily="34" charset="0"/>
            </a:rPr>
            <a:t>Épreuve EP2 - Évaluation en centre de formation</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9525</xdr:colOff>
      <xdr:row>1</xdr:row>
      <xdr:rowOff>1885950</xdr:rowOff>
    </xdr:from>
    <xdr:ext cx="17316000" cy="1723518"/>
    <xdr:sp macro="" textlink="">
      <xdr:nvSpPr>
        <xdr:cNvPr id="2" name="ZoneTexte 1">
          <a:extLst>
            <a:ext uri="{FF2B5EF4-FFF2-40B4-BE49-F238E27FC236}">
              <a16:creationId xmlns:a16="http://schemas.microsoft.com/office/drawing/2014/main" id="{00000000-0008-0000-0300-000002000000}"/>
            </a:ext>
          </a:extLst>
        </xdr:cNvPr>
        <xdr:cNvSpPr txBox="1"/>
      </xdr:nvSpPr>
      <xdr:spPr>
        <a:xfrm>
          <a:off x="131989" y="2158093"/>
          <a:ext cx="17316000" cy="1723518"/>
        </a:xfrm>
        <a:prstGeom prst="round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4000" b="1" i="0" u="none" strike="noStrike" kern="0" cap="none" spc="0" normalizeH="0" baseline="0" noProof="0">
              <a:ln w="18000">
                <a:solidFill>
                  <a:srgbClr val="CCB400">
                    <a:satMod val="140000"/>
                  </a:srgbClr>
                </a:solidFill>
                <a:prstDash val="solid"/>
                <a:miter lim="800000"/>
              </a:ln>
              <a:solidFill>
                <a:sysClr val="windowText" lastClr="000000"/>
              </a:solidFill>
              <a:effectLst>
                <a:outerShdw blurRad="25500" dist="23000" dir="7020000" algn="tl">
                  <a:srgbClr val="000000">
                    <a:alpha val="50000"/>
                  </a:srgbClr>
                </a:outerShdw>
              </a:effectLst>
              <a:uLnTx/>
              <a:uFillTx/>
              <a:latin typeface="Arial" panose="020B0604020202020204" pitchFamily="34" charset="0"/>
              <a:ea typeface="+mn-ea"/>
              <a:cs typeface="Arial" panose="020B0604020202020204" pitchFamily="34" charset="0"/>
            </a:rPr>
            <a:t>CAP Menuisier fabricant</a:t>
          </a:r>
        </a:p>
        <a:p>
          <a:pPr marL="0" marR="0" lvl="0" indent="0" algn="ctr" defTabSz="914400" eaLnBrk="1" fontAlgn="auto" latinLnBrk="0" hangingPunct="1">
            <a:lnSpc>
              <a:spcPct val="100000"/>
            </a:lnSpc>
            <a:spcBef>
              <a:spcPts val="0"/>
            </a:spcBef>
            <a:spcAft>
              <a:spcPts val="0"/>
            </a:spcAft>
            <a:buClrTx/>
            <a:buSzTx/>
            <a:buFontTx/>
            <a:buNone/>
            <a:tabLst/>
            <a:defRPr/>
          </a:pPr>
          <a:r>
            <a:rPr lang="fr-FR" sz="4000" b="1" cap="none" spc="0">
              <a:ln w="18000">
                <a:solidFill>
                  <a:schemeClr val="accent2">
                    <a:satMod val="140000"/>
                  </a:schemeClr>
                </a:solidFill>
                <a:prstDash val="solid"/>
                <a:miter lim="800000"/>
              </a:ln>
              <a:solidFill>
                <a:sysClr val="windowText" lastClr="000000"/>
              </a:solidFill>
              <a:effectLst>
                <a:outerShdw blurRad="25500" dist="23000" dir="7020000" algn="tl">
                  <a:srgbClr val="000000">
                    <a:alpha val="50000"/>
                  </a:srgbClr>
                </a:outerShdw>
              </a:effectLst>
              <a:latin typeface="Arial" panose="020B0604020202020204" pitchFamily="34" charset="0"/>
              <a:cs typeface="Arial" panose="020B0604020202020204" pitchFamily="34" charset="0"/>
            </a:rPr>
            <a:t>Épreuve EP2 - Évaluation en</a:t>
          </a:r>
          <a:r>
            <a:rPr lang="fr-FR" sz="4000" b="1" cap="none" spc="0" baseline="0">
              <a:ln w="18000">
                <a:solidFill>
                  <a:schemeClr val="accent2">
                    <a:satMod val="140000"/>
                  </a:schemeClr>
                </a:solidFill>
                <a:prstDash val="solid"/>
                <a:miter lim="800000"/>
              </a:ln>
              <a:solidFill>
                <a:sysClr val="windowText" lastClr="000000"/>
              </a:solidFill>
              <a:effectLst>
                <a:outerShdw blurRad="25500" dist="23000" dir="7020000" algn="tl">
                  <a:srgbClr val="000000">
                    <a:alpha val="50000"/>
                  </a:srgbClr>
                </a:outerShdw>
              </a:effectLst>
              <a:latin typeface="Arial" panose="020B0604020202020204" pitchFamily="34" charset="0"/>
              <a:cs typeface="Arial" panose="020B0604020202020204" pitchFamily="34" charset="0"/>
            </a:rPr>
            <a:t> entrepris</a:t>
          </a:r>
          <a:r>
            <a:rPr lang="fr-FR" sz="4000" b="1" cap="none" spc="0">
              <a:ln w="18000">
                <a:solidFill>
                  <a:schemeClr val="accent2">
                    <a:satMod val="140000"/>
                  </a:schemeClr>
                </a:solidFill>
                <a:prstDash val="solid"/>
                <a:miter lim="800000"/>
              </a:ln>
              <a:solidFill>
                <a:sysClr val="windowText" lastClr="000000"/>
              </a:solidFill>
              <a:effectLst>
                <a:outerShdw blurRad="25500" dist="23000" dir="7020000" algn="tl">
                  <a:srgbClr val="000000">
                    <a:alpha val="50000"/>
                  </a:srgbClr>
                </a:outerShdw>
              </a:effectLst>
              <a:latin typeface="Arial" panose="020B0604020202020204" pitchFamily="34" charset="0"/>
              <a:cs typeface="Arial" panose="020B0604020202020204" pitchFamily="34" charset="0"/>
            </a:rPr>
            <a:t>e </a:t>
          </a:r>
        </a:p>
      </xdr:txBody>
    </xdr:sp>
    <xdr:clientData/>
  </xdr:oneCellAnchor>
  <xdr:twoCellAnchor>
    <xdr:from>
      <xdr:col>5</xdr:col>
      <xdr:colOff>70509</xdr:colOff>
      <xdr:row>13</xdr:row>
      <xdr:rowOff>162047</xdr:rowOff>
    </xdr:from>
    <xdr:to>
      <xdr:col>5</xdr:col>
      <xdr:colOff>737259</xdr:colOff>
      <xdr:row>13</xdr:row>
      <xdr:rowOff>744131</xdr:rowOff>
    </xdr:to>
    <xdr:sp macro="" textlink="">
      <xdr:nvSpPr>
        <xdr:cNvPr id="3" name="ZoneTexte 2">
          <a:extLst>
            <a:ext uri="{FF2B5EF4-FFF2-40B4-BE49-F238E27FC236}">
              <a16:creationId xmlns:a16="http://schemas.microsoft.com/office/drawing/2014/main" id="{00000000-0008-0000-0300-000003000000}"/>
            </a:ext>
          </a:extLst>
        </xdr:cNvPr>
        <xdr:cNvSpPr txBox="1"/>
      </xdr:nvSpPr>
      <xdr:spPr>
        <a:xfrm>
          <a:off x="11296402" y="8748154"/>
          <a:ext cx="666750" cy="582084"/>
        </a:xfrm>
        <a:prstGeom prst="rect">
          <a:avLst/>
        </a:prstGeom>
        <a:solidFill>
          <a:srgbClr val="DAEBFE"/>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100" b="1"/>
            <a:t>Non </a:t>
          </a:r>
          <a:r>
            <a:rPr lang="fr-FR" sz="1000" b="1">
              <a:latin typeface="Arial" panose="020B0604020202020204" pitchFamily="34" charset="0"/>
              <a:cs typeface="Arial" panose="020B0604020202020204" pitchFamily="34" charset="0"/>
            </a:rPr>
            <a:t>évalué</a:t>
          </a:r>
        </a:p>
      </xdr:txBody>
    </xdr:sp>
    <xdr:clientData/>
  </xdr:twoCellAnchor>
  <xdr:twoCellAnchor>
    <xdr:from>
      <xdr:col>1</xdr:col>
      <xdr:colOff>1</xdr:colOff>
      <xdr:row>1</xdr:row>
      <xdr:rowOff>0</xdr:rowOff>
    </xdr:from>
    <xdr:to>
      <xdr:col>11</xdr:col>
      <xdr:colOff>905786</xdr:colOff>
      <xdr:row>1</xdr:row>
      <xdr:rowOff>1811110</xdr:rowOff>
    </xdr:to>
    <xdr:sp macro="" textlink="">
      <xdr:nvSpPr>
        <xdr:cNvPr id="5" name="ZoneTexte 4">
          <a:extLst>
            <a:ext uri="{FF2B5EF4-FFF2-40B4-BE49-F238E27FC236}">
              <a16:creationId xmlns:a16="http://schemas.microsoft.com/office/drawing/2014/main" id="{00000000-0008-0000-0300-000005000000}"/>
            </a:ext>
          </a:extLst>
        </xdr:cNvPr>
        <xdr:cNvSpPr txBox="1"/>
      </xdr:nvSpPr>
      <xdr:spPr>
        <a:xfrm>
          <a:off x="122465" y="272143"/>
          <a:ext cx="17316000" cy="1811110"/>
        </a:xfrm>
        <a:prstGeom prst="round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fr-FR" sz="3200" b="1">
              <a:latin typeface="Arial" panose="020B0604020202020204" pitchFamily="34" charset="0"/>
              <a:cs typeface="Arial" panose="020B0604020202020204" pitchFamily="34" charset="0"/>
            </a:rPr>
            <a:t>MINISTÈRE DE L'ÉDUCATION NATIONALE                                                                                                                                                                 </a:t>
          </a:r>
        </a:p>
      </xdr:txBody>
    </xdr:sp>
    <xdr:clientData/>
  </xdr:twoCellAnchor>
  <xdr:twoCellAnchor>
    <xdr:from>
      <xdr:col>11</xdr:col>
      <xdr:colOff>217714</xdr:colOff>
      <xdr:row>13</xdr:row>
      <xdr:rowOff>530678</xdr:rowOff>
    </xdr:from>
    <xdr:to>
      <xdr:col>11</xdr:col>
      <xdr:colOff>594481</xdr:colOff>
      <xdr:row>13</xdr:row>
      <xdr:rowOff>832303</xdr:rowOff>
    </xdr:to>
    <xdr:sp macro="" textlink="">
      <xdr:nvSpPr>
        <xdr:cNvPr id="6" name="Flèche vers le bas 5">
          <a:extLst>
            <a:ext uri="{FF2B5EF4-FFF2-40B4-BE49-F238E27FC236}">
              <a16:creationId xmlns:a16="http://schemas.microsoft.com/office/drawing/2014/main" id="{00000000-0008-0000-0300-000006000000}"/>
            </a:ext>
          </a:extLst>
        </xdr:cNvPr>
        <xdr:cNvSpPr/>
      </xdr:nvSpPr>
      <xdr:spPr>
        <a:xfrm>
          <a:off x="16750393" y="9116785"/>
          <a:ext cx="376767" cy="301625"/>
        </a:xfrm>
        <a:prstGeom prst="downArrow">
          <a:avLst/>
        </a:prstGeom>
        <a:solidFill>
          <a:srgbClr val="CCCCFF"/>
        </a:solid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theme/theme1.xml><?xml version="1.0" encoding="utf-8"?>
<a:theme xmlns:a="http://schemas.openxmlformats.org/drawingml/2006/main" name="Thème Office">
  <a:themeElements>
    <a:clrScheme name="Civil">
      <a:dk1>
        <a:sysClr val="windowText" lastClr="000000"/>
      </a:dk1>
      <a:lt1>
        <a:sysClr val="window" lastClr="FFFFFF"/>
      </a:lt1>
      <a:dk2>
        <a:srgbClr val="646B86"/>
      </a:dk2>
      <a:lt2>
        <a:srgbClr val="C5D1D7"/>
      </a:lt2>
      <a:accent1>
        <a:srgbClr val="D16349"/>
      </a:accent1>
      <a:accent2>
        <a:srgbClr val="CCB400"/>
      </a:accent2>
      <a:accent3>
        <a:srgbClr val="8CADAE"/>
      </a:accent3>
      <a:accent4>
        <a:srgbClr val="8C7B70"/>
      </a:accent4>
      <a:accent5>
        <a:srgbClr val="8FB08C"/>
      </a:accent5>
      <a:accent6>
        <a:srgbClr val="D19049"/>
      </a:accent6>
      <a:hlink>
        <a:srgbClr val="00A3D6"/>
      </a:hlink>
      <a:folHlink>
        <a:srgbClr val="694F07"/>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rgb="FFFF0000"/>
  </sheetPr>
  <dimension ref="B1:L21"/>
  <sheetViews>
    <sheetView tabSelected="1" zoomScale="55" zoomScaleNormal="55" workbookViewId="0">
      <selection activeCell="C8" sqref="C8"/>
    </sheetView>
  </sheetViews>
  <sheetFormatPr baseColWidth="10" defaultColWidth="11" defaultRowHeight="14.25" x14ac:dyDescent="0.2"/>
  <cols>
    <col min="1" max="1" width="6.25" style="140" customWidth="1"/>
    <col min="2" max="2" width="20.5" style="140" customWidth="1"/>
    <col min="3" max="3" width="60.125" style="140" customWidth="1"/>
    <col min="4" max="4" width="12.875" style="140" customWidth="1"/>
    <col min="5" max="5" width="11.5" style="140" customWidth="1"/>
    <col min="6" max="8" width="11" style="140"/>
    <col min="9" max="9" width="18.5" style="140" customWidth="1"/>
    <col min="10" max="10" width="17.25" style="140" customWidth="1"/>
    <col min="11" max="16384" width="11" style="140"/>
  </cols>
  <sheetData>
    <row r="1" spans="2:12" ht="118.5" customHeight="1" x14ac:dyDescent="0.25">
      <c r="B1" s="212"/>
      <c r="C1" s="280" t="s">
        <v>30</v>
      </c>
      <c r="D1" s="280"/>
    </row>
    <row r="2" spans="2:12" ht="42" customHeight="1" x14ac:dyDescent="0.25">
      <c r="B2" s="261"/>
      <c r="C2" s="262"/>
      <c r="D2" s="212"/>
    </row>
    <row r="3" spans="2:12" ht="81" customHeight="1" x14ac:dyDescent="0.25">
      <c r="B3" s="213"/>
      <c r="C3" s="214"/>
      <c r="D3" s="212"/>
    </row>
    <row r="4" spans="2:12" ht="27" customHeight="1" thickBot="1" x14ac:dyDescent="0.25">
      <c r="D4" s="215"/>
      <c r="E4" s="215"/>
    </row>
    <row r="5" spans="2:12" ht="31.5" customHeight="1" thickBot="1" x14ac:dyDescent="0.25">
      <c r="B5" s="259" t="s">
        <v>162</v>
      </c>
      <c r="C5" s="260"/>
      <c r="D5" s="283" t="s">
        <v>163</v>
      </c>
      <c r="E5" s="284"/>
      <c r="F5" s="284"/>
      <c r="G5" s="284"/>
      <c r="H5" s="284"/>
      <c r="I5" s="285"/>
    </row>
    <row r="6" spans="2:12" ht="31.5" customHeight="1" x14ac:dyDescent="0.2">
      <c r="B6" s="38" t="s">
        <v>142</v>
      </c>
      <c r="C6" s="27" t="s">
        <v>345</v>
      </c>
      <c r="D6" s="286" t="s">
        <v>142</v>
      </c>
      <c r="E6" s="287"/>
      <c r="F6" s="290" t="s">
        <v>345</v>
      </c>
      <c r="G6" s="290"/>
      <c r="H6" s="290"/>
      <c r="I6" s="291"/>
    </row>
    <row r="7" spans="2:12" ht="36" customHeight="1" x14ac:dyDescent="0.2">
      <c r="B7" s="36" t="s">
        <v>154</v>
      </c>
      <c r="C7" s="28">
        <v>2023</v>
      </c>
      <c r="D7" s="288" t="s">
        <v>1</v>
      </c>
      <c r="E7" s="289"/>
      <c r="F7" s="292">
        <v>2023</v>
      </c>
      <c r="G7" s="292"/>
      <c r="H7" s="292"/>
      <c r="I7" s="293"/>
    </row>
    <row r="8" spans="2:12" ht="33.75" customHeight="1" x14ac:dyDescent="0.2">
      <c r="B8" s="36" t="s">
        <v>0</v>
      </c>
      <c r="C8" s="28" t="s">
        <v>346</v>
      </c>
      <c r="D8" s="288" t="s">
        <v>157</v>
      </c>
      <c r="E8" s="289"/>
      <c r="F8" s="292">
        <v>26287</v>
      </c>
      <c r="G8" s="292"/>
      <c r="H8" s="292"/>
      <c r="I8" s="293"/>
    </row>
    <row r="9" spans="2:12" ht="26.25" customHeight="1" x14ac:dyDescent="0.2">
      <c r="B9" s="36" t="s">
        <v>2</v>
      </c>
      <c r="C9" s="28" t="s">
        <v>155</v>
      </c>
      <c r="D9" s="288" t="s">
        <v>2</v>
      </c>
      <c r="E9" s="289"/>
      <c r="F9" s="292" t="s">
        <v>155</v>
      </c>
      <c r="G9" s="292"/>
      <c r="H9" s="292"/>
      <c r="I9" s="293"/>
    </row>
    <row r="10" spans="2:12" ht="30.75" customHeight="1" thickBot="1" x14ac:dyDescent="0.25">
      <c r="B10" s="37" t="s">
        <v>3</v>
      </c>
      <c r="C10" s="29" t="s">
        <v>156</v>
      </c>
      <c r="D10" s="288" t="s">
        <v>3</v>
      </c>
      <c r="E10" s="289"/>
      <c r="F10" s="292" t="s">
        <v>156</v>
      </c>
      <c r="G10" s="292"/>
      <c r="H10" s="292"/>
      <c r="I10" s="293"/>
    </row>
    <row r="11" spans="2:12" ht="30.75" customHeight="1" thickBot="1" x14ac:dyDescent="0.25">
      <c r="B11" s="85"/>
      <c r="C11" s="85"/>
      <c r="D11" s="265" t="s">
        <v>160</v>
      </c>
      <c r="E11" s="266"/>
      <c r="F11" s="267" t="s">
        <v>347</v>
      </c>
      <c r="G11" s="267"/>
      <c r="H11" s="267"/>
      <c r="I11" s="268"/>
    </row>
    <row r="12" spans="2:12" x14ac:dyDescent="0.2">
      <c r="B12" s="85"/>
      <c r="C12" s="85"/>
      <c r="D12" s="85"/>
      <c r="E12" s="85"/>
      <c r="F12" s="85"/>
      <c r="G12" s="85"/>
      <c r="H12" s="85"/>
      <c r="I12" s="85"/>
    </row>
    <row r="13" spans="2:12" ht="39" customHeight="1" x14ac:dyDescent="0.2">
      <c r="B13" s="281" t="s">
        <v>168</v>
      </c>
      <c r="C13" s="281"/>
      <c r="D13" s="281"/>
      <c r="E13" s="281"/>
      <c r="F13" s="281"/>
      <c r="G13" s="281"/>
      <c r="H13" s="281"/>
      <c r="I13" s="281"/>
    </row>
    <row r="14" spans="2:12" ht="35.25" customHeight="1" x14ac:dyDescent="0.2">
      <c r="B14" s="282" t="s">
        <v>139</v>
      </c>
      <c r="C14" s="282"/>
      <c r="D14" s="282"/>
      <c r="E14" s="282"/>
      <c r="F14" s="282"/>
      <c r="G14" s="282"/>
      <c r="H14" s="282"/>
      <c r="I14" s="282"/>
    </row>
    <row r="15" spans="2:12" ht="54" customHeight="1" x14ac:dyDescent="0.2">
      <c r="B15" s="257" t="s">
        <v>140</v>
      </c>
      <c r="C15" s="258"/>
      <c r="D15" s="216" t="s">
        <v>141</v>
      </c>
      <c r="E15" s="216" t="s">
        <v>161</v>
      </c>
      <c r="F15" s="263" t="s">
        <v>147</v>
      </c>
      <c r="G15" s="264"/>
      <c r="H15" s="217" t="s">
        <v>19</v>
      </c>
      <c r="I15" s="217" t="s">
        <v>146</v>
      </c>
    </row>
    <row r="16" spans="2:12" ht="56.25" customHeight="1" x14ac:dyDescent="0.2">
      <c r="B16" s="218" t="s">
        <v>71</v>
      </c>
      <c r="C16" s="219" t="s">
        <v>281</v>
      </c>
      <c r="D16" s="220" t="s">
        <v>55</v>
      </c>
      <c r="E16" s="220">
        <v>4</v>
      </c>
      <c r="F16" s="221" t="s">
        <v>18</v>
      </c>
      <c r="G16" s="222" t="s">
        <v>151</v>
      </c>
      <c r="H16" s="223">
        <f>SUM('EP1'!G51:H51)</f>
        <v>13</v>
      </c>
      <c r="I16" s="224">
        <f>H16*E16</f>
        <v>52</v>
      </c>
      <c r="J16" s="225"/>
      <c r="L16" s="226"/>
    </row>
    <row r="17" spans="2:10" ht="56.25" customHeight="1" x14ac:dyDescent="0.2">
      <c r="B17" s="269" t="s">
        <v>72</v>
      </c>
      <c r="C17" s="272" t="s">
        <v>341</v>
      </c>
      <c r="D17" s="273"/>
      <c r="E17" s="273"/>
      <c r="F17" s="273"/>
      <c r="G17" s="273"/>
      <c r="H17" s="273"/>
      <c r="I17" s="274"/>
      <c r="J17" s="225"/>
    </row>
    <row r="18" spans="2:10" s="227" customFormat="1" ht="57.75" customHeight="1" x14ac:dyDescent="0.2">
      <c r="B18" s="270"/>
      <c r="C18" s="246" t="s">
        <v>338</v>
      </c>
      <c r="D18" s="275" t="s">
        <v>56</v>
      </c>
      <c r="E18" s="275">
        <v>11</v>
      </c>
      <c r="F18" s="247"/>
      <c r="G18" s="248" t="s">
        <v>282</v>
      </c>
      <c r="H18" s="249">
        <f>SUM('EP2 Centre'!G91:H91)</f>
        <v>15</v>
      </c>
      <c r="I18" s="250">
        <f>H18*E18</f>
        <v>165</v>
      </c>
    </row>
    <row r="19" spans="2:10" ht="37.5" customHeight="1" x14ac:dyDescent="0.2">
      <c r="B19" s="270"/>
      <c r="C19" s="251" t="s">
        <v>339</v>
      </c>
      <c r="D19" s="276"/>
      <c r="E19" s="276"/>
      <c r="F19" s="252" t="s">
        <v>18</v>
      </c>
      <c r="G19" s="253"/>
      <c r="H19" s="254">
        <f>SUM('EP2 Centre'!G91:H91)</f>
        <v>15</v>
      </c>
      <c r="I19" s="278">
        <f>(H19+H20)/2*E18</f>
        <v>170.5</v>
      </c>
    </row>
    <row r="20" spans="2:10" ht="37.5" customHeight="1" x14ac:dyDescent="0.2">
      <c r="B20" s="271"/>
      <c r="C20" s="251" t="s">
        <v>340</v>
      </c>
      <c r="D20" s="277"/>
      <c r="E20" s="277"/>
      <c r="F20" s="252" t="s">
        <v>18</v>
      </c>
      <c r="G20" s="253"/>
      <c r="H20" s="254">
        <f>SUM('EP2 Entreprise'!G91:H91)</f>
        <v>16</v>
      </c>
      <c r="I20" s="279"/>
    </row>
    <row r="21" spans="2:10" x14ac:dyDescent="0.2">
      <c r="B21" s="227"/>
      <c r="C21" s="256" t="s">
        <v>333</v>
      </c>
      <c r="D21" s="256"/>
      <c r="E21" s="256"/>
      <c r="F21" s="256"/>
      <c r="G21" s="256"/>
      <c r="H21" s="256"/>
      <c r="I21" s="256"/>
    </row>
  </sheetData>
  <sheetProtection algorithmName="SHA-512" hashValue="unM7ePZeq70lJd3rsPinl7i6OTHHKxgKp7qnPvYQBECnbElhQkaDeKltd1O2hP77Tkh8adwXKXYub3/puQP1GA==" saltValue="ywIG5iqwM6l1rI+loxGZaQ==" spinCount="100000" sheet="1" objects="1" scenarios="1"/>
  <mergeCells count="26">
    <mergeCell ref="C1:D1"/>
    <mergeCell ref="B13:I13"/>
    <mergeCell ref="B14:I14"/>
    <mergeCell ref="D5:I5"/>
    <mergeCell ref="D6:E6"/>
    <mergeCell ref="D7:E7"/>
    <mergeCell ref="D8:E8"/>
    <mergeCell ref="D9:E9"/>
    <mergeCell ref="D10:E10"/>
    <mergeCell ref="F6:I6"/>
    <mergeCell ref="F7:I7"/>
    <mergeCell ref="F8:I8"/>
    <mergeCell ref="F9:I9"/>
    <mergeCell ref="F10:I10"/>
    <mergeCell ref="C21:I21"/>
    <mergeCell ref="B15:C15"/>
    <mergeCell ref="B5:C5"/>
    <mergeCell ref="B2:C2"/>
    <mergeCell ref="F15:G15"/>
    <mergeCell ref="D11:E11"/>
    <mergeCell ref="F11:I11"/>
    <mergeCell ref="B17:B20"/>
    <mergeCell ref="C17:I17"/>
    <mergeCell ref="D18:D20"/>
    <mergeCell ref="E18:E20"/>
    <mergeCell ref="I19:I20"/>
  </mergeCells>
  <pageMargins left="0.31496062992125984" right="0.31496062992125984" top="0.74803149606299213" bottom="0.74803149606299213" header="0.31496062992125984" footer="0.31496062992125984"/>
  <pageSetup paperSize="9" scale="50"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3">
    <tabColor rgb="FF00B050"/>
  </sheetPr>
  <dimension ref="B2:BG64"/>
  <sheetViews>
    <sheetView zoomScale="70" zoomScaleNormal="70" workbookViewId="0">
      <selection activeCell="F17" sqref="F17"/>
    </sheetView>
  </sheetViews>
  <sheetFormatPr baseColWidth="10" defaultColWidth="10.625" defaultRowHeight="20.25" x14ac:dyDescent="0.3"/>
  <cols>
    <col min="1" max="1" width="1.5" style="140" customWidth="1"/>
    <col min="2" max="2" width="10.625" style="140"/>
    <col min="3" max="3" width="10.875" style="140" customWidth="1"/>
    <col min="4" max="4" width="53.625" style="140" customWidth="1"/>
    <col min="5" max="5" width="70.625" style="140" customWidth="1"/>
    <col min="6" max="6" width="10.125" style="140" customWidth="1"/>
    <col min="7" max="10" width="13.625" style="140" customWidth="1"/>
    <col min="11" max="11" width="5" style="141" customWidth="1"/>
    <col min="12" max="12" width="11.875" style="140" customWidth="1"/>
    <col min="13" max="13" width="9.125" style="86" customWidth="1"/>
    <col min="14" max="14" width="9.5" style="85" hidden="1" customWidth="1"/>
    <col min="15" max="15" width="7.375" style="85" hidden="1" customWidth="1"/>
    <col min="16" max="16" width="9" style="142" hidden="1" customWidth="1"/>
    <col min="17" max="17" width="7.625" style="85" hidden="1" customWidth="1"/>
    <col min="18" max="18" width="6.375" style="85" hidden="1" customWidth="1"/>
    <col min="19" max="19" width="10.125" style="85" hidden="1" customWidth="1"/>
    <col min="20" max="20" width="7.875" style="85" hidden="1" customWidth="1"/>
    <col min="21" max="21" width="6.375" style="85" hidden="1" customWidth="1"/>
    <col min="22" max="22" width="10.125" style="85" hidden="1" customWidth="1"/>
    <col min="23" max="23" width="15.75" style="85" hidden="1" customWidth="1"/>
    <col min="24" max="24" width="10.125" style="85" hidden="1" customWidth="1"/>
    <col min="25" max="25" width="7" style="85" hidden="1" customWidth="1"/>
    <col min="26" max="26" width="9" style="85" hidden="1" customWidth="1"/>
    <col min="27" max="27" width="13.25" style="85" hidden="1" customWidth="1"/>
    <col min="28" max="28" width="7.5" style="85" hidden="1" customWidth="1"/>
    <col min="29" max="29" width="6.375" style="85" hidden="1" customWidth="1"/>
    <col min="30" max="30" width="13.75" style="86" hidden="1" customWidth="1"/>
    <col min="31" max="31" width="7" style="140" hidden="1" customWidth="1"/>
    <col min="32" max="33" width="10.625" style="140" customWidth="1"/>
    <col min="34" max="16384" width="10.625" style="140"/>
  </cols>
  <sheetData>
    <row r="2" spans="2:59" ht="290.10000000000002" customHeight="1" thickBot="1" x14ac:dyDescent="0.35">
      <c r="B2" s="139"/>
      <c r="C2" s="139"/>
      <c r="D2" s="139"/>
    </row>
    <row r="3" spans="2:59" ht="30" customHeight="1" x14ac:dyDescent="0.2">
      <c r="B3" s="327" t="s">
        <v>162</v>
      </c>
      <c r="C3" s="328"/>
      <c r="D3" s="329"/>
      <c r="E3" s="33"/>
      <c r="F3" s="327" t="s">
        <v>164</v>
      </c>
      <c r="G3" s="328"/>
      <c r="H3" s="328"/>
      <c r="I3" s="328"/>
      <c r="J3" s="328"/>
      <c r="K3" s="328"/>
      <c r="L3" s="329"/>
    </row>
    <row r="4" spans="2:59" ht="30" customHeight="1" x14ac:dyDescent="0.2">
      <c r="B4" s="319" t="s">
        <v>142</v>
      </c>
      <c r="C4" s="320"/>
      <c r="D4" s="35" t="str">
        <f>'SESSION 2023'!C6</f>
        <v>XXXX</v>
      </c>
      <c r="E4" s="47"/>
      <c r="F4" s="378" t="s">
        <v>142</v>
      </c>
      <c r="G4" s="379"/>
      <c r="H4" s="372" t="str">
        <f>'SESSION 2023'!F6</f>
        <v>XXXX</v>
      </c>
      <c r="I4" s="372"/>
      <c r="J4" s="372"/>
      <c r="K4" s="372"/>
      <c r="L4" s="373"/>
    </row>
    <row r="5" spans="2:59" ht="30" customHeight="1" x14ac:dyDescent="0.2">
      <c r="B5" s="323" t="s">
        <v>153</v>
      </c>
      <c r="C5" s="324"/>
      <c r="D5" s="35">
        <f>'SESSION 2023'!C7</f>
        <v>2023</v>
      </c>
      <c r="E5" s="47"/>
      <c r="F5" s="323" t="s">
        <v>153</v>
      </c>
      <c r="G5" s="324"/>
      <c r="H5" s="372">
        <f>'SESSION 2023'!F7</f>
        <v>2023</v>
      </c>
      <c r="I5" s="372"/>
      <c r="J5" s="372"/>
      <c r="K5" s="372"/>
      <c r="L5" s="373"/>
    </row>
    <row r="6" spans="2:59" ht="30" customHeight="1" x14ac:dyDescent="0.2">
      <c r="B6" s="323" t="s">
        <v>0</v>
      </c>
      <c r="C6" s="324"/>
      <c r="D6" s="35" t="str">
        <f>'SESSION 2023'!C8</f>
        <v>YYYY</v>
      </c>
      <c r="E6" s="47"/>
      <c r="F6" s="323" t="s">
        <v>157</v>
      </c>
      <c r="G6" s="324"/>
      <c r="H6" s="372">
        <f>'SESSION 2023'!F8</f>
        <v>26287</v>
      </c>
      <c r="I6" s="372"/>
      <c r="J6" s="372"/>
      <c r="K6" s="372"/>
      <c r="L6" s="373"/>
    </row>
    <row r="7" spans="2:59" ht="30" customHeight="1" x14ac:dyDescent="0.2">
      <c r="B7" s="323" t="s">
        <v>2</v>
      </c>
      <c r="C7" s="324"/>
      <c r="D7" s="35" t="str">
        <f>'SESSION 2023'!C9</f>
        <v>MARTIN</v>
      </c>
      <c r="E7" s="47"/>
      <c r="F7" s="323" t="s">
        <v>2</v>
      </c>
      <c r="G7" s="324"/>
      <c r="H7" s="372" t="str">
        <f>'SESSION 2023'!F9</f>
        <v>MARTIN</v>
      </c>
      <c r="I7" s="372"/>
      <c r="J7" s="372"/>
      <c r="K7" s="372"/>
      <c r="L7" s="373"/>
    </row>
    <row r="8" spans="2:59" ht="30" customHeight="1" x14ac:dyDescent="0.2">
      <c r="B8" s="321" t="s">
        <v>3</v>
      </c>
      <c r="C8" s="322"/>
      <c r="D8" s="35" t="str">
        <f>'SESSION 2023'!C10</f>
        <v>Quentin</v>
      </c>
      <c r="E8" s="47"/>
      <c r="F8" s="321" t="s">
        <v>3</v>
      </c>
      <c r="G8" s="322"/>
      <c r="H8" s="372" t="str">
        <f>'SESSION 2023'!F10</f>
        <v>Quentin</v>
      </c>
      <c r="I8" s="372"/>
      <c r="J8" s="372"/>
      <c r="K8" s="372"/>
      <c r="L8" s="373"/>
    </row>
    <row r="9" spans="2:59" ht="30" customHeight="1" x14ac:dyDescent="0.2">
      <c r="B9" s="323" t="s">
        <v>4</v>
      </c>
      <c r="C9" s="324"/>
      <c r="D9" s="30"/>
      <c r="E9" s="47"/>
      <c r="F9" s="323" t="s">
        <v>158</v>
      </c>
      <c r="G9" s="324"/>
      <c r="H9" s="374"/>
      <c r="I9" s="374"/>
      <c r="J9" s="374"/>
      <c r="K9" s="374"/>
      <c r="L9" s="375"/>
    </row>
    <row r="10" spans="2:59" ht="30" customHeight="1" thickBot="1" x14ac:dyDescent="0.25">
      <c r="B10" s="325" t="s">
        <v>5</v>
      </c>
      <c r="C10" s="326"/>
      <c r="D10" s="34" t="s">
        <v>159</v>
      </c>
      <c r="E10" s="49"/>
      <c r="F10" s="325" t="s">
        <v>160</v>
      </c>
      <c r="G10" s="326"/>
      <c r="H10" s="376" t="str">
        <f>'SESSION 2023'!F11</f>
        <v>ZZZZ</v>
      </c>
      <c r="I10" s="376"/>
      <c r="J10" s="376"/>
      <c r="K10" s="376"/>
      <c r="L10" s="377"/>
    </row>
    <row r="11" spans="2:59" ht="21" customHeight="1" x14ac:dyDescent="0.3"/>
    <row r="12" spans="2:59" ht="80.099999999999994" customHeight="1" x14ac:dyDescent="0.3">
      <c r="C12" s="338" t="s">
        <v>170</v>
      </c>
      <c r="D12" s="339"/>
      <c r="E12" s="143" t="s">
        <v>169</v>
      </c>
      <c r="F12" s="340" t="s">
        <v>16</v>
      </c>
      <c r="G12" s="340"/>
      <c r="H12" s="340"/>
      <c r="I12" s="340"/>
      <c r="J12" s="340"/>
      <c r="M12" s="144"/>
      <c r="N12" s="145"/>
      <c r="O12" s="145"/>
    </row>
    <row r="13" spans="2:59" ht="24.95" customHeight="1" x14ac:dyDescent="0.3">
      <c r="C13" s="332" t="s">
        <v>7</v>
      </c>
      <c r="D13" s="332"/>
      <c r="E13" s="330" t="s">
        <v>57</v>
      </c>
      <c r="F13" s="146" t="s">
        <v>47</v>
      </c>
      <c r="G13" s="54">
        <v>1</v>
      </c>
      <c r="H13" s="55">
        <v>2</v>
      </c>
      <c r="I13" s="56">
        <v>3</v>
      </c>
      <c r="J13" s="135">
        <v>4</v>
      </c>
      <c r="L13" s="147"/>
      <c r="M13" s="148"/>
      <c r="N13" s="149"/>
      <c r="O13" s="150"/>
    </row>
    <row r="14" spans="2:59" ht="67.5" customHeight="1" x14ac:dyDescent="0.3">
      <c r="C14" s="332"/>
      <c r="D14" s="332"/>
      <c r="E14" s="331"/>
      <c r="F14" s="151"/>
      <c r="G14" s="6" t="s">
        <v>152</v>
      </c>
      <c r="H14" s="7" t="s">
        <v>52</v>
      </c>
      <c r="I14" s="7" t="s">
        <v>53</v>
      </c>
      <c r="J14" s="7" t="s">
        <v>54</v>
      </c>
      <c r="L14" s="152" t="s">
        <v>6</v>
      </c>
      <c r="M14" s="148"/>
      <c r="N14" s="149"/>
      <c r="O14" s="150"/>
    </row>
    <row r="15" spans="2:59" ht="30" customHeight="1" x14ac:dyDescent="0.2">
      <c r="C15" s="314" t="s">
        <v>171</v>
      </c>
      <c r="D15" s="315"/>
      <c r="E15" s="315"/>
      <c r="F15" s="315"/>
      <c r="G15" s="315"/>
      <c r="H15" s="315"/>
      <c r="I15" s="315"/>
      <c r="J15" s="316"/>
      <c r="K15" s="153"/>
      <c r="L15" s="154">
        <v>0.15</v>
      </c>
      <c r="M15" s="65">
        <f>SUM(L16:L23)</f>
        <v>1</v>
      </c>
      <c r="N15" s="155"/>
      <c r="O15" s="67" t="str">
        <f>IF(M15=100%,"Valide",IF(M15&lt;100%,"Invalide",IF(M15&gt;100%,"Invalide")))</f>
        <v>Valide</v>
      </c>
      <c r="P15" s="156"/>
      <c r="Q15" s="69" t="s">
        <v>31</v>
      </c>
      <c r="R15" s="69" t="s">
        <v>32</v>
      </c>
      <c r="S15" s="69" t="s">
        <v>33</v>
      </c>
      <c r="T15" s="69" t="s">
        <v>34</v>
      </c>
      <c r="U15" s="69" t="s">
        <v>35</v>
      </c>
      <c r="V15" s="69" t="s">
        <v>36</v>
      </c>
      <c r="W15" s="69" t="s">
        <v>37</v>
      </c>
      <c r="X15" s="69" t="s">
        <v>38</v>
      </c>
      <c r="Y15" s="69" t="s">
        <v>39</v>
      </c>
      <c r="Z15" s="69" t="s">
        <v>40</v>
      </c>
      <c r="AA15" s="69" t="s">
        <v>41</v>
      </c>
      <c r="AB15" s="69" t="s">
        <v>42</v>
      </c>
      <c r="AC15" s="69" t="s">
        <v>43</v>
      </c>
      <c r="AD15" s="69" t="s">
        <v>44</v>
      </c>
      <c r="AE15" s="157"/>
      <c r="AH15" s="158"/>
      <c r="AI15" s="158"/>
      <c r="AJ15" s="158"/>
      <c r="AK15" s="158"/>
      <c r="AL15" s="158"/>
      <c r="AM15" s="158"/>
      <c r="AN15" s="158"/>
      <c r="AO15" s="158"/>
      <c r="AP15" s="158"/>
      <c r="AQ15" s="158"/>
      <c r="AR15" s="158"/>
      <c r="AS15" s="158"/>
      <c r="AT15" s="158"/>
      <c r="AU15" s="158"/>
      <c r="AV15" s="158"/>
      <c r="AW15" s="158"/>
      <c r="AX15" s="158"/>
      <c r="AY15" s="158"/>
      <c r="AZ15" s="158"/>
      <c r="BA15" s="158"/>
      <c r="BB15" s="158"/>
      <c r="BC15" s="158"/>
      <c r="BD15" s="158"/>
      <c r="BE15" s="158"/>
      <c r="BF15" s="158"/>
      <c r="BG15" s="158"/>
    </row>
    <row r="16" spans="2:59" ht="35.1" customHeight="1" x14ac:dyDescent="0.2">
      <c r="B16" s="85"/>
      <c r="C16" s="103" t="s">
        <v>20</v>
      </c>
      <c r="D16" s="107" t="s">
        <v>133</v>
      </c>
      <c r="E16" s="71" t="s">
        <v>90</v>
      </c>
      <c r="F16" s="10"/>
      <c r="G16" s="8"/>
      <c r="H16" s="8" t="s">
        <v>73</v>
      </c>
      <c r="I16" s="8"/>
      <c r="J16" s="9"/>
      <c r="K16" s="72" t="str">
        <f t="shared" ref="K16:K23" si="0">IF(S16&gt;1,"?",(IF(X16&gt;0,"?","")))</f>
        <v/>
      </c>
      <c r="L16" s="159">
        <v>0.1</v>
      </c>
      <c r="M16" s="160"/>
      <c r="N16" s="161"/>
      <c r="O16" s="162" t="str">
        <f>IF(M15=100%,"Valide",IF(M15&lt;100%,"Invalide",IF(M15&gt;100%,"Invalide")))</f>
        <v>Valide</v>
      </c>
      <c r="P16" s="163">
        <f>Q16</f>
        <v>0.1</v>
      </c>
      <c r="Q16" s="77">
        <f>L16</f>
        <v>0.1</v>
      </c>
      <c r="R16" s="78">
        <f>IF(J16&lt;&gt;"",1,IF(I16&lt;&gt;"",2/3,IF(H16&lt;&gt;"",1/3,0)))*Q16*20</f>
        <v>0.66666666666666663</v>
      </c>
      <c r="S16" s="78">
        <f>IF(F16="",IF(G16&lt;&gt;"",1,0)+IF(H16&lt;&gt;"",1,0)+IF(I16&lt;&gt;"",1,0)+IF(J16&lt;&gt;"",1,0),0)</f>
        <v>1</v>
      </c>
      <c r="T16" s="78">
        <f>IF(F16&lt;&gt;"",0,IF(G16="",(R16/(Q16*20)),0.02+(R16/(Q16*20))))</f>
        <v>0.33333333333333331</v>
      </c>
      <c r="U16" s="78">
        <f>IF(F16&lt;&gt;"",0,Q16)</f>
        <v>0.1</v>
      </c>
      <c r="V16" s="78">
        <f>IF(K16&lt;&gt;"",1,0)</f>
        <v>0</v>
      </c>
      <c r="W16" s="78" t="b">
        <f>IF(F16="",OR(G16&lt;&gt;"",H16&lt;&gt;"",I16&lt;&gt;"",J16&lt;&gt;""),0)</f>
        <v>1</v>
      </c>
      <c r="X16" s="78">
        <f>IF(F16&lt;&gt;"",IF(G16&lt;&gt;"",1,0)+IF(H16&lt;&gt;"",1,0)+IF(I16&lt;&gt;"",1,0)+IF(J16&lt;&gt;"",1,0),0)</f>
        <v>0</v>
      </c>
      <c r="Y16" s="78" t="b">
        <f>OR(W16=FALSE,W17=FALSE,W18=FALSE,W19=FALSE,W20=FALSE,W23=FALSE)</f>
        <v>0</v>
      </c>
      <c r="Z16" s="79">
        <f>SUM(U16:U23)</f>
        <v>1</v>
      </c>
      <c r="AA16" s="80">
        <f>L15</f>
        <v>0.15</v>
      </c>
      <c r="AB16" s="78">
        <f>SUM(T16:T23)</f>
        <v>5.333333333333333</v>
      </c>
      <c r="AC16" s="78">
        <f>IF(SUM(S16:S23)=0,0,1)</f>
        <v>1</v>
      </c>
      <c r="AD16" s="81">
        <f>IF(AC16=1,SUMPRODUCT(R16:R23,S16:S23)/SUMPRODUCT(Q16:Q23,S16:S23),0)</f>
        <v>14.666666666666666</v>
      </c>
      <c r="AE16" s="164"/>
      <c r="AH16" s="158"/>
      <c r="AI16" s="158"/>
      <c r="AJ16" s="158"/>
      <c r="AK16" s="158"/>
      <c r="AL16" s="158"/>
      <c r="AM16" s="158"/>
      <c r="AN16" s="158"/>
      <c r="AO16" s="158"/>
      <c r="AP16" s="158"/>
      <c r="AQ16" s="158"/>
      <c r="AR16" s="158"/>
      <c r="AS16" s="158"/>
      <c r="AT16" s="158"/>
      <c r="AU16" s="158"/>
      <c r="AV16" s="158"/>
      <c r="AW16" s="158"/>
      <c r="AX16" s="158"/>
      <c r="AY16" s="158"/>
      <c r="AZ16" s="158"/>
      <c r="BA16" s="158"/>
      <c r="BB16" s="158"/>
      <c r="BC16" s="158"/>
      <c r="BD16" s="158"/>
      <c r="BE16" s="158"/>
      <c r="BF16" s="158"/>
      <c r="BG16" s="158"/>
    </row>
    <row r="17" spans="3:59" ht="35.1" customHeight="1" x14ac:dyDescent="0.2">
      <c r="C17" s="103" t="s">
        <v>21</v>
      </c>
      <c r="D17" s="107" t="s">
        <v>134</v>
      </c>
      <c r="E17" s="71" t="s">
        <v>91</v>
      </c>
      <c r="F17" s="10"/>
      <c r="G17" s="8"/>
      <c r="H17" s="8"/>
      <c r="I17" s="8"/>
      <c r="J17" s="9" t="s">
        <v>73</v>
      </c>
      <c r="K17" s="72" t="str">
        <f t="shared" si="0"/>
        <v/>
      </c>
      <c r="L17" s="159">
        <v>0.1</v>
      </c>
      <c r="M17" s="148"/>
      <c r="N17" s="149"/>
      <c r="O17" s="165"/>
      <c r="Q17" s="77">
        <f t="shared" ref="Q17:Q23" si="1">L17</f>
        <v>0.1</v>
      </c>
      <c r="R17" s="78">
        <f t="shared" ref="R17:R23" si="2">IF(J17&lt;&gt;"",1,IF(I17&lt;&gt;"",2/3,IF(H17&lt;&gt;"",1/3,0)))*Q17*20</f>
        <v>2</v>
      </c>
      <c r="S17" s="78">
        <f t="shared" ref="S17:S23" si="3">IF(F17="",IF(G17&lt;&gt;"",1,0)+IF(H17&lt;&gt;"",1,0)+IF(I17&lt;&gt;"",1,0)+IF(J17&lt;&gt;"",1,0),0)</f>
        <v>1</v>
      </c>
      <c r="T17" s="78">
        <f t="shared" ref="T17:T23" si="4">IF(F17&lt;&gt;"",0,IF(G17="",(R17/(Q17*20)),0.02+(R17/(Q17*20))))</f>
        <v>1</v>
      </c>
      <c r="U17" s="78">
        <f t="shared" ref="U17:U23" si="5">IF(F17&lt;&gt;"",0,Q17)</f>
        <v>0.1</v>
      </c>
      <c r="V17" s="78">
        <f t="shared" ref="V17:V23" si="6">IF(K17&lt;&gt;"",1,0)</f>
        <v>0</v>
      </c>
      <c r="W17" s="78" t="b">
        <f t="shared" ref="W17:W23" si="7">IF(F17="",OR(G17&lt;&gt;"",H17&lt;&gt;"",I17&lt;&gt;"",J17&lt;&gt;""),0)</f>
        <v>1</v>
      </c>
      <c r="X17" s="78">
        <f t="shared" ref="X17:X23" si="8">IF(F17&lt;&gt;"",IF(G17&lt;&gt;"",1,0)+IF(H17&lt;&gt;"",1,0)+IF(I17&lt;&gt;"",1,0)+IF(J17&lt;&gt;"",1,0),0)</f>
        <v>0</v>
      </c>
      <c r="Y17" s="83"/>
      <c r="Z17" s="166"/>
      <c r="AH17" s="158"/>
      <c r="AI17" s="158"/>
      <c r="AJ17" s="158"/>
      <c r="AK17" s="158"/>
      <c r="AL17" s="158"/>
      <c r="AM17" s="158"/>
      <c r="AN17" s="158"/>
      <c r="AO17" s="158"/>
      <c r="AP17" s="158"/>
      <c r="AQ17" s="158"/>
      <c r="AR17" s="158"/>
      <c r="AS17" s="158"/>
      <c r="AT17" s="158"/>
      <c r="AU17" s="158"/>
      <c r="AV17" s="158"/>
      <c r="AW17" s="158"/>
      <c r="AX17" s="158"/>
      <c r="AY17" s="158"/>
      <c r="AZ17" s="158"/>
      <c r="BA17" s="158"/>
      <c r="BB17" s="158"/>
      <c r="BC17" s="158"/>
      <c r="BD17" s="158"/>
      <c r="BE17" s="158"/>
      <c r="BF17" s="158"/>
      <c r="BG17" s="158"/>
    </row>
    <row r="18" spans="3:59" ht="35.1" customHeight="1" x14ac:dyDescent="0.2">
      <c r="C18" s="103" t="s">
        <v>74</v>
      </c>
      <c r="D18" s="107" t="s">
        <v>135</v>
      </c>
      <c r="E18" s="71" t="s">
        <v>92</v>
      </c>
      <c r="F18" s="10"/>
      <c r="G18" s="8"/>
      <c r="H18" s="8" t="s">
        <v>73</v>
      </c>
      <c r="I18" s="8"/>
      <c r="J18" s="9"/>
      <c r="K18" s="72" t="str">
        <f t="shared" si="0"/>
        <v/>
      </c>
      <c r="L18" s="159">
        <v>0.1</v>
      </c>
      <c r="M18" s="148"/>
      <c r="N18" s="149"/>
      <c r="O18" s="165"/>
      <c r="Q18" s="77">
        <f t="shared" si="1"/>
        <v>0.1</v>
      </c>
      <c r="R18" s="78">
        <f t="shared" si="2"/>
        <v>0.66666666666666663</v>
      </c>
      <c r="S18" s="78">
        <f t="shared" si="3"/>
        <v>1</v>
      </c>
      <c r="T18" s="78">
        <f t="shared" si="4"/>
        <v>0.33333333333333331</v>
      </c>
      <c r="U18" s="78">
        <f t="shared" si="5"/>
        <v>0.1</v>
      </c>
      <c r="V18" s="78">
        <f t="shared" si="6"/>
        <v>0</v>
      </c>
      <c r="W18" s="78" t="b">
        <f t="shared" si="7"/>
        <v>1</v>
      </c>
      <c r="X18" s="78">
        <f t="shared" si="8"/>
        <v>0</v>
      </c>
      <c r="Y18" s="83"/>
      <c r="Z18" s="167"/>
      <c r="AH18" s="158"/>
      <c r="AI18" s="158"/>
      <c r="AJ18" s="158"/>
      <c r="AK18" s="158"/>
      <c r="AL18" s="158"/>
      <c r="AM18" s="158"/>
      <c r="AN18" s="158"/>
      <c r="AO18" s="158"/>
      <c r="AP18" s="158"/>
      <c r="AQ18" s="158"/>
      <c r="AR18" s="158"/>
      <c r="AS18" s="158"/>
      <c r="AT18" s="158"/>
      <c r="AU18" s="158"/>
      <c r="AV18" s="158"/>
      <c r="AW18" s="158"/>
      <c r="AX18" s="158"/>
      <c r="AY18" s="158"/>
      <c r="AZ18" s="158"/>
      <c r="BA18" s="158"/>
      <c r="BB18" s="158"/>
      <c r="BC18" s="158"/>
      <c r="BD18" s="158"/>
      <c r="BE18" s="158"/>
      <c r="BF18" s="158"/>
      <c r="BG18" s="158"/>
    </row>
    <row r="19" spans="3:59" ht="111" customHeight="1" x14ac:dyDescent="0.2">
      <c r="C19" s="103" t="s">
        <v>75</v>
      </c>
      <c r="D19" s="107" t="s">
        <v>136</v>
      </c>
      <c r="E19" s="71" t="s">
        <v>93</v>
      </c>
      <c r="F19" s="10"/>
      <c r="G19" s="8"/>
      <c r="H19" s="8" t="s">
        <v>73</v>
      </c>
      <c r="I19" s="8"/>
      <c r="J19" s="9"/>
      <c r="K19" s="72" t="str">
        <f t="shared" si="0"/>
        <v/>
      </c>
      <c r="L19" s="159">
        <v>0.1</v>
      </c>
      <c r="M19" s="148"/>
      <c r="N19" s="149"/>
      <c r="O19" s="165"/>
      <c r="Q19" s="77">
        <f t="shared" si="1"/>
        <v>0.1</v>
      </c>
      <c r="R19" s="78">
        <f t="shared" si="2"/>
        <v>0.66666666666666663</v>
      </c>
      <c r="S19" s="78">
        <f t="shared" si="3"/>
        <v>1</v>
      </c>
      <c r="T19" s="78">
        <f t="shared" si="4"/>
        <v>0.33333333333333331</v>
      </c>
      <c r="U19" s="78">
        <f t="shared" si="5"/>
        <v>0.1</v>
      </c>
      <c r="V19" s="78">
        <f t="shared" si="6"/>
        <v>0</v>
      </c>
      <c r="W19" s="78" t="b">
        <f t="shared" si="7"/>
        <v>1</v>
      </c>
      <c r="X19" s="78">
        <f t="shared" si="8"/>
        <v>0</v>
      </c>
      <c r="Y19" s="83"/>
      <c r="Z19" s="168"/>
      <c r="AE19" s="164"/>
      <c r="AH19" s="158"/>
      <c r="AI19" s="158"/>
      <c r="AJ19" s="158"/>
      <c r="AK19" s="158"/>
      <c r="AL19" s="158"/>
      <c r="AM19" s="158"/>
      <c r="AN19" s="158"/>
      <c r="AO19" s="158"/>
      <c r="AP19" s="158"/>
      <c r="AQ19" s="158"/>
      <c r="AR19" s="158"/>
      <c r="AS19" s="158"/>
      <c r="AT19" s="158"/>
      <c r="AU19" s="158"/>
      <c r="AV19" s="158"/>
      <c r="AW19" s="158"/>
      <c r="AX19" s="158"/>
      <c r="AY19" s="158"/>
      <c r="AZ19" s="158"/>
      <c r="BA19" s="158"/>
      <c r="BB19" s="158"/>
      <c r="BC19" s="158"/>
      <c r="BD19" s="158"/>
      <c r="BE19" s="158"/>
      <c r="BF19" s="158"/>
      <c r="BG19" s="158"/>
    </row>
    <row r="20" spans="3:59" ht="48" customHeight="1" x14ac:dyDescent="0.2">
      <c r="C20" s="103" t="s">
        <v>76</v>
      </c>
      <c r="D20" s="170" t="s">
        <v>174</v>
      </c>
      <c r="E20" s="71" t="s">
        <v>181</v>
      </c>
      <c r="F20" s="19"/>
      <c r="G20" s="24"/>
      <c r="H20" s="24"/>
      <c r="I20" s="24"/>
      <c r="J20" s="25" t="s">
        <v>73</v>
      </c>
      <c r="K20" s="72" t="str">
        <f t="shared" si="0"/>
        <v/>
      </c>
      <c r="L20" s="159">
        <v>0.2</v>
      </c>
      <c r="M20" s="148"/>
      <c r="N20" s="149"/>
      <c r="O20" s="165"/>
      <c r="Q20" s="77">
        <f t="shared" si="1"/>
        <v>0.2</v>
      </c>
      <c r="R20" s="78">
        <f t="shared" si="2"/>
        <v>4</v>
      </c>
      <c r="S20" s="78">
        <f t="shared" si="3"/>
        <v>1</v>
      </c>
      <c r="T20" s="78">
        <f t="shared" si="4"/>
        <v>1</v>
      </c>
      <c r="U20" s="78">
        <f t="shared" si="5"/>
        <v>0.2</v>
      </c>
      <c r="V20" s="78">
        <f t="shared" si="6"/>
        <v>0</v>
      </c>
      <c r="W20" s="78" t="b">
        <f>IF(F20="",OR(G20&lt;&gt;"",H20&lt;&gt;"",I20&lt;&gt;"",J20&lt;&gt;""),0)</f>
        <v>1</v>
      </c>
      <c r="X20" s="78">
        <f t="shared" si="8"/>
        <v>0</v>
      </c>
      <c r="Y20" s="83"/>
      <c r="Z20" s="169"/>
      <c r="AE20" s="164"/>
      <c r="AH20" s="158"/>
      <c r="AI20" s="158"/>
      <c r="AJ20" s="158"/>
      <c r="AK20" s="158"/>
      <c r="AL20" s="158"/>
      <c r="AM20" s="158"/>
      <c r="AN20" s="158"/>
      <c r="AO20" s="158"/>
      <c r="AP20" s="158"/>
      <c r="AQ20" s="158"/>
      <c r="AR20" s="158"/>
      <c r="AS20" s="158"/>
      <c r="AT20" s="158"/>
      <c r="AU20" s="158"/>
      <c r="AV20" s="158"/>
      <c r="AW20" s="158"/>
      <c r="AX20" s="158"/>
      <c r="AY20" s="158"/>
      <c r="AZ20" s="158"/>
      <c r="BA20" s="158"/>
      <c r="BB20" s="158"/>
      <c r="BC20" s="158"/>
      <c r="BD20" s="158"/>
      <c r="BE20" s="158"/>
      <c r="BF20" s="158"/>
      <c r="BG20" s="158"/>
    </row>
    <row r="21" spans="3:59" ht="48" customHeight="1" x14ac:dyDescent="0.2">
      <c r="C21" s="103" t="s">
        <v>77</v>
      </c>
      <c r="D21" s="170" t="s">
        <v>175</v>
      </c>
      <c r="E21" s="189" t="s">
        <v>180</v>
      </c>
      <c r="F21" s="26"/>
      <c r="G21" s="232"/>
      <c r="H21" s="232"/>
      <c r="I21" s="232"/>
      <c r="J21" s="232" t="s">
        <v>73</v>
      </c>
      <c r="K21" s="72" t="str">
        <f t="shared" si="0"/>
        <v/>
      </c>
      <c r="L21" s="159">
        <v>0.2</v>
      </c>
      <c r="M21" s="148"/>
      <c r="N21" s="149"/>
      <c r="O21" s="165"/>
      <c r="Q21" s="77">
        <f t="shared" ref="Q21:Q22" si="9">L21</f>
        <v>0.2</v>
      </c>
      <c r="R21" s="78">
        <f t="shared" ref="R21:R22" si="10">IF(J21&lt;&gt;"",1,IF(I21&lt;&gt;"",2/3,IF(H21&lt;&gt;"",1/3,0)))*Q21*20</f>
        <v>4</v>
      </c>
      <c r="S21" s="78">
        <f t="shared" ref="S21:S22" si="11">IF(F21="",IF(G21&lt;&gt;"",1,0)+IF(H21&lt;&gt;"",1,0)+IF(I21&lt;&gt;"",1,0)+IF(J21&lt;&gt;"",1,0),0)</f>
        <v>1</v>
      </c>
      <c r="T21" s="78">
        <f t="shared" ref="T21:T22" si="12">IF(F21&lt;&gt;"",0,IF(G21="",(R21/(Q21*20)),0.02+(R21/(Q21*20))))</f>
        <v>1</v>
      </c>
      <c r="U21" s="78">
        <f t="shared" ref="U21:U22" si="13">IF(F21&lt;&gt;"",0,Q21)</f>
        <v>0.2</v>
      </c>
      <c r="V21" s="78">
        <f t="shared" ref="V21:V22" si="14">IF(K21&lt;&gt;"",1,0)</f>
        <v>0</v>
      </c>
      <c r="W21" s="78" t="b">
        <f t="shared" ref="W21:W22" si="15">IF(F21="",OR(G21&lt;&gt;"",H21&lt;&gt;"",I21&lt;&gt;"",J21&lt;&gt;""),0)</f>
        <v>1</v>
      </c>
      <c r="X21" s="78">
        <f t="shared" ref="X21:X22" si="16">IF(F21&lt;&gt;"",IF(G21&lt;&gt;"",1,0)+IF(H21&lt;&gt;"",1,0)+IF(I21&lt;&gt;"",1,0)+IF(J21&lt;&gt;"",1,0),0)</f>
        <v>0</v>
      </c>
      <c r="Y21" s="83"/>
      <c r="Z21" s="169"/>
      <c r="AE21" s="164"/>
      <c r="AH21" s="158"/>
      <c r="AI21" s="158"/>
      <c r="AJ21" s="158"/>
      <c r="AK21" s="158"/>
      <c r="AL21" s="158"/>
      <c r="AM21" s="158"/>
      <c r="AN21" s="158"/>
      <c r="AO21" s="158"/>
      <c r="AP21" s="158"/>
      <c r="AQ21" s="158"/>
      <c r="AR21" s="158"/>
      <c r="AS21" s="158"/>
      <c r="AT21" s="158"/>
      <c r="AU21" s="158"/>
      <c r="AV21" s="158"/>
      <c r="AW21" s="158"/>
      <c r="AX21" s="158"/>
      <c r="AY21" s="158"/>
      <c r="AZ21" s="158"/>
      <c r="BA21" s="158"/>
      <c r="BB21" s="158"/>
      <c r="BC21" s="158"/>
      <c r="BD21" s="158"/>
      <c r="BE21" s="158"/>
      <c r="BF21" s="158"/>
      <c r="BG21" s="158"/>
    </row>
    <row r="22" spans="3:59" ht="48" customHeight="1" x14ac:dyDescent="0.2">
      <c r="C22" s="103" t="s">
        <v>172</v>
      </c>
      <c r="D22" s="170" t="s">
        <v>176</v>
      </c>
      <c r="E22" s="189" t="s">
        <v>179</v>
      </c>
      <c r="F22" s="26"/>
      <c r="G22" s="232"/>
      <c r="H22" s="232" t="s">
        <v>73</v>
      </c>
      <c r="I22" s="232"/>
      <c r="J22" s="232"/>
      <c r="K22" s="72" t="str">
        <f t="shared" si="0"/>
        <v/>
      </c>
      <c r="L22" s="159">
        <v>0.1</v>
      </c>
      <c r="M22" s="148"/>
      <c r="N22" s="149"/>
      <c r="O22" s="165"/>
      <c r="Q22" s="77">
        <f t="shared" si="9"/>
        <v>0.1</v>
      </c>
      <c r="R22" s="78">
        <f t="shared" si="10"/>
        <v>0.66666666666666663</v>
      </c>
      <c r="S22" s="78">
        <f t="shared" si="11"/>
        <v>1</v>
      </c>
      <c r="T22" s="78">
        <f t="shared" si="12"/>
        <v>0.33333333333333331</v>
      </c>
      <c r="U22" s="78">
        <f t="shared" si="13"/>
        <v>0.1</v>
      </c>
      <c r="V22" s="78">
        <f t="shared" si="14"/>
        <v>0</v>
      </c>
      <c r="W22" s="78" t="b">
        <f t="shared" si="15"/>
        <v>1</v>
      </c>
      <c r="X22" s="78">
        <f t="shared" si="16"/>
        <v>0</v>
      </c>
      <c r="Y22" s="83"/>
      <c r="Z22" s="169"/>
      <c r="AE22" s="164"/>
      <c r="AH22" s="158"/>
      <c r="AI22" s="158"/>
      <c r="AJ22" s="158"/>
      <c r="AK22" s="158"/>
      <c r="AL22" s="158"/>
      <c r="AM22" s="158"/>
      <c r="AN22" s="158"/>
      <c r="AO22" s="158"/>
      <c r="AP22" s="158"/>
      <c r="AQ22" s="158"/>
      <c r="AR22" s="158"/>
      <c r="AS22" s="158"/>
      <c r="AT22" s="158"/>
      <c r="AU22" s="158"/>
      <c r="AV22" s="158"/>
      <c r="AW22" s="158"/>
      <c r="AX22" s="158"/>
      <c r="AY22" s="158"/>
      <c r="AZ22" s="158"/>
      <c r="BA22" s="158"/>
      <c r="BB22" s="158"/>
      <c r="BC22" s="158"/>
      <c r="BD22" s="158"/>
      <c r="BE22" s="158"/>
      <c r="BF22" s="158"/>
      <c r="BG22" s="158"/>
    </row>
    <row r="23" spans="3:59" ht="48" customHeight="1" x14ac:dyDescent="0.2">
      <c r="C23" s="103" t="s">
        <v>173</v>
      </c>
      <c r="D23" s="170" t="s">
        <v>177</v>
      </c>
      <c r="E23" s="189" t="s">
        <v>178</v>
      </c>
      <c r="F23" s="26"/>
      <c r="G23" s="232"/>
      <c r="H23" s="232"/>
      <c r="I23" s="232"/>
      <c r="J23" s="232" t="s">
        <v>73</v>
      </c>
      <c r="K23" s="72" t="str">
        <f t="shared" si="0"/>
        <v/>
      </c>
      <c r="L23" s="159">
        <v>0.1</v>
      </c>
      <c r="M23" s="148"/>
      <c r="N23" s="149"/>
      <c r="O23" s="165"/>
      <c r="Q23" s="77">
        <f t="shared" si="1"/>
        <v>0.1</v>
      </c>
      <c r="R23" s="78">
        <f t="shared" si="2"/>
        <v>2</v>
      </c>
      <c r="S23" s="78">
        <f t="shared" si="3"/>
        <v>1</v>
      </c>
      <c r="T23" s="78">
        <f t="shared" si="4"/>
        <v>1</v>
      </c>
      <c r="U23" s="78">
        <f t="shared" si="5"/>
        <v>0.1</v>
      </c>
      <c r="V23" s="78">
        <f t="shared" si="6"/>
        <v>0</v>
      </c>
      <c r="W23" s="78" t="b">
        <f t="shared" si="7"/>
        <v>1</v>
      </c>
      <c r="X23" s="78">
        <f t="shared" si="8"/>
        <v>0</v>
      </c>
      <c r="Y23" s="83"/>
      <c r="Z23" s="92">
        <f>Z16*AA16</f>
        <v>0.15</v>
      </c>
      <c r="AA23" s="83"/>
      <c r="AB23" s="83"/>
      <c r="AC23" s="83"/>
      <c r="AD23" s="172"/>
      <c r="AE23" s="173"/>
      <c r="AH23" s="158"/>
      <c r="AI23" s="158"/>
      <c r="AJ23" s="158"/>
      <c r="AK23" s="158"/>
      <c r="AL23" s="158"/>
      <c r="AM23" s="158"/>
      <c r="AN23" s="158"/>
      <c r="AO23" s="158"/>
      <c r="AP23" s="158"/>
      <c r="AQ23" s="158"/>
      <c r="AR23" s="158"/>
      <c r="AS23" s="158"/>
      <c r="AT23" s="158"/>
      <c r="AU23" s="158"/>
      <c r="AV23" s="158"/>
      <c r="AW23" s="158"/>
      <c r="AX23" s="158"/>
      <c r="AY23" s="158"/>
      <c r="AZ23" s="158"/>
      <c r="BA23" s="158"/>
      <c r="BB23" s="158"/>
      <c r="BC23" s="158"/>
      <c r="BD23" s="158"/>
      <c r="BE23" s="158"/>
      <c r="BF23" s="158"/>
      <c r="BG23" s="158"/>
    </row>
    <row r="24" spans="3:59" ht="30" customHeight="1" x14ac:dyDescent="0.2">
      <c r="C24" s="314" t="s">
        <v>182</v>
      </c>
      <c r="D24" s="315"/>
      <c r="E24" s="315"/>
      <c r="F24" s="315"/>
      <c r="G24" s="315"/>
      <c r="H24" s="315"/>
      <c r="I24" s="315"/>
      <c r="J24" s="316"/>
      <c r="K24" s="174"/>
      <c r="L24" s="154">
        <v>0.1</v>
      </c>
      <c r="M24" s="65">
        <f>SUM(L25:L28)</f>
        <v>1</v>
      </c>
      <c r="N24" s="175"/>
      <c r="O24" s="165"/>
      <c r="AH24" s="158"/>
      <c r="AI24" s="158"/>
      <c r="AJ24" s="158"/>
      <c r="AK24" s="158"/>
      <c r="AL24" s="158"/>
      <c r="AM24" s="158"/>
      <c r="AN24" s="158"/>
      <c r="AO24" s="158"/>
      <c r="AP24" s="158"/>
      <c r="AQ24" s="158"/>
      <c r="AR24" s="158"/>
      <c r="AS24" s="158"/>
      <c r="AT24" s="158"/>
      <c r="AU24" s="158"/>
      <c r="AV24" s="158"/>
      <c r="AW24" s="158"/>
      <c r="AX24" s="158"/>
      <c r="AY24" s="158"/>
      <c r="AZ24" s="158"/>
      <c r="BA24" s="158"/>
      <c r="BB24" s="158"/>
      <c r="BC24" s="158"/>
      <c r="BD24" s="158"/>
      <c r="BE24" s="158"/>
      <c r="BF24" s="158"/>
      <c r="BG24" s="158"/>
    </row>
    <row r="25" spans="3:59" ht="32.25" customHeight="1" x14ac:dyDescent="0.2">
      <c r="C25" s="176" t="s">
        <v>78</v>
      </c>
      <c r="D25" s="170" t="s">
        <v>186</v>
      </c>
      <c r="E25" s="336" t="s">
        <v>183</v>
      </c>
      <c r="F25" s="10"/>
      <c r="G25" s="8"/>
      <c r="H25" s="8" t="s">
        <v>73</v>
      </c>
      <c r="I25" s="8"/>
      <c r="J25" s="9"/>
      <c r="K25" s="72" t="str">
        <f>IF(S25&gt;1,"?",(IF(X25&gt;0,"?","")))</f>
        <v/>
      </c>
      <c r="L25" s="159">
        <v>0.4</v>
      </c>
      <c r="M25" s="148"/>
      <c r="N25" s="149"/>
      <c r="O25" s="165"/>
      <c r="Q25" s="77">
        <f>L25</f>
        <v>0.4</v>
      </c>
      <c r="R25" s="78">
        <f>IF(J25&lt;&gt;"",1,IF(I25&lt;&gt;"",2/3,IF(H25&lt;&gt;"",1/3,0)))*Q25*20</f>
        <v>2.6666666666666665</v>
      </c>
      <c r="S25" s="78">
        <f>IF(F25="",IF(G25&lt;&gt;"",1,0)+IF(H25&lt;&gt;"",1,0)+IF(I25&lt;&gt;"",1,0)+IF(J25&lt;&gt;"",1,0),0)</f>
        <v>1</v>
      </c>
      <c r="T25" s="78">
        <f>IF(F25&lt;&gt;"",0,IF(G25="",(R25/(Q25*20)),0.02+(R25/(Q25*20))))</f>
        <v>0.33333333333333331</v>
      </c>
      <c r="U25" s="78">
        <f>IF(F25&lt;&gt;"",0,Q25)</f>
        <v>0.4</v>
      </c>
      <c r="V25" s="78">
        <f>IF(K25&lt;&gt;"",1,0)</f>
        <v>0</v>
      </c>
      <c r="W25" s="78" t="b">
        <f>IF(F25="",OR(G25&lt;&gt;"",H25&lt;&gt;"",I25&lt;&gt;"",J25&lt;&gt;""),0)</f>
        <v>1</v>
      </c>
      <c r="X25" s="78">
        <f>IF(F25&lt;&gt;"",IF(G25&lt;&gt;"",1,0)+IF(H25&lt;&gt;"",1,0)+IF(I25&lt;&gt;"",1,0)+IF(J25&lt;&gt;"",1,0),0)</f>
        <v>0</v>
      </c>
      <c r="Y25" s="78" t="b">
        <f>OR(W25=FALSE,W26=FALSE,W27=FALSE,W28=FALSE)</f>
        <v>0</v>
      </c>
      <c r="Z25" s="79">
        <f>SUM(U25:U28)</f>
        <v>1</v>
      </c>
      <c r="AA25" s="80">
        <f>L24</f>
        <v>0.1</v>
      </c>
      <c r="AB25" s="78">
        <f>SUM(T25:T28)</f>
        <v>2</v>
      </c>
      <c r="AC25" s="78">
        <f>IF(SUM(S25:S28)=0,0,1)</f>
        <v>1</v>
      </c>
      <c r="AD25" s="81">
        <f>IF(AC25=1,SUMPRODUCT(R25:R28,S25:S28)/SUMPRODUCT(Q25:Q28,S25:S28),0)</f>
        <v>9.3333333333333321</v>
      </c>
      <c r="AE25" s="164"/>
      <c r="AH25" s="158"/>
      <c r="AI25" s="158"/>
      <c r="AJ25" s="158"/>
      <c r="AK25" s="158"/>
      <c r="AL25" s="158"/>
      <c r="AM25" s="158"/>
      <c r="AN25" s="158"/>
      <c r="AO25" s="158"/>
      <c r="AP25" s="158"/>
      <c r="AQ25" s="158"/>
      <c r="AR25" s="158"/>
      <c r="AS25" s="158"/>
      <c r="AT25" s="158"/>
      <c r="AU25" s="158"/>
      <c r="AV25" s="158"/>
      <c r="AW25" s="158"/>
      <c r="AX25" s="158"/>
      <c r="AY25" s="158"/>
      <c r="AZ25" s="158"/>
      <c r="BA25" s="158"/>
      <c r="BB25" s="158"/>
      <c r="BC25" s="158"/>
      <c r="BD25" s="158"/>
      <c r="BE25" s="158"/>
      <c r="BF25" s="158"/>
      <c r="BG25" s="158"/>
    </row>
    <row r="26" spans="3:59" ht="54" customHeight="1" x14ac:dyDescent="0.2">
      <c r="C26" s="177" t="s">
        <v>79</v>
      </c>
      <c r="D26" s="170" t="s">
        <v>187</v>
      </c>
      <c r="E26" s="337"/>
      <c r="F26" s="10"/>
      <c r="G26" s="8"/>
      <c r="H26" s="8" t="s">
        <v>73</v>
      </c>
      <c r="I26" s="8"/>
      <c r="J26" s="9"/>
      <c r="K26" s="72" t="str">
        <f t="shared" ref="K26:K28" si="17">IF(S26&gt;1,"?",(IF(X26&gt;0,"?","")))</f>
        <v/>
      </c>
      <c r="L26" s="159">
        <v>0.2</v>
      </c>
      <c r="M26" s="148"/>
      <c r="N26" s="149"/>
      <c r="O26" s="165"/>
      <c r="Q26" s="77">
        <f t="shared" ref="Q26:Q28" si="18">L26</f>
        <v>0.2</v>
      </c>
      <c r="R26" s="78">
        <f t="shared" ref="R26:R28" si="19">IF(J26&lt;&gt;"",1,IF(I26&lt;&gt;"",2/3,IF(H26&lt;&gt;"",1/3,0)))*Q26*20</f>
        <v>1.3333333333333333</v>
      </c>
      <c r="S26" s="78">
        <f t="shared" ref="S26:S28" si="20">IF(F26="",IF(G26&lt;&gt;"",1,0)+IF(H26&lt;&gt;"",1,0)+IF(I26&lt;&gt;"",1,0)+IF(J26&lt;&gt;"",1,0),0)</f>
        <v>1</v>
      </c>
      <c r="T26" s="78">
        <f t="shared" ref="T26:T28" si="21">IF(F26&lt;&gt;"",0,IF(G26="",(R26/(Q26*20)),0.02+(R26/(Q26*20))))</f>
        <v>0.33333333333333331</v>
      </c>
      <c r="U26" s="78">
        <f t="shared" ref="U26:U28" si="22">IF(F26&lt;&gt;"",0,Q26)</f>
        <v>0.2</v>
      </c>
      <c r="V26" s="78">
        <f t="shared" ref="V26:V28" si="23">IF(K26&lt;&gt;"",1,0)</f>
        <v>0</v>
      </c>
      <c r="W26" s="78" t="b">
        <f t="shared" ref="W26:W28" si="24">IF(F26="",OR(G26&lt;&gt;"",H26&lt;&gt;"",I26&lt;&gt;"",J26&lt;&gt;""),0)</f>
        <v>1</v>
      </c>
      <c r="X26" s="78">
        <f t="shared" ref="X26:X28" si="25">IF(F26&lt;&gt;"",IF(G26&lt;&gt;"",1,0)+IF(H26&lt;&gt;"",1,0)+IF(I26&lt;&gt;"",1,0)+IF(J26&lt;&gt;"",1,0),0)</f>
        <v>0</v>
      </c>
      <c r="Y26" s="83"/>
      <c r="Z26" s="166"/>
      <c r="AE26" s="173"/>
      <c r="AH26" s="158"/>
      <c r="AI26" s="158"/>
      <c r="AJ26" s="158"/>
      <c r="AK26" s="158"/>
      <c r="AL26" s="158"/>
      <c r="AM26" s="158"/>
      <c r="AN26" s="158"/>
      <c r="AO26" s="158"/>
      <c r="AP26" s="158"/>
      <c r="AQ26" s="158"/>
      <c r="AR26" s="158"/>
      <c r="AS26" s="158"/>
      <c r="AT26" s="158"/>
      <c r="AU26" s="158"/>
      <c r="AV26" s="158"/>
      <c r="AW26" s="158"/>
      <c r="AX26" s="158"/>
      <c r="AY26" s="158"/>
      <c r="AZ26" s="158"/>
      <c r="BA26" s="158"/>
      <c r="BB26" s="158"/>
      <c r="BC26" s="158"/>
      <c r="BD26" s="158"/>
      <c r="BE26" s="158"/>
      <c r="BF26" s="158"/>
      <c r="BG26" s="158"/>
    </row>
    <row r="27" spans="3:59" ht="57" customHeight="1" x14ac:dyDescent="0.2">
      <c r="C27" s="177" t="s">
        <v>80</v>
      </c>
      <c r="D27" s="170" t="s">
        <v>189</v>
      </c>
      <c r="E27" s="71" t="s">
        <v>184</v>
      </c>
      <c r="F27" s="10"/>
      <c r="G27" s="8"/>
      <c r="H27" s="8" t="s">
        <v>73</v>
      </c>
      <c r="I27" s="8"/>
      <c r="J27" s="9"/>
      <c r="K27" s="72" t="str">
        <f t="shared" si="17"/>
        <v/>
      </c>
      <c r="L27" s="159">
        <v>0.2</v>
      </c>
      <c r="Q27" s="77">
        <f t="shared" si="18"/>
        <v>0.2</v>
      </c>
      <c r="R27" s="78">
        <f t="shared" si="19"/>
        <v>1.3333333333333333</v>
      </c>
      <c r="S27" s="78">
        <f t="shared" si="20"/>
        <v>1</v>
      </c>
      <c r="T27" s="78">
        <f t="shared" si="21"/>
        <v>0.33333333333333331</v>
      </c>
      <c r="U27" s="78">
        <f t="shared" si="22"/>
        <v>0.2</v>
      </c>
      <c r="V27" s="78">
        <f t="shared" si="23"/>
        <v>0</v>
      </c>
      <c r="W27" s="78" t="b">
        <f t="shared" si="24"/>
        <v>1</v>
      </c>
      <c r="X27" s="78">
        <f t="shared" si="25"/>
        <v>0</v>
      </c>
      <c r="Y27" s="83"/>
      <c r="Z27" s="167"/>
      <c r="AH27" s="158"/>
      <c r="AI27" s="158"/>
      <c r="AJ27" s="158"/>
      <c r="AK27" s="158"/>
      <c r="AL27" s="158"/>
      <c r="AM27" s="158"/>
      <c r="AN27" s="158"/>
      <c r="AO27" s="158"/>
      <c r="AP27" s="158"/>
      <c r="AQ27" s="158"/>
      <c r="AR27" s="158"/>
      <c r="AS27" s="158"/>
      <c r="AT27" s="158"/>
      <c r="AU27" s="158"/>
      <c r="AV27" s="158"/>
      <c r="AW27" s="158"/>
      <c r="AX27" s="158"/>
      <c r="AY27" s="158"/>
      <c r="AZ27" s="158"/>
      <c r="BA27" s="158"/>
      <c r="BB27" s="158"/>
      <c r="BC27" s="158"/>
      <c r="BD27" s="158"/>
      <c r="BE27" s="158"/>
      <c r="BF27" s="158"/>
      <c r="BG27" s="158"/>
    </row>
    <row r="28" spans="3:59" ht="35.1" customHeight="1" x14ac:dyDescent="0.2">
      <c r="C28" s="177" t="s">
        <v>81</v>
      </c>
      <c r="D28" s="170" t="s">
        <v>188</v>
      </c>
      <c r="E28" s="71" t="s">
        <v>185</v>
      </c>
      <c r="F28" s="10"/>
      <c r="G28" s="8"/>
      <c r="H28" s="8"/>
      <c r="I28" s="8"/>
      <c r="J28" s="9" t="s">
        <v>73</v>
      </c>
      <c r="K28" s="72" t="str">
        <f t="shared" si="17"/>
        <v/>
      </c>
      <c r="L28" s="159">
        <v>0.2</v>
      </c>
      <c r="Q28" s="77">
        <f t="shared" si="18"/>
        <v>0.2</v>
      </c>
      <c r="R28" s="78">
        <f t="shared" si="19"/>
        <v>4</v>
      </c>
      <c r="S28" s="78">
        <f t="shared" si="20"/>
        <v>1</v>
      </c>
      <c r="T28" s="78">
        <f t="shared" si="21"/>
        <v>1</v>
      </c>
      <c r="U28" s="78">
        <f t="shared" si="22"/>
        <v>0.2</v>
      </c>
      <c r="V28" s="78">
        <f t="shared" si="23"/>
        <v>0</v>
      </c>
      <c r="W28" s="78" t="b">
        <f t="shared" si="24"/>
        <v>1</v>
      </c>
      <c r="X28" s="78">
        <f t="shared" si="25"/>
        <v>0</v>
      </c>
      <c r="Y28" s="83"/>
      <c r="Z28" s="92">
        <f>Z25*AA25</f>
        <v>0.1</v>
      </c>
      <c r="AH28" s="158"/>
      <c r="AI28" s="158"/>
      <c r="AJ28" s="158"/>
      <c r="AK28" s="158"/>
      <c r="AL28" s="158"/>
      <c r="AM28" s="158"/>
      <c r="AN28" s="158"/>
      <c r="AO28" s="158"/>
      <c r="AP28" s="158"/>
      <c r="AQ28" s="158"/>
      <c r="AR28" s="158"/>
      <c r="AS28" s="158"/>
      <c r="AT28" s="158"/>
      <c r="AU28" s="158"/>
      <c r="AV28" s="158"/>
      <c r="AW28" s="158"/>
      <c r="AX28" s="158"/>
      <c r="AY28" s="158"/>
      <c r="AZ28" s="158"/>
      <c r="BA28" s="158"/>
      <c r="BB28" s="158"/>
      <c r="BC28" s="158"/>
      <c r="BD28" s="158"/>
      <c r="BE28" s="158"/>
      <c r="BF28" s="158"/>
      <c r="BG28" s="158"/>
    </row>
    <row r="29" spans="3:59" ht="30" customHeight="1" x14ac:dyDescent="0.2">
      <c r="C29" s="333" t="s">
        <v>190</v>
      </c>
      <c r="D29" s="334"/>
      <c r="E29" s="334"/>
      <c r="F29" s="334"/>
      <c r="G29" s="334"/>
      <c r="H29" s="334"/>
      <c r="I29" s="334"/>
      <c r="J29" s="335"/>
      <c r="K29" s="178"/>
      <c r="L29" s="154">
        <v>0.1</v>
      </c>
      <c r="M29" s="65">
        <f>SUM(L30:L32)</f>
        <v>1</v>
      </c>
    </row>
    <row r="30" spans="3:59" ht="85.5" customHeight="1" x14ac:dyDescent="0.2">
      <c r="C30" s="177" t="s">
        <v>22</v>
      </c>
      <c r="D30" s="71" t="s">
        <v>137</v>
      </c>
      <c r="E30" s="179" t="s">
        <v>191</v>
      </c>
      <c r="F30" s="10"/>
      <c r="G30" s="8"/>
      <c r="H30" s="8"/>
      <c r="I30" s="8"/>
      <c r="J30" s="9" t="s">
        <v>73</v>
      </c>
      <c r="K30" s="72" t="str">
        <f>IF(S30&gt;1,"?",(IF(X30&gt;0,"?","")))</f>
        <v/>
      </c>
      <c r="L30" s="159">
        <v>0.2</v>
      </c>
      <c r="Q30" s="77">
        <f>L30</f>
        <v>0.2</v>
      </c>
      <c r="R30" s="78">
        <f>IF(J30&lt;&gt;"",1,IF(I30&lt;&gt;"",2/3,IF(H30&lt;&gt;"",1/3,0)))*Q30*20</f>
        <v>4</v>
      </c>
      <c r="S30" s="78">
        <f>IF(F30="",IF(G30&lt;&gt;"",1,0)+IF(H30&lt;&gt;"",1,0)+IF(I30&lt;&gt;"",1,0)+IF(J30&lt;&gt;"",1,0),0)</f>
        <v>1</v>
      </c>
      <c r="T30" s="78">
        <f>IF(F30&lt;&gt;"",0,IF(G30="",(R30/(Q30*20)),0.02+(R30/(Q30*20))))</f>
        <v>1</v>
      </c>
      <c r="U30" s="78">
        <f>IF(F30&lt;&gt;"",0,Q30)</f>
        <v>0.2</v>
      </c>
      <c r="V30" s="78">
        <f>IF(K30&lt;&gt;"",1,0)</f>
        <v>0</v>
      </c>
      <c r="W30" s="78" t="b">
        <f>IF(F30="",OR(G30&lt;&gt;"",H30&lt;&gt;"",I30&lt;&gt;"",J30&lt;&gt;""),0)</f>
        <v>1</v>
      </c>
      <c r="X30" s="78">
        <f>IF(F30&lt;&gt;"",IF(G30&lt;&gt;"",1,0)+IF(H30&lt;&gt;"",1,0)+IF(I30&lt;&gt;"",1,0)+IF(J30&lt;&gt;"",1,0),0)</f>
        <v>0</v>
      </c>
      <c r="Y30" s="78" t="b">
        <f>OR(W30=FALSE,W31=FALSE,W32=FALSE)</f>
        <v>0</v>
      </c>
      <c r="Z30" s="79">
        <f>SUM(U30:U32)</f>
        <v>1</v>
      </c>
      <c r="AA30" s="80">
        <f>L29</f>
        <v>0.1</v>
      </c>
      <c r="AB30" s="78">
        <f>SUM(T30:T32)</f>
        <v>2.333333333333333</v>
      </c>
      <c r="AC30" s="78">
        <f>IF(SUM(S30:S32)=0,0,1)</f>
        <v>1</v>
      </c>
      <c r="AD30" s="81">
        <f>IF(AC30=1,SUMPRODUCT(R30:R32,S30:S32)/SUMPRODUCT(Q30:Q32,S30:S32),0)</f>
        <v>16</v>
      </c>
    </row>
    <row r="31" spans="3:59" ht="88.5" customHeight="1" x14ac:dyDescent="0.2">
      <c r="C31" s="180" t="s">
        <v>23</v>
      </c>
      <c r="D31" s="181" t="s">
        <v>138</v>
      </c>
      <c r="E31" s="71" t="s">
        <v>94</v>
      </c>
      <c r="F31" s="10"/>
      <c r="G31" s="8"/>
      <c r="H31" s="8" t="s">
        <v>73</v>
      </c>
      <c r="I31" s="8"/>
      <c r="J31" s="9"/>
      <c r="K31" s="72" t="str">
        <f t="shared" ref="K31:K32" si="26">IF(S31&gt;1,"?",(IF(X31&gt;0,"?","")))</f>
        <v/>
      </c>
      <c r="L31" s="159">
        <v>0.3</v>
      </c>
      <c r="Q31" s="77">
        <f t="shared" ref="Q31:Q32" si="27">L31</f>
        <v>0.3</v>
      </c>
      <c r="R31" s="78">
        <f t="shared" ref="R31:R32" si="28">IF(J31&lt;&gt;"",1,IF(I31&lt;&gt;"",2/3,IF(H31&lt;&gt;"",1/3,0)))*Q31*20</f>
        <v>1.9999999999999998</v>
      </c>
      <c r="S31" s="78">
        <f t="shared" ref="S31:S32" si="29">IF(F31="",IF(G31&lt;&gt;"",1,0)+IF(H31&lt;&gt;"",1,0)+IF(I31&lt;&gt;"",1,0)+IF(J31&lt;&gt;"",1,0),0)</f>
        <v>1</v>
      </c>
      <c r="T31" s="78">
        <f t="shared" ref="T31:T32" si="30">IF(F31&lt;&gt;"",0,IF(G31="",(R31/(Q31*20)),0.02+(R31/(Q31*20))))</f>
        <v>0.33333333333333331</v>
      </c>
      <c r="U31" s="78">
        <f t="shared" ref="U31:U32" si="31">IF(F31&lt;&gt;"",0,Q31)</f>
        <v>0.3</v>
      </c>
      <c r="V31" s="78">
        <f t="shared" ref="V31:V32" si="32">IF(K31&lt;&gt;"",1,0)</f>
        <v>0</v>
      </c>
      <c r="W31" s="78" t="b">
        <f t="shared" ref="W31:W32" si="33">IF(F31="",OR(G31&lt;&gt;"",H31&lt;&gt;"",I31&lt;&gt;"",J31&lt;&gt;""),0)</f>
        <v>1</v>
      </c>
      <c r="X31" s="78">
        <f t="shared" ref="X31:X32" si="34">IF(F31&lt;&gt;"",IF(G31&lt;&gt;"",1,0)+IF(H31&lt;&gt;"",1,0)+IF(I31&lt;&gt;"",1,0)+IF(J31&lt;&gt;"",1,0),0)</f>
        <v>0</v>
      </c>
      <c r="Y31" s="182"/>
      <c r="Z31" s="183"/>
    </row>
    <row r="32" spans="3:59" ht="39.75" customHeight="1" x14ac:dyDescent="0.2">
      <c r="C32" s="184" t="s">
        <v>25</v>
      </c>
      <c r="D32" s="185" t="s">
        <v>192</v>
      </c>
      <c r="E32" s="171" t="s">
        <v>95</v>
      </c>
      <c r="F32" s="19"/>
      <c r="G32" s="24"/>
      <c r="H32" s="24"/>
      <c r="I32" s="24"/>
      <c r="J32" s="25" t="s">
        <v>73</v>
      </c>
      <c r="K32" s="72" t="str">
        <f t="shared" si="26"/>
        <v/>
      </c>
      <c r="L32" s="159">
        <v>0.5</v>
      </c>
      <c r="Q32" s="77">
        <f t="shared" si="27"/>
        <v>0.5</v>
      </c>
      <c r="R32" s="78">
        <f t="shared" si="28"/>
        <v>10</v>
      </c>
      <c r="S32" s="78">
        <f t="shared" si="29"/>
        <v>1</v>
      </c>
      <c r="T32" s="78">
        <f t="shared" si="30"/>
        <v>1</v>
      </c>
      <c r="U32" s="78">
        <f t="shared" si="31"/>
        <v>0.5</v>
      </c>
      <c r="V32" s="78">
        <f t="shared" si="32"/>
        <v>0</v>
      </c>
      <c r="W32" s="78" t="b">
        <f t="shared" si="33"/>
        <v>1</v>
      </c>
      <c r="X32" s="78">
        <f t="shared" si="34"/>
        <v>0</v>
      </c>
      <c r="Y32" s="186"/>
      <c r="Z32" s="92">
        <f>Z30*AA30</f>
        <v>0.1</v>
      </c>
    </row>
    <row r="33" spans="3:30" ht="35.25" customHeight="1" x14ac:dyDescent="0.2">
      <c r="C33" s="333" t="s">
        <v>83</v>
      </c>
      <c r="D33" s="334"/>
      <c r="E33" s="334"/>
      <c r="F33" s="334"/>
      <c r="G33" s="334"/>
      <c r="H33" s="334"/>
      <c r="I33" s="334"/>
      <c r="J33" s="335"/>
      <c r="K33" s="178"/>
      <c r="L33" s="154">
        <v>0.25</v>
      </c>
      <c r="M33" s="65">
        <f>SUM(L34:L36)</f>
        <v>1</v>
      </c>
      <c r="Q33" s="187"/>
      <c r="R33" s="83"/>
      <c r="S33" s="83"/>
      <c r="T33" s="83"/>
      <c r="U33" s="83"/>
      <c r="V33" s="83"/>
      <c r="W33" s="83"/>
      <c r="X33" s="83"/>
      <c r="Y33" s="83"/>
      <c r="Z33" s="188"/>
    </row>
    <row r="34" spans="3:30" ht="47.25" customHeight="1" x14ac:dyDescent="0.2">
      <c r="C34" s="177" t="s">
        <v>58</v>
      </c>
      <c r="D34" s="170" t="s">
        <v>196</v>
      </c>
      <c r="E34" s="71" t="s">
        <v>193</v>
      </c>
      <c r="F34" s="10"/>
      <c r="G34" s="8" t="s">
        <v>73</v>
      </c>
      <c r="H34" s="8"/>
      <c r="I34" s="8"/>
      <c r="J34" s="9"/>
      <c r="K34" s="72" t="str">
        <f>IF(S34&gt;1,"?",(IF(X34&gt;0,"?","")))</f>
        <v/>
      </c>
      <c r="L34" s="159">
        <v>0.2</v>
      </c>
      <c r="Q34" s="77">
        <f>L34</f>
        <v>0.2</v>
      </c>
      <c r="R34" s="78">
        <f>IF(J34&lt;&gt;"",1,IF(I34&lt;&gt;"",2/3,IF(H34&lt;&gt;"",1/3,0)))*Q34*20</f>
        <v>0</v>
      </c>
      <c r="S34" s="78">
        <f>IF(F34="",IF(G34&lt;&gt;"",1,0)+IF(H34&lt;&gt;"",1,0)+IF(I34&lt;&gt;"",1,0)+IF(J34&lt;&gt;"",1,0),0)</f>
        <v>1</v>
      </c>
      <c r="T34" s="78">
        <f>IF(F34&lt;&gt;"",0,IF(G34="",(R34/(Q34*20)),0.02+(R34/(Q34*20))))</f>
        <v>0.02</v>
      </c>
      <c r="U34" s="78">
        <f>IF(F34&lt;&gt;"",0,Q34)</f>
        <v>0.2</v>
      </c>
      <c r="V34" s="78">
        <f>IF(K34&lt;&gt;"",1,0)</f>
        <v>0</v>
      </c>
      <c r="W34" s="78" t="b">
        <f>IF(F34="",OR(G34&lt;&gt;"",H34&lt;&gt;"",I34&lt;&gt;"",J34&lt;&gt;""),0)</f>
        <v>1</v>
      </c>
      <c r="X34" s="78">
        <f>IF(F34&lt;&gt;"",IF(G34&lt;&gt;"",1,0)+IF(H34&lt;&gt;"",1,0)+IF(I34&lt;&gt;"",1,0)+IF(J34&lt;&gt;"",1,0),0)</f>
        <v>0</v>
      </c>
      <c r="Y34" s="78" t="b">
        <f>OR(W34=FALSE,W35=FALSE,W36=FALSE)</f>
        <v>0</v>
      </c>
      <c r="Z34" s="79">
        <f>SUM(U34:U36)</f>
        <v>1</v>
      </c>
      <c r="AA34" s="80">
        <f>L33</f>
        <v>0.25</v>
      </c>
      <c r="AB34" s="78">
        <f>SUM(T34:T36)</f>
        <v>1.6866666666666665</v>
      </c>
      <c r="AC34" s="78">
        <f>IF(SUM(S34:S36)=0,0,1)</f>
        <v>1</v>
      </c>
      <c r="AD34" s="81">
        <f>IF(AC34=1,SUMPRODUCT(R34:R36,S34:S36)/SUMPRODUCT(Q34:Q36,S34:S36),0)</f>
        <v>12.666666666666666</v>
      </c>
    </row>
    <row r="35" spans="3:30" ht="61.5" customHeight="1" x14ac:dyDescent="0.2">
      <c r="C35" s="180" t="s">
        <v>59</v>
      </c>
      <c r="D35" s="170" t="s">
        <v>197</v>
      </c>
      <c r="E35" s="71" t="s">
        <v>194</v>
      </c>
      <c r="F35" s="10"/>
      <c r="G35" s="8"/>
      <c r="H35" s="8"/>
      <c r="I35" s="8"/>
      <c r="J35" s="9" t="s">
        <v>73</v>
      </c>
      <c r="K35" s="72" t="str">
        <f t="shared" ref="K35:K36" si="35">IF(S35&gt;1,"?",(IF(X35&gt;0,"?","")))</f>
        <v/>
      </c>
      <c r="L35" s="159">
        <v>0.3</v>
      </c>
      <c r="Q35" s="77">
        <f t="shared" ref="Q35:Q36" si="36">L35</f>
        <v>0.3</v>
      </c>
      <c r="R35" s="78">
        <f t="shared" ref="R35:R36" si="37">IF(J35&lt;&gt;"",1,IF(I35&lt;&gt;"",2/3,IF(H35&lt;&gt;"",1/3,0)))*Q35*20</f>
        <v>6</v>
      </c>
      <c r="S35" s="78">
        <f t="shared" ref="S35:S36" si="38">IF(F35="",IF(G35&lt;&gt;"",1,0)+IF(H35&lt;&gt;"",1,0)+IF(I35&lt;&gt;"",1,0)+IF(J35&lt;&gt;"",1,0),0)</f>
        <v>1</v>
      </c>
      <c r="T35" s="78">
        <f t="shared" ref="T35:T36" si="39">IF(F35&lt;&gt;"",0,IF(G35="",(R35/(Q35*20)),0.02+(R35/(Q35*20))))</f>
        <v>1</v>
      </c>
      <c r="U35" s="78">
        <f t="shared" ref="U35:U36" si="40">IF(F35&lt;&gt;"",0,Q35)</f>
        <v>0.3</v>
      </c>
      <c r="V35" s="78">
        <f t="shared" ref="V35:V36" si="41">IF(K35&lt;&gt;"",1,0)</f>
        <v>0</v>
      </c>
      <c r="W35" s="78" t="b">
        <f t="shared" ref="W35:W36" si="42">IF(F35="",OR(G35&lt;&gt;"",H35&lt;&gt;"",I35&lt;&gt;"",J35&lt;&gt;""),0)</f>
        <v>1</v>
      </c>
      <c r="X35" s="78">
        <f t="shared" ref="X35:X36" si="43">IF(F35&lt;&gt;"",IF(G35&lt;&gt;"",1,0)+IF(H35&lt;&gt;"",1,0)+IF(I35&lt;&gt;"",1,0)+IF(J35&lt;&gt;"",1,0),0)</f>
        <v>0</v>
      </c>
      <c r="Y35" s="182"/>
      <c r="Z35" s="183"/>
    </row>
    <row r="36" spans="3:30" ht="80.099999999999994" customHeight="1" x14ac:dyDescent="0.2">
      <c r="C36" s="184" t="s">
        <v>82</v>
      </c>
      <c r="D36" s="170" t="s">
        <v>198</v>
      </c>
      <c r="E36" s="71" t="s">
        <v>195</v>
      </c>
      <c r="F36" s="19"/>
      <c r="G36" s="24"/>
      <c r="H36" s="24"/>
      <c r="I36" s="24" t="s">
        <v>73</v>
      </c>
      <c r="J36" s="25"/>
      <c r="K36" s="72" t="str">
        <f t="shared" si="35"/>
        <v/>
      </c>
      <c r="L36" s="159">
        <v>0.5</v>
      </c>
      <c r="Q36" s="77">
        <f t="shared" si="36"/>
        <v>0.5</v>
      </c>
      <c r="R36" s="78">
        <f t="shared" si="37"/>
        <v>6.6666666666666661</v>
      </c>
      <c r="S36" s="78">
        <f t="shared" si="38"/>
        <v>1</v>
      </c>
      <c r="T36" s="78">
        <f t="shared" si="39"/>
        <v>0.66666666666666663</v>
      </c>
      <c r="U36" s="78">
        <f t="shared" si="40"/>
        <v>0.5</v>
      </c>
      <c r="V36" s="78">
        <f t="shared" si="41"/>
        <v>0</v>
      </c>
      <c r="W36" s="78" t="b">
        <f t="shared" si="42"/>
        <v>1</v>
      </c>
      <c r="X36" s="78">
        <f t="shared" si="43"/>
        <v>0</v>
      </c>
      <c r="Y36" s="186"/>
      <c r="Z36" s="92">
        <f>Z34*AA34</f>
        <v>0.25</v>
      </c>
    </row>
    <row r="37" spans="3:30" ht="30" customHeight="1" x14ac:dyDescent="0.2">
      <c r="C37" s="333" t="s">
        <v>199</v>
      </c>
      <c r="D37" s="334"/>
      <c r="E37" s="334"/>
      <c r="F37" s="334"/>
      <c r="G37" s="334"/>
      <c r="H37" s="334"/>
      <c r="I37" s="334"/>
      <c r="J37" s="335"/>
      <c r="K37" s="178"/>
      <c r="L37" s="154">
        <v>0.2</v>
      </c>
      <c r="M37" s="65">
        <f>SUM(L38:L41)</f>
        <v>1</v>
      </c>
    </row>
    <row r="38" spans="3:30" ht="36" customHeight="1" x14ac:dyDescent="0.2">
      <c r="C38" s="70" t="s">
        <v>26</v>
      </c>
      <c r="D38" s="170" t="s">
        <v>203</v>
      </c>
      <c r="E38" s="71" t="s">
        <v>200</v>
      </c>
      <c r="F38" s="10"/>
      <c r="G38" s="8"/>
      <c r="H38" s="8" t="s">
        <v>73</v>
      </c>
      <c r="I38" s="8"/>
      <c r="J38" s="9"/>
      <c r="K38" s="72" t="str">
        <f>IF(S38&gt;1,"?",(IF(X38&gt;0,"?","")))</f>
        <v/>
      </c>
      <c r="L38" s="159">
        <v>0.3</v>
      </c>
      <c r="Q38" s="77">
        <f>L38</f>
        <v>0.3</v>
      </c>
      <c r="R38" s="78">
        <f>IF(J38&lt;&gt;"",1,IF(I38&lt;&gt;"",2/3,IF(H38&lt;&gt;"",1/3,0)))*Q38*20</f>
        <v>1.9999999999999998</v>
      </c>
      <c r="S38" s="78">
        <f>IF(F38="",IF(G38&lt;&gt;"",1,0)+IF(H38&lt;&gt;"",1,0)+IF(I38&lt;&gt;"",1,0)+IF(J38&lt;&gt;"",1,0),0)</f>
        <v>1</v>
      </c>
      <c r="T38" s="78">
        <f>IF(F38&lt;&gt;"",0,IF(G38="",(R38/(Q38*20)),0.02+(R38/(Q38*20))))</f>
        <v>0.33333333333333331</v>
      </c>
      <c r="U38" s="78">
        <f>IF(F38&lt;&gt;"",0,Q38)</f>
        <v>0.3</v>
      </c>
      <c r="V38" s="78">
        <f>IF(K38&lt;&gt;"",1,0)</f>
        <v>0</v>
      </c>
      <c r="W38" s="78" t="b">
        <f>IF(F38="",OR(G38&lt;&gt;"",H38&lt;&gt;"",I38&lt;&gt;"",J38&lt;&gt;""),0)</f>
        <v>1</v>
      </c>
      <c r="X38" s="78">
        <f>IF(F38&lt;&gt;"",IF(G38&lt;&gt;"",1,0)+IF(H38&lt;&gt;"",1,0)+IF(I38&lt;&gt;"",1,0)+IF(J38&lt;&gt;"",1,0),0)</f>
        <v>0</v>
      </c>
      <c r="Y38" s="78" t="b">
        <f>OR(W38=FALSE,W39=FALSE,W40=FALSE,W41=FALSE)</f>
        <v>0</v>
      </c>
      <c r="Z38" s="79">
        <f>SUM(U38:U41)</f>
        <v>1</v>
      </c>
      <c r="AA38" s="80">
        <f>L37</f>
        <v>0.2</v>
      </c>
      <c r="AB38" s="78">
        <f>SUM(T38:T41)</f>
        <v>2.6666666666666665</v>
      </c>
      <c r="AC38" s="78">
        <f>IF(SUM(S38:S41)=0,0,1)</f>
        <v>1</v>
      </c>
      <c r="AD38" s="81">
        <f>IF(AC38=1,SUMPRODUCT(R38:R41,S38:S41)/SUMPRODUCT(Q38:Q41,S38:S41),0)</f>
        <v>13.333333333333334</v>
      </c>
    </row>
    <row r="39" spans="3:30" ht="55.5" customHeight="1" x14ac:dyDescent="0.2">
      <c r="C39" s="100" t="s">
        <v>84</v>
      </c>
      <c r="D39" s="170" t="s">
        <v>204</v>
      </c>
      <c r="E39" s="71" t="s">
        <v>201</v>
      </c>
      <c r="F39" s="10"/>
      <c r="G39" s="8"/>
      <c r="H39" s="8"/>
      <c r="I39" s="8"/>
      <c r="J39" s="9" t="s">
        <v>73</v>
      </c>
      <c r="K39" s="72" t="str">
        <f t="shared" ref="K39:K41" si="44">IF(S39&gt;1,"?",(IF(X39&gt;0,"?","")))</f>
        <v/>
      </c>
      <c r="L39" s="159">
        <v>0.3</v>
      </c>
      <c r="Q39" s="77">
        <f t="shared" ref="Q39:Q41" si="45">L39</f>
        <v>0.3</v>
      </c>
      <c r="R39" s="78">
        <f t="shared" ref="R39:R41" si="46">IF(J39&lt;&gt;"",1,IF(I39&lt;&gt;"",2/3,IF(H39&lt;&gt;"",1/3,0)))*Q39*20</f>
        <v>6</v>
      </c>
      <c r="S39" s="78">
        <f t="shared" ref="S39:S41" si="47">IF(F39="",IF(G39&lt;&gt;"",1,0)+IF(H39&lt;&gt;"",1,0)+IF(I39&lt;&gt;"",1,0)+IF(J39&lt;&gt;"",1,0),0)</f>
        <v>1</v>
      </c>
      <c r="T39" s="78">
        <f t="shared" ref="T39:T41" si="48">IF(F39&lt;&gt;"",0,IF(G39="",(R39/(Q39*20)),0.02+(R39/(Q39*20))))</f>
        <v>1</v>
      </c>
      <c r="U39" s="78">
        <f t="shared" ref="U39:U41" si="49">IF(F39&lt;&gt;"",0,Q39)</f>
        <v>0.3</v>
      </c>
      <c r="V39" s="78">
        <f t="shared" ref="V39:V41" si="50">IF(K39&lt;&gt;"",1,0)</f>
        <v>0</v>
      </c>
      <c r="W39" s="78" t="b">
        <f t="shared" ref="W39:W41" si="51">IF(F39="",OR(G39&lt;&gt;"",H39&lt;&gt;"",I39&lt;&gt;"",J39&lt;&gt;""),0)</f>
        <v>1</v>
      </c>
      <c r="X39" s="78">
        <f t="shared" ref="X39:X41" si="52">IF(F39&lt;&gt;"",IF(G39&lt;&gt;"",1,0)+IF(H39&lt;&gt;"",1,0)+IF(I39&lt;&gt;"",1,0)+IF(J39&lt;&gt;"",1,0),0)</f>
        <v>0</v>
      </c>
      <c r="Y39" s="182"/>
      <c r="Z39" s="166"/>
    </row>
    <row r="40" spans="3:30" ht="54.75" customHeight="1" x14ac:dyDescent="0.2">
      <c r="C40" s="100" t="s">
        <v>85</v>
      </c>
      <c r="D40" s="170" t="s">
        <v>205</v>
      </c>
      <c r="E40" s="71" t="s">
        <v>201</v>
      </c>
      <c r="F40" s="10"/>
      <c r="G40" s="8"/>
      <c r="H40" s="8" t="s">
        <v>73</v>
      </c>
      <c r="I40" s="8"/>
      <c r="J40" s="9"/>
      <c r="K40" s="72" t="str">
        <f t="shared" si="44"/>
        <v/>
      </c>
      <c r="L40" s="159">
        <v>0.2</v>
      </c>
      <c r="Q40" s="77">
        <f t="shared" si="45"/>
        <v>0.2</v>
      </c>
      <c r="R40" s="78">
        <f t="shared" si="46"/>
        <v>1.3333333333333333</v>
      </c>
      <c r="S40" s="78">
        <f t="shared" si="47"/>
        <v>1</v>
      </c>
      <c r="T40" s="78">
        <f t="shared" si="48"/>
        <v>0.33333333333333331</v>
      </c>
      <c r="U40" s="78">
        <f t="shared" si="49"/>
        <v>0.2</v>
      </c>
      <c r="V40" s="78">
        <f t="shared" si="50"/>
        <v>0</v>
      </c>
      <c r="W40" s="78" t="b">
        <f t="shared" si="51"/>
        <v>1</v>
      </c>
      <c r="X40" s="78">
        <f t="shared" si="52"/>
        <v>0</v>
      </c>
      <c r="Y40" s="186"/>
      <c r="Z40" s="167"/>
    </row>
    <row r="41" spans="3:30" ht="72" customHeight="1" x14ac:dyDescent="0.2">
      <c r="C41" s="100" t="s">
        <v>86</v>
      </c>
      <c r="D41" s="170" t="s">
        <v>206</v>
      </c>
      <c r="E41" s="71" t="s">
        <v>202</v>
      </c>
      <c r="F41" s="10"/>
      <c r="G41" s="8"/>
      <c r="H41" s="8"/>
      <c r="I41" s="8"/>
      <c r="J41" s="9" t="s">
        <v>73</v>
      </c>
      <c r="K41" s="72" t="str">
        <f t="shared" si="44"/>
        <v/>
      </c>
      <c r="L41" s="159">
        <v>0.2</v>
      </c>
      <c r="Q41" s="77">
        <f t="shared" si="45"/>
        <v>0.2</v>
      </c>
      <c r="R41" s="78">
        <f t="shared" si="46"/>
        <v>4</v>
      </c>
      <c r="S41" s="78">
        <f t="shared" si="47"/>
        <v>1</v>
      </c>
      <c r="T41" s="78">
        <f t="shared" si="48"/>
        <v>1</v>
      </c>
      <c r="U41" s="78">
        <f t="shared" si="49"/>
        <v>0.2</v>
      </c>
      <c r="V41" s="78">
        <f t="shared" si="50"/>
        <v>0</v>
      </c>
      <c r="W41" s="78" t="b">
        <f t="shared" si="51"/>
        <v>1</v>
      </c>
      <c r="X41" s="78">
        <f t="shared" si="52"/>
        <v>0</v>
      </c>
      <c r="Y41" s="186"/>
      <c r="Z41" s="92">
        <f>Z38*AA38</f>
        <v>0.2</v>
      </c>
    </row>
    <row r="42" spans="3:30" ht="30" customHeight="1" x14ac:dyDescent="0.2">
      <c r="C42" s="318" t="s">
        <v>207</v>
      </c>
      <c r="D42" s="318"/>
      <c r="E42" s="318"/>
      <c r="F42" s="318"/>
      <c r="G42" s="318"/>
      <c r="H42" s="318"/>
      <c r="I42" s="318"/>
      <c r="J42" s="318"/>
      <c r="K42" s="178"/>
      <c r="L42" s="154">
        <v>0.2</v>
      </c>
      <c r="M42" s="65">
        <f>SUM(L43:L45)</f>
        <v>0.99999999999999989</v>
      </c>
    </row>
    <row r="43" spans="3:30" ht="63.95" customHeight="1" x14ac:dyDescent="0.2">
      <c r="C43" s="70" t="s">
        <v>87</v>
      </c>
      <c r="D43" s="170" t="s">
        <v>211</v>
      </c>
      <c r="E43" s="189" t="s">
        <v>208</v>
      </c>
      <c r="F43" s="10"/>
      <c r="G43" s="8" t="s">
        <v>73</v>
      </c>
      <c r="H43" s="8"/>
      <c r="I43" s="8"/>
      <c r="J43" s="9"/>
      <c r="K43" s="72" t="str">
        <f>IF(S43&gt;1,"?",(IF(X43&gt;0,"?","")))</f>
        <v/>
      </c>
      <c r="L43" s="159">
        <v>0.3</v>
      </c>
      <c r="Q43" s="77">
        <f>L43</f>
        <v>0.3</v>
      </c>
      <c r="R43" s="78">
        <f>IF(J43&lt;&gt;"",1,IF(I43&lt;&gt;"",2/3,IF(H43&lt;&gt;"",1/3,0)))*Q43*20</f>
        <v>0</v>
      </c>
      <c r="S43" s="78">
        <f>IF(F43="",IF(G43&lt;&gt;"",1,0)+IF(H43&lt;&gt;"",1,0)+IF(I43&lt;&gt;"",1,0)+IF(J43&lt;&gt;"",1,0),0)</f>
        <v>1</v>
      </c>
      <c r="T43" s="78">
        <f>IF(F43&lt;&gt;"",0,IF(G43="",(R43/(Q43*20)),0.02+(R43/(Q43*20))))</f>
        <v>0.02</v>
      </c>
      <c r="U43" s="78">
        <f>IF(F43&lt;&gt;"",0,Q43)</f>
        <v>0.3</v>
      </c>
      <c r="V43" s="78">
        <f>IF(K43&lt;&gt;"",1,0)</f>
        <v>0</v>
      </c>
      <c r="W43" s="78" t="b">
        <f>IF(F43="",OR(G43&lt;&gt;"",H43&lt;&gt;"",I43&lt;&gt;"",J43&lt;&gt;""),0)</f>
        <v>1</v>
      </c>
      <c r="X43" s="78">
        <f>IF(F43&lt;&gt;"",IF(G43&lt;&gt;"",1,0)+IF(H43&lt;&gt;"",1,0)+IF(I43&lt;&gt;"",1,0)+IF(J43&lt;&gt;"",1,0),0)</f>
        <v>0</v>
      </c>
      <c r="Y43" s="78" t="b">
        <f>OR(W43=FALSE,W44=FALSE,W45=FALSE)</f>
        <v>0</v>
      </c>
      <c r="Z43" s="79">
        <f>SUM(U43:U45)</f>
        <v>0.99999999999999989</v>
      </c>
      <c r="AA43" s="80">
        <f>L42</f>
        <v>0.2</v>
      </c>
      <c r="AB43" s="78">
        <f>SUM(T43:T45)</f>
        <v>1.3533333333333333</v>
      </c>
      <c r="AC43" s="78">
        <f>IF(SUM(S43:S45)=0,0,1)</f>
        <v>1</v>
      </c>
      <c r="AD43" s="81">
        <f>IF(AC43=1,SUMPRODUCT(R43:R45,S43:S45)/SUMPRODUCT(Q43:Q45,S43:S45),0)</f>
        <v>9.3333333333333339</v>
      </c>
    </row>
    <row r="44" spans="3:30" ht="93.95" customHeight="1" x14ac:dyDescent="0.2">
      <c r="C44" s="100" t="s">
        <v>88</v>
      </c>
      <c r="D44" s="170" t="s">
        <v>212</v>
      </c>
      <c r="E44" s="71" t="s">
        <v>209</v>
      </c>
      <c r="F44" s="10"/>
      <c r="G44" s="8"/>
      <c r="H44" s="8"/>
      <c r="I44" s="8"/>
      <c r="J44" s="9" t="s">
        <v>73</v>
      </c>
      <c r="K44" s="72" t="str">
        <f t="shared" ref="K44:K45" si="53">IF(S44&gt;1,"?",(IF(X44&gt;0,"?","")))</f>
        <v/>
      </c>
      <c r="L44" s="159">
        <v>0.35</v>
      </c>
      <c r="Q44" s="77">
        <f t="shared" ref="Q44:Q45" si="54">L44</f>
        <v>0.35</v>
      </c>
      <c r="R44" s="78">
        <f t="shared" ref="R44:R45" si="55">IF(J44&lt;&gt;"",1,IF(I44&lt;&gt;"",2/3,IF(H44&lt;&gt;"",1/3,0)))*Q44*20</f>
        <v>7</v>
      </c>
      <c r="S44" s="78">
        <f t="shared" ref="S44:S45" si="56">IF(F44="",IF(G44&lt;&gt;"",1,0)+IF(H44&lt;&gt;"",1,0)+IF(I44&lt;&gt;"",1,0)+IF(J44&lt;&gt;"",1,0),0)</f>
        <v>1</v>
      </c>
      <c r="T44" s="78">
        <f t="shared" ref="T44:T45" si="57">IF(F44&lt;&gt;"",0,IF(G44="",(R44/(Q44*20)),0.02+(R44/(Q44*20))))</f>
        <v>1</v>
      </c>
      <c r="U44" s="78">
        <f t="shared" ref="U44:U45" si="58">IF(F44&lt;&gt;"",0,Q44)</f>
        <v>0.35</v>
      </c>
      <c r="V44" s="78">
        <f t="shared" ref="V44:V45" si="59">IF(K44&lt;&gt;"",1,0)</f>
        <v>0</v>
      </c>
      <c r="W44" s="78" t="b">
        <f t="shared" ref="W44:W45" si="60">IF(F44="",OR(G44&lt;&gt;"",H44&lt;&gt;"",I44&lt;&gt;"",J44&lt;&gt;""),0)</f>
        <v>1</v>
      </c>
      <c r="X44" s="78">
        <f t="shared" ref="X44:X45" si="61">IF(F44&lt;&gt;"",IF(G44&lt;&gt;"",1,0)+IF(H44&lt;&gt;"",1,0)+IF(I44&lt;&gt;"",1,0)+IF(J44&lt;&gt;"",1,0),0)</f>
        <v>0</v>
      </c>
      <c r="Y44" s="182"/>
      <c r="Z44" s="166"/>
    </row>
    <row r="45" spans="3:30" ht="68.25" customHeight="1" x14ac:dyDescent="0.2">
      <c r="C45" s="100" t="s">
        <v>89</v>
      </c>
      <c r="D45" s="170" t="s">
        <v>213</v>
      </c>
      <c r="E45" s="71" t="s">
        <v>210</v>
      </c>
      <c r="F45" s="10"/>
      <c r="G45" s="8"/>
      <c r="H45" s="8" t="s">
        <v>73</v>
      </c>
      <c r="I45" s="8"/>
      <c r="J45" s="9"/>
      <c r="K45" s="72" t="str">
        <f t="shared" si="53"/>
        <v/>
      </c>
      <c r="L45" s="159">
        <v>0.35</v>
      </c>
      <c r="Q45" s="77">
        <f t="shared" si="54"/>
        <v>0.35</v>
      </c>
      <c r="R45" s="78">
        <f t="shared" si="55"/>
        <v>2.333333333333333</v>
      </c>
      <c r="S45" s="78">
        <f t="shared" si="56"/>
        <v>1</v>
      </c>
      <c r="T45" s="78">
        <f t="shared" si="57"/>
        <v>0.33333333333333331</v>
      </c>
      <c r="U45" s="78">
        <f t="shared" si="58"/>
        <v>0.35</v>
      </c>
      <c r="V45" s="78">
        <f t="shared" si="59"/>
        <v>0</v>
      </c>
      <c r="W45" s="78" t="b">
        <f t="shared" si="60"/>
        <v>1</v>
      </c>
      <c r="X45" s="78">
        <f t="shared" si="61"/>
        <v>0</v>
      </c>
      <c r="Y45" s="186"/>
      <c r="Z45" s="92">
        <f>Z43*AA43</f>
        <v>0.19999999999999998</v>
      </c>
    </row>
    <row r="46" spans="3:30" ht="32.25" customHeight="1" thickBot="1" x14ac:dyDescent="0.25">
      <c r="C46" s="303" t="s">
        <v>165</v>
      </c>
      <c r="D46" s="304"/>
      <c r="E46" s="304"/>
      <c r="F46" s="304"/>
      <c r="G46" s="304"/>
      <c r="H46" s="304"/>
      <c r="I46" s="304"/>
      <c r="J46" s="304"/>
      <c r="K46" s="305"/>
    </row>
    <row r="47" spans="3:30" ht="50.1" customHeight="1" thickBot="1" x14ac:dyDescent="0.35">
      <c r="C47" s="190"/>
      <c r="D47" s="190"/>
      <c r="E47" s="191" t="s">
        <v>8</v>
      </c>
      <c r="F47" s="190"/>
      <c r="G47" s="306">
        <f>Z47</f>
        <v>1</v>
      </c>
      <c r="H47" s="307"/>
      <c r="I47" s="307"/>
      <c r="J47" s="307"/>
      <c r="L47" s="115">
        <f>SUM(L15+L24+L29+L33+L37+L42)</f>
        <v>1</v>
      </c>
      <c r="P47" s="294" t="s">
        <v>144</v>
      </c>
      <c r="Q47" s="295"/>
      <c r="R47" s="295"/>
      <c r="S47" s="116">
        <f>SUM(AC16,AC25,AC30,AC34,AC38,AC43)</f>
        <v>6</v>
      </c>
      <c r="T47" s="117" t="str">
        <f>"sur "&amp;COUNTA(Y16:Y45)</f>
        <v>sur 6</v>
      </c>
      <c r="U47" s="192"/>
      <c r="V47" s="118">
        <f>SUM(V16:V45)</f>
        <v>0</v>
      </c>
      <c r="W47" s="118" t="str">
        <f>COUNTIF(W16:W45,"0")&amp;" sur "&amp;COUNTA(W16:W45)</f>
        <v>0 sur 25</v>
      </c>
      <c r="X47" s="118" t="b">
        <f>OR(Y16=TRUE,Y25=TRUE,Y30=TRUE,Y34=TRUE,Y38=TRUE,Y43=TRUE)</f>
        <v>0</v>
      </c>
      <c r="Z47" s="119">
        <f>SUM(Z23,Z28,Z32,Z36,Z41,Z45)</f>
        <v>1</v>
      </c>
      <c r="AA47" s="193" t="s">
        <v>46</v>
      </c>
    </row>
    <row r="48" spans="3:30" ht="21" customHeight="1" thickBot="1" x14ac:dyDescent="0.35">
      <c r="C48" s="190"/>
      <c r="D48" s="190"/>
      <c r="F48" s="190"/>
      <c r="G48" s="317"/>
      <c r="H48" s="317"/>
      <c r="I48" s="365"/>
      <c r="J48" s="365"/>
      <c r="V48" s="296" t="s">
        <v>143</v>
      </c>
      <c r="W48" s="296" t="s">
        <v>149</v>
      </c>
    </row>
    <row r="49" spans="3:26" ht="50.1" customHeight="1" thickBot="1" x14ac:dyDescent="0.35">
      <c r="C49" s="194"/>
      <c r="E49" s="195" t="s">
        <v>167</v>
      </c>
      <c r="F49" s="190"/>
      <c r="G49" s="370">
        <f>IF(Z47&lt;50%,"!",IF(V47&lt;&gt;0,"Double saisie!",IF(L51&lt;&gt;0,"Oubli !",(IF(S47&lt;&gt;0,(AD16*AA16+AD25*AA25+AD30*AA30+AD34*AA34+AD38*AA38+AD43*AA43)/(AC16*AA16+AC25*AA25+AC30*AA30+AC34*AA34+AC38*AA38+AC43*AA43),0)))))</f>
        <v>12.433333333333334</v>
      </c>
      <c r="H49" s="371"/>
      <c r="I49" s="363" t="s">
        <v>11</v>
      </c>
      <c r="J49" s="364"/>
      <c r="L49" s="310" t="s">
        <v>148</v>
      </c>
      <c r="M49" s="311"/>
      <c r="V49" s="296"/>
      <c r="W49" s="296"/>
    </row>
    <row r="50" spans="3:26" ht="21" customHeight="1" thickBot="1" x14ac:dyDescent="0.35">
      <c r="E50" s="196"/>
      <c r="F50" s="190"/>
      <c r="G50" s="197"/>
      <c r="H50" s="198"/>
      <c r="I50" s="198"/>
      <c r="J50" s="198"/>
      <c r="L50" s="312"/>
      <c r="M50" s="313"/>
      <c r="V50" s="296"/>
      <c r="W50" s="296"/>
    </row>
    <row r="51" spans="3:26" ht="50.1" customHeight="1" thickBot="1" x14ac:dyDescent="0.35">
      <c r="D51" s="190"/>
      <c r="E51" s="195" t="s">
        <v>10</v>
      </c>
      <c r="F51" s="190"/>
      <c r="G51" s="368">
        <v>13</v>
      </c>
      <c r="H51" s="369"/>
      <c r="I51" s="366" t="s">
        <v>11</v>
      </c>
      <c r="J51" s="367"/>
      <c r="L51" s="308">
        <f>COUNTIF(W16:W45,"FAUX")</f>
        <v>0</v>
      </c>
      <c r="M51" s="309"/>
      <c r="V51" s="296"/>
      <c r="W51" s="296"/>
    </row>
    <row r="52" spans="3:26" ht="21" thickBot="1" x14ac:dyDescent="0.35">
      <c r="D52" s="190"/>
      <c r="E52" s="199"/>
      <c r="F52" s="190"/>
      <c r="G52" s="200"/>
      <c r="H52" s="200"/>
      <c r="I52" s="201"/>
      <c r="J52" s="201"/>
      <c r="V52" s="296"/>
      <c r="W52" s="296"/>
    </row>
    <row r="53" spans="3:26" ht="50.1" customHeight="1" thickBot="1" x14ac:dyDescent="0.35">
      <c r="C53" s="190"/>
      <c r="D53" s="190"/>
      <c r="E53" s="195" t="s">
        <v>166</v>
      </c>
      <c r="F53" s="202">
        <f>'SESSION 2023'!E16</f>
        <v>4</v>
      </c>
      <c r="G53" s="361">
        <f>G51*F53</f>
        <v>52</v>
      </c>
      <c r="H53" s="362"/>
      <c r="I53" s="356" t="s">
        <v>50</v>
      </c>
      <c r="J53" s="357"/>
      <c r="V53" s="296"/>
      <c r="W53" s="296"/>
      <c r="Z53" s="203"/>
    </row>
    <row r="54" spans="3:26" ht="23.25" x14ac:dyDescent="0.3">
      <c r="C54" s="190"/>
      <c r="D54" s="190"/>
      <c r="E54" s="204"/>
      <c r="F54" s="205"/>
      <c r="G54" s="5"/>
      <c r="H54" s="5"/>
      <c r="I54" s="206"/>
      <c r="J54" s="207"/>
      <c r="V54" s="296"/>
      <c r="W54" s="296"/>
      <c r="Z54" s="203"/>
    </row>
    <row r="55" spans="3:26" ht="35.1" customHeight="1" x14ac:dyDescent="0.3">
      <c r="C55" s="303" t="s">
        <v>48</v>
      </c>
      <c r="D55" s="351"/>
      <c r="E55" s="351"/>
      <c r="F55" s="351"/>
      <c r="G55" s="351"/>
      <c r="H55" s="351"/>
      <c r="I55" s="351"/>
      <c r="J55" s="352"/>
      <c r="V55" s="296"/>
      <c r="W55" s="296"/>
      <c r="Z55" s="203"/>
    </row>
    <row r="56" spans="3:26" ht="21" customHeight="1" thickBot="1" x14ac:dyDescent="0.35">
      <c r="C56" s="208"/>
      <c r="D56" s="208"/>
      <c r="E56" s="208"/>
      <c r="F56" s="208"/>
      <c r="G56" s="208"/>
      <c r="H56" s="208"/>
      <c r="I56" s="208"/>
      <c r="J56" s="208"/>
    </row>
    <row r="57" spans="3:26" x14ac:dyDescent="0.3">
      <c r="C57" s="358" t="s">
        <v>12</v>
      </c>
      <c r="D57" s="359"/>
      <c r="E57" s="359"/>
      <c r="F57" s="359"/>
      <c r="G57" s="359"/>
      <c r="H57" s="359"/>
      <c r="I57" s="359"/>
      <c r="J57" s="360"/>
      <c r="Z57" s="203"/>
    </row>
    <row r="58" spans="3:26" ht="80.099999999999994" customHeight="1" thickBot="1" x14ac:dyDescent="0.35">
      <c r="C58" s="341"/>
      <c r="D58" s="342"/>
      <c r="E58" s="342"/>
      <c r="F58" s="342"/>
      <c r="G58" s="342"/>
      <c r="H58" s="342"/>
      <c r="I58" s="342"/>
      <c r="J58" s="343"/>
    </row>
    <row r="59" spans="3:26" ht="21" thickBot="1" x14ac:dyDescent="0.35">
      <c r="C59" s="208"/>
      <c r="D59" s="208"/>
      <c r="E59" s="208"/>
      <c r="F59" s="209"/>
      <c r="G59" s="208"/>
      <c r="H59" s="208"/>
      <c r="I59" s="208"/>
      <c r="J59" s="208"/>
    </row>
    <row r="60" spans="3:26" ht="25.5" customHeight="1" thickBot="1" x14ac:dyDescent="0.35">
      <c r="C60" s="344" t="s">
        <v>13</v>
      </c>
      <c r="D60" s="345"/>
      <c r="E60" s="41" t="s">
        <v>14</v>
      </c>
      <c r="F60" s="152"/>
      <c r="G60" s="348" t="s">
        <v>15</v>
      </c>
      <c r="H60" s="349"/>
      <c r="I60" s="349"/>
      <c r="J60" s="350"/>
    </row>
    <row r="61" spans="3:26" ht="50.1" customHeight="1" thickBot="1" x14ac:dyDescent="0.35">
      <c r="C61" s="299"/>
      <c r="D61" s="300"/>
      <c r="E61" s="1"/>
      <c r="F61" s="210"/>
      <c r="G61" s="353"/>
      <c r="H61" s="354"/>
      <c r="I61" s="354"/>
      <c r="J61" s="355"/>
    </row>
    <row r="62" spans="3:26" ht="50.1" customHeight="1" x14ac:dyDescent="0.3">
      <c r="C62" s="299"/>
      <c r="D62" s="300"/>
      <c r="E62" s="2"/>
      <c r="F62" s="210"/>
      <c r="G62" s="346"/>
      <c r="H62" s="347"/>
      <c r="I62" s="347"/>
      <c r="J62" s="347"/>
    </row>
    <row r="63" spans="3:26" ht="50.1" customHeight="1" x14ac:dyDescent="0.3">
      <c r="C63" s="301"/>
      <c r="D63" s="302"/>
      <c r="E63" s="133"/>
      <c r="F63" s="211"/>
      <c r="G63" s="211"/>
      <c r="H63" s="211"/>
      <c r="I63" s="211"/>
      <c r="J63" s="211"/>
    </row>
    <row r="64" spans="3:26" ht="50.1" customHeight="1" thickBot="1" x14ac:dyDescent="0.35">
      <c r="C64" s="297"/>
      <c r="D64" s="298"/>
      <c r="E64" s="134"/>
      <c r="F64" s="211"/>
      <c r="G64" s="211"/>
      <c r="H64" s="211"/>
      <c r="I64" s="211"/>
      <c r="J64" s="211"/>
    </row>
  </sheetData>
  <sheetProtection algorithmName="SHA-512" hashValue="pMVUJ0EXjRvcxs6zc2IHum0XTSF+udFTDezYMu0SShnrJkyVAKr7DD0HYsuDBCqqh/Icjvja9WGp04ScoqBvqg==" saltValue="qdHGUZ1DtDucYQna9N/boQ==" spinCount="100000" sheet="1" objects="1" scenarios="1"/>
  <mergeCells count="60">
    <mergeCell ref="H9:L9"/>
    <mergeCell ref="H10:L10"/>
    <mergeCell ref="F4:G4"/>
    <mergeCell ref="F5:G5"/>
    <mergeCell ref="F6:G6"/>
    <mergeCell ref="F7:G7"/>
    <mergeCell ref="F8:G8"/>
    <mergeCell ref="F9:G9"/>
    <mergeCell ref="F10:G10"/>
    <mergeCell ref="H8:L8"/>
    <mergeCell ref="F3:L3"/>
    <mergeCell ref="H4:L4"/>
    <mergeCell ref="H5:L5"/>
    <mergeCell ref="H6:L6"/>
    <mergeCell ref="H7:L7"/>
    <mergeCell ref="C12:D12"/>
    <mergeCell ref="F12:J12"/>
    <mergeCell ref="C58:J58"/>
    <mergeCell ref="C60:D60"/>
    <mergeCell ref="G62:J62"/>
    <mergeCell ref="G60:J60"/>
    <mergeCell ref="C55:J55"/>
    <mergeCell ref="G61:J61"/>
    <mergeCell ref="I53:J53"/>
    <mergeCell ref="C57:J57"/>
    <mergeCell ref="G53:H53"/>
    <mergeCell ref="I49:J49"/>
    <mergeCell ref="I48:J48"/>
    <mergeCell ref="I51:J51"/>
    <mergeCell ref="G51:H51"/>
    <mergeCell ref="G49:H49"/>
    <mergeCell ref="E13:E14"/>
    <mergeCell ref="C13:D14"/>
    <mergeCell ref="C33:J33"/>
    <mergeCell ref="C37:J37"/>
    <mergeCell ref="C24:J24"/>
    <mergeCell ref="C29:J29"/>
    <mergeCell ref="E25:E26"/>
    <mergeCell ref="B4:C4"/>
    <mergeCell ref="B8:C8"/>
    <mergeCell ref="B9:C9"/>
    <mergeCell ref="B10:C10"/>
    <mergeCell ref="B3:D3"/>
    <mergeCell ref="B5:C5"/>
    <mergeCell ref="B6:C6"/>
    <mergeCell ref="B7:C7"/>
    <mergeCell ref="C46:K46"/>
    <mergeCell ref="G47:J47"/>
    <mergeCell ref="L51:M51"/>
    <mergeCell ref="L49:M50"/>
    <mergeCell ref="C15:J15"/>
    <mergeCell ref="G48:H48"/>
    <mergeCell ref="C42:J42"/>
    <mergeCell ref="P47:R47"/>
    <mergeCell ref="W48:W55"/>
    <mergeCell ref="V48:V55"/>
    <mergeCell ref="C64:D64"/>
    <mergeCell ref="C61:D61"/>
    <mergeCell ref="C62:D62"/>
    <mergeCell ref="C63:D63"/>
  </mergeCells>
  <phoneticPr fontId="5" type="noConversion"/>
  <conditionalFormatting sqref="O15 O18">
    <cfRule type="containsText" dxfId="84" priority="130" operator="containsText" text="Invalide">
      <formula>NOT(ISERROR(SEARCH("Invalide",O15)))</formula>
    </cfRule>
    <cfRule type="containsText" dxfId="83" priority="133" operator="containsText" text="VALIDE">
      <formula>NOT(ISERROR(SEARCH("VALIDE",O15)))</formula>
    </cfRule>
  </conditionalFormatting>
  <conditionalFormatting sqref="M15:N15 M24 M33 M37 M42 M29">
    <cfRule type="cellIs" dxfId="82" priority="131" operator="greaterThan">
      <formula>1</formula>
    </cfRule>
    <cfRule type="cellIs" dxfId="81" priority="132" operator="equal">
      <formula>1</formula>
    </cfRule>
  </conditionalFormatting>
  <conditionalFormatting sqref="O16">
    <cfRule type="containsText" dxfId="80" priority="124" operator="containsText" text="Saisie OK">
      <formula>NOT(ISERROR(SEARCH("Saisie OK",O16)))</formula>
    </cfRule>
  </conditionalFormatting>
  <conditionalFormatting sqref="O1:O1048576">
    <cfRule type="containsText" dxfId="79" priority="122" operator="containsText" text="Erreur saisie">
      <formula>NOT(ISERROR(SEARCH("Erreur saisie",O1)))</formula>
    </cfRule>
    <cfRule type="containsText" dxfId="78" priority="123" operator="containsText" text="Saisie OK">
      <formula>NOT(ISERROR(SEARCH("Saisie OK",O1)))</formula>
    </cfRule>
  </conditionalFormatting>
  <conditionalFormatting sqref="F13">
    <cfRule type="containsText" dxfId="77" priority="116" operator="containsText" text="Non">
      <formula>NOT(ISERROR(SEARCH("Non",F13)))</formula>
    </cfRule>
    <cfRule type="containsText" dxfId="76" priority="118" operator="containsText" text="Non">
      <formula>NOT(ISERROR(SEARCH("Non",F13)))</formula>
    </cfRule>
  </conditionalFormatting>
  <conditionalFormatting sqref="F13">
    <cfRule type="containsText" dxfId="75" priority="117" operator="containsText" text="Non">
      <formula>NOT(ISERROR(SEARCH("Non",F13)))</formula>
    </cfRule>
  </conditionalFormatting>
  <conditionalFormatting sqref="G51:H51 G49:H49">
    <cfRule type="containsText" dxfId="74" priority="104" operator="containsText" text="!">
      <formula>NOT(ISERROR(SEARCH("!",G49)))</formula>
    </cfRule>
  </conditionalFormatting>
  <conditionalFormatting sqref="K38:K41 K43:K45 K25:K28 K30:K32 K34:K36 K16:K23">
    <cfRule type="containsText" dxfId="73" priority="85" operator="containsText" text="?">
      <formula>NOT(ISERROR(SEARCH("?",K16)))</formula>
    </cfRule>
  </conditionalFormatting>
  <conditionalFormatting sqref="F16">
    <cfRule type="containsText" dxfId="72" priority="86" operator="containsText" text="Non">
      <formula>NOT(ISERROR(SEARCH("Non",F16)))</formula>
    </cfRule>
    <cfRule type="colorScale" priority="87">
      <colorScale>
        <cfvo type="min"/>
        <cfvo type="percentile" val="50"/>
        <cfvo type="max"/>
        <color rgb="FFF8696B"/>
        <color rgb="FFFFEB84"/>
        <color rgb="FF63BE7B"/>
      </colorScale>
    </cfRule>
  </conditionalFormatting>
  <conditionalFormatting sqref="F17">
    <cfRule type="containsText" dxfId="71" priority="83" operator="containsText" text="Non">
      <formula>NOT(ISERROR(SEARCH("Non",F17)))</formula>
    </cfRule>
    <cfRule type="colorScale" priority="84">
      <colorScale>
        <cfvo type="min"/>
        <cfvo type="percentile" val="50"/>
        <cfvo type="max"/>
        <color rgb="FFF8696B"/>
        <color rgb="FFFFEB84"/>
        <color rgb="FF63BE7B"/>
      </colorScale>
    </cfRule>
  </conditionalFormatting>
  <conditionalFormatting sqref="F18">
    <cfRule type="containsText" dxfId="70" priority="80" operator="containsText" text="Non">
      <formula>NOT(ISERROR(SEARCH("Non",F18)))</formula>
    </cfRule>
    <cfRule type="colorScale" priority="81">
      <colorScale>
        <cfvo type="min"/>
        <cfvo type="percentile" val="50"/>
        <cfvo type="max"/>
        <color rgb="FFF8696B"/>
        <color rgb="FFFFEB84"/>
        <color rgb="FF63BE7B"/>
      </colorScale>
    </cfRule>
  </conditionalFormatting>
  <conditionalFormatting sqref="F19">
    <cfRule type="containsText" dxfId="69" priority="77" operator="containsText" text="Non">
      <formula>NOT(ISERROR(SEARCH("Non",F19)))</formula>
    </cfRule>
    <cfRule type="colorScale" priority="78">
      <colorScale>
        <cfvo type="min"/>
        <cfvo type="percentile" val="50"/>
        <cfvo type="max"/>
        <color rgb="FFF8696B"/>
        <color rgb="FFFFEB84"/>
        <color rgb="FF63BE7B"/>
      </colorScale>
    </cfRule>
  </conditionalFormatting>
  <conditionalFormatting sqref="F20:F22">
    <cfRule type="containsText" dxfId="68" priority="74" operator="containsText" text="Non">
      <formula>NOT(ISERROR(SEARCH("Non",F20)))</formula>
    </cfRule>
    <cfRule type="colorScale" priority="75">
      <colorScale>
        <cfvo type="min"/>
        <cfvo type="percentile" val="50"/>
        <cfvo type="max"/>
        <color rgb="FFF8696B"/>
        <color rgb="FFFFEB84"/>
        <color rgb="FF63BE7B"/>
      </colorScale>
    </cfRule>
  </conditionalFormatting>
  <conditionalFormatting sqref="F23">
    <cfRule type="containsText" dxfId="67" priority="71" operator="containsText" text="Non">
      <formula>NOT(ISERROR(SEARCH("Non",F23)))</formula>
    </cfRule>
    <cfRule type="colorScale" priority="72">
      <colorScale>
        <cfvo type="min"/>
        <cfvo type="percentile" val="50"/>
        <cfvo type="max"/>
        <color rgb="FFF8696B"/>
        <color rgb="FFFFEB84"/>
        <color rgb="FF63BE7B"/>
      </colorScale>
    </cfRule>
  </conditionalFormatting>
  <conditionalFormatting sqref="F25">
    <cfRule type="containsText" dxfId="66" priority="68" operator="containsText" text="Non">
      <formula>NOT(ISERROR(SEARCH("Non",F25)))</formula>
    </cfRule>
    <cfRule type="colorScale" priority="69">
      <colorScale>
        <cfvo type="min"/>
        <cfvo type="percentile" val="50"/>
        <cfvo type="max"/>
        <color rgb="FFF8696B"/>
        <color rgb="FFFFEB84"/>
        <color rgb="FF63BE7B"/>
      </colorScale>
    </cfRule>
  </conditionalFormatting>
  <conditionalFormatting sqref="F27">
    <cfRule type="containsText" dxfId="65" priority="62" operator="containsText" text="Non">
      <formula>NOT(ISERROR(SEARCH("Non",F27)))</formula>
    </cfRule>
    <cfRule type="colorScale" priority="63">
      <colorScale>
        <cfvo type="min"/>
        <cfvo type="percentile" val="50"/>
        <cfvo type="max"/>
        <color rgb="FFF8696B"/>
        <color rgb="FFFFEB84"/>
        <color rgb="FF63BE7B"/>
      </colorScale>
    </cfRule>
  </conditionalFormatting>
  <conditionalFormatting sqref="F30">
    <cfRule type="containsText" dxfId="64" priority="47" operator="containsText" text="Non">
      <formula>NOT(ISERROR(SEARCH("Non",F30)))</formula>
    </cfRule>
    <cfRule type="colorScale" priority="48">
      <colorScale>
        <cfvo type="min"/>
        <cfvo type="percentile" val="50"/>
        <cfvo type="max"/>
        <color rgb="FFF8696B"/>
        <color rgb="FFFFEB84"/>
        <color rgb="FF63BE7B"/>
      </colorScale>
    </cfRule>
  </conditionalFormatting>
  <conditionalFormatting sqref="F31">
    <cfRule type="containsText" dxfId="63" priority="44" operator="containsText" text="Non">
      <formula>NOT(ISERROR(SEARCH("Non",F31)))</formula>
    </cfRule>
    <cfRule type="colorScale" priority="45">
      <colorScale>
        <cfvo type="min"/>
        <cfvo type="percentile" val="50"/>
        <cfvo type="max"/>
        <color rgb="FFF8696B"/>
        <color rgb="FFFFEB84"/>
        <color rgb="FF63BE7B"/>
      </colorScale>
    </cfRule>
  </conditionalFormatting>
  <conditionalFormatting sqref="F32">
    <cfRule type="containsText" dxfId="62" priority="41" operator="containsText" text="Non">
      <formula>NOT(ISERROR(SEARCH("Non",F32)))</formula>
    </cfRule>
    <cfRule type="colorScale" priority="42">
      <colorScale>
        <cfvo type="min"/>
        <cfvo type="percentile" val="50"/>
        <cfvo type="max"/>
        <color rgb="FFF8696B"/>
        <color rgb="FFFFEB84"/>
        <color rgb="FF63BE7B"/>
      </colorScale>
    </cfRule>
  </conditionalFormatting>
  <conditionalFormatting sqref="F28">
    <cfRule type="containsText" dxfId="61" priority="38" operator="containsText" text="Non">
      <formula>NOT(ISERROR(SEARCH("Non",F28)))</formula>
    </cfRule>
    <cfRule type="colorScale" priority="39">
      <colorScale>
        <cfvo type="min"/>
        <cfvo type="percentile" val="50"/>
        <cfvo type="max"/>
        <color rgb="FFF8696B"/>
        <color rgb="FFFFEB84"/>
        <color rgb="FF63BE7B"/>
      </colorScale>
    </cfRule>
  </conditionalFormatting>
  <conditionalFormatting sqref="F26">
    <cfRule type="containsText" dxfId="60" priority="35" operator="containsText" text="Non">
      <formula>NOT(ISERROR(SEARCH("Non",F26)))</formula>
    </cfRule>
    <cfRule type="colorScale" priority="36">
      <colorScale>
        <cfvo type="min"/>
        <cfvo type="percentile" val="50"/>
        <cfvo type="max"/>
        <color rgb="FFF8696B"/>
        <color rgb="FFFFEB84"/>
        <color rgb="FF63BE7B"/>
      </colorScale>
    </cfRule>
  </conditionalFormatting>
  <conditionalFormatting sqref="F34">
    <cfRule type="containsText" dxfId="59" priority="32" operator="containsText" text="Non">
      <formula>NOT(ISERROR(SEARCH("Non",F34)))</formula>
    </cfRule>
    <cfRule type="colorScale" priority="33">
      <colorScale>
        <cfvo type="min"/>
        <cfvo type="percentile" val="50"/>
        <cfvo type="max"/>
        <color rgb="FFF8696B"/>
        <color rgb="FFFFEB84"/>
        <color rgb="FF63BE7B"/>
      </colorScale>
    </cfRule>
  </conditionalFormatting>
  <conditionalFormatting sqref="F35">
    <cfRule type="containsText" dxfId="58" priority="29" operator="containsText" text="Non">
      <formula>NOT(ISERROR(SEARCH("Non",F35)))</formula>
    </cfRule>
    <cfRule type="colorScale" priority="30">
      <colorScale>
        <cfvo type="min"/>
        <cfvo type="percentile" val="50"/>
        <cfvo type="max"/>
        <color rgb="FFF8696B"/>
        <color rgb="FFFFEB84"/>
        <color rgb="FF63BE7B"/>
      </colorScale>
    </cfRule>
  </conditionalFormatting>
  <conditionalFormatting sqref="F36">
    <cfRule type="containsText" dxfId="57" priority="26" operator="containsText" text="Non">
      <formula>NOT(ISERROR(SEARCH("Non",F36)))</formula>
    </cfRule>
    <cfRule type="colorScale" priority="27">
      <colorScale>
        <cfvo type="min"/>
        <cfvo type="percentile" val="50"/>
        <cfvo type="max"/>
        <color rgb="FFF8696B"/>
        <color rgb="FFFFEB84"/>
        <color rgb="FF63BE7B"/>
      </colorScale>
    </cfRule>
  </conditionalFormatting>
  <conditionalFormatting sqref="G47:J47">
    <cfRule type="cellIs" dxfId="56" priority="14" operator="lessThan">
      <formula>0.5</formula>
    </cfRule>
    <cfRule type="cellIs" dxfId="55" priority="15" operator="greaterThan">
      <formula>0.5</formula>
    </cfRule>
  </conditionalFormatting>
  <conditionalFormatting sqref="L51:M51">
    <cfRule type="cellIs" dxfId="54" priority="1" operator="greaterThan">
      <formula>0</formula>
    </cfRule>
  </conditionalFormatting>
  <conditionalFormatting sqref="F38:F41">
    <cfRule type="containsText" dxfId="53" priority="223" operator="containsText" text="Non">
      <formula>NOT(ISERROR(SEARCH("Non",F38)))</formula>
    </cfRule>
    <cfRule type="colorScale" priority="224">
      <colorScale>
        <cfvo type="min"/>
        <cfvo type="percentile" val="50"/>
        <cfvo type="max"/>
        <color rgb="FFF8696B"/>
        <color rgb="FFFFEB84"/>
        <color rgb="FF63BE7B"/>
      </colorScale>
    </cfRule>
  </conditionalFormatting>
  <conditionalFormatting sqref="F43:F45">
    <cfRule type="containsText" dxfId="52" priority="231" operator="containsText" text="Non">
      <formula>NOT(ISERROR(SEARCH("Non",F43)))</formula>
    </cfRule>
    <cfRule type="colorScale" priority="232">
      <colorScale>
        <cfvo type="min"/>
        <cfvo type="percentile" val="50"/>
        <cfvo type="max"/>
        <color rgb="FFF8696B"/>
        <color rgb="FFFFEB84"/>
        <color rgb="FF63BE7B"/>
      </colorScale>
    </cfRule>
  </conditionalFormatting>
  <pageMargins left="0" right="0.11811023622047245" top="0.35433070866141736" bottom="0.35433070866141736" header="0.31496062992125984" footer="0.31496062992125984"/>
  <pageSetup paperSize="9" scale="25" orientation="portrait" horizontalDpi="300" verticalDpi="300" r:id="rId1"/>
  <ignoredErrors>
    <ignoredError sqref="M30:M32 M34:M36 M38:M41" formulaRange="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4">
    <tabColor rgb="FF0066FF"/>
  </sheetPr>
  <dimension ref="B1:AE104"/>
  <sheetViews>
    <sheetView zoomScale="70" zoomScaleNormal="70" workbookViewId="0">
      <selection activeCell="D9" sqref="D9"/>
    </sheetView>
  </sheetViews>
  <sheetFormatPr baseColWidth="10" defaultColWidth="11" defaultRowHeight="14.25" x14ac:dyDescent="0.2"/>
  <cols>
    <col min="1" max="1" width="1.625" style="31" customWidth="1"/>
    <col min="2" max="3" width="10.625" style="31" customWidth="1"/>
    <col min="4" max="4" width="53.625" style="31" customWidth="1"/>
    <col min="5" max="5" width="70.625" style="31" customWidth="1"/>
    <col min="6" max="6" width="10.125" style="31" customWidth="1"/>
    <col min="7" max="10" width="13.625" style="31" customWidth="1"/>
    <col min="11" max="11" width="5.125" style="31" customWidth="1"/>
    <col min="12" max="12" width="11.875" style="31" customWidth="1"/>
    <col min="13" max="13" width="9.125" style="32" customWidth="1"/>
    <col min="14" max="15" width="7.125" style="31" hidden="1" customWidth="1"/>
    <col min="16" max="16" width="7" style="31" hidden="1" customWidth="1"/>
    <col min="17" max="17" width="7.625" style="31" hidden="1" customWidth="1"/>
    <col min="18" max="18" width="6.5" style="31" hidden="1" customWidth="1"/>
    <col min="19" max="19" width="6.75" style="31" hidden="1" customWidth="1"/>
    <col min="20" max="20" width="8.25" style="31" hidden="1" customWidth="1"/>
    <col min="21" max="21" width="7" style="31" hidden="1" customWidth="1"/>
    <col min="22" max="22" width="9.625" style="31" hidden="1" customWidth="1"/>
    <col min="23" max="23" width="15.625" style="31" hidden="1" customWidth="1"/>
    <col min="24" max="24" width="9.125" style="31" hidden="1" customWidth="1"/>
    <col min="25" max="25" width="7.625" style="31" hidden="1" customWidth="1"/>
    <col min="26" max="26" width="9.25" style="31" hidden="1" customWidth="1"/>
    <col min="27" max="27" width="6.5" style="31" hidden="1" customWidth="1"/>
    <col min="28" max="28" width="4.25" style="31" hidden="1" customWidth="1"/>
    <col min="29" max="29" width="4.625" style="31" hidden="1" customWidth="1"/>
    <col min="30" max="30" width="7.25" style="31" hidden="1" customWidth="1"/>
    <col min="31" max="31" width="11" style="31" hidden="1" customWidth="1"/>
    <col min="32" max="32" width="11" style="31" customWidth="1"/>
    <col min="33" max="16384" width="11" style="31"/>
  </cols>
  <sheetData>
    <row r="1" spans="2:30" ht="21" customHeight="1" x14ac:dyDescent="0.2"/>
    <row r="2" spans="2:30" ht="290.10000000000002" customHeight="1" thickBot="1" x14ac:dyDescent="0.25"/>
    <row r="3" spans="2:30" ht="30" customHeight="1" x14ac:dyDescent="0.2">
      <c r="B3" s="416" t="s">
        <v>162</v>
      </c>
      <c r="C3" s="417"/>
      <c r="D3" s="418"/>
      <c r="E3" s="33"/>
      <c r="F3" s="416" t="s">
        <v>164</v>
      </c>
      <c r="G3" s="417"/>
      <c r="H3" s="417"/>
      <c r="I3" s="417"/>
      <c r="J3" s="417"/>
      <c r="K3" s="417"/>
      <c r="L3" s="418"/>
    </row>
    <row r="4" spans="2:30" ht="30" customHeight="1" x14ac:dyDescent="0.2">
      <c r="B4" s="425" t="s">
        <v>142</v>
      </c>
      <c r="C4" s="426"/>
      <c r="D4" s="46" t="str">
        <f>'SESSION 2023'!C6</f>
        <v>XXXX</v>
      </c>
      <c r="E4" s="47"/>
      <c r="F4" s="419" t="s">
        <v>142</v>
      </c>
      <c r="G4" s="420"/>
      <c r="H4" s="421" t="str">
        <f>'SESSION 2023'!F6</f>
        <v>XXXX</v>
      </c>
      <c r="I4" s="421"/>
      <c r="J4" s="421"/>
      <c r="K4" s="421"/>
      <c r="L4" s="422"/>
    </row>
    <row r="5" spans="2:30" ht="30" customHeight="1" x14ac:dyDescent="0.2">
      <c r="B5" s="423" t="s">
        <v>153</v>
      </c>
      <c r="C5" s="424"/>
      <c r="D5" s="46">
        <f>'SESSION 2023'!C7</f>
        <v>2023</v>
      </c>
      <c r="E5" s="47"/>
      <c r="F5" s="423" t="s">
        <v>153</v>
      </c>
      <c r="G5" s="424"/>
      <c r="H5" s="421">
        <f>'SESSION 2023'!F7</f>
        <v>2023</v>
      </c>
      <c r="I5" s="421"/>
      <c r="J5" s="421"/>
      <c r="K5" s="421"/>
      <c r="L5" s="422"/>
    </row>
    <row r="6" spans="2:30" ht="30" customHeight="1" x14ac:dyDescent="0.2">
      <c r="B6" s="423" t="s">
        <v>0</v>
      </c>
      <c r="C6" s="424"/>
      <c r="D6" s="46" t="str">
        <f>'SESSION 2023'!C8</f>
        <v>YYYY</v>
      </c>
      <c r="E6" s="47"/>
      <c r="F6" s="423" t="s">
        <v>157</v>
      </c>
      <c r="G6" s="424"/>
      <c r="H6" s="421">
        <f>'SESSION 2023'!F8</f>
        <v>26287</v>
      </c>
      <c r="I6" s="421"/>
      <c r="J6" s="421"/>
      <c r="K6" s="421"/>
      <c r="L6" s="422"/>
    </row>
    <row r="7" spans="2:30" ht="30" customHeight="1" x14ac:dyDescent="0.2">
      <c r="B7" s="423" t="s">
        <v>2</v>
      </c>
      <c r="C7" s="424"/>
      <c r="D7" s="46" t="str">
        <f>'SESSION 2023'!C9</f>
        <v>MARTIN</v>
      </c>
      <c r="E7" s="47"/>
      <c r="F7" s="423" t="s">
        <v>2</v>
      </c>
      <c r="G7" s="424"/>
      <c r="H7" s="421" t="str">
        <f>'SESSION 2023'!F9</f>
        <v>MARTIN</v>
      </c>
      <c r="I7" s="421"/>
      <c r="J7" s="421"/>
      <c r="K7" s="421"/>
      <c r="L7" s="422"/>
    </row>
    <row r="8" spans="2:30" ht="30" customHeight="1" x14ac:dyDescent="0.2">
      <c r="B8" s="433" t="s">
        <v>3</v>
      </c>
      <c r="C8" s="434"/>
      <c r="D8" s="46" t="str">
        <f>'SESSION 2023'!C10</f>
        <v>Quentin</v>
      </c>
      <c r="E8" s="47"/>
      <c r="F8" s="433" t="s">
        <v>3</v>
      </c>
      <c r="G8" s="434"/>
      <c r="H8" s="421" t="str">
        <f>'SESSION 2023'!F10</f>
        <v>Quentin</v>
      </c>
      <c r="I8" s="421"/>
      <c r="J8" s="421"/>
      <c r="K8" s="421"/>
      <c r="L8" s="422"/>
    </row>
    <row r="9" spans="2:30" ht="30" customHeight="1" x14ac:dyDescent="0.2">
      <c r="B9" s="423" t="s">
        <v>4</v>
      </c>
      <c r="C9" s="424"/>
      <c r="D9" s="30"/>
      <c r="E9" s="47"/>
      <c r="F9" s="423" t="s">
        <v>158</v>
      </c>
      <c r="G9" s="424"/>
      <c r="H9" s="374"/>
      <c r="I9" s="374"/>
      <c r="J9" s="374"/>
      <c r="K9" s="374"/>
      <c r="L9" s="375"/>
      <c r="M9" s="138"/>
    </row>
    <row r="10" spans="2:30" ht="30" customHeight="1" thickBot="1" x14ac:dyDescent="0.25">
      <c r="B10" s="427" t="s">
        <v>5</v>
      </c>
      <c r="C10" s="428"/>
      <c r="D10" s="48" t="s">
        <v>159</v>
      </c>
      <c r="E10" s="49"/>
      <c r="F10" s="427" t="s">
        <v>160</v>
      </c>
      <c r="G10" s="428"/>
      <c r="H10" s="429" t="str">
        <f>'SESSION 2023'!F11</f>
        <v>ZZZZ</v>
      </c>
      <c r="I10" s="429"/>
      <c r="J10" s="429"/>
      <c r="K10" s="429"/>
      <c r="L10" s="430"/>
    </row>
    <row r="11" spans="2:30" ht="21" customHeight="1" x14ac:dyDescent="0.2"/>
    <row r="12" spans="2:30" ht="80.099999999999994" customHeight="1" x14ac:dyDescent="0.2">
      <c r="C12" s="439" t="s">
        <v>170</v>
      </c>
      <c r="D12" s="440"/>
      <c r="E12" s="50" t="s">
        <v>334</v>
      </c>
      <c r="F12" s="441" t="s">
        <v>16</v>
      </c>
      <c r="G12" s="441"/>
      <c r="H12" s="441"/>
      <c r="I12" s="441"/>
      <c r="J12" s="441"/>
      <c r="M12" s="51"/>
      <c r="N12" s="52"/>
      <c r="O12" s="52"/>
      <c r="P12" s="52"/>
    </row>
    <row r="13" spans="2:30" ht="24.95" customHeight="1" x14ac:dyDescent="0.2">
      <c r="C13" s="330" t="s">
        <v>7</v>
      </c>
      <c r="D13" s="435"/>
      <c r="E13" s="437" t="s">
        <v>17</v>
      </c>
      <c r="F13" s="53" t="s">
        <v>47</v>
      </c>
      <c r="G13" s="54">
        <v>1</v>
      </c>
      <c r="H13" s="55">
        <v>2</v>
      </c>
      <c r="I13" s="56">
        <v>3</v>
      </c>
      <c r="J13" s="57">
        <v>4</v>
      </c>
      <c r="K13" s="58"/>
      <c r="P13" s="59"/>
    </row>
    <row r="14" spans="2:30" ht="67.5" customHeight="1" x14ac:dyDescent="0.2">
      <c r="C14" s="331"/>
      <c r="D14" s="436"/>
      <c r="E14" s="438"/>
      <c r="F14" s="60"/>
      <c r="G14" s="6" t="s">
        <v>51</v>
      </c>
      <c r="H14" s="6" t="s">
        <v>52</v>
      </c>
      <c r="I14" s="6" t="s">
        <v>53</v>
      </c>
      <c r="J14" s="6" t="s">
        <v>54</v>
      </c>
      <c r="K14" s="61"/>
      <c r="L14" s="42" t="s">
        <v>6</v>
      </c>
      <c r="M14" s="62"/>
      <c r="N14" s="63"/>
      <c r="O14" s="63"/>
      <c r="P14" s="59"/>
    </row>
    <row r="15" spans="2:30" ht="30" customHeight="1" x14ac:dyDescent="0.2">
      <c r="C15" s="431" t="s">
        <v>130</v>
      </c>
      <c r="D15" s="432"/>
      <c r="E15" s="432"/>
      <c r="F15" s="432"/>
      <c r="G15" s="432"/>
      <c r="H15" s="432"/>
      <c r="I15" s="432"/>
      <c r="J15" s="432"/>
      <c r="K15" s="432"/>
      <c r="L15" s="64">
        <v>0.05</v>
      </c>
      <c r="M15" s="65">
        <f>SUM(L16:L21)</f>
        <v>1</v>
      </c>
      <c r="N15" s="66"/>
      <c r="O15" s="67" t="str">
        <f>IF(M15=100%,"Valide",IF(M15&lt;100%,"Invalide",IF(M15&gt;100%,"Invalide")))</f>
        <v>Valide</v>
      </c>
      <c r="P15" s="68"/>
      <c r="Q15" s="69" t="s">
        <v>31</v>
      </c>
      <c r="R15" s="69" t="s">
        <v>32</v>
      </c>
      <c r="S15" s="69" t="s">
        <v>33</v>
      </c>
      <c r="T15" s="69" t="s">
        <v>34</v>
      </c>
      <c r="U15" s="69" t="s">
        <v>35</v>
      </c>
      <c r="V15" s="69" t="s">
        <v>36</v>
      </c>
      <c r="W15" s="69" t="s">
        <v>37</v>
      </c>
      <c r="X15" s="69" t="s">
        <v>38</v>
      </c>
      <c r="Y15" s="69" t="s">
        <v>39</v>
      </c>
      <c r="Z15" s="69" t="s">
        <v>40</v>
      </c>
      <c r="AA15" s="69" t="s">
        <v>41</v>
      </c>
      <c r="AB15" s="69" t="s">
        <v>42</v>
      </c>
      <c r="AC15" s="69" t="s">
        <v>43</v>
      </c>
      <c r="AD15" s="69" t="s">
        <v>44</v>
      </c>
    </row>
    <row r="16" spans="2:30" ht="87" customHeight="1" x14ac:dyDescent="0.2">
      <c r="C16" s="229" t="s">
        <v>24</v>
      </c>
      <c r="D16" s="181" t="s">
        <v>283</v>
      </c>
      <c r="E16" s="442" t="s">
        <v>218</v>
      </c>
      <c r="F16" s="228"/>
      <c r="G16" s="8"/>
      <c r="H16" s="8"/>
      <c r="I16" s="8"/>
      <c r="J16" s="8" t="s">
        <v>145</v>
      </c>
      <c r="K16" s="72" t="str">
        <f>IF(S16&gt;1,"?",(IF(X16&gt;0,"?","")))</f>
        <v/>
      </c>
      <c r="L16" s="73">
        <v>0.3</v>
      </c>
      <c r="M16" s="74"/>
      <c r="N16" s="66"/>
      <c r="O16" s="75" t="str">
        <f>IF(M15=100%,"Valide",IF(M15&lt;100%,"Invalide",IF(M15&gt;100%,"Invalide")))</f>
        <v>Valide</v>
      </c>
      <c r="P16" s="76">
        <f>Q16</f>
        <v>0.3</v>
      </c>
      <c r="Q16" s="77">
        <f>L16</f>
        <v>0.3</v>
      </c>
      <c r="R16" s="78">
        <f>IF(J16&lt;&gt;"",1,IF(I16&lt;&gt;"",2/3,IF(H16&lt;&gt;"",1/3,0)))*Q16*20</f>
        <v>6</v>
      </c>
      <c r="S16" s="78">
        <f>IF(F16="",IF(G16&lt;&gt;"",1,0)+IF(H16&lt;&gt;"",1,0)+IF(I16&lt;&gt;"",1,0)+IF(J16&lt;&gt;"",1,0),0)</f>
        <v>1</v>
      </c>
      <c r="T16" s="78">
        <f>IF(F16&lt;&gt;"",0,IF(G16="",(R16/(Q16*20)),0.02+(R16/(Q16*20))))</f>
        <v>1</v>
      </c>
      <c r="U16" s="78">
        <f>IF(F16&lt;&gt;"",0,Q16)</f>
        <v>0.3</v>
      </c>
      <c r="V16" s="78">
        <f>IF(K16&lt;&gt;"",1,0)</f>
        <v>0</v>
      </c>
      <c r="W16" s="78" t="b">
        <f>IF(F16="",OR(G16&lt;&gt;"",H16&lt;&gt;"",I16&lt;&gt;"",J16&lt;&gt;""),0)</f>
        <v>1</v>
      </c>
      <c r="X16" s="78">
        <f>IF(F16&lt;&gt;"",IF(G16&lt;&gt;"",1,0)+IF(H16&lt;&gt;"",1,0)+IF(I16&lt;&gt;"",1,0)+IF(J16&lt;&gt;"",1,0),0)</f>
        <v>0</v>
      </c>
      <c r="Y16" s="78" t="b">
        <f>OR(W16=FALSE,W17=FALSE,W18=FALSE,W19=FALSE,W20=FALSE,W21=FALSE)</f>
        <v>0</v>
      </c>
      <c r="Z16" s="79">
        <f>SUM(U16:U21)</f>
        <v>1</v>
      </c>
      <c r="AA16" s="80">
        <f>L15</f>
        <v>0.05</v>
      </c>
      <c r="AB16" s="78">
        <f>SUM(T16:T21)</f>
        <v>6</v>
      </c>
      <c r="AC16" s="78">
        <f>IF(SUM(S16:S21)=0,0,1)</f>
        <v>1</v>
      </c>
      <c r="AD16" s="81">
        <f>IF(AC16=1,SUMPRODUCT(R16:R21,S16:S21)/SUMPRODUCT(Q16:Q21,S16:S21),0)</f>
        <v>20</v>
      </c>
    </row>
    <row r="17" spans="3:30" ht="85.5" customHeight="1" x14ac:dyDescent="0.2">
      <c r="C17" s="230" t="s">
        <v>96</v>
      </c>
      <c r="D17" s="233" t="s">
        <v>284</v>
      </c>
      <c r="E17" s="443"/>
      <c r="F17" s="10"/>
      <c r="G17" s="8"/>
      <c r="H17" s="8"/>
      <c r="I17" s="8"/>
      <c r="J17" s="8" t="s">
        <v>145</v>
      </c>
      <c r="K17" s="72" t="str">
        <f t="shared" ref="K17:K21" si="0">IF(S17&gt;1,"?",(IF(X17&gt;0,"?","")))</f>
        <v/>
      </c>
      <c r="L17" s="73">
        <v>0.1</v>
      </c>
      <c r="M17" s="74"/>
      <c r="N17" s="63"/>
      <c r="O17" s="63"/>
      <c r="P17" s="82"/>
      <c r="Q17" s="77">
        <f t="shared" ref="Q17:Q21" si="1">L17</f>
        <v>0.1</v>
      </c>
      <c r="R17" s="78">
        <f t="shared" ref="R17:R21" si="2">IF(J17&lt;&gt;"",1,IF(I17&lt;&gt;"",2/3,IF(H17&lt;&gt;"",1/3,0)))*Q17*20</f>
        <v>2</v>
      </c>
      <c r="S17" s="78">
        <f t="shared" ref="S17:S21" si="3">IF(F17="",IF(G17&lt;&gt;"",1,0)+IF(H17&lt;&gt;"",1,0)+IF(I17&lt;&gt;"",1,0)+IF(J17&lt;&gt;"",1,0),0)</f>
        <v>1</v>
      </c>
      <c r="T17" s="78">
        <f t="shared" ref="T17:T21" si="4">IF(F17&lt;&gt;"",0,IF(G17="",(R17/(Q17*20)),0.02+(R17/(Q17*20))))</f>
        <v>1</v>
      </c>
      <c r="U17" s="78">
        <f t="shared" ref="U17:U21" si="5">IF(F17&lt;&gt;"",0,Q17)</f>
        <v>0.1</v>
      </c>
      <c r="V17" s="78">
        <f t="shared" ref="V17:V21" si="6">IF(K17&lt;&gt;"",1,0)</f>
        <v>0</v>
      </c>
      <c r="W17" s="78" t="b">
        <f t="shared" ref="W17:W21" si="7">IF(F17="",OR(G17&lt;&gt;"",H17&lt;&gt;"",I17&lt;&gt;"",J17&lt;&gt;""),0)</f>
        <v>1</v>
      </c>
      <c r="X17" s="78">
        <f t="shared" ref="X17:X21" si="8">IF(F17&lt;&gt;"",IF(G17&lt;&gt;"",1,0)+IF(H17&lt;&gt;"",1,0)+IF(I17&lt;&gt;"",1,0)+IF(J17&lt;&gt;"",1,0),0)</f>
        <v>0</v>
      </c>
      <c r="Y17" s="83"/>
      <c r="Z17" s="84"/>
      <c r="AA17" s="85"/>
      <c r="AB17" s="85"/>
      <c r="AC17" s="85"/>
      <c r="AD17" s="86"/>
    </row>
    <row r="18" spans="3:30" ht="36.75" customHeight="1" x14ac:dyDescent="0.2">
      <c r="C18" s="230" t="s">
        <v>97</v>
      </c>
      <c r="D18" s="233" t="s">
        <v>285</v>
      </c>
      <c r="E18" s="443"/>
      <c r="F18" s="10"/>
      <c r="G18" s="8"/>
      <c r="H18" s="8"/>
      <c r="I18" s="8"/>
      <c r="J18" s="8" t="s">
        <v>145</v>
      </c>
      <c r="K18" s="72" t="str">
        <f t="shared" si="0"/>
        <v/>
      </c>
      <c r="L18" s="73">
        <v>0.2</v>
      </c>
      <c r="M18" s="87"/>
      <c r="N18" s="88"/>
      <c r="O18" s="88"/>
      <c r="P18" s="82"/>
      <c r="Q18" s="77">
        <f t="shared" si="1"/>
        <v>0.2</v>
      </c>
      <c r="R18" s="78">
        <f t="shared" si="2"/>
        <v>4</v>
      </c>
      <c r="S18" s="78">
        <f t="shared" si="3"/>
        <v>1</v>
      </c>
      <c r="T18" s="78">
        <f t="shared" si="4"/>
        <v>1</v>
      </c>
      <c r="U18" s="78">
        <f t="shared" si="5"/>
        <v>0.2</v>
      </c>
      <c r="V18" s="78">
        <f t="shared" si="6"/>
        <v>0</v>
      </c>
      <c r="W18" s="78" t="b">
        <f t="shared" si="7"/>
        <v>1</v>
      </c>
      <c r="X18" s="78">
        <f t="shared" si="8"/>
        <v>0</v>
      </c>
      <c r="Y18" s="83"/>
      <c r="Z18" s="89"/>
      <c r="AA18" s="85"/>
      <c r="AB18" s="85"/>
      <c r="AC18" s="85"/>
      <c r="AD18" s="86"/>
    </row>
    <row r="19" spans="3:30" ht="130.5" customHeight="1" x14ac:dyDescent="0.2">
      <c r="C19" s="230" t="s">
        <v>98</v>
      </c>
      <c r="D19" s="233" t="s">
        <v>286</v>
      </c>
      <c r="E19" s="444"/>
      <c r="F19" s="10"/>
      <c r="G19" s="8"/>
      <c r="H19" s="8"/>
      <c r="I19" s="8"/>
      <c r="J19" s="8" t="s">
        <v>145</v>
      </c>
      <c r="K19" s="72" t="str">
        <f t="shared" si="0"/>
        <v/>
      </c>
      <c r="L19" s="73">
        <v>0.2</v>
      </c>
      <c r="M19" s="87"/>
      <c r="N19" s="88"/>
      <c r="O19" s="88"/>
      <c r="P19" s="82"/>
      <c r="Q19" s="77">
        <f t="shared" si="1"/>
        <v>0.2</v>
      </c>
      <c r="R19" s="78">
        <f t="shared" si="2"/>
        <v>4</v>
      </c>
      <c r="S19" s="78">
        <f t="shared" si="3"/>
        <v>1</v>
      </c>
      <c r="T19" s="78">
        <f t="shared" si="4"/>
        <v>1</v>
      </c>
      <c r="U19" s="78">
        <f t="shared" si="5"/>
        <v>0.2</v>
      </c>
      <c r="V19" s="78">
        <f t="shared" si="6"/>
        <v>0</v>
      </c>
      <c r="W19" s="78" t="b">
        <f t="shared" si="7"/>
        <v>1</v>
      </c>
      <c r="X19" s="78">
        <f t="shared" si="8"/>
        <v>0</v>
      </c>
      <c r="Y19" s="83"/>
      <c r="Z19" s="89"/>
      <c r="AA19" s="85"/>
      <c r="AB19" s="85"/>
      <c r="AC19" s="85"/>
      <c r="AD19" s="86"/>
    </row>
    <row r="20" spans="3:30" ht="86.25" customHeight="1" x14ac:dyDescent="0.2">
      <c r="C20" s="230" t="s">
        <v>99</v>
      </c>
      <c r="D20" s="233" t="s">
        <v>287</v>
      </c>
      <c r="E20" s="445" t="s">
        <v>219</v>
      </c>
      <c r="F20" s="10"/>
      <c r="G20" s="8"/>
      <c r="H20" s="8"/>
      <c r="I20" s="8"/>
      <c r="J20" s="8" t="s">
        <v>145</v>
      </c>
      <c r="K20" s="72" t="str">
        <f t="shared" si="0"/>
        <v/>
      </c>
      <c r="L20" s="73">
        <v>0.1</v>
      </c>
      <c r="M20" s="74"/>
      <c r="N20" s="63"/>
      <c r="O20" s="63"/>
      <c r="P20" s="82"/>
      <c r="Q20" s="77">
        <f t="shared" si="1"/>
        <v>0.1</v>
      </c>
      <c r="R20" s="78">
        <f t="shared" si="2"/>
        <v>2</v>
      </c>
      <c r="S20" s="78">
        <f t="shared" si="3"/>
        <v>1</v>
      </c>
      <c r="T20" s="78">
        <f t="shared" si="4"/>
        <v>1</v>
      </c>
      <c r="U20" s="78">
        <f t="shared" si="5"/>
        <v>0.1</v>
      </c>
      <c r="V20" s="78">
        <f t="shared" si="6"/>
        <v>0</v>
      </c>
      <c r="W20" s="78" t="b">
        <f t="shared" si="7"/>
        <v>1</v>
      </c>
      <c r="X20" s="78">
        <f t="shared" si="8"/>
        <v>0</v>
      </c>
      <c r="Y20" s="83"/>
      <c r="Z20" s="90"/>
      <c r="AA20" s="85"/>
      <c r="AB20" s="85"/>
      <c r="AC20" s="85"/>
      <c r="AD20" s="86"/>
    </row>
    <row r="21" spans="3:30" ht="54" customHeight="1" x14ac:dyDescent="0.2">
      <c r="C21" s="230" t="s">
        <v>100</v>
      </c>
      <c r="D21" s="233" t="s">
        <v>131</v>
      </c>
      <c r="E21" s="446"/>
      <c r="F21" s="10"/>
      <c r="G21" s="8"/>
      <c r="H21" s="8"/>
      <c r="I21" s="8"/>
      <c r="J21" s="8" t="s">
        <v>145</v>
      </c>
      <c r="K21" s="72" t="str">
        <f t="shared" si="0"/>
        <v/>
      </c>
      <c r="L21" s="73">
        <v>0.1</v>
      </c>
      <c r="M21" s="74"/>
      <c r="N21" s="63"/>
      <c r="O21" s="63"/>
      <c r="P21" s="82"/>
      <c r="Q21" s="77">
        <f t="shared" si="1"/>
        <v>0.1</v>
      </c>
      <c r="R21" s="78">
        <f t="shared" si="2"/>
        <v>2</v>
      </c>
      <c r="S21" s="78">
        <f t="shared" si="3"/>
        <v>1</v>
      </c>
      <c r="T21" s="78">
        <f t="shared" si="4"/>
        <v>1</v>
      </c>
      <c r="U21" s="78">
        <f t="shared" si="5"/>
        <v>0.1</v>
      </c>
      <c r="V21" s="78">
        <f t="shared" si="6"/>
        <v>0</v>
      </c>
      <c r="W21" s="78" t="b">
        <f t="shared" si="7"/>
        <v>1</v>
      </c>
      <c r="X21" s="78">
        <f t="shared" si="8"/>
        <v>0</v>
      </c>
      <c r="Y21" s="91"/>
      <c r="Z21" s="92">
        <f>Z16*AA16</f>
        <v>0.05</v>
      </c>
      <c r="AA21" s="93"/>
      <c r="AB21" s="93"/>
      <c r="AC21" s="93"/>
      <c r="AD21" s="94"/>
    </row>
    <row r="22" spans="3:30" ht="30" customHeight="1" x14ac:dyDescent="0.2">
      <c r="C22" s="450" t="s">
        <v>224</v>
      </c>
      <c r="D22" s="451"/>
      <c r="E22" s="451"/>
      <c r="F22" s="451"/>
      <c r="G22" s="451"/>
      <c r="H22" s="451"/>
      <c r="I22" s="451"/>
      <c r="J22" s="451"/>
      <c r="K22" s="451"/>
      <c r="L22" s="64">
        <v>0.05</v>
      </c>
      <c r="M22" s="65">
        <f>SUM(L23:L27)</f>
        <v>0.99999999999999989</v>
      </c>
      <c r="N22" s="88"/>
      <c r="O22" s="88"/>
      <c r="P22" s="82"/>
    </row>
    <row r="23" spans="3:30" ht="36.75" customHeight="1" x14ac:dyDescent="0.2">
      <c r="C23" s="106" t="s">
        <v>60</v>
      </c>
      <c r="D23" s="95" t="s">
        <v>288</v>
      </c>
      <c r="E23" s="447" t="s">
        <v>220</v>
      </c>
      <c r="F23" s="12"/>
      <c r="G23" s="11"/>
      <c r="H23" s="11"/>
      <c r="I23" s="11"/>
      <c r="J23" s="11" t="s">
        <v>145</v>
      </c>
      <c r="K23" s="96" t="str">
        <f>IF(S23&gt;1,"?",(IF(X23&gt;0,"?","")))</f>
        <v/>
      </c>
      <c r="L23" s="73">
        <v>0.3</v>
      </c>
      <c r="M23" s="74"/>
      <c r="N23" s="63"/>
      <c r="O23" s="63"/>
      <c r="P23" s="82"/>
      <c r="Q23" s="77">
        <f>L23</f>
        <v>0.3</v>
      </c>
      <c r="R23" s="78">
        <f>IF(J23&lt;&gt;"",1,IF(I23&lt;&gt;"",2/3,IF(H23&lt;&gt;"",1/3,0)))*Q23*20</f>
        <v>6</v>
      </c>
      <c r="S23" s="78">
        <f>IF(F23="",IF(G23&lt;&gt;"",1,0)+IF(H23&lt;&gt;"",1,0)+IF(I23&lt;&gt;"",1,0)+IF(J23&lt;&gt;"",1,0),0)</f>
        <v>1</v>
      </c>
      <c r="T23" s="78">
        <f>IF(F23&lt;&gt;"",0,IF(G23="",(R23/(Q23*20)),0.02+(R23/(Q23*20))))</f>
        <v>1</v>
      </c>
      <c r="U23" s="78">
        <f>IF(F23&lt;&gt;"",0,Q23)</f>
        <v>0.3</v>
      </c>
      <c r="V23" s="78">
        <f>IF(K23&lt;&gt;"",1,0)</f>
        <v>0</v>
      </c>
      <c r="W23" s="78" t="b">
        <f>IF(F23="",OR(G23&lt;&gt;"",H23&lt;&gt;"",I23&lt;&gt;"",J23&lt;&gt;""),0)</f>
        <v>1</v>
      </c>
      <c r="X23" s="78">
        <f>IF(F23&lt;&gt;"",IF(G23&lt;&gt;"",1,0)+IF(H23&lt;&gt;"",1,0)+IF(I23&lt;&gt;"",1,0)+IF(J23&lt;&gt;"",1,0),0)</f>
        <v>0</v>
      </c>
      <c r="Y23" s="78" t="b">
        <f>OR(W23=FALSE,W24=FALSE,W25=FALSE,W26=FALSE,W27=FALSE)</f>
        <v>0</v>
      </c>
      <c r="Z23" s="79">
        <f>SUM(U23:U27)</f>
        <v>0.99999999999999989</v>
      </c>
      <c r="AA23" s="80">
        <f>L22</f>
        <v>0.05</v>
      </c>
      <c r="AB23" s="78">
        <f>SUM(T23:T27)</f>
        <v>5</v>
      </c>
      <c r="AC23" s="78">
        <f>IF(SUM(S23:S27)=0,0,1)</f>
        <v>1</v>
      </c>
      <c r="AD23" s="81">
        <f>IF(AC23=1,SUMPRODUCT(R23:R27,S23:S27)/SUMPRODUCT(Q23:Q27,S23:S27),0)</f>
        <v>20.000000000000004</v>
      </c>
    </row>
    <row r="24" spans="3:30" ht="117" customHeight="1" x14ac:dyDescent="0.2">
      <c r="C24" s="106" t="s">
        <v>61</v>
      </c>
      <c r="D24" s="95" t="s">
        <v>289</v>
      </c>
      <c r="E24" s="448"/>
      <c r="F24" s="12"/>
      <c r="G24" s="11"/>
      <c r="H24" s="11"/>
      <c r="I24" s="11"/>
      <c r="J24" s="11" t="s">
        <v>145</v>
      </c>
      <c r="K24" s="96" t="str">
        <f t="shared" ref="K24:K27" si="9">IF(S24&gt;1,"?",(IF(X24&gt;0,"?","")))</f>
        <v/>
      </c>
      <c r="L24" s="73">
        <v>0.2</v>
      </c>
      <c r="Q24" s="77">
        <f t="shared" ref="Q24:Q27" si="10">L24</f>
        <v>0.2</v>
      </c>
      <c r="R24" s="78">
        <f t="shared" ref="R24:R27" si="11">IF(J24&lt;&gt;"",1,IF(I24&lt;&gt;"",2/3,IF(H24&lt;&gt;"",1/3,0)))*Q24*20</f>
        <v>4</v>
      </c>
      <c r="S24" s="78">
        <f t="shared" ref="S24:S27" si="12">IF(F24="",IF(G24&lt;&gt;"",1,0)+IF(H24&lt;&gt;"",1,0)+IF(I24&lt;&gt;"",1,0)+IF(J24&lt;&gt;"",1,0),0)</f>
        <v>1</v>
      </c>
      <c r="T24" s="78">
        <f t="shared" ref="T24:T27" si="13">IF(F24&lt;&gt;"",0,IF(G24="",(R24/(Q24*20)),0.02+(R24/(Q24*20))))</f>
        <v>1</v>
      </c>
      <c r="U24" s="78">
        <f t="shared" ref="U24:U27" si="14">IF(F24&lt;&gt;"",0,Q24)</f>
        <v>0.2</v>
      </c>
      <c r="V24" s="78">
        <f t="shared" ref="V24:V27" si="15">IF(K24&lt;&gt;"",1,0)</f>
        <v>0</v>
      </c>
      <c r="W24" s="78" t="b">
        <f t="shared" ref="W24:W27" si="16">IF(F24="",OR(G24&lt;&gt;"",H24&lt;&gt;"",I24&lt;&gt;"",J24&lt;&gt;""),0)</f>
        <v>1</v>
      </c>
      <c r="X24" s="78">
        <f t="shared" ref="X24:X27" si="17">IF(F24&lt;&gt;"",IF(G24&lt;&gt;"",1,0)+IF(H24&lt;&gt;"",1,0)+IF(I24&lt;&gt;"",1,0)+IF(J24&lt;&gt;"",1,0),0)</f>
        <v>0</v>
      </c>
      <c r="Y24" s="83"/>
      <c r="Z24" s="84"/>
      <c r="AA24" s="85"/>
      <c r="AB24" s="85"/>
      <c r="AC24" s="85"/>
      <c r="AD24" s="86"/>
    </row>
    <row r="25" spans="3:30" ht="84.75" customHeight="1" x14ac:dyDescent="0.2">
      <c r="C25" s="106" t="s">
        <v>101</v>
      </c>
      <c r="D25" s="95" t="s">
        <v>290</v>
      </c>
      <c r="E25" s="448"/>
      <c r="F25" s="12"/>
      <c r="G25" s="11"/>
      <c r="H25" s="11"/>
      <c r="I25" s="11"/>
      <c r="J25" s="11" t="s">
        <v>145</v>
      </c>
      <c r="K25" s="96" t="str">
        <f t="shared" si="9"/>
        <v/>
      </c>
      <c r="L25" s="73">
        <v>0.2</v>
      </c>
      <c r="M25" s="97"/>
      <c r="N25" s="98"/>
      <c r="O25" s="98"/>
      <c r="Q25" s="77">
        <f t="shared" si="10"/>
        <v>0.2</v>
      </c>
      <c r="R25" s="78">
        <f t="shared" si="11"/>
        <v>4</v>
      </c>
      <c r="S25" s="78">
        <f t="shared" si="12"/>
        <v>1</v>
      </c>
      <c r="T25" s="78">
        <f t="shared" si="13"/>
        <v>1</v>
      </c>
      <c r="U25" s="78">
        <f t="shared" si="14"/>
        <v>0.2</v>
      </c>
      <c r="V25" s="78">
        <f t="shared" si="15"/>
        <v>0</v>
      </c>
      <c r="W25" s="78" t="b">
        <f t="shared" si="16"/>
        <v>1</v>
      </c>
      <c r="X25" s="78">
        <f t="shared" si="17"/>
        <v>0</v>
      </c>
      <c r="Y25" s="83"/>
      <c r="Z25" s="89"/>
      <c r="AA25" s="85"/>
      <c r="AB25" s="85"/>
      <c r="AC25" s="85"/>
      <c r="AD25" s="86"/>
    </row>
    <row r="26" spans="3:30" ht="36.75" customHeight="1" x14ac:dyDescent="0.2">
      <c r="C26" s="106" t="s">
        <v>102</v>
      </c>
      <c r="D26" s="95" t="s">
        <v>342</v>
      </c>
      <c r="E26" s="448"/>
      <c r="F26" s="12"/>
      <c r="G26" s="11"/>
      <c r="H26" s="11"/>
      <c r="I26" s="11"/>
      <c r="J26" s="11" t="s">
        <v>145</v>
      </c>
      <c r="K26" s="96" t="str">
        <f t="shared" si="9"/>
        <v/>
      </c>
      <c r="L26" s="73">
        <v>0.2</v>
      </c>
      <c r="M26" s="97"/>
      <c r="N26" s="98"/>
      <c r="O26" s="98"/>
      <c r="Q26" s="77">
        <f t="shared" si="10"/>
        <v>0.2</v>
      </c>
      <c r="R26" s="78">
        <f t="shared" si="11"/>
        <v>4</v>
      </c>
      <c r="S26" s="78">
        <f t="shared" si="12"/>
        <v>1</v>
      </c>
      <c r="T26" s="78">
        <f t="shared" si="13"/>
        <v>1</v>
      </c>
      <c r="U26" s="78">
        <f t="shared" si="14"/>
        <v>0.2</v>
      </c>
      <c r="V26" s="78">
        <f t="shared" si="15"/>
        <v>0</v>
      </c>
      <c r="W26" s="78" t="b">
        <f t="shared" si="16"/>
        <v>1</v>
      </c>
      <c r="X26" s="78">
        <f t="shared" si="17"/>
        <v>0</v>
      </c>
      <c r="Y26" s="83"/>
      <c r="Z26" s="90"/>
      <c r="AA26" s="85"/>
      <c r="AB26" s="85"/>
      <c r="AC26" s="85"/>
      <c r="AD26" s="86"/>
    </row>
    <row r="27" spans="3:30" ht="36.75" customHeight="1" x14ac:dyDescent="0.2">
      <c r="C27" s="106" t="s">
        <v>103</v>
      </c>
      <c r="D27" s="95" t="s">
        <v>132</v>
      </c>
      <c r="E27" s="449"/>
      <c r="F27" s="12"/>
      <c r="G27" s="11"/>
      <c r="H27" s="11"/>
      <c r="I27" s="11"/>
      <c r="J27" s="11" t="s">
        <v>145</v>
      </c>
      <c r="K27" s="96" t="str">
        <f t="shared" si="9"/>
        <v/>
      </c>
      <c r="L27" s="73">
        <v>0.1</v>
      </c>
      <c r="Q27" s="77">
        <f t="shared" si="10"/>
        <v>0.1</v>
      </c>
      <c r="R27" s="78">
        <f t="shared" si="11"/>
        <v>2</v>
      </c>
      <c r="S27" s="78">
        <f t="shared" si="12"/>
        <v>1</v>
      </c>
      <c r="T27" s="78">
        <f t="shared" si="13"/>
        <v>1</v>
      </c>
      <c r="U27" s="78">
        <f t="shared" si="14"/>
        <v>0.1</v>
      </c>
      <c r="V27" s="78">
        <f t="shared" si="15"/>
        <v>0</v>
      </c>
      <c r="W27" s="78" t="b">
        <f t="shared" si="16"/>
        <v>1</v>
      </c>
      <c r="X27" s="78">
        <f t="shared" si="17"/>
        <v>0</v>
      </c>
      <c r="Y27" s="91"/>
      <c r="Z27" s="92">
        <f>Z23*AA23</f>
        <v>4.9999999999999996E-2</v>
      </c>
      <c r="AA27" s="93"/>
      <c r="AB27" s="93"/>
      <c r="AC27" s="93"/>
      <c r="AD27" s="94"/>
    </row>
    <row r="28" spans="3:30" ht="30" customHeight="1" x14ac:dyDescent="0.2">
      <c r="C28" s="452" t="s">
        <v>225</v>
      </c>
      <c r="D28" s="432"/>
      <c r="E28" s="432"/>
      <c r="F28" s="432"/>
      <c r="G28" s="432"/>
      <c r="H28" s="432"/>
      <c r="I28" s="432"/>
      <c r="J28" s="432"/>
      <c r="K28" s="432"/>
      <c r="L28" s="64">
        <v>0.1</v>
      </c>
      <c r="M28" s="65">
        <f>SUM(L29:L32)</f>
        <v>1</v>
      </c>
    </row>
    <row r="29" spans="3:30" ht="36.75" customHeight="1" x14ac:dyDescent="0.2">
      <c r="C29" s="229" t="s">
        <v>62</v>
      </c>
      <c r="D29" s="101" t="s">
        <v>330</v>
      </c>
      <c r="E29" s="102" t="s">
        <v>221</v>
      </c>
      <c r="F29" s="12"/>
      <c r="G29" s="13"/>
      <c r="H29" s="13"/>
      <c r="I29" s="14"/>
      <c r="J29" s="13" t="s">
        <v>145</v>
      </c>
      <c r="K29" s="72" t="str">
        <f>IF(S29&gt;1,"?",(IF(X29&gt;0,"?","")))</f>
        <v/>
      </c>
      <c r="L29" s="73">
        <v>0.3</v>
      </c>
      <c r="M29" s="97"/>
      <c r="N29" s="98"/>
      <c r="O29" s="98"/>
      <c r="Q29" s="77">
        <f>L29</f>
        <v>0.3</v>
      </c>
      <c r="R29" s="78">
        <f>IF(J29&lt;&gt;"",1,IF(I29&lt;&gt;"",2/3,IF(H29&lt;&gt;"",1/3,0)))*Q29*20</f>
        <v>6</v>
      </c>
      <c r="S29" s="78">
        <f>IF(F29="",IF(G29&lt;&gt;"",1,0)+IF(H29&lt;&gt;"",1,0)+IF(I29&lt;&gt;"",1,0)+IF(J29&lt;&gt;"",1,0),0)</f>
        <v>1</v>
      </c>
      <c r="T29" s="78">
        <f>IF(F29&lt;&gt;"",0,IF(G29="",(R29/(Q29*20)),0.02+(R29/(Q29*20))))</f>
        <v>1</v>
      </c>
      <c r="U29" s="78">
        <f>IF(F29&lt;&gt;"",0,Q29)</f>
        <v>0.3</v>
      </c>
      <c r="V29" s="78">
        <f>IF(K29&lt;&gt;"",1,0)</f>
        <v>0</v>
      </c>
      <c r="W29" s="78" t="b">
        <f>IF(F29="",OR(G29&lt;&gt;"",H29&lt;&gt;"",I29&lt;&gt;"",J29&lt;&gt;""),0)</f>
        <v>1</v>
      </c>
      <c r="X29" s="78">
        <f>IF(F29&lt;&gt;"",IF(G29&lt;&gt;"",1,0)+IF(H29&lt;&gt;"",1,0)+IF(I29&lt;&gt;"",1,0)+IF(J29&lt;&gt;"",1,0),0)</f>
        <v>0</v>
      </c>
      <c r="Y29" s="78" t="b">
        <f>OR(W29=FALSE,W30=FALSE,W31=FALSE,W32=FALSE)</f>
        <v>0</v>
      </c>
      <c r="Z29" s="79">
        <f>SUM(U29:U32)</f>
        <v>1</v>
      </c>
      <c r="AA29" s="80">
        <f>L28</f>
        <v>0.1</v>
      </c>
      <c r="AB29" s="78">
        <f>SUM(T29:T32)</f>
        <v>4</v>
      </c>
      <c r="AC29" s="78">
        <f>IF(SUM(S29:S32)=0,0,1)</f>
        <v>1</v>
      </c>
      <c r="AD29" s="81">
        <f>IF(AC29=1,SUMPRODUCT(R29:R32,S29:S32)/SUMPRODUCT(Q29:Q32,S29:S32),0)</f>
        <v>20</v>
      </c>
    </row>
    <row r="30" spans="3:30" ht="36.75" customHeight="1" x14ac:dyDescent="0.2">
      <c r="C30" s="229" t="s">
        <v>45</v>
      </c>
      <c r="D30" s="101" t="s">
        <v>331</v>
      </c>
      <c r="E30" s="102" t="s">
        <v>222</v>
      </c>
      <c r="F30" s="12"/>
      <c r="G30" s="13"/>
      <c r="H30" s="13"/>
      <c r="I30" s="14"/>
      <c r="J30" s="13" t="s">
        <v>145</v>
      </c>
      <c r="K30" s="72" t="str">
        <f t="shared" ref="K30:K32" si="18">IF(S30&gt;1,"?",(IF(X30&gt;0,"?","")))</f>
        <v/>
      </c>
      <c r="L30" s="73">
        <v>0.25</v>
      </c>
      <c r="Q30" s="77">
        <f t="shared" ref="Q30:Q32" si="19">L30</f>
        <v>0.25</v>
      </c>
      <c r="R30" s="78">
        <f t="shared" ref="R30:R32" si="20">IF(J30&lt;&gt;"",1,IF(I30&lt;&gt;"",2/3,IF(H30&lt;&gt;"",1/3,0)))*Q30*20</f>
        <v>5</v>
      </c>
      <c r="S30" s="78">
        <f t="shared" ref="S30:S32" si="21">IF(F30="",IF(G30&lt;&gt;"",1,0)+IF(H30&lt;&gt;"",1,0)+IF(I30&lt;&gt;"",1,0)+IF(J30&lt;&gt;"",1,0),0)</f>
        <v>1</v>
      </c>
      <c r="T30" s="78">
        <f t="shared" ref="T30:T32" si="22">IF(F30&lt;&gt;"",0,IF(G30="",(R30/(Q30*20)),0.02+(R30/(Q30*20))))</f>
        <v>1</v>
      </c>
      <c r="U30" s="78">
        <f t="shared" ref="U30:U32" si="23">IF(F30&lt;&gt;"",0,Q30)</f>
        <v>0.25</v>
      </c>
      <c r="V30" s="78">
        <f t="shared" ref="V30:V32" si="24">IF(K30&lt;&gt;"",1,0)</f>
        <v>0</v>
      </c>
      <c r="W30" s="78" t="b">
        <f t="shared" ref="W30:W32" si="25">IF(F30="",OR(G30&lt;&gt;"",H30&lt;&gt;"",I30&lt;&gt;"",J30&lt;&gt;""),0)</f>
        <v>1</v>
      </c>
      <c r="X30" s="78">
        <f t="shared" ref="X30:X32" si="26">IF(F30&lt;&gt;"",IF(G30&lt;&gt;"",1,0)+IF(H30&lt;&gt;"",1,0)+IF(I30&lt;&gt;"",1,0)+IF(J30&lt;&gt;"",1,0),0)</f>
        <v>0</v>
      </c>
      <c r="Y30" s="83"/>
      <c r="Z30" s="84"/>
      <c r="AA30" s="85"/>
      <c r="AB30" s="85"/>
      <c r="AC30" s="85"/>
      <c r="AD30" s="86"/>
    </row>
    <row r="31" spans="3:30" ht="36.75" customHeight="1" x14ac:dyDescent="0.2">
      <c r="C31" s="229" t="s">
        <v>104</v>
      </c>
      <c r="D31" s="101" t="s">
        <v>332</v>
      </c>
      <c r="E31" s="102" t="s">
        <v>223</v>
      </c>
      <c r="F31" s="12"/>
      <c r="G31" s="13"/>
      <c r="H31" s="13"/>
      <c r="I31" s="14"/>
      <c r="J31" s="13" t="s">
        <v>145</v>
      </c>
      <c r="K31" s="72" t="str">
        <f t="shared" si="18"/>
        <v/>
      </c>
      <c r="L31" s="73">
        <v>0.3</v>
      </c>
      <c r="M31" s="97"/>
      <c r="N31" s="98"/>
      <c r="O31" s="98"/>
      <c r="Q31" s="77">
        <f t="shared" si="19"/>
        <v>0.3</v>
      </c>
      <c r="R31" s="78">
        <f t="shared" si="20"/>
        <v>6</v>
      </c>
      <c r="S31" s="78">
        <f t="shared" si="21"/>
        <v>1</v>
      </c>
      <c r="T31" s="78">
        <f t="shared" si="22"/>
        <v>1</v>
      </c>
      <c r="U31" s="78">
        <f t="shared" si="23"/>
        <v>0.3</v>
      </c>
      <c r="V31" s="78">
        <f t="shared" si="24"/>
        <v>0</v>
      </c>
      <c r="W31" s="78" t="b">
        <f t="shared" si="25"/>
        <v>1</v>
      </c>
      <c r="X31" s="78">
        <f t="shared" si="26"/>
        <v>0</v>
      </c>
      <c r="Y31" s="83"/>
      <c r="Z31" s="89"/>
      <c r="AA31" s="85"/>
      <c r="AB31" s="85"/>
      <c r="AC31" s="85"/>
      <c r="AD31" s="86"/>
    </row>
    <row r="32" spans="3:30" ht="36.75" customHeight="1" x14ac:dyDescent="0.2">
      <c r="C32" s="231" t="s">
        <v>105</v>
      </c>
      <c r="D32" s="95" t="s">
        <v>132</v>
      </c>
      <c r="E32" s="102" t="s">
        <v>150</v>
      </c>
      <c r="F32" s="12"/>
      <c r="G32" s="13"/>
      <c r="H32" s="13"/>
      <c r="I32" s="14"/>
      <c r="J32" s="13" t="s">
        <v>145</v>
      </c>
      <c r="K32" s="72" t="str">
        <f t="shared" si="18"/>
        <v/>
      </c>
      <c r="L32" s="73">
        <v>0.15</v>
      </c>
      <c r="Q32" s="77">
        <f t="shared" si="19"/>
        <v>0.15</v>
      </c>
      <c r="R32" s="78">
        <f t="shared" si="20"/>
        <v>3</v>
      </c>
      <c r="S32" s="78">
        <f t="shared" si="21"/>
        <v>1</v>
      </c>
      <c r="T32" s="78">
        <f t="shared" si="22"/>
        <v>1</v>
      </c>
      <c r="U32" s="78">
        <f t="shared" si="23"/>
        <v>0.15</v>
      </c>
      <c r="V32" s="78">
        <f t="shared" si="24"/>
        <v>0</v>
      </c>
      <c r="W32" s="78" t="b">
        <f t="shared" si="25"/>
        <v>1</v>
      </c>
      <c r="X32" s="78">
        <f t="shared" si="26"/>
        <v>0</v>
      </c>
      <c r="Y32" s="91"/>
      <c r="Z32" s="92">
        <f>Z29*AA29</f>
        <v>0.1</v>
      </c>
      <c r="AA32" s="93"/>
      <c r="AB32" s="93"/>
      <c r="AC32" s="93"/>
      <c r="AD32" s="94"/>
    </row>
    <row r="33" spans="3:30" ht="30" customHeight="1" x14ac:dyDescent="0.2">
      <c r="C33" s="453" t="s">
        <v>227</v>
      </c>
      <c r="D33" s="454"/>
      <c r="E33" s="454"/>
      <c r="F33" s="454"/>
      <c r="G33" s="454"/>
      <c r="H33" s="454"/>
      <c r="I33" s="454"/>
      <c r="J33" s="454"/>
      <c r="K33" s="454"/>
      <c r="L33" s="64">
        <v>0.15</v>
      </c>
      <c r="M33" s="65">
        <f>SUM(L34:L39)</f>
        <v>1.0000000000000002</v>
      </c>
    </row>
    <row r="34" spans="3:30" ht="36.75" customHeight="1" x14ac:dyDescent="0.2">
      <c r="C34" s="106" t="s">
        <v>63</v>
      </c>
      <c r="D34" s="255" t="s">
        <v>337</v>
      </c>
      <c r="E34" s="104" t="s">
        <v>232</v>
      </c>
      <c r="F34" s="12"/>
      <c r="G34" s="15"/>
      <c r="H34" s="16"/>
      <c r="I34" s="16"/>
      <c r="J34" s="16" t="s">
        <v>145</v>
      </c>
      <c r="K34" s="72" t="str">
        <f>IF(S34&gt;1,"?",(IF(X34&gt;0,"?","")))</f>
        <v/>
      </c>
      <c r="L34" s="73">
        <v>0.2</v>
      </c>
      <c r="Q34" s="77">
        <f>L34</f>
        <v>0.2</v>
      </c>
      <c r="R34" s="78">
        <f>IF(J34&lt;&gt;"",1,IF(I34&lt;&gt;"",2/3,IF(H34&lt;&gt;"",1/3,0)))*Q34*20</f>
        <v>4</v>
      </c>
      <c r="S34" s="78">
        <f>IF(F34="",IF(G34&lt;&gt;"",1,0)+IF(H34&lt;&gt;"",1,0)+IF(I34&lt;&gt;"",1,0)+IF(J34&lt;&gt;"",1,0),0)</f>
        <v>1</v>
      </c>
      <c r="T34" s="78">
        <f>IF(F34&lt;&gt;"",0,IF(G34="",(R34/(Q34*20)),0.02+(R34/(Q34*20))))</f>
        <v>1</v>
      </c>
      <c r="U34" s="78">
        <f>IF(F34&lt;&gt;"",0,Q34)</f>
        <v>0.2</v>
      </c>
      <c r="V34" s="78">
        <f>IF(K34&lt;&gt;"",1,0)</f>
        <v>0</v>
      </c>
      <c r="W34" s="78" t="b">
        <f>IF(F34="",OR(G34&lt;&gt;"",H34&lt;&gt;"",I34&lt;&gt;"",J34&lt;&gt;""),0)</f>
        <v>1</v>
      </c>
      <c r="X34" s="78">
        <f>IF(F34&lt;&gt;"",IF(G34&lt;&gt;"",1,0)+IF(H34&lt;&gt;"",1,0)+IF(I34&lt;&gt;"",1,0)+IF(J34&lt;&gt;"",1,0),0)</f>
        <v>0</v>
      </c>
      <c r="Y34" s="78" t="b">
        <f>OR(W34=FALSE,W35=FALSE,W36=FALSE,W37=FALSE,W38=FALSE,W39=FALSE)</f>
        <v>0</v>
      </c>
      <c r="Z34" s="79">
        <f>SUM(U34:U39)</f>
        <v>1.0000000000000002</v>
      </c>
      <c r="AA34" s="80">
        <f>L33</f>
        <v>0.15</v>
      </c>
      <c r="AB34" s="78">
        <f>SUM(T34:T39)</f>
        <v>6</v>
      </c>
      <c r="AC34" s="78">
        <f>IF(SUM(S34:S39)=0,0,1)</f>
        <v>1</v>
      </c>
      <c r="AD34" s="81">
        <f>IF(AC34=1,SUMPRODUCT(R34:R39,S34:S39)/SUMPRODUCT(Q34:Q39,S34:S39),0)</f>
        <v>19.999999999999996</v>
      </c>
    </row>
    <row r="35" spans="3:30" ht="36.75" customHeight="1" x14ac:dyDescent="0.2">
      <c r="C35" s="106" t="s">
        <v>65</v>
      </c>
      <c r="D35" s="255" t="s">
        <v>329</v>
      </c>
      <c r="E35" s="104" t="s">
        <v>233</v>
      </c>
      <c r="F35" s="12"/>
      <c r="G35" s="15"/>
      <c r="H35" s="16"/>
      <c r="I35" s="16"/>
      <c r="J35" s="16" t="s">
        <v>145</v>
      </c>
      <c r="K35" s="72" t="str">
        <f t="shared" ref="K35:K39" si="27">IF(S35&gt;1,"?",(IF(X35&gt;0,"?","")))</f>
        <v/>
      </c>
      <c r="L35" s="73">
        <v>0.2</v>
      </c>
      <c r="Q35" s="77">
        <f t="shared" ref="Q35:Q39" si="28">L35</f>
        <v>0.2</v>
      </c>
      <c r="R35" s="78">
        <f t="shared" ref="R35:R39" si="29">IF(J35&lt;&gt;"",1,IF(I35&lt;&gt;"",2/3,IF(H35&lt;&gt;"",1/3,0)))*Q35*20</f>
        <v>4</v>
      </c>
      <c r="S35" s="78">
        <f t="shared" ref="S35:S39" si="30">IF(F35="",IF(G35&lt;&gt;"",1,0)+IF(H35&lt;&gt;"",1,0)+IF(I35&lt;&gt;"",1,0)+IF(J35&lt;&gt;"",1,0),0)</f>
        <v>1</v>
      </c>
      <c r="T35" s="78">
        <f t="shared" ref="T35:T39" si="31">IF(F35&lt;&gt;"",0,IF(G35="",(R35/(Q35*20)),0.02+(R35/(Q35*20))))</f>
        <v>1</v>
      </c>
      <c r="U35" s="78">
        <f t="shared" ref="U35:U39" si="32">IF(F35&lt;&gt;"",0,Q35)</f>
        <v>0.2</v>
      </c>
      <c r="V35" s="78">
        <f t="shared" ref="V35:V39" si="33">IF(K35&lt;&gt;"",1,0)</f>
        <v>0</v>
      </c>
      <c r="W35" s="78" t="b">
        <f t="shared" ref="W35:W39" si="34">IF(F35="",OR(G35&lt;&gt;"",H35&lt;&gt;"",I35&lt;&gt;"",J35&lt;&gt;""),0)</f>
        <v>1</v>
      </c>
      <c r="X35" s="78">
        <f t="shared" ref="X35:X39" si="35">IF(F35&lt;&gt;"",IF(G35&lt;&gt;"",1,0)+IF(H35&lt;&gt;"",1,0)+IF(I35&lt;&gt;"",1,0)+IF(J35&lt;&gt;"",1,0),0)</f>
        <v>0</v>
      </c>
      <c r="Y35" s="83"/>
      <c r="Z35" s="84"/>
      <c r="AA35" s="85"/>
      <c r="AB35" s="85"/>
      <c r="AC35" s="85"/>
      <c r="AD35" s="86"/>
    </row>
    <row r="36" spans="3:30" ht="36.75" customHeight="1" x14ac:dyDescent="0.2">
      <c r="C36" s="106" t="s">
        <v>106</v>
      </c>
      <c r="D36" s="255" t="s">
        <v>328</v>
      </c>
      <c r="E36" s="104" t="s">
        <v>234</v>
      </c>
      <c r="F36" s="12"/>
      <c r="G36" s="15"/>
      <c r="H36" s="16"/>
      <c r="I36" s="16"/>
      <c r="J36" s="16" t="s">
        <v>145</v>
      </c>
      <c r="K36" s="72" t="str">
        <f t="shared" si="27"/>
        <v/>
      </c>
      <c r="L36" s="73">
        <v>0.2</v>
      </c>
      <c r="Q36" s="77">
        <f t="shared" si="28"/>
        <v>0.2</v>
      </c>
      <c r="R36" s="78">
        <f t="shared" si="29"/>
        <v>4</v>
      </c>
      <c r="S36" s="78">
        <f t="shared" si="30"/>
        <v>1</v>
      </c>
      <c r="T36" s="78">
        <f t="shared" si="31"/>
        <v>1</v>
      </c>
      <c r="U36" s="78">
        <f t="shared" si="32"/>
        <v>0.2</v>
      </c>
      <c r="V36" s="78">
        <f t="shared" si="33"/>
        <v>0</v>
      </c>
      <c r="W36" s="78" t="b">
        <f t="shared" si="34"/>
        <v>1</v>
      </c>
      <c r="X36" s="78">
        <f t="shared" si="35"/>
        <v>0</v>
      </c>
      <c r="Y36" s="83"/>
      <c r="Z36" s="89"/>
      <c r="AA36" s="85"/>
      <c r="AB36" s="85"/>
      <c r="AC36" s="85"/>
      <c r="AD36" s="86"/>
    </row>
    <row r="37" spans="3:30" ht="36.75" customHeight="1" x14ac:dyDescent="0.2">
      <c r="C37" s="106" t="s">
        <v>107</v>
      </c>
      <c r="D37" s="255" t="s">
        <v>327</v>
      </c>
      <c r="E37" s="104" t="s">
        <v>235</v>
      </c>
      <c r="F37" s="12"/>
      <c r="G37" s="15"/>
      <c r="H37" s="16"/>
      <c r="I37" s="16"/>
      <c r="J37" s="16" t="s">
        <v>145</v>
      </c>
      <c r="K37" s="72" t="str">
        <f t="shared" si="27"/>
        <v/>
      </c>
      <c r="L37" s="73">
        <v>0.15</v>
      </c>
      <c r="Q37" s="77">
        <f t="shared" si="28"/>
        <v>0.15</v>
      </c>
      <c r="R37" s="78">
        <f t="shared" si="29"/>
        <v>3</v>
      </c>
      <c r="S37" s="78">
        <f t="shared" si="30"/>
        <v>1</v>
      </c>
      <c r="T37" s="78">
        <f t="shared" si="31"/>
        <v>1</v>
      </c>
      <c r="U37" s="78">
        <f t="shared" si="32"/>
        <v>0.15</v>
      </c>
      <c r="V37" s="78">
        <f t="shared" si="33"/>
        <v>0</v>
      </c>
      <c r="W37" s="78" t="b">
        <f t="shared" si="34"/>
        <v>1</v>
      </c>
      <c r="X37" s="78">
        <f t="shared" si="35"/>
        <v>0</v>
      </c>
      <c r="Y37" s="83"/>
      <c r="Z37" s="89"/>
      <c r="AA37" s="85"/>
      <c r="AB37" s="85"/>
      <c r="AC37" s="85"/>
      <c r="AD37" s="86"/>
    </row>
    <row r="38" spans="3:30" ht="36.75" customHeight="1" x14ac:dyDescent="0.2">
      <c r="C38" s="106" t="s">
        <v>108</v>
      </c>
      <c r="D38" s="255" t="s">
        <v>326</v>
      </c>
      <c r="E38" s="104" t="s">
        <v>236</v>
      </c>
      <c r="F38" s="12"/>
      <c r="G38" s="15"/>
      <c r="H38" s="16"/>
      <c r="I38" s="16"/>
      <c r="J38" s="16" t="s">
        <v>145</v>
      </c>
      <c r="K38" s="72" t="str">
        <f t="shared" si="27"/>
        <v/>
      </c>
      <c r="L38" s="73">
        <v>0.2</v>
      </c>
      <c r="Q38" s="77">
        <f t="shared" si="28"/>
        <v>0.2</v>
      </c>
      <c r="R38" s="78">
        <f t="shared" si="29"/>
        <v>4</v>
      </c>
      <c r="S38" s="78">
        <f t="shared" si="30"/>
        <v>1</v>
      </c>
      <c r="T38" s="78">
        <f t="shared" si="31"/>
        <v>1</v>
      </c>
      <c r="U38" s="78">
        <f t="shared" si="32"/>
        <v>0.2</v>
      </c>
      <c r="V38" s="78">
        <f t="shared" si="33"/>
        <v>0</v>
      </c>
      <c r="W38" s="78" t="b">
        <f t="shared" si="34"/>
        <v>1</v>
      </c>
      <c r="X38" s="78">
        <f t="shared" si="35"/>
        <v>0</v>
      </c>
      <c r="Y38" s="83"/>
      <c r="Z38" s="89"/>
      <c r="AA38" s="85"/>
      <c r="AB38" s="85"/>
      <c r="AC38" s="85"/>
      <c r="AD38" s="86"/>
    </row>
    <row r="39" spans="3:30" ht="36.75" customHeight="1" x14ac:dyDescent="0.2">
      <c r="C39" s="106" t="s">
        <v>109</v>
      </c>
      <c r="D39" s="95" t="s">
        <v>132</v>
      </c>
      <c r="E39" s="104" t="s">
        <v>150</v>
      </c>
      <c r="F39" s="12"/>
      <c r="G39" s="15"/>
      <c r="H39" s="16"/>
      <c r="I39" s="16"/>
      <c r="J39" s="16" t="s">
        <v>145</v>
      </c>
      <c r="K39" s="72" t="str">
        <f t="shared" si="27"/>
        <v/>
      </c>
      <c r="L39" s="73">
        <v>0.05</v>
      </c>
      <c r="Q39" s="77">
        <f t="shared" si="28"/>
        <v>0.05</v>
      </c>
      <c r="R39" s="78">
        <f t="shared" si="29"/>
        <v>1</v>
      </c>
      <c r="S39" s="78">
        <f t="shared" si="30"/>
        <v>1</v>
      </c>
      <c r="T39" s="78">
        <f t="shared" si="31"/>
        <v>1</v>
      </c>
      <c r="U39" s="78">
        <f t="shared" si="32"/>
        <v>0.05</v>
      </c>
      <c r="V39" s="78">
        <f t="shared" si="33"/>
        <v>0</v>
      </c>
      <c r="W39" s="78" t="b">
        <f t="shared" si="34"/>
        <v>1</v>
      </c>
      <c r="X39" s="78">
        <f t="shared" si="35"/>
        <v>0</v>
      </c>
      <c r="Y39" s="91"/>
      <c r="Z39" s="92">
        <f>Z34*AA34</f>
        <v>0.15000000000000002</v>
      </c>
      <c r="AA39" s="93"/>
      <c r="AB39" s="93"/>
      <c r="AC39" s="93"/>
      <c r="AD39" s="94"/>
    </row>
    <row r="40" spans="3:30" ht="30" customHeight="1" x14ac:dyDescent="0.2">
      <c r="C40" s="414" t="s">
        <v>228</v>
      </c>
      <c r="D40" s="415"/>
      <c r="E40" s="415"/>
      <c r="F40" s="415"/>
      <c r="G40" s="415"/>
      <c r="H40" s="415"/>
      <c r="I40" s="415"/>
      <c r="J40" s="415"/>
      <c r="K40" s="415"/>
      <c r="L40" s="105">
        <v>0.1</v>
      </c>
      <c r="M40" s="65">
        <f>SUM(L41:L47)</f>
        <v>1</v>
      </c>
    </row>
    <row r="41" spans="3:30" ht="36.75" customHeight="1" x14ac:dyDescent="0.2">
      <c r="C41" s="106" t="s">
        <v>64</v>
      </c>
      <c r="D41" s="104" t="s">
        <v>324</v>
      </c>
      <c r="E41" s="104" t="s">
        <v>237</v>
      </c>
      <c r="F41" s="12"/>
      <c r="G41" s="15"/>
      <c r="H41" s="15"/>
      <c r="I41" s="15"/>
      <c r="J41" s="15" t="s">
        <v>145</v>
      </c>
      <c r="K41" s="72" t="str">
        <f>IF(S41&gt;1,"?",(IF(X41&gt;0,"?","")))</f>
        <v/>
      </c>
      <c r="L41" s="73">
        <v>0.15</v>
      </c>
      <c r="Q41" s="77">
        <f>L41</f>
        <v>0.15</v>
      </c>
      <c r="R41" s="78">
        <f>IF(J41&lt;&gt;"",1,IF(I41&lt;&gt;"",2/3,IF(H41&lt;&gt;"",1/3,0)))*Q41*20</f>
        <v>3</v>
      </c>
      <c r="S41" s="78">
        <f>IF(F41="",IF(G41&lt;&gt;"",1,0)+IF(H41&lt;&gt;"",1,0)+IF(I41&lt;&gt;"",1,0)+IF(J41&lt;&gt;"",1,0),0)</f>
        <v>1</v>
      </c>
      <c r="T41" s="78">
        <f>IF(F41&lt;&gt;"",0,IF(G41="",(R41/(Q41*20)),0.02+(R41/(Q41*20))))</f>
        <v>1</v>
      </c>
      <c r="U41" s="78">
        <f>IF(F41&lt;&gt;"",0,Q41)</f>
        <v>0.15</v>
      </c>
      <c r="V41" s="78">
        <f>IF(K41&lt;&gt;"",1,0)</f>
        <v>0</v>
      </c>
      <c r="W41" s="78" t="b">
        <f>IF(F41="",OR(G41&lt;&gt;"",H41&lt;&gt;"",I41&lt;&gt;"",J41&lt;&gt;""),0)</f>
        <v>1</v>
      </c>
      <c r="X41" s="78">
        <f>IF(F41&lt;&gt;"",IF(G41&lt;&gt;"",1,0)+IF(H41&lt;&gt;"",1,0)+IF(I41&lt;&gt;"",1,0)+IF(J41&lt;&gt;"",1,0),0)</f>
        <v>0</v>
      </c>
      <c r="Y41" s="78" t="b">
        <f>OR(W41=FALSE,W42=FALSE,W43=FALSE,W44=FALSE,W45=FALSE,W46=FALSE,W47=FALSE)</f>
        <v>0</v>
      </c>
      <c r="Z41" s="79">
        <f>SUM(U41:U47)</f>
        <v>1</v>
      </c>
      <c r="AA41" s="80">
        <f>L40</f>
        <v>0.1</v>
      </c>
      <c r="AB41" s="78">
        <f>SUM(T41:T47)</f>
        <v>7</v>
      </c>
      <c r="AC41" s="78">
        <f>IF(SUM(S41:S47)=0,0,1)</f>
        <v>1</v>
      </c>
      <c r="AD41" s="81">
        <f>IF(AC41=1,SUMPRODUCT(R41:R47,S41:S47)/SUMPRODUCT(Q41:Q47,S41:S47),0)</f>
        <v>20</v>
      </c>
    </row>
    <row r="42" spans="3:30" ht="36.75" customHeight="1" x14ac:dyDescent="0.2">
      <c r="C42" s="106" t="s">
        <v>66</v>
      </c>
      <c r="D42" s="104" t="s">
        <v>323</v>
      </c>
      <c r="E42" s="104" t="s">
        <v>238</v>
      </c>
      <c r="F42" s="12"/>
      <c r="G42" s="15"/>
      <c r="H42" s="15"/>
      <c r="I42" s="15"/>
      <c r="J42" s="15" t="s">
        <v>145</v>
      </c>
      <c r="K42" s="72" t="str">
        <f t="shared" ref="K42:K47" si="36">IF(S42&gt;1,"?",(IF(X42&gt;0,"?","")))</f>
        <v/>
      </c>
      <c r="L42" s="73">
        <v>0.2</v>
      </c>
      <c r="Q42" s="77">
        <f t="shared" ref="Q42:Q47" si="37">L42</f>
        <v>0.2</v>
      </c>
      <c r="R42" s="78">
        <f t="shared" ref="R42:R47" si="38">IF(J42&lt;&gt;"",1,IF(I42&lt;&gt;"",2/3,IF(H42&lt;&gt;"",1/3,0)))*Q42*20</f>
        <v>4</v>
      </c>
      <c r="S42" s="78">
        <f t="shared" ref="S42:S47" si="39">IF(F42="",IF(G42&lt;&gt;"",1,0)+IF(H42&lt;&gt;"",1,0)+IF(I42&lt;&gt;"",1,0)+IF(J42&lt;&gt;"",1,0),0)</f>
        <v>1</v>
      </c>
      <c r="T42" s="78">
        <f t="shared" ref="T42:T47" si="40">IF(F42&lt;&gt;"",0,IF(G42="",(R42/(Q42*20)),0.02+(R42/(Q42*20))))</f>
        <v>1</v>
      </c>
      <c r="U42" s="78">
        <f t="shared" ref="U42:U47" si="41">IF(F42&lt;&gt;"",0,Q42)</f>
        <v>0.2</v>
      </c>
      <c r="V42" s="78">
        <f t="shared" ref="V42:V47" si="42">IF(K42&lt;&gt;"",1,0)</f>
        <v>0</v>
      </c>
      <c r="W42" s="78" t="b">
        <f t="shared" ref="W42:W47" si="43">IF(F42="",OR(G42&lt;&gt;"",H42&lt;&gt;"",I42&lt;&gt;"",J42&lt;&gt;""),0)</f>
        <v>1</v>
      </c>
      <c r="X42" s="78">
        <f t="shared" ref="X42:X47" si="44">IF(F42&lt;&gt;"",IF(G42&lt;&gt;"",1,0)+IF(H42&lt;&gt;"",1,0)+IF(I42&lt;&gt;"",1,0)+IF(J42&lt;&gt;"",1,0),0)</f>
        <v>0</v>
      </c>
      <c r="Y42" s="83"/>
      <c r="Z42" s="84"/>
      <c r="AA42" s="85"/>
      <c r="AB42" s="85"/>
      <c r="AC42" s="85"/>
      <c r="AD42" s="86"/>
    </row>
    <row r="43" spans="3:30" ht="36.75" customHeight="1" x14ac:dyDescent="0.2">
      <c r="C43" s="106" t="s">
        <v>69</v>
      </c>
      <c r="D43" s="104" t="s">
        <v>322</v>
      </c>
      <c r="E43" s="104" t="s">
        <v>239</v>
      </c>
      <c r="F43" s="12"/>
      <c r="G43" s="15"/>
      <c r="H43" s="15"/>
      <c r="I43" s="15"/>
      <c r="J43" s="15" t="s">
        <v>145</v>
      </c>
      <c r="K43" s="72" t="str">
        <f t="shared" si="36"/>
        <v/>
      </c>
      <c r="L43" s="73">
        <v>0.1</v>
      </c>
      <c r="Q43" s="77">
        <f t="shared" si="37"/>
        <v>0.1</v>
      </c>
      <c r="R43" s="78">
        <f t="shared" si="38"/>
        <v>2</v>
      </c>
      <c r="S43" s="78">
        <f t="shared" si="39"/>
        <v>1</v>
      </c>
      <c r="T43" s="78">
        <f t="shared" si="40"/>
        <v>1</v>
      </c>
      <c r="U43" s="78">
        <f t="shared" si="41"/>
        <v>0.1</v>
      </c>
      <c r="V43" s="78">
        <f t="shared" si="42"/>
        <v>0</v>
      </c>
      <c r="W43" s="78" t="b">
        <f t="shared" si="43"/>
        <v>1</v>
      </c>
      <c r="X43" s="78">
        <f t="shared" si="44"/>
        <v>0</v>
      </c>
      <c r="Y43" s="83"/>
      <c r="Z43" s="89"/>
      <c r="AA43" s="85"/>
      <c r="AB43" s="85"/>
      <c r="AC43" s="85"/>
      <c r="AD43" s="86"/>
    </row>
    <row r="44" spans="3:30" ht="36.75" customHeight="1" x14ac:dyDescent="0.2">
      <c r="C44" s="106" t="s">
        <v>110</v>
      </c>
      <c r="D44" s="104" t="s">
        <v>321</v>
      </c>
      <c r="E44" s="104" t="s">
        <v>240</v>
      </c>
      <c r="F44" s="12"/>
      <c r="G44" s="15"/>
      <c r="H44" s="15"/>
      <c r="I44" s="15"/>
      <c r="J44" s="15" t="s">
        <v>145</v>
      </c>
      <c r="K44" s="72" t="str">
        <f t="shared" si="36"/>
        <v/>
      </c>
      <c r="L44" s="73">
        <v>0.15</v>
      </c>
      <c r="Q44" s="77">
        <f t="shared" ref="Q44:Q45" si="45">L44</f>
        <v>0.15</v>
      </c>
      <c r="R44" s="78">
        <f t="shared" ref="R44:R45" si="46">IF(J44&lt;&gt;"",1,IF(I44&lt;&gt;"",2/3,IF(H44&lt;&gt;"",1/3,0)))*Q44*20</f>
        <v>3</v>
      </c>
      <c r="S44" s="78">
        <f t="shared" ref="S44:S45" si="47">IF(F44="",IF(G44&lt;&gt;"",1,0)+IF(H44&lt;&gt;"",1,0)+IF(I44&lt;&gt;"",1,0)+IF(J44&lt;&gt;"",1,0),0)</f>
        <v>1</v>
      </c>
      <c r="T44" s="78">
        <f t="shared" ref="T44:T45" si="48">IF(F44&lt;&gt;"",0,IF(G44="",(R44/(Q44*20)),0.02+(R44/(Q44*20))))</f>
        <v>1</v>
      </c>
      <c r="U44" s="78">
        <f t="shared" ref="U44:U45" si="49">IF(F44&lt;&gt;"",0,Q44)</f>
        <v>0.15</v>
      </c>
      <c r="V44" s="78">
        <f t="shared" ref="V44:V45" si="50">IF(K44&lt;&gt;"",1,0)</f>
        <v>0</v>
      </c>
      <c r="W44" s="78" t="b">
        <f t="shared" ref="W44:W45" si="51">IF(F44="",OR(G44&lt;&gt;"",H44&lt;&gt;"",I44&lt;&gt;"",J44&lt;&gt;""),0)</f>
        <v>1</v>
      </c>
      <c r="X44" s="78">
        <f t="shared" ref="X44:X45" si="52">IF(F44&lt;&gt;"",IF(G44&lt;&gt;"",1,0)+IF(H44&lt;&gt;"",1,0)+IF(I44&lt;&gt;"",1,0)+IF(J44&lt;&gt;"",1,0),0)</f>
        <v>0</v>
      </c>
      <c r="Y44" s="83"/>
      <c r="Z44" s="89"/>
      <c r="AA44" s="85"/>
      <c r="AB44" s="85"/>
      <c r="AC44" s="85"/>
      <c r="AD44" s="86"/>
    </row>
    <row r="45" spans="3:30" ht="36.75" customHeight="1" x14ac:dyDescent="0.2">
      <c r="C45" s="106" t="s">
        <v>111</v>
      </c>
      <c r="D45" s="104" t="s">
        <v>320</v>
      </c>
      <c r="E45" s="104" t="s">
        <v>241</v>
      </c>
      <c r="F45" s="12"/>
      <c r="G45" s="15"/>
      <c r="H45" s="15"/>
      <c r="I45" s="15"/>
      <c r="J45" s="15" t="s">
        <v>145</v>
      </c>
      <c r="K45" s="72" t="str">
        <f t="shared" si="36"/>
        <v/>
      </c>
      <c r="L45" s="73">
        <v>0.2</v>
      </c>
      <c r="Q45" s="77">
        <f t="shared" si="45"/>
        <v>0.2</v>
      </c>
      <c r="R45" s="78">
        <f t="shared" si="46"/>
        <v>4</v>
      </c>
      <c r="S45" s="78">
        <f t="shared" si="47"/>
        <v>1</v>
      </c>
      <c r="T45" s="78">
        <f t="shared" si="48"/>
        <v>1</v>
      </c>
      <c r="U45" s="78">
        <f t="shared" si="49"/>
        <v>0.2</v>
      </c>
      <c r="V45" s="78">
        <f t="shared" si="50"/>
        <v>0</v>
      </c>
      <c r="W45" s="78" t="b">
        <f t="shared" si="51"/>
        <v>1</v>
      </c>
      <c r="X45" s="78">
        <f t="shared" si="52"/>
        <v>0</v>
      </c>
      <c r="Y45" s="83"/>
      <c r="Z45" s="89"/>
      <c r="AA45" s="85"/>
      <c r="AB45" s="85"/>
      <c r="AC45" s="85"/>
      <c r="AD45" s="86"/>
    </row>
    <row r="46" spans="3:30" ht="36.75" customHeight="1" x14ac:dyDescent="0.2">
      <c r="C46" s="106" t="s">
        <v>215</v>
      </c>
      <c r="D46" s="104" t="s">
        <v>319</v>
      </c>
      <c r="E46" s="104" t="s">
        <v>242</v>
      </c>
      <c r="F46" s="12"/>
      <c r="G46" s="15"/>
      <c r="H46" s="15"/>
      <c r="I46" s="15"/>
      <c r="J46" s="15" t="s">
        <v>145</v>
      </c>
      <c r="K46" s="72" t="str">
        <f t="shared" si="36"/>
        <v/>
      </c>
      <c r="L46" s="73">
        <v>0.15</v>
      </c>
      <c r="Q46" s="77">
        <f t="shared" si="37"/>
        <v>0.15</v>
      </c>
      <c r="R46" s="78">
        <f t="shared" si="38"/>
        <v>3</v>
      </c>
      <c r="S46" s="78">
        <f t="shared" si="39"/>
        <v>1</v>
      </c>
      <c r="T46" s="78">
        <f t="shared" si="40"/>
        <v>1</v>
      </c>
      <c r="U46" s="78">
        <f t="shared" si="41"/>
        <v>0.15</v>
      </c>
      <c r="V46" s="78">
        <f t="shared" si="42"/>
        <v>0</v>
      </c>
      <c r="W46" s="78" t="b">
        <f t="shared" si="43"/>
        <v>1</v>
      </c>
      <c r="X46" s="78">
        <f t="shared" si="44"/>
        <v>0</v>
      </c>
      <c r="Y46" s="83"/>
      <c r="Z46" s="89"/>
      <c r="AA46" s="85"/>
      <c r="AB46" s="85"/>
      <c r="AC46" s="85"/>
      <c r="AD46" s="86"/>
    </row>
    <row r="47" spans="3:30" ht="36.75" customHeight="1" x14ac:dyDescent="0.2">
      <c r="C47" s="106" t="s">
        <v>216</v>
      </c>
      <c r="D47" s="95" t="s">
        <v>132</v>
      </c>
      <c r="E47" s="104" t="s">
        <v>150</v>
      </c>
      <c r="F47" s="12"/>
      <c r="G47" s="15"/>
      <c r="H47" s="15"/>
      <c r="I47" s="15"/>
      <c r="J47" s="15" t="s">
        <v>145</v>
      </c>
      <c r="K47" s="72" t="str">
        <f t="shared" si="36"/>
        <v/>
      </c>
      <c r="L47" s="73">
        <v>0.05</v>
      </c>
      <c r="Q47" s="77">
        <f t="shared" si="37"/>
        <v>0.05</v>
      </c>
      <c r="R47" s="78">
        <f t="shared" si="38"/>
        <v>1</v>
      </c>
      <c r="S47" s="78">
        <f t="shared" si="39"/>
        <v>1</v>
      </c>
      <c r="T47" s="78">
        <f t="shared" si="40"/>
        <v>1</v>
      </c>
      <c r="U47" s="78">
        <f t="shared" si="41"/>
        <v>0.05</v>
      </c>
      <c r="V47" s="78">
        <f t="shared" si="42"/>
        <v>0</v>
      </c>
      <c r="W47" s="78" t="b">
        <f t="shared" si="43"/>
        <v>1</v>
      </c>
      <c r="X47" s="78">
        <f t="shared" si="44"/>
        <v>0</v>
      </c>
      <c r="Y47" s="91"/>
      <c r="Z47" s="92">
        <f>Z41*AA41</f>
        <v>0.1</v>
      </c>
      <c r="AA47" s="93"/>
      <c r="AB47" s="93"/>
      <c r="AC47" s="93"/>
      <c r="AD47" s="94"/>
    </row>
    <row r="48" spans="3:30" ht="30" customHeight="1" x14ac:dyDescent="0.2">
      <c r="C48" s="414" t="s">
        <v>229</v>
      </c>
      <c r="D48" s="415"/>
      <c r="E48" s="415"/>
      <c r="F48" s="415"/>
      <c r="G48" s="415"/>
      <c r="H48" s="415"/>
      <c r="I48" s="415"/>
      <c r="J48" s="415"/>
      <c r="K48" s="415" t="e">
        <f>IF(#REF!&gt;1,"?",(IF(#REF!&gt;0,"?","")))</f>
        <v>#REF!</v>
      </c>
      <c r="L48" s="105">
        <v>0.2</v>
      </c>
      <c r="M48" s="65">
        <f>SUM(L49:L59)</f>
        <v>1</v>
      </c>
    </row>
    <row r="49" spans="3:30" ht="60.75" customHeight="1" x14ac:dyDescent="0.2">
      <c r="C49" s="106" t="s">
        <v>67</v>
      </c>
      <c r="D49" s="107" t="s">
        <v>318</v>
      </c>
      <c r="E49" s="107" t="s">
        <v>243</v>
      </c>
      <c r="F49" s="12"/>
      <c r="G49" s="17"/>
      <c r="H49" s="17" t="s">
        <v>145</v>
      </c>
      <c r="I49" s="17"/>
      <c r="J49" s="17"/>
      <c r="K49" s="72" t="str">
        <f>IF(S49&gt;1,"?",(IF(X49&gt;0,"?","")))</f>
        <v/>
      </c>
      <c r="L49" s="73">
        <v>0.05</v>
      </c>
      <c r="Q49" s="77">
        <f>L49</f>
        <v>0.05</v>
      </c>
      <c r="R49" s="78">
        <f>IF(J49&lt;&gt;"",1,IF(I49&lt;&gt;"",2/3,IF(H49&lt;&gt;"",1/3,0)))*Q49*20</f>
        <v>0.33333333333333331</v>
      </c>
      <c r="S49" s="78">
        <f>IF(F49="",IF(G49&lt;&gt;"",1,0)+IF(H49&lt;&gt;"",1,0)+IF(I49&lt;&gt;"",1,0)+IF(J49&lt;&gt;"",1,0),0)</f>
        <v>1</v>
      </c>
      <c r="T49" s="78">
        <f>IF(F49&lt;&gt;"",0,IF(G49="",(R49/(Q49*20)),0.02+(R49/(Q49*20))))</f>
        <v>0.33333333333333331</v>
      </c>
      <c r="U49" s="78">
        <f>IF(F49&lt;&gt;"",0,Q49)</f>
        <v>0.05</v>
      </c>
      <c r="V49" s="78">
        <f>IF(K49&lt;&gt;"",1,0)</f>
        <v>0</v>
      </c>
      <c r="W49" s="78" t="b">
        <f>IF(F49="",OR(G49&lt;&gt;"",H49&lt;&gt;"",I49&lt;&gt;"",J49&lt;&gt;""),0)</f>
        <v>1</v>
      </c>
      <c r="X49" s="78">
        <f>IF(F49&lt;&gt;"",IF(G49&lt;&gt;"",1,0)+IF(H49&lt;&gt;"",1,0)+IF(I49&lt;&gt;"",1,0)+IF(J49&lt;&gt;"",1,0),0)</f>
        <v>0</v>
      </c>
      <c r="Y49" s="78" t="b">
        <f>OR(W49=FALSE,W50=FALSE,W51=FALSE,W52=FALSE,W53=FALSE,W54=FALSE,W55=FALSE,W56=FALSE,W57=FALSE,W58=FALSE,W59=FALSE)</f>
        <v>0</v>
      </c>
      <c r="Z49" s="79">
        <f>SUM(U49:U59)</f>
        <v>1</v>
      </c>
      <c r="AA49" s="80">
        <f>L48</f>
        <v>0.2</v>
      </c>
      <c r="AB49" s="78">
        <f>SUM(T49:T59)</f>
        <v>3.666666666666667</v>
      </c>
      <c r="AC49" s="78">
        <f>IF(SUM(S49:S59)=0,0,1)</f>
        <v>1</v>
      </c>
      <c r="AD49" s="81">
        <f>IF(AC49=1,SUMPRODUCT(R49:R59,S49:S59)/SUMPRODUCT(Q49:Q59,S49:S59),0)</f>
        <v>6.6666666666666661</v>
      </c>
    </row>
    <row r="50" spans="3:30" ht="36.75" customHeight="1" x14ac:dyDescent="0.2">
      <c r="C50" s="106" t="s">
        <v>68</v>
      </c>
      <c r="D50" s="107" t="s">
        <v>317</v>
      </c>
      <c r="E50" s="107" t="s">
        <v>244</v>
      </c>
      <c r="F50" s="12"/>
      <c r="G50" s="17"/>
      <c r="H50" s="17" t="s">
        <v>145</v>
      </c>
      <c r="I50" s="17"/>
      <c r="J50" s="17"/>
      <c r="K50" s="72" t="str">
        <f t="shared" ref="K50:K59" si="53">IF(S50&gt;1,"?",(IF(X50&gt;0,"?","")))</f>
        <v/>
      </c>
      <c r="L50" s="73">
        <v>0.15</v>
      </c>
      <c r="Q50" s="77">
        <f t="shared" ref="Q50:Q59" si="54">L50</f>
        <v>0.15</v>
      </c>
      <c r="R50" s="78">
        <f t="shared" ref="R50:R59" si="55">IF(J50&lt;&gt;"",1,IF(I50&lt;&gt;"",2/3,IF(H50&lt;&gt;"",1/3,0)))*Q50*20</f>
        <v>0.99999999999999989</v>
      </c>
      <c r="S50" s="78">
        <f t="shared" ref="S50:S59" si="56">IF(F50="",IF(G50&lt;&gt;"",1,0)+IF(H50&lt;&gt;"",1,0)+IF(I50&lt;&gt;"",1,0)+IF(J50&lt;&gt;"",1,0),0)</f>
        <v>1</v>
      </c>
      <c r="T50" s="78">
        <f t="shared" ref="T50:T59" si="57">IF(F50&lt;&gt;"",0,IF(G50="",(R50/(Q50*20)),0.02+(R50/(Q50*20))))</f>
        <v>0.33333333333333331</v>
      </c>
      <c r="U50" s="78">
        <f t="shared" ref="U50:U59" si="58">IF(F50&lt;&gt;"",0,Q50)</f>
        <v>0.15</v>
      </c>
      <c r="V50" s="78">
        <f t="shared" ref="V50:V59" si="59">IF(K50&lt;&gt;"",1,0)</f>
        <v>0</v>
      </c>
      <c r="W50" s="78" t="b">
        <f t="shared" ref="W50:W59" si="60">IF(F50="",OR(G50&lt;&gt;"",H50&lt;&gt;"",I50&lt;&gt;"",J50&lt;&gt;""),0)</f>
        <v>1</v>
      </c>
      <c r="X50" s="78">
        <f t="shared" ref="X50:X59" si="61">IF(F50&lt;&gt;"",IF(G50&lt;&gt;"",1,0)+IF(H50&lt;&gt;"",1,0)+IF(I50&lt;&gt;"",1,0)+IF(J50&lt;&gt;"",1,0),0)</f>
        <v>0</v>
      </c>
      <c r="Y50" s="83"/>
      <c r="Z50" s="84"/>
      <c r="AA50" s="85"/>
      <c r="AB50" s="85"/>
      <c r="AC50" s="85"/>
      <c r="AD50" s="86"/>
    </row>
    <row r="51" spans="3:30" ht="36.75" customHeight="1" x14ac:dyDescent="0.2">
      <c r="C51" s="106" t="s">
        <v>112</v>
      </c>
      <c r="D51" s="107" t="s">
        <v>316</v>
      </c>
      <c r="E51" s="107" t="s">
        <v>245</v>
      </c>
      <c r="F51" s="12"/>
      <c r="G51" s="17"/>
      <c r="H51" s="17" t="s">
        <v>145</v>
      </c>
      <c r="I51" s="17"/>
      <c r="J51" s="17"/>
      <c r="K51" s="72" t="str">
        <f t="shared" si="53"/>
        <v/>
      </c>
      <c r="L51" s="73">
        <v>0.1</v>
      </c>
      <c r="Q51" s="77">
        <f t="shared" si="54"/>
        <v>0.1</v>
      </c>
      <c r="R51" s="78">
        <f t="shared" si="55"/>
        <v>0.66666666666666663</v>
      </c>
      <c r="S51" s="78">
        <f t="shared" si="56"/>
        <v>1</v>
      </c>
      <c r="T51" s="78">
        <f t="shared" si="57"/>
        <v>0.33333333333333331</v>
      </c>
      <c r="U51" s="78">
        <f t="shared" si="58"/>
        <v>0.1</v>
      </c>
      <c r="V51" s="78">
        <f t="shared" si="59"/>
        <v>0</v>
      </c>
      <c r="W51" s="78" t="b">
        <f t="shared" si="60"/>
        <v>1</v>
      </c>
      <c r="X51" s="78">
        <f t="shared" si="61"/>
        <v>0</v>
      </c>
      <c r="Y51" s="83"/>
      <c r="Z51" s="89"/>
      <c r="AA51" s="85"/>
      <c r="AB51" s="85"/>
      <c r="AC51" s="85"/>
      <c r="AD51" s="86"/>
    </row>
    <row r="52" spans="3:30" ht="36.75" customHeight="1" x14ac:dyDescent="0.2">
      <c r="C52" s="106" t="s">
        <v>113</v>
      </c>
      <c r="D52" s="107" t="s">
        <v>315</v>
      </c>
      <c r="E52" s="107" t="s">
        <v>246</v>
      </c>
      <c r="F52" s="12"/>
      <c r="G52" s="17"/>
      <c r="H52" s="17" t="s">
        <v>145</v>
      </c>
      <c r="I52" s="17"/>
      <c r="J52" s="17"/>
      <c r="K52" s="72" t="str">
        <f t="shared" si="53"/>
        <v/>
      </c>
      <c r="L52" s="73">
        <v>0.1</v>
      </c>
      <c r="Q52" s="77">
        <f t="shared" si="54"/>
        <v>0.1</v>
      </c>
      <c r="R52" s="78">
        <f t="shared" si="55"/>
        <v>0.66666666666666663</v>
      </c>
      <c r="S52" s="78">
        <f t="shared" si="56"/>
        <v>1</v>
      </c>
      <c r="T52" s="78">
        <f t="shared" si="57"/>
        <v>0.33333333333333331</v>
      </c>
      <c r="U52" s="78">
        <f t="shared" si="58"/>
        <v>0.1</v>
      </c>
      <c r="V52" s="78">
        <f t="shared" si="59"/>
        <v>0</v>
      </c>
      <c r="W52" s="78" t="b">
        <f t="shared" si="60"/>
        <v>1</v>
      </c>
      <c r="X52" s="78">
        <f t="shared" si="61"/>
        <v>0</v>
      </c>
      <c r="Y52" s="83"/>
      <c r="Z52" s="89"/>
      <c r="AA52" s="85"/>
      <c r="AB52" s="85"/>
      <c r="AC52" s="85"/>
      <c r="AD52" s="86"/>
    </row>
    <row r="53" spans="3:30" ht="36.75" customHeight="1" x14ac:dyDescent="0.2">
      <c r="C53" s="106" t="s">
        <v>114</v>
      </c>
      <c r="D53" s="107" t="s">
        <v>314</v>
      </c>
      <c r="E53" s="107" t="s">
        <v>247</v>
      </c>
      <c r="F53" s="12"/>
      <c r="G53" s="17"/>
      <c r="H53" s="17" t="s">
        <v>145</v>
      </c>
      <c r="I53" s="17"/>
      <c r="J53" s="17"/>
      <c r="K53" s="72" t="str">
        <f t="shared" si="53"/>
        <v/>
      </c>
      <c r="L53" s="73">
        <v>0.15</v>
      </c>
      <c r="Q53" s="77">
        <f t="shared" si="54"/>
        <v>0.15</v>
      </c>
      <c r="R53" s="78">
        <f t="shared" si="55"/>
        <v>0.99999999999999989</v>
      </c>
      <c r="S53" s="78">
        <f t="shared" si="56"/>
        <v>1</v>
      </c>
      <c r="T53" s="78">
        <f t="shared" si="57"/>
        <v>0.33333333333333331</v>
      </c>
      <c r="U53" s="78">
        <f t="shared" si="58"/>
        <v>0.15</v>
      </c>
      <c r="V53" s="78">
        <f t="shared" si="59"/>
        <v>0</v>
      </c>
      <c r="W53" s="78" t="b">
        <f t="shared" si="60"/>
        <v>1</v>
      </c>
      <c r="X53" s="78">
        <f t="shared" si="61"/>
        <v>0</v>
      </c>
      <c r="Y53" s="83"/>
      <c r="Z53" s="89"/>
      <c r="AA53" s="85"/>
      <c r="AB53" s="85"/>
      <c r="AC53" s="85"/>
      <c r="AD53" s="86"/>
    </row>
    <row r="54" spans="3:30" ht="36.75" customHeight="1" x14ac:dyDescent="0.2">
      <c r="C54" s="106" t="s">
        <v>115</v>
      </c>
      <c r="D54" s="107" t="s">
        <v>313</v>
      </c>
      <c r="E54" s="107" t="s">
        <v>248</v>
      </c>
      <c r="F54" s="12"/>
      <c r="G54" s="17"/>
      <c r="H54" s="17" t="s">
        <v>145</v>
      </c>
      <c r="I54" s="17"/>
      <c r="J54" s="17"/>
      <c r="K54" s="72" t="str">
        <f t="shared" si="53"/>
        <v/>
      </c>
      <c r="L54" s="73">
        <v>0.1</v>
      </c>
      <c r="Q54" s="77">
        <f t="shared" si="54"/>
        <v>0.1</v>
      </c>
      <c r="R54" s="78">
        <f t="shared" si="55"/>
        <v>0.66666666666666663</v>
      </c>
      <c r="S54" s="78">
        <f t="shared" si="56"/>
        <v>1</v>
      </c>
      <c r="T54" s="78">
        <f t="shared" si="57"/>
        <v>0.33333333333333331</v>
      </c>
      <c r="U54" s="78">
        <f t="shared" si="58"/>
        <v>0.1</v>
      </c>
      <c r="V54" s="78">
        <f t="shared" si="59"/>
        <v>0</v>
      </c>
      <c r="W54" s="78" t="b">
        <f t="shared" si="60"/>
        <v>1</v>
      </c>
      <c r="X54" s="78">
        <f t="shared" si="61"/>
        <v>0</v>
      </c>
      <c r="Y54" s="83"/>
      <c r="Z54" s="89"/>
      <c r="AA54" s="85"/>
      <c r="AB54" s="85"/>
      <c r="AC54" s="85"/>
      <c r="AD54" s="86"/>
    </row>
    <row r="55" spans="3:30" ht="36.75" customHeight="1" x14ac:dyDescent="0.2">
      <c r="C55" s="106" t="s">
        <v>116</v>
      </c>
      <c r="D55" s="107" t="s">
        <v>312</v>
      </c>
      <c r="E55" s="107" t="s">
        <v>249</v>
      </c>
      <c r="F55" s="12"/>
      <c r="G55" s="17"/>
      <c r="H55" s="17" t="s">
        <v>145</v>
      </c>
      <c r="I55" s="17"/>
      <c r="J55" s="17"/>
      <c r="K55" s="72" t="str">
        <f t="shared" si="53"/>
        <v/>
      </c>
      <c r="L55" s="73">
        <v>0.1</v>
      </c>
      <c r="Q55" s="77">
        <f t="shared" ref="Q55" si="62">L55</f>
        <v>0.1</v>
      </c>
      <c r="R55" s="78">
        <f t="shared" ref="R55" si="63">IF(J55&lt;&gt;"",1,IF(I55&lt;&gt;"",2/3,IF(H55&lt;&gt;"",1/3,0)))*Q55*20</f>
        <v>0.66666666666666663</v>
      </c>
      <c r="S55" s="78">
        <f t="shared" ref="S55" si="64">IF(F55="",IF(G55&lt;&gt;"",1,0)+IF(H55&lt;&gt;"",1,0)+IF(I55&lt;&gt;"",1,0)+IF(J55&lt;&gt;"",1,0),0)</f>
        <v>1</v>
      </c>
      <c r="T55" s="78">
        <f t="shared" ref="T55" si="65">IF(F55&lt;&gt;"",0,IF(G55="",(R55/(Q55*20)),0.02+(R55/(Q55*20))))</f>
        <v>0.33333333333333331</v>
      </c>
      <c r="U55" s="78">
        <f t="shared" ref="U55" si="66">IF(F55&lt;&gt;"",0,Q55)</f>
        <v>0.1</v>
      </c>
      <c r="V55" s="78">
        <f t="shared" ref="V55" si="67">IF(K55&lt;&gt;"",1,0)</f>
        <v>0</v>
      </c>
      <c r="W55" s="78" t="b">
        <f t="shared" ref="W55" si="68">IF(F55="",OR(G55&lt;&gt;"",H55&lt;&gt;"",I55&lt;&gt;"",J55&lt;&gt;""),0)</f>
        <v>1</v>
      </c>
      <c r="X55" s="78">
        <f t="shared" ref="X55" si="69">IF(F55&lt;&gt;"",IF(G55&lt;&gt;"",1,0)+IF(H55&lt;&gt;"",1,0)+IF(I55&lt;&gt;"",1,0)+IF(J55&lt;&gt;"",1,0),0)</f>
        <v>0</v>
      </c>
      <c r="Y55" s="83"/>
      <c r="Z55" s="89"/>
      <c r="AA55" s="85"/>
      <c r="AB55" s="85"/>
      <c r="AC55" s="85"/>
      <c r="AD55" s="86"/>
    </row>
    <row r="56" spans="3:30" ht="36.75" customHeight="1" x14ac:dyDescent="0.2">
      <c r="C56" s="106" t="s">
        <v>117</v>
      </c>
      <c r="D56" s="107" t="s">
        <v>325</v>
      </c>
      <c r="E56" s="107" t="s">
        <v>250</v>
      </c>
      <c r="F56" s="12"/>
      <c r="G56" s="17"/>
      <c r="H56" s="17" t="s">
        <v>145</v>
      </c>
      <c r="I56" s="17"/>
      <c r="J56" s="17"/>
      <c r="K56" s="72" t="str">
        <f t="shared" si="53"/>
        <v/>
      </c>
      <c r="L56" s="73">
        <v>0.1</v>
      </c>
      <c r="Q56" s="77">
        <f t="shared" si="54"/>
        <v>0.1</v>
      </c>
      <c r="R56" s="78">
        <f t="shared" si="55"/>
        <v>0.66666666666666663</v>
      </c>
      <c r="S56" s="78">
        <f t="shared" si="56"/>
        <v>1</v>
      </c>
      <c r="T56" s="78">
        <f t="shared" si="57"/>
        <v>0.33333333333333331</v>
      </c>
      <c r="U56" s="78">
        <f t="shared" si="58"/>
        <v>0.1</v>
      </c>
      <c r="V56" s="78">
        <f t="shared" si="59"/>
        <v>0</v>
      </c>
      <c r="W56" s="78" t="b">
        <f t="shared" si="60"/>
        <v>1</v>
      </c>
      <c r="X56" s="78">
        <f t="shared" si="61"/>
        <v>0</v>
      </c>
      <c r="Y56" s="83"/>
      <c r="Z56" s="89"/>
      <c r="AA56" s="85"/>
      <c r="AB56" s="85"/>
      <c r="AC56" s="85"/>
      <c r="AD56" s="86"/>
    </row>
    <row r="57" spans="3:30" ht="36.75" customHeight="1" x14ac:dyDescent="0.2">
      <c r="C57" s="106" t="s">
        <v>118</v>
      </c>
      <c r="D57" s="107" t="s">
        <v>311</v>
      </c>
      <c r="E57" s="107" t="s">
        <v>251</v>
      </c>
      <c r="F57" s="12"/>
      <c r="G57" s="17"/>
      <c r="H57" s="17" t="s">
        <v>145</v>
      </c>
      <c r="I57" s="17"/>
      <c r="J57" s="17"/>
      <c r="K57" s="72" t="str">
        <f t="shared" si="53"/>
        <v/>
      </c>
      <c r="L57" s="73">
        <v>0.05</v>
      </c>
      <c r="Q57" s="77">
        <f t="shared" si="54"/>
        <v>0.05</v>
      </c>
      <c r="R57" s="78">
        <f t="shared" si="55"/>
        <v>0.33333333333333331</v>
      </c>
      <c r="S57" s="78">
        <f t="shared" si="56"/>
        <v>1</v>
      </c>
      <c r="T57" s="78">
        <f t="shared" si="57"/>
        <v>0.33333333333333331</v>
      </c>
      <c r="U57" s="78">
        <f t="shared" si="58"/>
        <v>0.05</v>
      </c>
      <c r="V57" s="78">
        <f t="shared" si="59"/>
        <v>0</v>
      </c>
      <c r="W57" s="78" t="b">
        <f t="shared" si="60"/>
        <v>1</v>
      </c>
      <c r="X57" s="78">
        <f t="shared" si="61"/>
        <v>0</v>
      </c>
      <c r="Y57" s="83"/>
      <c r="Z57" s="89"/>
      <c r="AA57" s="85"/>
      <c r="AB57" s="85"/>
      <c r="AC57" s="85"/>
      <c r="AD57" s="86"/>
    </row>
    <row r="58" spans="3:30" ht="36.75" customHeight="1" x14ac:dyDescent="0.2">
      <c r="C58" s="106" t="s">
        <v>119</v>
      </c>
      <c r="D58" s="107" t="s">
        <v>310</v>
      </c>
      <c r="E58" s="107" t="s">
        <v>252</v>
      </c>
      <c r="F58" s="12"/>
      <c r="G58" s="17"/>
      <c r="H58" s="17" t="s">
        <v>145</v>
      </c>
      <c r="I58" s="17"/>
      <c r="J58" s="17"/>
      <c r="K58" s="72" t="str">
        <f t="shared" si="53"/>
        <v/>
      </c>
      <c r="L58" s="73">
        <v>0.05</v>
      </c>
      <c r="Q58" s="77">
        <f t="shared" si="54"/>
        <v>0.05</v>
      </c>
      <c r="R58" s="78">
        <f t="shared" si="55"/>
        <v>0.33333333333333331</v>
      </c>
      <c r="S58" s="78">
        <f t="shared" si="56"/>
        <v>1</v>
      </c>
      <c r="T58" s="78">
        <f t="shared" si="57"/>
        <v>0.33333333333333331</v>
      </c>
      <c r="U58" s="78">
        <f t="shared" si="58"/>
        <v>0.05</v>
      </c>
      <c r="V58" s="78">
        <f t="shared" si="59"/>
        <v>0</v>
      </c>
      <c r="W58" s="78" t="b">
        <f t="shared" si="60"/>
        <v>1</v>
      </c>
      <c r="X58" s="78">
        <f t="shared" si="61"/>
        <v>0</v>
      </c>
      <c r="Y58" s="83"/>
      <c r="Z58" s="89"/>
      <c r="AA58" s="85"/>
      <c r="AB58" s="85"/>
      <c r="AC58" s="85"/>
      <c r="AD58" s="86"/>
    </row>
    <row r="59" spans="3:30" ht="36.75" customHeight="1" x14ac:dyDescent="0.2">
      <c r="C59" s="106" t="s">
        <v>217</v>
      </c>
      <c r="D59" s="95" t="s">
        <v>132</v>
      </c>
      <c r="E59" s="107" t="s">
        <v>150</v>
      </c>
      <c r="F59" s="12"/>
      <c r="G59" s="17"/>
      <c r="H59" s="17" t="s">
        <v>145</v>
      </c>
      <c r="I59" s="17"/>
      <c r="J59" s="17"/>
      <c r="K59" s="72" t="str">
        <f t="shared" si="53"/>
        <v/>
      </c>
      <c r="L59" s="73">
        <v>0.05</v>
      </c>
      <c r="Q59" s="77">
        <f t="shared" si="54"/>
        <v>0.05</v>
      </c>
      <c r="R59" s="78">
        <f t="shared" si="55"/>
        <v>0.33333333333333331</v>
      </c>
      <c r="S59" s="78">
        <f t="shared" si="56"/>
        <v>1</v>
      </c>
      <c r="T59" s="78">
        <f t="shared" si="57"/>
        <v>0.33333333333333331</v>
      </c>
      <c r="U59" s="78">
        <f t="shared" si="58"/>
        <v>0.05</v>
      </c>
      <c r="V59" s="78">
        <f t="shared" si="59"/>
        <v>0</v>
      </c>
      <c r="W59" s="78" t="b">
        <f t="shared" si="60"/>
        <v>1</v>
      </c>
      <c r="X59" s="78">
        <f t="shared" si="61"/>
        <v>0</v>
      </c>
      <c r="Y59" s="91"/>
      <c r="Z59" s="92">
        <f>Z49*AA49</f>
        <v>0.2</v>
      </c>
      <c r="AA59" s="93"/>
      <c r="AB59" s="93"/>
      <c r="AC59" s="93"/>
      <c r="AD59" s="94"/>
    </row>
    <row r="60" spans="3:30" ht="30" customHeight="1" x14ac:dyDescent="0.2">
      <c r="C60" s="414" t="s">
        <v>230</v>
      </c>
      <c r="D60" s="415"/>
      <c r="E60" s="415"/>
      <c r="F60" s="415"/>
      <c r="G60" s="415"/>
      <c r="H60" s="415"/>
      <c r="I60" s="415"/>
      <c r="J60" s="415"/>
      <c r="K60" s="108"/>
      <c r="L60" s="105">
        <v>0.15</v>
      </c>
      <c r="M60" s="65">
        <f>SUM(L61:L69)</f>
        <v>1</v>
      </c>
    </row>
    <row r="61" spans="3:30" ht="36.75" customHeight="1" x14ac:dyDescent="0.2">
      <c r="C61" s="106" t="s">
        <v>27</v>
      </c>
      <c r="D61" s="107" t="s">
        <v>309</v>
      </c>
      <c r="E61" s="107" t="s">
        <v>260</v>
      </c>
      <c r="F61" s="12"/>
      <c r="G61" s="18"/>
      <c r="H61" s="18" t="s">
        <v>145</v>
      </c>
      <c r="I61" s="18"/>
      <c r="J61" s="18"/>
      <c r="K61" s="72" t="str">
        <f>IF(S61&gt;1,"?",(IF(X61&gt;0,"?","")))</f>
        <v/>
      </c>
      <c r="L61" s="73">
        <v>0.15</v>
      </c>
      <c r="Q61" s="77">
        <f>L61</f>
        <v>0.15</v>
      </c>
      <c r="R61" s="78">
        <f>IF(J61&lt;&gt;"",1,IF(I61&lt;&gt;"",2/3,IF(H61&lt;&gt;"",1/3,0)))*Q61*20</f>
        <v>0.99999999999999989</v>
      </c>
      <c r="S61" s="78">
        <f>IF(F61="",IF(G61&lt;&gt;"",1,0)+IF(H61&lt;&gt;"",1,0)+IF(I61&lt;&gt;"",1,0)+IF(J61&lt;&gt;"",1,0),0)</f>
        <v>1</v>
      </c>
      <c r="T61" s="78">
        <f>IF(F61&lt;&gt;"",0,IF(G61="",(R61/(Q61*20)),0.02+(R61/(Q61*20))))</f>
        <v>0.33333333333333331</v>
      </c>
      <c r="U61" s="78">
        <f>IF(F61&lt;&gt;"",0,Q61)</f>
        <v>0.15</v>
      </c>
      <c r="V61" s="78">
        <f>IF(K61&lt;&gt;"",1,0)</f>
        <v>0</v>
      </c>
      <c r="W61" s="78" t="b">
        <f>IF(F61="",OR(G61&lt;&gt;"",H61&lt;&gt;"",I61&lt;&gt;"",J61&lt;&gt;""),0)</f>
        <v>1</v>
      </c>
      <c r="X61" s="78">
        <f>IF(F61&lt;&gt;"",IF(G61&lt;&gt;"",1,0)+IF(H61&lt;&gt;"",1,0)+IF(I61&lt;&gt;"",1,0)+IF(J61&lt;&gt;"",1,0),0)</f>
        <v>0</v>
      </c>
      <c r="Y61" s="78" t="b">
        <f>OR(W61=FALSE,W62=FALSE,W63=FALSE,W64=FALSE,W65=FALSE,W66=FALSE,W67=FALSE,W68=FALSE,W69=FALSE)</f>
        <v>0</v>
      </c>
      <c r="Z61" s="79">
        <f>SUM(U61:U69)</f>
        <v>1</v>
      </c>
      <c r="AA61" s="80">
        <f>L60</f>
        <v>0.15</v>
      </c>
      <c r="AB61" s="78">
        <f>SUM(T61:T69)</f>
        <v>3</v>
      </c>
      <c r="AC61" s="78">
        <f>IF(SUM(S61:S69)=0,0,1)</f>
        <v>1</v>
      </c>
      <c r="AD61" s="81">
        <f>IF(AC61=1,SUMPRODUCT(R61:R69,S61:S69)/SUMPRODUCT(Q61:Q69,S61:S69),0)</f>
        <v>6.6666666666666652</v>
      </c>
    </row>
    <row r="62" spans="3:30" ht="60" customHeight="1" x14ac:dyDescent="0.2">
      <c r="C62" s="106" t="s">
        <v>28</v>
      </c>
      <c r="D62" s="107" t="s">
        <v>308</v>
      </c>
      <c r="E62" s="107" t="s">
        <v>259</v>
      </c>
      <c r="F62" s="12"/>
      <c r="G62" s="18"/>
      <c r="H62" s="18" t="s">
        <v>145</v>
      </c>
      <c r="I62" s="18"/>
      <c r="J62" s="18"/>
      <c r="K62" s="72" t="str">
        <f t="shared" ref="K62:K69" si="70">IF(S62&gt;1,"?",(IF(X62&gt;0,"?","")))</f>
        <v/>
      </c>
      <c r="L62" s="73">
        <v>0.15</v>
      </c>
      <c r="Q62" s="77">
        <f t="shared" ref="Q62:Q69" si="71">L62</f>
        <v>0.15</v>
      </c>
      <c r="R62" s="78">
        <f t="shared" ref="R62:R69" si="72">IF(J62&lt;&gt;"",1,IF(I62&lt;&gt;"",2/3,IF(H62&lt;&gt;"",1/3,0)))*Q62*20</f>
        <v>0.99999999999999989</v>
      </c>
      <c r="S62" s="78">
        <f t="shared" ref="S62:S69" si="73">IF(F62="",IF(G62&lt;&gt;"",1,0)+IF(H62&lt;&gt;"",1,0)+IF(I62&lt;&gt;"",1,0)+IF(J62&lt;&gt;"",1,0),0)</f>
        <v>1</v>
      </c>
      <c r="T62" s="78">
        <f t="shared" ref="T62:T69" si="74">IF(F62&lt;&gt;"",0,IF(G62="",(R62/(Q62*20)),0.02+(R62/(Q62*20))))</f>
        <v>0.33333333333333331</v>
      </c>
      <c r="U62" s="78">
        <f t="shared" ref="U62:U69" si="75">IF(F62&lt;&gt;"",0,Q62)</f>
        <v>0.15</v>
      </c>
      <c r="V62" s="78">
        <f t="shared" ref="V62:V69" si="76">IF(K62&lt;&gt;"",1,0)</f>
        <v>0</v>
      </c>
      <c r="W62" s="78" t="b">
        <f t="shared" ref="W62:W69" si="77">IF(F62="",OR(G62&lt;&gt;"",H62&lt;&gt;"",I62&lt;&gt;"",J62&lt;&gt;""),0)</f>
        <v>1</v>
      </c>
      <c r="X62" s="78">
        <f t="shared" ref="X62:X69" si="78">IF(F62&lt;&gt;"",IF(G62&lt;&gt;"",1,0)+IF(H62&lt;&gt;"",1,0)+IF(I62&lt;&gt;"",1,0)+IF(J62&lt;&gt;"",1,0),0)</f>
        <v>0</v>
      </c>
      <c r="Y62" s="83"/>
      <c r="Z62" s="84"/>
      <c r="AA62" s="85"/>
      <c r="AB62" s="85"/>
      <c r="AC62" s="85"/>
      <c r="AD62" s="86"/>
    </row>
    <row r="63" spans="3:30" ht="36.75" customHeight="1" x14ac:dyDescent="0.2">
      <c r="C63" s="106" t="s">
        <v>29</v>
      </c>
      <c r="D63" s="107" t="s">
        <v>307</v>
      </c>
      <c r="E63" s="107" t="s">
        <v>258</v>
      </c>
      <c r="F63" s="12"/>
      <c r="G63" s="18"/>
      <c r="H63" s="18" t="s">
        <v>145</v>
      </c>
      <c r="I63" s="18"/>
      <c r="J63" s="18"/>
      <c r="K63" s="72" t="str">
        <f t="shared" si="70"/>
        <v/>
      </c>
      <c r="L63" s="73">
        <v>0.15</v>
      </c>
      <c r="Q63" s="77">
        <f t="shared" si="71"/>
        <v>0.15</v>
      </c>
      <c r="R63" s="78">
        <f t="shared" si="72"/>
        <v>0.99999999999999989</v>
      </c>
      <c r="S63" s="78">
        <f t="shared" si="73"/>
        <v>1</v>
      </c>
      <c r="T63" s="78">
        <f t="shared" si="74"/>
        <v>0.33333333333333331</v>
      </c>
      <c r="U63" s="78">
        <f t="shared" si="75"/>
        <v>0.15</v>
      </c>
      <c r="V63" s="78">
        <f t="shared" si="76"/>
        <v>0</v>
      </c>
      <c r="W63" s="78" t="b">
        <f t="shared" si="77"/>
        <v>1</v>
      </c>
      <c r="X63" s="78">
        <f t="shared" si="78"/>
        <v>0</v>
      </c>
      <c r="Y63" s="83"/>
      <c r="Z63" s="89"/>
      <c r="AA63" s="85"/>
      <c r="AB63" s="85"/>
      <c r="AC63" s="85"/>
      <c r="AD63" s="86"/>
    </row>
    <row r="64" spans="3:30" ht="36.75" customHeight="1" x14ac:dyDescent="0.2">
      <c r="C64" s="106" t="s">
        <v>120</v>
      </c>
      <c r="D64" s="107" t="s">
        <v>306</v>
      </c>
      <c r="E64" s="107" t="s">
        <v>257</v>
      </c>
      <c r="F64" s="12"/>
      <c r="G64" s="18"/>
      <c r="H64" s="18" t="s">
        <v>145</v>
      </c>
      <c r="I64" s="18"/>
      <c r="J64" s="18"/>
      <c r="K64" s="72" t="str">
        <f t="shared" si="70"/>
        <v/>
      </c>
      <c r="L64" s="73">
        <v>0.15</v>
      </c>
      <c r="Q64" s="77">
        <f t="shared" si="71"/>
        <v>0.15</v>
      </c>
      <c r="R64" s="78">
        <f t="shared" si="72"/>
        <v>0.99999999999999989</v>
      </c>
      <c r="S64" s="78">
        <f t="shared" si="73"/>
        <v>1</v>
      </c>
      <c r="T64" s="78">
        <f t="shared" si="74"/>
        <v>0.33333333333333331</v>
      </c>
      <c r="U64" s="78">
        <f t="shared" si="75"/>
        <v>0.15</v>
      </c>
      <c r="V64" s="78">
        <f t="shared" si="76"/>
        <v>0</v>
      </c>
      <c r="W64" s="78" t="b">
        <f t="shared" si="77"/>
        <v>1</v>
      </c>
      <c r="X64" s="78">
        <f t="shared" si="78"/>
        <v>0</v>
      </c>
      <c r="Y64" s="83"/>
      <c r="Z64" s="89"/>
      <c r="AA64" s="85"/>
      <c r="AB64" s="85"/>
      <c r="AC64" s="85"/>
      <c r="AD64" s="86"/>
    </row>
    <row r="65" spans="3:30" ht="36.75" customHeight="1" x14ac:dyDescent="0.2">
      <c r="C65" s="106" t="s">
        <v>121</v>
      </c>
      <c r="D65" s="107" t="s">
        <v>305</v>
      </c>
      <c r="E65" s="107" t="s">
        <v>256</v>
      </c>
      <c r="F65" s="12"/>
      <c r="G65" s="18"/>
      <c r="H65" s="18" t="s">
        <v>145</v>
      </c>
      <c r="I65" s="18"/>
      <c r="J65" s="18"/>
      <c r="K65" s="72" t="str">
        <f t="shared" si="70"/>
        <v/>
      </c>
      <c r="L65" s="73">
        <v>0.1</v>
      </c>
      <c r="Q65" s="77">
        <f t="shared" si="71"/>
        <v>0.1</v>
      </c>
      <c r="R65" s="78">
        <f t="shared" si="72"/>
        <v>0.66666666666666663</v>
      </c>
      <c r="S65" s="78">
        <f t="shared" si="73"/>
        <v>1</v>
      </c>
      <c r="T65" s="78">
        <f t="shared" si="74"/>
        <v>0.33333333333333331</v>
      </c>
      <c r="U65" s="78">
        <f t="shared" si="75"/>
        <v>0.1</v>
      </c>
      <c r="V65" s="78">
        <f t="shared" si="76"/>
        <v>0</v>
      </c>
      <c r="W65" s="78" t="b">
        <f t="shared" si="77"/>
        <v>1</v>
      </c>
      <c r="X65" s="78">
        <f t="shared" si="78"/>
        <v>0</v>
      </c>
      <c r="Y65" s="83"/>
      <c r="Z65" s="89"/>
      <c r="AA65" s="85"/>
      <c r="AB65" s="85"/>
      <c r="AC65" s="85"/>
      <c r="AD65" s="86"/>
    </row>
    <row r="66" spans="3:30" ht="36.75" customHeight="1" x14ac:dyDescent="0.2">
      <c r="C66" s="106" t="s">
        <v>122</v>
      </c>
      <c r="D66" s="107" t="s">
        <v>304</v>
      </c>
      <c r="E66" s="107" t="s">
        <v>255</v>
      </c>
      <c r="F66" s="12"/>
      <c r="G66" s="18"/>
      <c r="H66" s="18" t="s">
        <v>145</v>
      </c>
      <c r="I66" s="18"/>
      <c r="J66" s="18"/>
      <c r="K66" s="72" t="str">
        <f t="shared" si="70"/>
        <v/>
      </c>
      <c r="L66" s="73">
        <v>0.15</v>
      </c>
      <c r="Q66" s="77">
        <f t="shared" si="71"/>
        <v>0.15</v>
      </c>
      <c r="R66" s="78">
        <f t="shared" si="72"/>
        <v>0.99999999999999989</v>
      </c>
      <c r="S66" s="78">
        <f t="shared" si="73"/>
        <v>1</v>
      </c>
      <c r="T66" s="78">
        <f t="shared" si="74"/>
        <v>0.33333333333333331</v>
      </c>
      <c r="U66" s="78">
        <f t="shared" si="75"/>
        <v>0.15</v>
      </c>
      <c r="V66" s="78">
        <f t="shared" si="76"/>
        <v>0</v>
      </c>
      <c r="W66" s="78" t="b">
        <f t="shared" si="77"/>
        <v>1</v>
      </c>
      <c r="X66" s="78">
        <f t="shared" si="78"/>
        <v>0</v>
      </c>
      <c r="Y66" s="83"/>
      <c r="Z66" s="89"/>
      <c r="AA66" s="85"/>
      <c r="AB66" s="85"/>
      <c r="AC66" s="85"/>
      <c r="AD66" s="86"/>
    </row>
    <row r="67" spans="3:30" ht="36.75" customHeight="1" x14ac:dyDescent="0.2">
      <c r="C67" s="106" t="s">
        <v>123</v>
      </c>
      <c r="D67" s="107" t="s">
        <v>303</v>
      </c>
      <c r="E67" s="107" t="s">
        <v>254</v>
      </c>
      <c r="F67" s="12"/>
      <c r="G67" s="18"/>
      <c r="H67" s="18" t="s">
        <v>145</v>
      </c>
      <c r="I67" s="18"/>
      <c r="J67" s="18"/>
      <c r="K67" s="72" t="str">
        <f t="shared" si="70"/>
        <v/>
      </c>
      <c r="L67" s="73">
        <v>0.05</v>
      </c>
      <c r="Q67" s="77">
        <f t="shared" si="71"/>
        <v>0.05</v>
      </c>
      <c r="R67" s="78">
        <f t="shared" si="72"/>
        <v>0.33333333333333331</v>
      </c>
      <c r="S67" s="78">
        <f t="shared" si="73"/>
        <v>1</v>
      </c>
      <c r="T67" s="78">
        <f t="shared" si="74"/>
        <v>0.33333333333333331</v>
      </c>
      <c r="U67" s="78">
        <f t="shared" si="75"/>
        <v>0.05</v>
      </c>
      <c r="V67" s="78">
        <f t="shared" si="76"/>
        <v>0</v>
      </c>
      <c r="W67" s="78" t="b">
        <f t="shared" si="77"/>
        <v>1</v>
      </c>
      <c r="X67" s="78">
        <f t="shared" si="78"/>
        <v>0</v>
      </c>
      <c r="Y67" s="83"/>
      <c r="Z67" s="89"/>
      <c r="AA67" s="85"/>
      <c r="AB67" s="85"/>
      <c r="AC67" s="85"/>
      <c r="AD67" s="86"/>
    </row>
    <row r="68" spans="3:30" ht="36.75" customHeight="1" x14ac:dyDescent="0.2">
      <c r="C68" s="106" t="s">
        <v>124</v>
      </c>
      <c r="D68" s="107" t="s">
        <v>302</v>
      </c>
      <c r="E68" s="107" t="s">
        <v>253</v>
      </c>
      <c r="F68" s="12"/>
      <c r="G68" s="18"/>
      <c r="H68" s="18" t="s">
        <v>145</v>
      </c>
      <c r="I68" s="18"/>
      <c r="J68" s="18"/>
      <c r="K68" s="72" t="str">
        <f t="shared" si="70"/>
        <v/>
      </c>
      <c r="L68" s="73">
        <v>0.05</v>
      </c>
      <c r="Q68" s="77">
        <f t="shared" si="71"/>
        <v>0.05</v>
      </c>
      <c r="R68" s="78">
        <f t="shared" si="72"/>
        <v>0.33333333333333331</v>
      </c>
      <c r="S68" s="78">
        <f t="shared" si="73"/>
        <v>1</v>
      </c>
      <c r="T68" s="78">
        <f t="shared" si="74"/>
        <v>0.33333333333333331</v>
      </c>
      <c r="U68" s="78">
        <f t="shared" si="75"/>
        <v>0.05</v>
      </c>
      <c r="V68" s="78">
        <f t="shared" si="76"/>
        <v>0</v>
      </c>
      <c r="W68" s="78" t="b">
        <f t="shared" si="77"/>
        <v>1</v>
      </c>
      <c r="X68" s="78">
        <f t="shared" si="78"/>
        <v>0</v>
      </c>
      <c r="Y68" s="83"/>
      <c r="Z68" s="89"/>
      <c r="AA68" s="85"/>
      <c r="AB68" s="85"/>
      <c r="AC68" s="85"/>
      <c r="AD68" s="86"/>
    </row>
    <row r="69" spans="3:30" ht="36.75" customHeight="1" x14ac:dyDescent="0.2">
      <c r="C69" s="106" t="s">
        <v>125</v>
      </c>
      <c r="D69" s="95" t="s">
        <v>132</v>
      </c>
      <c r="E69" s="107" t="s">
        <v>150</v>
      </c>
      <c r="F69" s="12"/>
      <c r="G69" s="18"/>
      <c r="H69" s="18" t="s">
        <v>145</v>
      </c>
      <c r="I69" s="18"/>
      <c r="J69" s="18"/>
      <c r="K69" s="72" t="str">
        <f t="shared" si="70"/>
        <v/>
      </c>
      <c r="L69" s="73">
        <v>0.05</v>
      </c>
      <c r="Q69" s="77">
        <f t="shared" si="71"/>
        <v>0.05</v>
      </c>
      <c r="R69" s="78">
        <f t="shared" si="72"/>
        <v>0.33333333333333331</v>
      </c>
      <c r="S69" s="78">
        <f t="shared" si="73"/>
        <v>1</v>
      </c>
      <c r="T69" s="78">
        <f t="shared" si="74"/>
        <v>0.33333333333333331</v>
      </c>
      <c r="U69" s="78">
        <f t="shared" si="75"/>
        <v>0.05</v>
      </c>
      <c r="V69" s="78">
        <f t="shared" si="76"/>
        <v>0</v>
      </c>
      <c r="W69" s="78" t="b">
        <f t="shared" si="77"/>
        <v>1</v>
      </c>
      <c r="X69" s="78">
        <f t="shared" si="78"/>
        <v>0</v>
      </c>
      <c r="Y69" s="91"/>
      <c r="Z69" s="92">
        <f>Z61*AA61</f>
        <v>0.15</v>
      </c>
      <c r="AA69" s="93"/>
      <c r="AB69" s="93"/>
      <c r="AC69" s="93"/>
      <c r="AD69" s="94"/>
    </row>
    <row r="70" spans="3:30" ht="30" customHeight="1" x14ac:dyDescent="0.2">
      <c r="C70" s="414" t="s">
        <v>231</v>
      </c>
      <c r="D70" s="415"/>
      <c r="E70" s="415"/>
      <c r="F70" s="415"/>
      <c r="G70" s="415"/>
      <c r="H70" s="415"/>
      <c r="I70" s="415"/>
      <c r="J70" s="415"/>
      <c r="K70" s="109"/>
      <c r="L70" s="105">
        <v>0.05</v>
      </c>
      <c r="M70" s="65">
        <f>SUM(L71:L74)</f>
        <v>1</v>
      </c>
    </row>
    <row r="71" spans="3:30" ht="36.75" customHeight="1" x14ac:dyDescent="0.2">
      <c r="C71" s="106" t="s">
        <v>126</v>
      </c>
      <c r="D71" s="107" t="s">
        <v>301</v>
      </c>
      <c r="E71" s="107" t="s">
        <v>263</v>
      </c>
      <c r="F71" s="12"/>
      <c r="G71" s="18"/>
      <c r="H71" s="18"/>
      <c r="I71" s="18"/>
      <c r="J71" s="18" t="s">
        <v>145</v>
      </c>
      <c r="K71" s="72" t="str">
        <f>IF(S71&gt;1,"?",(IF(X71&gt;0,"?","")))</f>
        <v/>
      </c>
      <c r="L71" s="73">
        <v>0.25</v>
      </c>
      <c r="Q71" s="77">
        <f>L71</f>
        <v>0.25</v>
      </c>
      <c r="R71" s="78">
        <f>IF(J71&lt;&gt;"",1,IF(I71&lt;&gt;"",2/3,IF(H71&lt;&gt;"",1/3,0)))*Q71*20</f>
        <v>5</v>
      </c>
      <c r="S71" s="78">
        <f>IF(F71="",IF(G71&lt;&gt;"",1,0)+IF(H71&lt;&gt;"",1,0)+IF(I71&lt;&gt;"",1,0)+IF(J71&lt;&gt;"",1,0),0)</f>
        <v>1</v>
      </c>
      <c r="T71" s="78">
        <f>IF(F71&lt;&gt;"",0,IF(G71="",(R71/(Q71*20)),0.02+(R71/(Q71*20))))</f>
        <v>1</v>
      </c>
      <c r="U71" s="78">
        <f>IF(F71&lt;&gt;"",0,Q71)</f>
        <v>0.25</v>
      </c>
      <c r="V71" s="78">
        <f>IF(K71&lt;&gt;"",1,0)</f>
        <v>0</v>
      </c>
      <c r="W71" s="78" t="b">
        <f>IF(F71="",OR(G71&lt;&gt;"",H71&lt;&gt;"",I71&lt;&gt;"",J71&lt;&gt;""),0)</f>
        <v>1</v>
      </c>
      <c r="X71" s="78">
        <f>IF(F71&lt;&gt;"",IF(G71&lt;&gt;"",1,0)+IF(H71&lt;&gt;"",1,0)+IF(I71&lt;&gt;"",1,0)+IF(J71&lt;&gt;"",1,0),0)</f>
        <v>0</v>
      </c>
      <c r="Y71" s="78" t="b">
        <f>OR(W71=FALSE,W72=FALSE,W73=FALSE,W74=FALSE)</f>
        <v>0</v>
      </c>
      <c r="Z71" s="79">
        <f>SUM(U71:U74)</f>
        <v>1</v>
      </c>
      <c r="AA71" s="80">
        <f>L70</f>
        <v>0.05</v>
      </c>
      <c r="AB71" s="78">
        <f>SUM(T71:T74)</f>
        <v>4</v>
      </c>
      <c r="AC71" s="78">
        <f>IF(SUM(S71:S74)=0,0,1)</f>
        <v>1</v>
      </c>
      <c r="AD71" s="81">
        <f>IF(AC71=1,SUMPRODUCT(R71:R74,S71:S74)/SUMPRODUCT(Q71:Q74,S71:S74),0)</f>
        <v>20</v>
      </c>
    </row>
    <row r="72" spans="3:30" ht="36.75" customHeight="1" x14ac:dyDescent="0.2">
      <c r="C72" s="106" t="s">
        <v>127</v>
      </c>
      <c r="D72" s="107" t="s">
        <v>300</v>
      </c>
      <c r="E72" s="107" t="s">
        <v>262</v>
      </c>
      <c r="F72" s="12"/>
      <c r="G72" s="18"/>
      <c r="H72" s="18"/>
      <c r="I72" s="18"/>
      <c r="J72" s="18" t="s">
        <v>145</v>
      </c>
      <c r="K72" s="72" t="str">
        <f t="shared" ref="K72:K73" si="79">IF(S72&gt;1,"?",(IF(X72&gt;0,"?","")))</f>
        <v/>
      </c>
      <c r="L72" s="73">
        <v>0.25</v>
      </c>
      <c r="Q72" s="77">
        <f t="shared" ref="Q72:Q74" si="80">L72</f>
        <v>0.25</v>
      </c>
      <c r="R72" s="78">
        <f t="shared" ref="R72:R74" si="81">IF(J72&lt;&gt;"",1,IF(I72&lt;&gt;"",2/3,IF(H72&lt;&gt;"",1/3,0)))*Q72*20</f>
        <v>5</v>
      </c>
      <c r="S72" s="78">
        <f t="shared" ref="S72:S74" si="82">IF(F72="",IF(G72&lt;&gt;"",1,0)+IF(H72&lt;&gt;"",1,0)+IF(I72&lt;&gt;"",1,0)+IF(J72&lt;&gt;"",1,0),0)</f>
        <v>1</v>
      </c>
      <c r="T72" s="78">
        <f t="shared" ref="T72:T74" si="83">IF(F72&lt;&gt;"",0,IF(G72="",(R72/(Q72*20)),0.02+(R72/(Q72*20))))</f>
        <v>1</v>
      </c>
      <c r="U72" s="78">
        <f t="shared" ref="U72:U74" si="84">IF(F72&lt;&gt;"",0,Q72)</f>
        <v>0.25</v>
      </c>
      <c r="V72" s="78">
        <f t="shared" ref="V72:V74" si="85">IF(K72&lt;&gt;"",1,0)</f>
        <v>0</v>
      </c>
      <c r="W72" s="78" t="b">
        <f t="shared" ref="W72:W74" si="86">IF(F72="",OR(G72&lt;&gt;"",H72&lt;&gt;"",I72&lt;&gt;"",J72&lt;&gt;""),0)</f>
        <v>1</v>
      </c>
      <c r="X72" s="78">
        <f t="shared" ref="X72:X74" si="87">IF(F72&lt;&gt;"",IF(G72&lt;&gt;"",1,0)+IF(H72&lt;&gt;"",1,0)+IF(I72&lt;&gt;"",1,0)+IF(J72&lt;&gt;"",1,0),0)</f>
        <v>0</v>
      </c>
      <c r="Y72" s="83"/>
      <c r="Z72" s="84"/>
      <c r="AA72" s="85"/>
      <c r="AB72" s="85"/>
      <c r="AC72" s="85"/>
      <c r="AD72" s="86"/>
    </row>
    <row r="73" spans="3:30" ht="36.75" customHeight="1" x14ac:dyDescent="0.2">
      <c r="C73" s="106" t="s">
        <v>128</v>
      </c>
      <c r="D73" s="107" t="s">
        <v>299</v>
      </c>
      <c r="E73" s="107" t="s">
        <v>261</v>
      </c>
      <c r="F73" s="12"/>
      <c r="G73" s="18"/>
      <c r="H73" s="18"/>
      <c r="I73" s="18"/>
      <c r="J73" s="18" t="s">
        <v>145</v>
      </c>
      <c r="K73" s="72" t="str">
        <f t="shared" si="79"/>
        <v/>
      </c>
      <c r="L73" s="73">
        <v>0.25</v>
      </c>
      <c r="Q73" s="77">
        <f t="shared" si="80"/>
        <v>0.25</v>
      </c>
      <c r="R73" s="78">
        <f t="shared" si="81"/>
        <v>5</v>
      </c>
      <c r="S73" s="78">
        <f t="shared" si="82"/>
        <v>1</v>
      </c>
      <c r="T73" s="78">
        <f t="shared" si="83"/>
        <v>1</v>
      </c>
      <c r="U73" s="78">
        <f t="shared" si="84"/>
        <v>0.25</v>
      </c>
      <c r="V73" s="78">
        <f t="shared" si="85"/>
        <v>0</v>
      </c>
      <c r="W73" s="78" t="b">
        <f t="shared" si="86"/>
        <v>1</v>
      </c>
      <c r="X73" s="78">
        <f t="shared" si="87"/>
        <v>0</v>
      </c>
      <c r="Y73" s="83"/>
      <c r="Z73" s="89"/>
      <c r="AA73" s="85"/>
      <c r="AB73" s="85"/>
      <c r="AC73" s="85"/>
      <c r="AD73" s="86"/>
    </row>
    <row r="74" spans="3:30" ht="36.75" customHeight="1" x14ac:dyDescent="0.2">
      <c r="C74" s="106" t="s">
        <v>129</v>
      </c>
      <c r="D74" s="95" t="s">
        <v>132</v>
      </c>
      <c r="E74" s="107" t="s">
        <v>150</v>
      </c>
      <c r="F74" s="12"/>
      <c r="G74" s="18"/>
      <c r="H74" s="18"/>
      <c r="I74" s="18"/>
      <c r="J74" s="18" t="s">
        <v>145</v>
      </c>
      <c r="K74" s="72" t="str">
        <f>IF(S74&gt;1,"?",(IF(X74&gt;0,"?","")))</f>
        <v/>
      </c>
      <c r="L74" s="73">
        <v>0.25</v>
      </c>
      <c r="Q74" s="77">
        <f t="shared" si="80"/>
        <v>0.25</v>
      </c>
      <c r="R74" s="78">
        <f t="shared" si="81"/>
        <v>5</v>
      </c>
      <c r="S74" s="78">
        <f t="shared" si="82"/>
        <v>1</v>
      </c>
      <c r="T74" s="78">
        <f t="shared" si="83"/>
        <v>1</v>
      </c>
      <c r="U74" s="78">
        <f t="shared" si="84"/>
        <v>0.25</v>
      </c>
      <c r="V74" s="78">
        <f t="shared" si="85"/>
        <v>0</v>
      </c>
      <c r="W74" s="78" t="b">
        <f t="shared" si="86"/>
        <v>1</v>
      </c>
      <c r="X74" s="78">
        <f t="shared" si="87"/>
        <v>0</v>
      </c>
      <c r="Y74" s="91"/>
      <c r="Z74" s="92">
        <f>Z71*AA71</f>
        <v>0.05</v>
      </c>
      <c r="AA74" s="93"/>
      <c r="AB74" s="93"/>
      <c r="AC74" s="93"/>
      <c r="AD74" s="94"/>
    </row>
    <row r="75" spans="3:30" ht="30" customHeight="1" x14ac:dyDescent="0.2">
      <c r="C75" s="414" t="s">
        <v>214</v>
      </c>
      <c r="D75" s="415"/>
      <c r="E75" s="415"/>
      <c r="F75" s="415"/>
      <c r="G75" s="415"/>
      <c r="H75" s="415"/>
      <c r="I75" s="415"/>
      <c r="J75" s="415"/>
      <c r="K75" s="109"/>
      <c r="L75" s="64">
        <v>0.1</v>
      </c>
      <c r="M75" s="65">
        <f>SUM(L76:L81)</f>
        <v>1.0000000000000002</v>
      </c>
    </row>
    <row r="76" spans="3:30" ht="36.75" customHeight="1" x14ac:dyDescent="0.2">
      <c r="C76" s="106" t="s">
        <v>264</v>
      </c>
      <c r="D76" s="107" t="s">
        <v>298</v>
      </c>
      <c r="E76" s="107" t="s">
        <v>274</v>
      </c>
      <c r="F76" s="26"/>
      <c r="G76" s="17"/>
      <c r="H76" s="17"/>
      <c r="I76" s="17" t="s">
        <v>145</v>
      </c>
      <c r="J76" s="17"/>
      <c r="K76" s="72" t="str">
        <f>IF(S76&gt;1,"?",(IF(X76&gt;0,"?","")))</f>
        <v/>
      </c>
      <c r="L76" s="73">
        <v>0.2</v>
      </c>
      <c r="Q76" s="77">
        <f>L76</f>
        <v>0.2</v>
      </c>
      <c r="R76" s="78">
        <f>IF(J76&lt;&gt;"",1,IF(I76&lt;&gt;"",2/3,IF(H76&lt;&gt;"",1/3,0)))*Q76*20</f>
        <v>2.6666666666666665</v>
      </c>
      <c r="S76" s="78">
        <f>IF(F76="",IF(G76&lt;&gt;"",1,0)+IF(H76&lt;&gt;"",1,0)+IF(I76&lt;&gt;"",1,0)+IF(J76&lt;&gt;"",1,0),0)</f>
        <v>1</v>
      </c>
      <c r="T76" s="78">
        <f>IF(F76&lt;&gt;"",0,IF(G76="",(R76/(Q76*20)),0.02+(R76/(Q76*20))))</f>
        <v>0.66666666666666663</v>
      </c>
      <c r="U76" s="78">
        <f>IF(F76&lt;&gt;"",0,Q76)</f>
        <v>0.2</v>
      </c>
      <c r="V76" s="78">
        <f>IF(K76&lt;&gt;"",1,0)</f>
        <v>0</v>
      </c>
      <c r="W76" s="78" t="b">
        <f>IF(F76="",OR(G76&lt;&gt;"",H76&lt;&gt;"",I76&lt;&gt;"",J76&lt;&gt;""),0)</f>
        <v>1</v>
      </c>
      <c r="X76" s="78">
        <f>IF(F76&lt;&gt;"",IF(G76&lt;&gt;"",1,0)+IF(H76&lt;&gt;"",1,0)+IF(I76&lt;&gt;"",1,0)+IF(J76&lt;&gt;"",1,0),0)</f>
        <v>0</v>
      </c>
      <c r="Y76" s="78" t="b">
        <f>OR(W76=FALSE,W77=FALSE,W78=FALSE,W79=FALSE,W80=FALSE,W81=FALSE)</f>
        <v>0</v>
      </c>
      <c r="Z76" s="79">
        <f>SUM(U76:U81)</f>
        <v>1.0000000000000002</v>
      </c>
      <c r="AA76" s="80">
        <f>L75</f>
        <v>0.1</v>
      </c>
      <c r="AB76" s="78">
        <f>SUM(T76:T81)</f>
        <v>3.9999999999999996</v>
      </c>
      <c r="AC76" s="78">
        <f>IF(SUM(S76:S81)=0,0,1)</f>
        <v>1</v>
      </c>
      <c r="AD76" s="81">
        <f>IF(AC76=1,SUMPRODUCT(R76:R81,S76:S81)/SUMPRODUCT(Q76:Q81,S76:S81),0)</f>
        <v>13.333333333333329</v>
      </c>
    </row>
    <row r="77" spans="3:30" ht="36.75" customHeight="1" x14ac:dyDescent="0.2">
      <c r="C77" s="106" t="s">
        <v>265</v>
      </c>
      <c r="D77" s="107" t="s">
        <v>297</v>
      </c>
      <c r="E77" s="107" t="s">
        <v>273</v>
      </c>
      <c r="F77" s="26"/>
      <c r="G77" s="17"/>
      <c r="H77" s="17"/>
      <c r="I77" s="17" t="s">
        <v>145</v>
      </c>
      <c r="J77" s="17"/>
      <c r="K77" s="72" t="str">
        <f t="shared" ref="K77:K81" si="88">IF(S77&gt;1,"?",(IF(X77&gt;0,"?","")))</f>
        <v/>
      </c>
      <c r="L77" s="73">
        <v>0.2</v>
      </c>
      <c r="Q77" s="77">
        <f t="shared" ref="Q77:Q81" si="89">L77</f>
        <v>0.2</v>
      </c>
      <c r="R77" s="78">
        <f t="shared" ref="R77:R81" si="90">IF(J77&lt;&gt;"",1,IF(I77&lt;&gt;"",2/3,IF(H77&lt;&gt;"",1/3,0)))*Q77*20</f>
        <v>2.6666666666666665</v>
      </c>
      <c r="S77" s="78">
        <f t="shared" ref="S77:S81" si="91">IF(F77="",IF(G77&lt;&gt;"",1,0)+IF(H77&lt;&gt;"",1,0)+IF(I77&lt;&gt;"",1,0)+IF(J77&lt;&gt;"",1,0),0)</f>
        <v>1</v>
      </c>
      <c r="T77" s="78">
        <f t="shared" ref="T77:T81" si="92">IF(F77&lt;&gt;"",0,IF(G77="",(R77/(Q77*20)),0.02+(R77/(Q77*20))))</f>
        <v>0.66666666666666663</v>
      </c>
      <c r="U77" s="78">
        <f t="shared" ref="U77:U81" si="93">IF(F77&lt;&gt;"",0,Q77)</f>
        <v>0.2</v>
      </c>
      <c r="V77" s="78">
        <f t="shared" ref="V77:V81" si="94">IF(K77&lt;&gt;"",1,0)</f>
        <v>0</v>
      </c>
      <c r="W77" s="78" t="b">
        <f t="shared" ref="W77:W81" si="95">IF(F77="",OR(G77&lt;&gt;"",H77&lt;&gt;"",I77&lt;&gt;"",J77&lt;&gt;""),0)</f>
        <v>1</v>
      </c>
      <c r="X77" s="78">
        <f t="shared" ref="X77:X81" si="96">IF(F77&lt;&gt;"",IF(G77&lt;&gt;"",1,0)+IF(H77&lt;&gt;"",1,0)+IF(I77&lt;&gt;"",1,0)+IF(J77&lt;&gt;"",1,0),0)</f>
        <v>0</v>
      </c>
      <c r="Y77" s="83"/>
      <c r="Z77" s="84"/>
      <c r="AA77" s="85"/>
      <c r="AB77" s="85"/>
      <c r="AC77" s="85"/>
      <c r="AD77" s="86"/>
    </row>
    <row r="78" spans="3:30" ht="36.75" customHeight="1" x14ac:dyDescent="0.2">
      <c r="C78" s="106" t="s">
        <v>266</v>
      </c>
      <c r="D78" s="107" t="s">
        <v>296</v>
      </c>
      <c r="E78" s="107" t="s">
        <v>272</v>
      </c>
      <c r="F78" s="26"/>
      <c r="G78" s="17"/>
      <c r="H78" s="17"/>
      <c r="I78" s="17" t="s">
        <v>145</v>
      </c>
      <c r="J78" s="17"/>
      <c r="K78" s="72" t="str">
        <f t="shared" si="88"/>
        <v/>
      </c>
      <c r="L78" s="73">
        <v>0.2</v>
      </c>
      <c r="Q78" s="77">
        <f t="shared" si="89"/>
        <v>0.2</v>
      </c>
      <c r="R78" s="78">
        <f t="shared" si="90"/>
        <v>2.6666666666666665</v>
      </c>
      <c r="S78" s="78">
        <f t="shared" si="91"/>
        <v>1</v>
      </c>
      <c r="T78" s="78">
        <f t="shared" si="92"/>
        <v>0.66666666666666663</v>
      </c>
      <c r="U78" s="78">
        <f t="shared" si="93"/>
        <v>0.2</v>
      </c>
      <c r="V78" s="78">
        <f t="shared" si="94"/>
        <v>0</v>
      </c>
      <c r="W78" s="78" t="b">
        <f t="shared" si="95"/>
        <v>1</v>
      </c>
      <c r="X78" s="78">
        <f t="shared" si="96"/>
        <v>0</v>
      </c>
      <c r="Y78" s="83"/>
      <c r="Z78" s="89"/>
      <c r="AA78" s="85"/>
      <c r="AB78" s="85"/>
      <c r="AC78" s="85"/>
      <c r="AD78" s="86"/>
    </row>
    <row r="79" spans="3:30" ht="36.75" customHeight="1" x14ac:dyDescent="0.2">
      <c r="C79" s="106" t="s">
        <v>267</v>
      </c>
      <c r="D79" s="107" t="s">
        <v>295</v>
      </c>
      <c r="E79" s="107" t="s">
        <v>271</v>
      </c>
      <c r="F79" s="26"/>
      <c r="G79" s="17"/>
      <c r="H79" s="17"/>
      <c r="I79" s="17" t="s">
        <v>145</v>
      </c>
      <c r="J79" s="17"/>
      <c r="K79" s="72" t="str">
        <f t="shared" si="88"/>
        <v/>
      </c>
      <c r="L79" s="73">
        <v>0.15</v>
      </c>
      <c r="Q79" s="77">
        <f t="shared" si="89"/>
        <v>0.15</v>
      </c>
      <c r="R79" s="78">
        <f t="shared" si="90"/>
        <v>1.9999999999999998</v>
      </c>
      <c r="S79" s="78">
        <f t="shared" si="91"/>
        <v>1</v>
      </c>
      <c r="T79" s="78">
        <f t="shared" si="92"/>
        <v>0.66666666666666663</v>
      </c>
      <c r="U79" s="78">
        <f t="shared" si="93"/>
        <v>0.15</v>
      </c>
      <c r="V79" s="78">
        <f t="shared" si="94"/>
        <v>0</v>
      </c>
      <c r="W79" s="78" t="b">
        <f t="shared" si="95"/>
        <v>1</v>
      </c>
      <c r="X79" s="78">
        <f t="shared" si="96"/>
        <v>0</v>
      </c>
      <c r="Y79" s="83"/>
      <c r="Z79" s="89"/>
      <c r="AA79" s="85"/>
      <c r="AB79" s="85"/>
      <c r="AC79" s="85"/>
      <c r="AD79" s="86"/>
    </row>
    <row r="80" spans="3:30" ht="36.75" customHeight="1" x14ac:dyDescent="0.2">
      <c r="C80" s="106" t="s">
        <v>268</v>
      </c>
      <c r="D80" s="107" t="s">
        <v>294</v>
      </c>
      <c r="E80" s="107" t="s">
        <v>270</v>
      </c>
      <c r="F80" s="26"/>
      <c r="G80" s="17"/>
      <c r="H80" s="17"/>
      <c r="I80" s="17" t="s">
        <v>145</v>
      </c>
      <c r="J80" s="17"/>
      <c r="K80" s="72" t="str">
        <f t="shared" si="88"/>
        <v/>
      </c>
      <c r="L80" s="73">
        <v>0.2</v>
      </c>
      <c r="Q80" s="77">
        <f t="shared" si="89"/>
        <v>0.2</v>
      </c>
      <c r="R80" s="78">
        <f t="shared" si="90"/>
        <v>2.6666666666666665</v>
      </c>
      <c r="S80" s="78">
        <f t="shared" si="91"/>
        <v>1</v>
      </c>
      <c r="T80" s="78">
        <f t="shared" si="92"/>
        <v>0.66666666666666663</v>
      </c>
      <c r="U80" s="78">
        <f t="shared" si="93"/>
        <v>0.2</v>
      </c>
      <c r="V80" s="78">
        <f t="shared" si="94"/>
        <v>0</v>
      </c>
      <c r="W80" s="78" t="b">
        <f t="shared" si="95"/>
        <v>1</v>
      </c>
      <c r="X80" s="78">
        <f t="shared" si="96"/>
        <v>0</v>
      </c>
      <c r="Y80" s="83"/>
      <c r="Z80" s="89"/>
      <c r="AA80" s="85"/>
      <c r="AB80" s="85"/>
      <c r="AC80" s="85"/>
      <c r="AD80" s="86"/>
    </row>
    <row r="81" spans="3:30" ht="36.75" customHeight="1" x14ac:dyDescent="0.2">
      <c r="C81" s="106" t="s">
        <v>269</v>
      </c>
      <c r="D81" s="95" t="s">
        <v>132</v>
      </c>
      <c r="E81" s="107" t="s">
        <v>150</v>
      </c>
      <c r="F81" s="26"/>
      <c r="G81" s="17"/>
      <c r="H81" s="17"/>
      <c r="I81" s="17" t="s">
        <v>145</v>
      </c>
      <c r="J81" s="17"/>
      <c r="K81" s="72" t="str">
        <f t="shared" si="88"/>
        <v/>
      </c>
      <c r="L81" s="73">
        <v>0.05</v>
      </c>
      <c r="Q81" s="77">
        <f t="shared" si="89"/>
        <v>0.05</v>
      </c>
      <c r="R81" s="78">
        <f t="shared" si="90"/>
        <v>0.66666666666666663</v>
      </c>
      <c r="S81" s="78">
        <f t="shared" si="91"/>
        <v>1</v>
      </c>
      <c r="T81" s="78">
        <f t="shared" si="92"/>
        <v>0.66666666666666663</v>
      </c>
      <c r="U81" s="78">
        <f t="shared" si="93"/>
        <v>0.05</v>
      </c>
      <c r="V81" s="78">
        <f t="shared" si="94"/>
        <v>0</v>
      </c>
      <c r="W81" s="78" t="b">
        <f t="shared" si="95"/>
        <v>1</v>
      </c>
      <c r="X81" s="78">
        <f t="shared" si="96"/>
        <v>0</v>
      </c>
      <c r="Y81" s="91"/>
      <c r="Z81" s="92">
        <f>Z76*AA76</f>
        <v>0.10000000000000003</v>
      </c>
      <c r="AA81" s="93"/>
      <c r="AB81" s="93"/>
      <c r="AC81" s="93"/>
      <c r="AD81" s="94"/>
    </row>
    <row r="82" spans="3:30" ht="30" customHeight="1" x14ac:dyDescent="0.2">
      <c r="C82" s="415" t="s">
        <v>226</v>
      </c>
      <c r="D82" s="415"/>
      <c r="E82" s="415"/>
      <c r="F82" s="415"/>
      <c r="G82" s="415"/>
      <c r="H82" s="415"/>
      <c r="I82" s="415"/>
      <c r="J82" s="415"/>
      <c r="K82" s="108"/>
      <c r="L82" s="105">
        <v>0.05</v>
      </c>
      <c r="M82" s="65">
        <f>SUM(L83:L85)</f>
        <v>1</v>
      </c>
    </row>
    <row r="83" spans="3:30" ht="36.75" customHeight="1" x14ac:dyDescent="0.2">
      <c r="C83" s="110" t="s">
        <v>278</v>
      </c>
      <c r="D83" s="111" t="s">
        <v>293</v>
      </c>
      <c r="E83" s="111" t="s">
        <v>277</v>
      </c>
      <c r="F83" s="10"/>
      <c r="G83" s="20"/>
      <c r="H83" s="20"/>
      <c r="I83" s="20"/>
      <c r="J83" s="21" t="s">
        <v>145</v>
      </c>
      <c r="K83" s="72" t="str">
        <f>IF(S83&gt;1,"?",(IF(X83&gt;0,"?","")))</f>
        <v/>
      </c>
      <c r="L83" s="113">
        <v>0.35</v>
      </c>
      <c r="Q83" s="77">
        <f>L83</f>
        <v>0.35</v>
      </c>
      <c r="R83" s="78">
        <f>IF(J83&lt;&gt;"",1,IF(I83&lt;&gt;"",2/3,IF(H83&lt;&gt;"",1/3,0)))*Q83*20</f>
        <v>7</v>
      </c>
      <c r="S83" s="78">
        <f>IF(F83="",IF(G83&lt;&gt;"",1,0)+IF(H83&lt;&gt;"",1,0)+IF(I83&lt;&gt;"",1,0)+IF(J83&lt;&gt;"",1,0),0)</f>
        <v>1</v>
      </c>
      <c r="T83" s="78">
        <f>IF(F83&lt;&gt;"",0,IF(G83="",(R83/(Q83*20)),0.02+(R83/(Q83*20))))</f>
        <v>1</v>
      </c>
      <c r="U83" s="78">
        <f>IF(F83&lt;&gt;"",0,Q83)</f>
        <v>0.35</v>
      </c>
      <c r="V83" s="78">
        <f>IF(K83&lt;&gt;"",1,0)</f>
        <v>0</v>
      </c>
      <c r="W83" s="78" t="b">
        <f>IF(F83="",OR(G83&lt;&gt;"",H83&lt;&gt;"",I83&lt;&gt;"",J83&lt;&gt;""),0)</f>
        <v>1</v>
      </c>
      <c r="X83" s="78">
        <f>IF(F83&lt;&gt;"",IF(G83&lt;&gt;"",1,0)+IF(H83&lt;&gt;"",1,0)+IF(I83&lt;&gt;"",1,0)+IF(J83&lt;&gt;"",1,0),0)</f>
        <v>0</v>
      </c>
      <c r="Y83" s="78" t="b">
        <f>OR(W83=FALSE,W84=FALSE,W85=FALSE)</f>
        <v>0</v>
      </c>
      <c r="Z83" s="79">
        <f>SUM(U83:U85)</f>
        <v>1</v>
      </c>
      <c r="AA83" s="80">
        <f>L82</f>
        <v>0.05</v>
      </c>
      <c r="AB83" s="78">
        <f>SUM(T83:T85)</f>
        <v>3</v>
      </c>
      <c r="AC83" s="78">
        <f>IF(SUM(S83:S85)=0,0,1)</f>
        <v>1</v>
      </c>
      <c r="AD83" s="81">
        <f>IF(AC83=1,SUMPRODUCT(R83:R85,S83:S85)/SUMPRODUCT(Q83:Q85,S83:S85),0)</f>
        <v>20</v>
      </c>
    </row>
    <row r="84" spans="3:30" ht="130.5" customHeight="1" x14ac:dyDescent="0.2">
      <c r="C84" s="110" t="s">
        <v>279</v>
      </c>
      <c r="D84" s="111" t="s">
        <v>292</v>
      </c>
      <c r="E84" s="111" t="s">
        <v>276</v>
      </c>
      <c r="F84" s="10"/>
      <c r="G84" s="20"/>
      <c r="H84" s="20"/>
      <c r="I84" s="20"/>
      <c r="J84" s="21" t="s">
        <v>145</v>
      </c>
      <c r="K84" s="72" t="str">
        <f t="shared" ref="K84:K85" si="97">IF(S84&gt;1,"?",(IF(X84&gt;0,"?","")))</f>
        <v/>
      </c>
      <c r="L84" s="113">
        <v>0.35</v>
      </c>
      <c r="Q84" s="77">
        <f t="shared" ref="Q84:Q85" si="98">L84</f>
        <v>0.35</v>
      </c>
      <c r="R84" s="78">
        <f t="shared" ref="R84:R85" si="99">IF(J84&lt;&gt;"",1,IF(I84&lt;&gt;"",2/3,IF(H84&lt;&gt;"",1/3,0)))*Q84*20</f>
        <v>7</v>
      </c>
      <c r="S84" s="78">
        <f t="shared" ref="S84:S85" si="100">IF(F84="",IF(G84&lt;&gt;"",1,0)+IF(H84&lt;&gt;"",1,0)+IF(I84&lt;&gt;"",1,0)+IF(J84&lt;&gt;"",1,0),0)</f>
        <v>1</v>
      </c>
      <c r="T84" s="78">
        <f t="shared" ref="T84:T85" si="101">IF(F84&lt;&gt;"",0,IF(G84="",(R84/(Q84*20)),0.02+(R84/(Q84*20))))</f>
        <v>1</v>
      </c>
      <c r="U84" s="78">
        <f t="shared" ref="U84:U85" si="102">IF(F84&lt;&gt;"",0,Q84)</f>
        <v>0.35</v>
      </c>
      <c r="V84" s="78">
        <f t="shared" ref="V84:V85" si="103">IF(K84&lt;&gt;"",1,0)</f>
        <v>0</v>
      </c>
      <c r="W84" s="78" t="b">
        <f t="shared" ref="W84:W85" si="104">IF(F84="",OR(G84&lt;&gt;"",H84&lt;&gt;"",I84&lt;&gt;"",J84&lt;&gt;""),0)</f>
        <v>1</v>
      </c>
      <c r="X84" s="78">
        <f t="shared" ref="X84:X85" si="105">IF(F84&lt;&gt;"",IF(G84&lt;&gt;"",1,0)+IF(H84&lt;&gt;"",1,0)+IF(I84&lt;&gt;"",1,0)+IF(J84&lt;&gt;"",1,0),0)</f>
        <v>0</v>
      </c>
      <c r="Y84" s="83"/>
      <c r="Z84" s="84"/>
      <c r="AA84" s="85"/>
      <c r="AB84" s="85"/>
      <c r="AC84" s="85"/>
      <c r="AD84" s="86"/>
    </row>
    <row r="85" spans="3:30" ht="36.75" customHeight="1" x14ac:dyDescent="0.2">
      <c r="C85" s="110" t="s">
        <v>280</v>
      </c>
      <c r="D85" s="112" t="s">
        <v>291</v>
      </c>
      <c r="E85" s="112" t="s">
        <v>275</v>
      </c>
      <c r="F85" s="19"/>
      <c r="G85" s="22"/>
      <c r="H85" s="22"/>
      <c r="I85" s="22"/>
      <c r="J85" s="23" t="s">
        <v>145</v>
      </c>
      <c r="K85" s="96" t="str">
        <f t="shared" si="97"/>
        <v/>
      </c>
      <c r="L85" s="113">
        <v>0.3</v>
      </c>
      <c r="Q85" s="77">
        <f t="shared" si="98"/>
        <v>0.3</v>
      </c>
      <c r="R85" s="78">
        <f t="shared" si="99"/>
        <v>6</v>
      </c>
      <c r="S85" s="78">
        <f t="shared" si="100"/>
        <v>1</v>
      </c>
      <c r="T85" s="78">
        <f t="shared" si="101"/>
        <v>1</v>
      </c>
      <c r="U85" s="78">
        <f t="shared" si="102"/>
        <v>0.3</v>
      </c>
      <c r="V85" s="78">
        <f t="shared" si="103"/>
        <v>0</v>
      </c>
      <c r="W85" s="78" t="b">
        <f t="shared" si="104"/>
        <v>1</v>
      </c>
      <c r="X85" s="78">
        <f t="shared" si="105"/>
        <v>0</v>
      </c>
      <c r="Y85" s="91"/>
      <c r="Z85" s="92">
        <f>Z83*AA83</f>
        <v>0.05</v>
      </c>
      <c r="AA85" s="93"/>
      <c r="AB85" s="93"/>
      <c r="AC85" s="93"/>
      <c r="AD85" s="94"/>
    </row>
    <row r="86" spans="3:30" ht="37.5" customHeight="1" thickBot="1" x14ac:dyDescent="0.25">
      <c r="C86" s="303" t="s">
        <v>165</v>
      </c>
      <c r="D86" s="304"/>
      <c r="E86" s="304"/>
      <c r="F86" s="304"/>
      <c r="G86" s="304"/>
      <c r="H86" s="304"/>
      <c r="I86" s="304"/>
      <c r="J86" s="304"/>
      <c r="K86" s="305"/>
      <c r="L86" s="99"/>
    </row>
    <row r="87" spans="3:30" ht="49.5" customHeight="1" thickBot="1" x14ac:dyDescent="0.25">
      <c r="C87" s="52"/>
      <c r="D87" s="52"/>
      <c r="E87" s="114" t="s">
        <v>8</v>
      </c>
      <c r="F87" s="52"/>
      <c r="G87" s="390">
        <f>Z87</f>
        <v>1.0000000000000002</v>
      </c>
      <c r="H87" s="390"/>
      <c r="I87" s="390"/>
      <c r="J87" s="390"/>
      <c r="L87" s="115">
        <f>SUM(L15+L22+L28+L33+L40+L48+L60+L70+L75+L82)</f>
        <v>1</v>
      </c>
      <c r="P87" s="294" t="s">
        <v>144</v>
      </c>
      <c r="Q87" s="295"/>
      <c r="R87" s="295"/>
      <c r="S87" s="116">
        <f>SUM(AC16,AC23,AC29,AC49,AC34,AC41,AC61,AC71,AC76,AC83)</f>
        <v>10</v>
      </c>
      <c r="T87" s="117" t="str">
        <f>"sur "&amp;COUNTA(Y16:Y85)</f>
        <v>sur 10</v>
      </c>
      <c r="V87" s="118">
        <f>SUM(V16:V85)</f>
        <v>0</v>
      </c>
      <c r="W87" s="118" t="str">
        <f>COUNTIF(W16:W85,"0")&amp;" sur "&amp;COUNTA(W16:W85)</f>
        <v>0 sur 61</v>
      </c>
      <c r="X87" s="118" t="b">
        <f>OR(Y16=TRUE,Y23=TRUE,Y29=TRUE,Y34=TRUE,Y41=TRUE,Y49=TRUE,Y61=TRUE,Y71=TRUE,Y76=TRUE,Y83=TRUE)</f>
        <v>0</v>
      </c>
      <c r="Z87" s="119">
        <f>SUM(Z21,Z27,Z32,Z39,Z47,Z59,Z69,Z74,Z81,Z85)</f>
        <v>1.0000000000000002</v>
      </c>
      <c r="AA87" s="120" t="s">
        <v>46</v>
      </c>
    </row>
    <row r="88" spans="3:30" ht="21" customHeight="1" thickBot="1" x14ac:dyDescent="0.25">
      <c r="C88" s="52"/>
      <c r="D88" s="52"/>
      <c r="F88" s="52"/>
      <c r="V88" s="380" t="s">
        <v>143</v>
      </c>
      <c r="W88" s="380" t="s">
        <v>149</v>
      </c>
    </row>
    <row r="89" spans="3:30" ht="49.5" customHeight="1" thickBot="1" x14ac:dyDescent="0.25">
      <c r="C89" s="52"/>
      <c r="D89" s="52"/>
      <c r="E89" s="121" t="s">
        <v>9</v>
      </c>
      <c r="F89" s="52"/>
      <c r="G89" s="370">
        <f>IF(Z87&lt;50%,"!",IF(V87&lt;&gt;0,"Double saisie!",IF(L91&lt;&gt;0,"Oubli !",(IF(S87&lt;&gt;0,(AD16*AA16+AD23*AA23+AD29*AA29+AD34*AA34+AD41*AA41+AD49*AA49+AD61*AA61+AD71*AA71+AD83*AA83)/(AC16*AA16+AC23*AA23+AC29*AA29+AC34*AA34+AC41*AA41+AC49*AA49+AC61*AA61+AC71*AA71+AC83*AA83),0)))))</f>
        <v>14.814814814814815</v>
      </c>
      <c r="H89" s="371"/>
      <c r="I89" s="412" t="s">
        <v>70</v>
      </c>
      <c r="J89" s="413"/>
      <c r="L89" s="310" t="s">
        <v>148</v>
      </c>
      <c r="M89" s="311"/>
      <c r="V89" s="381"/>
      <c r="W89" s="381"/>
    </row>
    <row r="90" spans="3:30" ht="21" customHeight="1" thickBot="1" x14ac:dyDescent="0.25">
      <c r="C90" s="52"/>
      <c r="D90" s="52"/>
      <c r="E90" s="122"/>
      <c r="F90" s="52"/>
      <c r="G90" s="128"/>
      <c r="H90" s="128"/>
      <c r="I90" s="129"/>
      <c r="J90" s="129"/>
      <c r="L90" s="312"/>
      <c r="M90" s="313"/>
      <c r="V90" s="381"/>
      <c r="W90" s="381"/>
    </row>
    <row r="91" spans="3:30" ht="49.5" customHeight="1" thickBot="1" x14ac:dyDescent="0.25">
      <c r="C91" s="52"/>
      <c r="D91" s="123"/>
      <c r="E91" s="121" t="s">
        <v>49</v>
      </c>
      <c r="F91" s="52"/>
      <c r="G91" s="399">
        <v>15</v>
      </c>
      <c r="H91" s="400"/>
      <c r="I91" s="391" t="s">
        <v>11</v>
      </c>
      <c r="J91" s="392"/>
      <c r="L91" s="308">
        <f>COUNTIF(W16:W85,"FAUX")</f>
        <v>0</v>
      </c>
      <c r="M91" s="309"/>
      <c r="V91" s="381"/>
      <c r="W91" s="381"/>
    </row>
    <row r="92" spans="3:30" ht="21" customHeight="1" thickBot="1" x14ac:dyDescent="0.25">
      <c r="C92" s="52"/>
      <c r="D92" s="123"/>
      <c r="E92" s="122"/>
      <c r="F92" s="52"/>
      <c r="G92" s="132"/>
      <c r="H92" s="132"/>
      <c r="I92" s="131"/>
      <c r="J92" s="131"/>
      <c r="V92" s="381"/>
      <c r="W92" s="381"/>
    </row>
    <row r="93" spans="3:30" ht="49.5" customHeight="1" thickBot="1" x14ac:dyDescent="0.25">
      <c r="C93" s="52"/>
      <c r="D93" s="123"/>
      <c r="E93" s="124" t="s">
        <v>166</v>
      </c>
      <c r="F93" s="130">
        <f>'SESSION 2023'!E18</f>
        <v>11</v>
      </c>
      <c r="G93" s="361">
        <f>G91*F93</f>
        <v>165</v>
      </c>
      <c r="H93" s="362"/>
      <c r="I93" s="356" t="s">
        <v>343</v>
      </c>
      <c r="J93" s="357"/>
      <c r="V93" s="381"/>
      <c r="W93" s="381"/>
    </row>
    <row r="94" spans="3:30" ht="30" customHeight="1" x14ac:dyDescent="0.2">
      <c r="C94" s="52"/>
      <c r="D94" s="123"/>
      <c r="E94" s="125"/>
      <c r="F94" s="123"/>
      <c r="G94" s="126"/>
      <c r="H94" s="126"/>
      <c r="I94" s="43"/>
      <c r="J94" s="127"/>
      <c r="K94" s="99"/>
      <c r="V94" s="381"/>
      <c r="W94" s="381"/>
    </row>
    <row r="95" spans="3:30" ht="34.5" customHeight="1" x14ac:dyDescent="0.2">
      <c r="C95" s="303" t="s">
        <v>48</v>
      </c>
      <c r="D95" s="304"/>
      <c r="E95" s="304"/>
      <c r="F95" s="304"/>
      <c r="G95" s="304"/>
      <c r="H95" s="304"/>
      <c r="I95" s="304"/>
      <c r="J95" s="305"/>
      <c r="V95" s="382"/>
      <c r="W95" s="382"/>
    </row>
    <row r="96" spans="3:30" ht="21" customHeight="1" thickBot="1" x14ac:dyDescent="0.25"/>
    <row r="97" spans="3:11" ht="21" customHeight="1" x14ac:dyDescent="0.2">
      <c r="C97" s="393" t="s">
        <v>12</v>
      </c>
      <c r="D97" s="394"/>
      <c r="E97" s="394"/>
      <c r="F97" s="394"/>
      <c r="G97" s="394"/>
      <c r="H97" s="394"/>
      <c r="I97" s="394"/>
      <c r="J97" s="395"/>
      <c r="K97" s="99"/>
    </row>
    <row r="98" spans="3:11" ht="80.099999999999994" customHeight="1" thickBot="1" x14ac:dyDescent="0.25">
      <c r="C98" s="396"/>
      <c r="D98" s="397"/>
      <c r="E98" s="397"/>
      <c r="F98" s="397"/>
      <c r="G98" s="397"/>
      <c r="H98" s="397"/>
      <c r="I98" s="397"/>
      <c r="J98" s="398"/>
    </row>
    <row r="99" spans="3:11" ht="15" thickBot="1" x14ac:dyDescent="0.25">
      <c r="C99" s="39"/>
      <c r="D99" s="39"/>
      <c r="E99" s="39"/>
      <c r="F99" s="40"/>
      <c r="G99" s="39"/>
      <c r="H99" s="39"/>
      <c r="I99" s="39"/>
      <c r="J99" s="39"/>
    </row>
    <row r="100" spans="3:11" ht="24.95" customHeight="1" thickBot="1" x14ac:dyDescent="0.25">
      <c r="C100" s="407" t="s">
        <v>13</v>
      </c>
      <c r="D100" s="408"/>
      <c r="E100" s="41" t="s">
        <v>14</v>
      </c>
      <c r="F100" s="42"/>
      <c r="G100" s="409" t="s">
        <v>15</v>
      </c>
      <c r="H100" s="410"/>
      <c r="I100" s="410"/>
      <c r="J100" s="411"/>
    </row>
    <row r="101" spans="3:11" ht="50.1" customHeight="1" thickBot="1" x14ac:dyDescent="0.25">
      <c r="C101" s="405"/>
      <c r="D101" s="406"/>
      <c r="E101" s="3"/>
      <c r="F101" s="136"/>
      <c r="G101" s="383"/>
      <c r="H101" s="384"/>
      <c r="I101" s="384"/>
      <c r="J101" s="385"/>
    </row>
    <row r="102" spans="3:11" ht="50.1" customHeight="1" x14ac:dyDescent="0.2">
      <c r="C102" s="386"/>
      <c r="D102" s="387"/>
      <c r="E102" s="4"/>
      <c r="F102" s="136"/>
      <c r="G102" s="388"/>
      <c r="H102" s="389"/>
      <c r="I102" s="389"/>
      <c r="J102" s="389"/>
    </row>
    <row r="103" spans="3:11" ht="50.1" customHeight="1" x14ac:dyDescent="0.2">
      <c r="C103" s="401"/>
      <c r="D103" s="402"/>
      <c r="E103" s="44"/>
      <c r="F103" s="137"/>
      <c r="G103" s="137"/>
      <c r="H103" s="137"/>
      <c r="I103" s="137"/>
      <c r="J103" s="137"/>
    </row>
    <row r="104" spans="3:11" ht="50.1" customHeight="1" thickBot="1" x14ac:dyDescent="0.25">
      <c r="C104" s="403"/>
      <c r="D104" s="404"/>
      <c r="E104" s="45"/>
      <c r="F104" s="137"/>
      <c r="G104" s="137"/>
      <c r="H104" s="137"/>
      <c r="I104" s="137"/>
      <c r="J104" s="137"/>
    </row>
  </sheetData>
  <sheetProtection algorithmName="SHA-512" hashValue="blTpaXvOaIjsoBs5tfL1sAMJjd+CJtP6u+gQtULim1u1vQQxi93jiMguQ72tzc81M//aD16EPUwZmHtWGiDTpQ==" saltValue="2G4gtLIK0+td5jwvq47EAg==" spinCount="100000" sheet="1" objects="1" scenarios="1"/>
  <mergeCells count="64">
    <mergeCell ref="C70:J70"/>
    <mergeCell ref="C48:K48"/>
    <mergeCell ref="C60:J60"/>
    <mergeCell ref="C28:K28"/>
    <mergeCell ref="C33:K33"/>
    <mergeCell ref="C40:K40"/>
    <mergeCell ref="C12:D12"/>
    <mergeCell ref="F12:J12"/>
    <mergeCell ref="E16:E19"/>
    <mergeCell ref="E20:E21"/>
    <mergeCell ref="E23:E27"/>
    <mergeCell ref="C22:K22"/>
    <mergeCell ref="F6:G6"/>
    <mergeCell ref="H6:L6"/>
    <mergeCell ref="F10:G10"/>
    <mergeCell ref="H10:L10"/>
    <mergeCell ref="C15:K15"/>
    <mergeCell ref="F7:G7"/>
    <mergeCell ref="H7:L7"/>
    <mergeCell ref="F8:G8"/>
    <mergeCell ref="H8:L8"/>
    <mergeCell ref="F9:G9"/>
    <mergeCell ref="H9:L9"/>
    <mergeCell ref="C13:D14"/>
    <mergeCell ref="E13:E14"/>
    <mergeCell ref="B8:C8"/>
    <mergeCell ref="B9:C9"/>
    <mergeCell ref="B10:C10"/>
    <mergeCell ref="C86:K86"/>
    <mergeCell ref="I89:J89"/>
    <mergeCell ref="C75:J75"/>
    <mergeCell ref="C82:J82"/>
    <mergeCell ref="F3:L3"/>
    <mergeCell ref="F4:G4"/>
    <mergeCell ref="H4:L4"/>
    <mergeCell ref="G89:H89"/>
    <mergeCell ref="L89:M90"/>
    <mergeCell ref="B3:D3"/>
    <mergeCell ref="B5:C5"/>
    <mergeCell ref="B6:C6"/>
    <mergeCell ref="B7:C7"/>
    <mergeCell ref="B4:C4"/>
    <mergeCell ref="F5:G5"/>
    <mergeCell ref="H5:L5"/>
    <mergeCell ref="C103:D103"/>
    <mergeCell ref="C104:D104"/>
    <mergeCell ref="C101:D101"/>
    <mergeCell ref="C100:D100"/>
    <mergeCell ref="G100:J100"/>
    <mergeCell ref="V88:V95"/>
    <mergeCell ref="W88:W95"/>
    <mergeCell ref="P87:R87"/>
    <mergeCell ref="G101:J101"/>
    <mergeCell ref="C102:D102"/>
    <mergeCell ref="G102:J102"/>
    <mergeCell ref="G87:J87"/>
    <mergeCell ref="C95:J95"/>
    <mergeCell ref="I91:J91"/>
    <mergeCell ref="C97:J97"/>
    <mergeCell ref="C98:J98"/>
    <mergeCell ref="I93:J93"/>
    <mergeCell ref="G93:H93"/>
    <mergeCell ref="G91:H91"/>
    <mergeCell ref="L91:M91"/>
  </mergeCells>
  <phoneticPr fontId="5" type="noConversion"/>
  <conditionalFormatting sqref="G87:J87">
    <cfRule type="cellIs" dxfId="51" priority="90" operator="greaterThan">
      <formula>0.5</formula>
    </cfRule>
    <cfRule type="cellIs" dxfId="50" priority="91" operator="lessThan">
      <formula>0.5</formula>
    </cfRule>
    <cfRule type="cellIs" dxfId="49" priority="92" operator="greaterThan">
      <formula>0.5</formula>
    </cfRule>
  </conditionalFormatting>
  <conditionalFormatting sqref="F13">
    <cfRule type="containsText" dxfId="48" priority="76" operator="containsText" text="Non">
      <formula>NOT(ISERROR(SEARCH("Non",F13)))</formula>
    </cfRule>
    <cfRule type="containsText" dxfId="47" priority="78" operator="containsText" text="Non">
      <formula>NOT(ISERROR(SEARCH("Non",F13)))</formula>
    </cfRule>
  </conditionalFormatting>
  <conditionalFormatting sqref="F13">
    <cfRule type="containsText" dxfId="46" priority="77" operator="containsText" text="Non">
      <formula>NOT(ISERROR(SEARCH("Non",F13)))</formula>
    </cfRule>
  </conditionalFormatting>
  <conditionalFormatting sqref="G89:H89">
    <cfRule type="containsText" dxfId="45" priority="50" operator="containsText" text="!">
      <formula>NOT(ISERROR(SEARCH("!",G89)))</formula>
    </cfRule>
  </conditionalFormatting>
  <conditionalFormatting sqref="M15 M22 M28 M33 M40 M48 M60 M70 M82">
    <cfRule type="cellIs" dxfId="44" priority="48" operator="greaterThan">
      <formula>1</formula>
    </cfRule>
    <cfRule type="cellIs" dxfId="43" priority="49" operator="equal">
      <formula>1</formula>
    </cfRule>
  </conditionalFormatting>
  <conditionalFormatting sqref="O15">
    <cfRule type="containsText" dxfId="42" priority="30" operator="containsText" text="Invalide">
      <formula>NOT(ISERROR(SEARCH("Invalide",O15)))</formula>
    </cfRule>
    <cfRule type="containsText" dxfId="41" priority="31" operator="containsText" text="VALIDE">
      <formula>NOT(ISERROR(SEARCH("VALIDE",O15)))</formula>
    </cfRule>
  </conditionalFormatting>
  <conditionalFormatting sqref="O15">
    <cfRule type="containsText" dxfId="40" priority="25" operator="containsText" text="Erreur saisie">
      <formula>NOT(ISERROR(SEARCH("Erreur saisie",O15)))</formula>
    </cfRule>
    <cfRule type="containsText" dxfId="39" priority="26" operator="containsText" text="Saisie OK">
      <formula>NOT(ISERROR(SEARCH("Saisie OK",O15)))</formula>
    </cfRule>
  </conditionalFormatting>
  <conditionalFormatting sqref="L91:M91">
    <cfRule type="cellIs" dxfId="38" priority="24" operator="greaterThan">
      <formula>0</formula>
    </cfRule>
  </conditionalFormatting>
  <conditionalFormatting sqref="M75">
    <cfRule type="cellIs" dxfId="37" priority="20" operator="greaterThan">
      <formula>1</formula>
    </cfRule>
    <cfRule type="cellIs" dxfId="36" priority="21" operator="equal">
      <formula>1</formula>
    </cfRule>
  </conditionalFormatting>
  <conditionalFormatting sqref="K34:K39 K61:K69 K16:K21 K23:K27 K29:K32 K71:K74 K83:K85 K76:K81 K49:K59 K41:K47">
    <cfRule type="containsText" dxfId="35" priority="3" operator="containsText" text="?">
      <formula>NOT(ISERROR(SEARCH("?",K16)))</formula>
    </cfRule>
  </conditionalFormatting>
  <conditionalFormatting sqref="F49:F59">
    <cfRule type="containsText" dxfId="34" priority="1" operator="containsText" text="Non">
      <formula>NOT(ISERROR(SEARCH("Non",F49)))</formula>
    </cfRule>
    <cfRule type="colorScale" priority="2">
      <colorScale>
        <cfvo type="min"/>
        <cfvo type="percentile" val="50"/>
        <cfvo type="max"/>
        <color rgb="FFF8696B"/>
        <color rgb="FFFFEB84"/>
        <color rgb="FF63BE7B"/>
      </colorScale>
    </cfRule>
  </conditionalFormatting>
  <conditionalFormatting sqref="F34:F39">
    <cfRule type="containsText" dxfId="33" priority="4" operator="containsText" text="Non">
      <formula>NOT(ISERROR(SEARCH("Non",F34)))</formula>
    </cfRule>
    <cfRule type="colorScale" priority="5">
      <colorScale>
        <cfvo type="min"/>
        <cfvo type="percentile" val="50"/>
        <cfvo type="max"/>
        <color rgb="FFF8696B"/>
        <color rgb="FFFFEB84"/>
        <color rgb="FF63BE7B"/>
      </colorScale>
    </cfRule>
  </conditionalFormatting>
  <conditionalFormatting sqref="F41:F47">
    <cfRule type="containsText" dxfId="32" priority="6" operator="containsText" text="Non">
      <formula>NOT(ISERROR(SEARCH("Non",F41)))</formula>
    </cfRule>
    <cfRule type="colorScale" priority="7">
      <colorScale>
        <cfvo type="min"/>
        <cfvo type="percentile" val="50"/>
        <cfvo type="max"/>
        <color rgb="FFF8696B"/>
        <color rgb="FFFFEB84"/>
        <color rgb="FF63BE7B"/>
      </colorScale>
    </cfRule>
  </conditionalFormatting>
  <conditionalFormatting sqref="F61:F69">
    <cfRule type="containsText" dxfId="31" priority="8" operator="containsText" text="Non">
      <formula>NOT(ISERROR(SEARCH("Non",F61)))</formula>
    </cfRule>
    <cfRule type="colorScale" priority="9">
      <colorScale>
        <cfvo type="min"/>
        <cfvo type="percentile" val="50"/>
        <cfvo type="max"/>
        <color rgb="FFF8696B"/>
        <color rgb="FFFFEB84"/>
        <color rgb="FF63BE7B"/>
      </colorScale>
    </cfRule>
  </conditionalFormatting>
  <conditionalFormatting sqref="F76:F81 F71:F74">
    <cfRule type="containsText" dxfId="30" priority="10" operator="containsText" text="Non">
      <formula>NOT(ISERROR(SEARCH("Non",F71)))</formula>
    </cfRule>
    <cfRule type="colorScale" priority="11">
      <colorScale>
        <cfvo type="min"/>
        <cfvo type="percentile" val="50"/>
        <cfvo type="max"/>
        <color rgb="FFF8696B"/>
        <color rgb="FFFFEB84"/>
        <color rgb="FF63BE7B"/>
      </colorScale>
    </cfRule>
  </conditionalFormatting>
  <conditionalFormatting sqref="F16:F21">
    <cfRule type="containsText" dxfId="29" priority="12" operator="containsText" text="Non">
      <formula>NOT(ISERROR(SEARCH("Non",F16)))</formula>
    </cfRule>
    <cfRule type="colorScale" priority="13">
      <colorScale>
        <cfvo type="min"/>
        <cfvo type="percentile" val="50"/>
        <cfvo type="max"/>
        <color rgb="FFF8696B"/>
        <color rgb="FFFFEB84"/>
        <color rgb="FF63BE7B"/>
      </colorScale>
    </cfRule>
  </conditionalFormatting>
  <conditionalFormatting sqref="F23:F27">
    <cfRule type="containsText" dxfId="28" priority="14" operator="containsText" text="Non">
      <formula>NOT(ISERROR(SEARCH("Non",F23)))</formula>
    </cfRule>
    <cfRule type="colorScale" priority="15">
      <colorScale>
        <cfvo type="min"/>
        <cfvo type="percentile" val="50"/>
        <cfvo type="max"/>
        <color rgb="FFF8696B"/>
        <color rgb="FFFFEB84"/>
        <color rgb="FF63BE7B"/>
      </colorScale>
    </cfRule>
  </conditionalFormatting>
  <conditionalFormatting sqref="F29:F32">
    <cfRule type="containsText" dxfId="27" priority="16" operator="containsText" text="Non">
      <formula>NOT(ISERROR(SEARCH("Non",F29)))</formula>
    </cfRule>
    <cfRule type="colorScale" priority="17">
      <colorScale>
        <cfvo type="min"/>
        <cfvo type="percentile" val="50"/>
        <cfvo type="max"/>
        <color rgb="FFF8696B"/>
        <color rgb="FFFFEB84"/>
        <color rgb="FF63BE7B"/>
      </colorScale>
    </cfRule>
  </conditionalFormatting>
  <conditionalFormatting sqref="F83:F85">
    <cfRule type="containsText" dxfId="26" priority="18" operator="containsText" text="Non">
      <formula>NOT(ISERROR(SEARCH("Non",F83)))</formula>
    </cfRule>
    <cfRule type="colorScale" priority="19">
      <colorScale>
        <cfvo type="min"/>
        <cfvo type="percentile" val="50"/>
        <cfvo type="max"/>
        <color rgb="FFF8696B"/>
        <color rgb="FFFFEB84"/>
        <color rgb="FF63BE7B"/>
      </colorScale>
    </cfRule>
  </conditionalFormatting>
  <pageMargins left="1.299212598425197" right="0.11811023622047245" top="0.15748031496062992" bottom="0" header="0.31496062992125984" footer="0.31496062992125984"/>
  <pageSetup paperSize="9" scale="28" orientation="portrait" horizontalDpi="300" verticalDpi="300" r:id="rId1"/>
  <ignoredErrors>
    <ignoredError sqref="M56:M59 M16:M21 M46:M47 M74 M23:M27 M29:M32 M34:M39 M41:M43 M49:M54 M61:M69 M71:M73" formulaRange="1"/>
    <ignoredError sqref="G89" unlockedFormula="1"/>
  </ignoredError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66FF"/>
    <pageSetUpPr fitToPage="1"/>
  </sheetPr>
  <dimension ref="B1:AE104"/>
  <sheetViews>
    <sheetView zoomScale="70" zoomScaleNormal="70" workbookViewId="0">
      <selection activeCell="E99" sqref="E99"/>
    </sheetView>
  </sheetViews>
  <sheetFormatPr baseColWidth="10" defaultColWidth="11" defaultRowHeight="14.25" x14ac:dyDescent="0.2"/>
  <cols>
    <col min="1" max="1" width="1.625" style="31" customWidth="1"/>
    <col min="2" max="3" width="10.625" style="31" customWidth="1"/>
    <col min="4" max="4" width="53.625" style="31" customWidth="1"/>
    <col min="5" max="5" width="70.625" style="31" customWidth="1"/>
    <col min="6" max="6" width="10.125" style="31" customWidth="1"/>
    <col min="7" max="10" width="13.625" style="31" customWidth="1"/>
    <col min="11" max="11" width="5.125" style="31" customWidth="1"/>
    <col min="12" max="12" width="12.125" style="31" customWidth="1"/>
    <col min="13" max="13" width="9.25" style="32" customWidth="1"/>
    <col min="14" max="15" width="8.75" style="31" hidden="1" customWidth="1"/>
    <col min="16" max="16" width="8.875" style="31" hidden="1" customWidth="1"/>
    <col min="17" max="31" width="11" style="31" hidden="1" customWidth="1"/>
    <col min="32" max="16384" width="11" style="31"/>
  </cols>
  <sheetData>
    <row r="1" spans="2:30" ht="21" customHeight="1" x14ac:dyDescent="0.2"/>
    <row r="2" spans="2:30" ht="290.10000000000002" customHeight="1" thickBot="1" x14ac:dyDescent="0.25"/>
    <row r="3" spans="2:30" ht="30" customHeight="1" x14ac:dyDescent="0.2">
      <c r="B3" s="327" t="s">
        <v>162</v>
      </c>
      <c r="C3" s="328"/>
      <c r="D3" s="329"/>
      <c r="E3" s="464"/>
      <c r="F3" s="465"/>
      <c r="G3" s="465"/>
      <c r="H3" s="465"/>
      <c r="I3" s="465"/>
      <c r="J3" s="465"/>
    </row>
    <row r="4" spans="2:30" ht="30" customHeight="1" x14ac:dyDescent="0.2">
      <c r="B4" s="466" t="s">
        <v>142</v>
      </c>
      <c r="C4" s="467"/>
      <c r="D4" s="234" t="str">
        <f>'SESSION 2023'!C6</f>
        <v>XXXX</v>
      </c>
      <c r="E4" s="464"/>
      <c r="F4" s="465"/>
      <c r="G4" s="465"/>
      <c r="H4" s="465"/>
      <c r="I4" s="465"/>
      <c r="J4" s="465"/>
    </row>
    <row r="5" spans="2:30" ht="30" customHeight="1" x14ac:dyDescent="0.2">
      <c r="B5" s="466" t="s">
        <v>153</v>
      </c>
      <c r="C5" s="467"/>
      <c r="D5" s="234">
        <f>'SESSION 2023'!C7</f>
        <v>2023</v>
      </c>
      <c r="E5" s="464"/>
      <c r="F5" s="465"/>
      <c r="G5" s="465"/>
      <c r="H5" s="465"/>
      <c r="I5" s="465"/>
      <c r="J5" s="465"/>
    </row>
    <row r="6" spans="2:30" ht="30" customHeight="1" x14ac:dyDescent="0.2">
      <c r="B6" s="466" t="s">
        <v>344</v>
      </c>
      <c r="C6" s="467"/>
      <c r="D6" s="234" t="str">
        <f>'SESSION 2023'!C8</f>
        <v>YYYY</v>
      </c>
      <c r="E6" s="464"/>
      <c r="F6" s="465"/>
      <c r="G6" s="465"/>
      <c r="H6" s="465"/>
      <c r="I6" s="465"/>
      <c r="J6" s="465"/>
    </row>
    <row r="7" spans="2:30" ht="30" customHeight="1" x14ac:dyDescent="0.2">
      <c r="B7" s="466" t="s">
        <v>2</v>
      </c>
      <c r="C7" s="467"/>
      <c r="D7" s="234" t="str">
        <f>'SESSION 2023'!C9</f>
        <v>MARTIN</v>
      </c>
      <c r="E7" s="464"/>
      <c r="F7" s="465"/>
      <c r="G7" s="465"/>
      <c r="H7" s="465"/>
      <c r="I7" s="465"/>
      <c r="J7" s="465"/>
    </row>
    <row r="8" spans="2:30" ht="30" customHeight="1" x14ac:dyDescent="0.2">
      <c r="B8" s="466" t="s">
        <v>3</v>
      </c>
      <c r="C8" s="467"/>
      <c r="D8" s="234" t="str">
        <f>'SESSION 2023'!C10</f>
        <v>Quentin</v>
      </c>
      <c r="E8" s="464"/>
      <c r="F8" s="465"/>
      <c r="G8" s="465"/>
      <c r="H8" s="465"/>
      <c r="I8" s="465"/>
      <c r="J8" s="465"/>
    </row>
    <row r="9" spans="2:30" ht="30" customHeight="1" x14ac:dyDescent="0.2">
      <c r="B9" s="466" t="s">
        <v>4</v>
      </c>
      <c r="C9" s="468"/>
      <c r="D9" s="30"/>
      <c r="E9" s="464"/>
      <c r="F9" s="465"/>
      <c r="G9" s="465"/>
      <c r="H9" s="465"/>
      <c r="I9" s="465"/>
      <c r="J9" s="465"/>
    </row>
    <row r="10" spans="2:30" ht="30" customHeight="1" thickBot="1" x14ac:dyDescent="0.25">
      <c r="B10" s="469" t="s">
        <v>5</v>
      </c>
      <c r="C10" s="470"/>
      <c r="D10" s="235" t="s">
        <v>335</v>
      </c>
      <c r="E10" s="464"/>
      <c r="F10" s="465"/>
      <c r="G10" s="465"/>
      <c r="H10" s="465"/>
      <c r="I10" s="465"/>
      <c r="J10" s="465"/>
    </row>
    <row r="11" spans="2:30" ht="21" customHeight="1" x14ac:dyDescent="0.2"/>
    <row r="12" spans="2:30" ht="80.099999999999994" customHeight="1" x14ac:dyDescent="0.2">
      <c r="C12" s="439" t="s">
        <v>170</v>
      </c>
      <c r="D12" s="440"/>
      <c r="E12" s="50" t="s">
        <v>334</v>
      </c>
      <c r="F12" s="441" t="s">
        <v>16</v>
      </c>
      <c r="G12" s="441"/>
      <c r="H12" s="441"/>
      <c r="I12" s="441"/>
      <c r="J12" s="441"/>
      <c r="K12" s="236"/>
      <c r="L12" s="237"/>
      <c r="M12" s="51"/>
    </row>
    <row r="13" spans="2:30" ht="24.95" customHeight="1" x14ac:dyDescent="0.2">
      <c r="C13" s="471" t="s">
        <v>7</v>
      </c>
      <c r="D13" s="472"/>
      <c r="E13" s="437" t="s">
        <v>17</v>
      </c>
      <c r="F13" s="53" t="s">
        <v>47</v>
      </c>
      <c r="G13" s="54">
        <v>1</v>
      </c>
      <c r="H13" s="55">
        <v>2</v>
      </c>
      <c r="I13" s="56">
        <v>3</v>
      </c>
      <c r="J13" s="135">
        <v>4</v>
      </c>
      <c r="K13" s="236"/>
      <c r="L13" s="237"/>
      <c r="M13" s="74"/>
    </row>
    <row r="14" spans="2:30" ht="68.099999999999994" customHeight="1" x14ac:dyDescent="0.2">
      <c r="C14" s="473"/>
      <c r="D14" s="474"/>
      <c r="E14" s="438"/>
      <c r="F14" s="238"/>
      <c r="G14" s="6" t="s">
        <v>336</v>
      </c>
      <c r="H14" s="7" t="s">
        <v>52</v>
      </c>
      <c r="I14" s="7" t="s">
        <v>53</v>
      </c>
      <c r="J14" s="7" t="s">
        <v>54</v>
      </c>
      <c r="K14" s="236"/>
      <c r="L14" s="42" t="s">
        <v>6</v>
      </c>
      <c r="M14" s="239"/>
    </row>
    <row r="15" spans="2:30" ht="30" customHeight="1" x14ac:dyDescent="0.2">
      <c r="C15" s="431" t="s">
        <v>130</v>
      </c>
      <c r="D15" s="432"/>
      <c r="E15" s="432"/>
      <c r="F15" s="432"/>
      <c r="G15" s="432"/>
      <c r="H15" s="432"/>
      <c r="I15" s="432"/>
      <c r="J15" s="432"/>
      <c r="K15" s="432"/>
      <c r="L15" s="64">
        <v>0.05</v>
      </c>
      <c r="M15" s="65">
        <f>SUM(L16:L21)</f>
        <v>1</v>
      </c>
      <c r="N15" s="66"/>
      <c r="O15" s="67" t="str">
        <f>IF(M15=100%,"Valide",IF(M15&lt;100%,"Invalide",IF(M15&gt;100%,"Invalide")))</f>
        <v>Valide</v>
      </c>
      <c r="P15" s="68"/>
      <c r="Q15" s="69" t="s">
        <v>31</v>
      </c>
      <c r="R15" s="69" t="s">
        <v>32</v>
      </c>
      <c r="S15" s="69" t="s">
        <v>33</v>
      </c>
      <c r="T15" s="69" t="s">
        <v>34</v>
      </c>
      <c r="U15" s="69" t="s">
        <v>35</v>
      </c>
      <c r="V15" s="69" t="s">
        <v>36</v>
      </c>
      <c r="W15" s="69" t="s">
        <v>37</v>
      </c>
      <c r="X15" s="69" t="s">
        <v>38</v>
      </c>
      <c r="Y15" s="69" t="s">
        <v>39</v>
      </c>
      <c r="Z15" s="69" t="s">
        <v>40</v>
      </c>
      <c r="AA15" s="69" t="s">
        <v>41</v>
      </c>
      <c r="AB15" s="69" t="s">
        <v>42</v>
      </c>
      <c r="AC15" s="69" t="s">
        <v>43</v>
      </c>
      <c r="AD15" s="69" t="s">
        <v>44</v>
      </c>
    </row>
    <row r="16" spans="2:30" ht="86.25" customHeight="1" x14ac:dyDescent="0.2">
      <c r="C16" s="106" t="s">
        <v>24</v>
      </c>
      <c r="D16" s="181" t="s">
        <v>283</v>
      </c>
      <c r="E16" s="442" t="s">
        <v>218</v>
      </c>
      <c r="F16" s="228"/>
      <c r="G16" s="8"/>
      <c r="H16" s="8"/>
      <c r="I16" s="8"/>
      <c r="J16" s="8" t="s">
        <v>145</v>
      </c>
      <c r="K16" s="72" t="str">
        <f>IF(S16&gt;1,"?",(IF(X16&gt;0,"?","")))</f>
        <v/>
      </c>
      <c r="L16" s="73">
        <v>0.3</v>
      </c>
      <c r="M16" s="74"/>
      <c r="N16" s="66"/>
      <c r="O16" s="75" t="str">
        <f>IF(M15=100%,"Valide",IF(M15&lt;100%,"Invalide",IF(M15&gt;100%,"Invalide")))</f>
        <v>Valide</v>
      </c>
      <c r="P16" s="76">
        <f>Q16</f>
        <v>0.3</v>
      </c>
      <c r="Q16" s="77">
        <f>L16</f>
        <v>0.3</v>
      </c>
      <c r="R16" s="78">
        <f>IF(J16&lt;&gt;"",1,IF(I16&lt;&gt;"",2/3,IF(H16&lt;&gt;"",1/3,0)))*Q16*20</f>
        <v>6</v>
      </c>
      <c r="S16" s="78">
        <f>IF(F16="",IF(G16&lt;&gt;"",1,0)+IF(H16&lt;&gt;"",1,0)+IF(I16&lt;&gt;"",1,0)+IF(J16&lt;&gt;"",1,0),0)</f>
        <v>1</v>
      </c>
      <c r="T16" s="78">
        <f>IF(F16&lt;&gt;"",0,IF(G16="",(R16/(Q16*20)),0.02+(R16/(Q16*20))))</f>
        <v>1</v>
      </c>
      <c r="U16" s="78">
        <f>IF(F16&lt;&gt;"",0,Q16)</f>
        <v>0.3</v>
      </c>
      <c r="V16" s="78">
        <f>IF(K16&lt;&gt;"",1,0)</f>
        <v>0</v>
      </c>
      <c r="W16" s="78" t="b">
        <f>IF(F16="",OR(G16&lt;&gt;"",H16&lt;&gt;"",I16&lt;&gt;"",J16&lt;&gt;""),0)</f>
        <v>1</v>
      </c>
      <c r="X16" s="78">
        <f>IF(F16&lt;&gt;"",IF(G16&lt;&gt;"",1,0)+IF(H16&lt;&gt;"",1,0)+IF(I16&lt;&gt;"",1,0)+IF(J16&lt;&gt;"",1,0),0)</f>
        <v>0</v>
      </c>
      <c r="Y16" s="78" t="b">
        <f>OR(W16=FALSE,W17=FALSE,W18=FALSE,W19=FALSE,W20=FALSE,W21=FALSE)</f>
        <v>0</v>
      </c>
      <c r="Z16" s="79">
        <f>SUM(U16:U21)</f>
        <v>1</v>
      </c>
      <c r="AA16" s="80">
        <f>L15</f>
        <v>0.05</v>
      </c>
      <c r="AB16" s="78">
        <f>SUM(T16:T21)</f>
        <v>6</v>
      </c>
      <c r="AC16" s="78">
        <f>IF(SUM(S16:S21)=0,0,1)</f>
        <v>1</v>
      </c>
      <c r="AD16" s="81">
        <f>IF(AC16=1,SUMPRODUCT(R16:R21,S16:S21)/SUMPRODUCT(Q16:Q21,S16:S21),0)</f>
        <v>20</v>
      </c>
    </row>
    <row r="17" spans="3:30" ht="86.25" customHeight="1" x14ac:dyDescent="0.2">
      <c r="C17" s="106" t="s">
        <v>96</v>
      </c>
      <c r="D17" s="233" t="s">
        <v>284</v>
      </c>
      <c r="E17" s="443"/>
      <c r="F17" s="10"/>
      <c r="G17" s="8"/>
      <c r="H17" s="8"/>
      <c r="I17" s="8"/>
      <c r="J17" s="8" t="s">
        <v>145</v>
      </c>
      <c r="K17" s="72" t="str">
        <f t="shared" ref="K17:K21" si="0">IF(S17&gt;1,"?",(IF(X17&gt;0,"?","")))</f>
        <v/>
      </c>
      <c r="L17" s="73">
        <v>0.1</v>
      </c>
      <c r="M17" s="74"/>
      <c r="N17" s="63"/>
      <c r="O17" s="63"/>
      <c r="P17" s="82"/>
      <c r="Q17" s="77">
        <f t="shared" ref="Q17:Q21" si="1">L17</f>
        <v>0.1</v>
      </c>
      <c r="R17" s="78">
        <f t="shared" ref="R17:R21" si="2">IF(J17&lt;&gt;"",1,IF(I17&lt;&gt;"",2/3,IF(H17&lt;&gt;"",1/3,0)))*Q17*20</f>
        <v>2</v>
      </c>
      <c r="S17" s="78">
        <f t="shared" ref="S17:S21" si="3">IF(F17="",IF(G17&lt;&gt;"",1,0)+IF(H17&lt;&gt;"",1,0)+IF(I17&lt;&gt;"",1,0)+IF(J17&lt;&gt;"",1,0),0)</f>
        <v>1</v>
      </c>
      <c r="T17" s="78">
        <f t="shared" ref="T17:T21" si="4">IF(F17&lt;&gt;"",0,IF(G17="",(R17/(Q17*20)),0.02+(R17/(Q17*20))))</f>
        <v>1</v>
      </c>
      <c r="U17" s="78">
        <f t="shared" ref="U17:U21" si="5">IF(F17&lt;&gt;"",0,Q17)</f>
        <v>0.1</v>
      </c>
      <c r="V17" s="78">
        <f t="shared" ref="V17:V21" si="6">IF(K17&lt;&gt;"",1,0)</f>
        <v>0</v>
      </c>
      <c r="W17" s="78" t="b">
        <f t="shared" ref="W17:W21" si="7">IF(F17="",OR(G17&lt;&gt;"",H17&lt;&gt;"",I17&lt;&gt;"",J17&lt;&gt;""),0)</f>
        <v>1</v>
      </c>
      <c r="X17" s="78">
        <f t="shared" ref="X17:X21" si="8">IF(F17&lt;&gt;"",IF(G17&lt;&gt;"",1,0)+IF(H17&lt;&gt;"",1,0)+IF(I17&lt;&gt;"",1,0)+IF(J17&lt;&gt;"",1,0),0)</f>
        <v>0</v>
      </c>
      <c r="Y17" s="83"/>
      <c r="Z17" s="84"/>
      <c r="AA17" s="85"/>
      <c r="AB17" s="85"/>
      <c r="AC17" s="85"/>
      <c r="AD17" s="86"/>
    </row>
    <row r="18" spans="3:30" ht="36.75" customHeight="1" x14ac:dyDescent="0.2">
      <c r="C18" s="106" t="s">
        <v>97</v>
      </c>
      <c r="D18" s="233" t="s">
        <v>285</v>
      </c>
      <c r="E18" s="443"/>
      <c r="F18" s="10"/>
      <c r="G18" s="8"/>
      <c r="H18" s="8"/>
      <c r="I18" s="8"/>
      <c r="J18" s="8" t="s">
        <v>145</v>
      </c>
      <c r="K18" s="72" t="str">
        <f t="shared" si="0"/>
        <v/>
      </c>
      <c r="L18" s="73">
        <v>0.2</v>
      </c>
      <c r="M18" s="87"/>
      <c r="N18" s="88"/>
      <c r="O18" s="88"/>
      <c r="P18" s="82"/>
      <c r="Q18" s="77">
        <f t="shared" si="1"/>
        <v>0.2</v>
      </c>
      <c r="R18" s="78">
        <f t="shared" si="2"/>
        <v>4</v>
      </c>
      <c r="S18" s="78">
        <f t="shared" si="3"/>
        <v>1</v>
      </c>
      <c r="T18" s="78">
        <f t="shared" si="4"/>
        <v>1</v>
      </c>
      <c r="U18" s="78">
        <f t="shared" si="5"/>
        <v>0.2</v>
      </c>
      <c r="V18" s="78">
        <f t="shared" si="6"/>
        <v>0</v>
      </c>
      <c r="W18" s="78" t="b">
        <f t="shared" si="7"/>
        <v>1</v>
      </c>
      <c r="X18" s="78">
        <f t="shared" si="8"/>
        <v>0</v>
      </c>
      <c r="Y18" s="83"/>
      <c r="Z18" s="89"/>
      <c r="AA18" s="85"/>
      <c r="AB18" s="85"/>
      <c r="AC18" s="85"/>
      <c r="AD18" s="86"/>
    </row>
    <row r="19" spans="3:30" ht="131.25" customHeight="1" x14ac:dyDescent="0.2">
      <c r="C19" s="106" t="s">
        <v>98</v>
      </c>
      <c r="D19" s="233" t="s">
        <v>286</v>
      </c>
      <c r="E19" s="444"/>
      <c r="F19" s="10"/>
      <c r="G19" s="8"/>
      <c r="H19" s="8"/>
      <c r="I19" s="8"/>
      <c r="J19" s="8" t="s">
        <v>145</v>
      </c>
      <c r="K19" s="72" t="str">
        <f t="shared" si="0"/>
        <v/>
      </c>
      <c r="L19" s="73">
        <v>0.2</v>
      </c>
      <c r="M19" s="87"/>
      <c r="N19" s="88"/>
      <c r="O19" s="88"/>
      <c r="P19" s="82"/>
      <c r="Q19" s="77">
        <f t="shared" si="1"/>
        <v>0.2</v>
      </c>
      <c r="R19" s="78">
        <f t="shared" si="2"/>
        <v>4</v>
      </c>
      <c r="S19" s="78">
        <f t="shared" si="3"/>
        <v>1</v>
      </c>
      <c r="T19" s="78">
        <f t="shared" si="4"/>
        <v>1</v>
      </c>
      <c r="U19" s="78">
        <f t="shared" si="5"/>
        <v>0.2</v>
      </c>
      <c r="V19" s="78">
        <f t="shared" si="6"/>
        <v>0</v>
      </c>
      <c r="W19" s="78" t="b">
        <f t="shared" si="7"/>
        <v>1</v>
      </c>
      <c r="X19" s="78">
        <f t="shared" si="8"/>
        <v>0</v>
      </c>
      <c r="Y19" s="83"/>
      <c r="Z19" s="89"/>
      <c r="AA19" s="85"/>
      <c r="AB19" s="85"/>
      <c r="AC19" s="85"/>
      <c r="AD19" s="86"/>
    </row>
    <row r="20" spans="3:30" ht="87" customHeight="1" x14ac:dyDescent="0.2">
      <c r="C20" s="106" t="s">
        <v>99</v>
      </c>
      <c r="D20" s="233" t="s">
        <v>287</v>
      </c>
      <c r="E20" s="445" t="s">
        <v>219</v>
      </c>
      <c r="F20" s="10"/>
      <c r="G20" s="8"/>
      <c r="H20" s="8"/>
      <c r="I20" s="8"/>
      <c r="J20" s="8" t="s">
        <v>145</v>
      </c>
      <c r="K20" s="72" t="str">
        <f t="shared" si="0"/>
        <v/>
      </c>
      <c r="L20" s="73">
        <v>0.1</v>
      </c>
      <c r="M20" s="74"/>
      <c r="N20" s="63"/>
      <c r="O20" s="63"/>
      <c r="P20" s="82"/>
      <c r="Q20" s="77">
        <f t="shared" si="1"/>
        <v>0.1</v>
      </c>
      <c r="R20" s="78">
        <f t="shared" si="2"/>
        <v>2</v>
      </c>
      <c r="S20" s="78">
        <f t="shared" si="3"/>
        <v>1</v>
      </c>
      <c r="T20" s="78">
        <f t="shared" si="4"/>
        <v>1</v>
      </c>
      <c r="U20" s="78">
        <f t="shared" si="5"/>
        <v>0.1</v>
      </c>
      <c r="V20" s="78">
        <f t="shared" si="6"/>
        <v>0</v>
      </c>
      <c r="W20" s="78" t="b">
        <f t="shared" si="7"/>
        <v>1</v>
      </c>
      <c r="X20" s="78">
        <f t="shared" si="8"/>
        <v>0</v>
      </c>
      <c r="Y20" s="83"/>
      <c r="Z20" s="90"/>
      <c r="AA20" s="85"/>
      <c r="AB20" s="85"/>
      <c r="AC20" s="85"/>
      <c r="AD20" s="86"/>
    </row>
    <row r="21" spans="3:30" ht="54" customHeight="1" x14ac:dyDescent="0.2">
      <c r="C21" s="106" t="s">
        <v>100</v>
      </c>
      <c r="D21" s="233" t="s">
        <v>131</v>
      </c>
      <c r="E21" s="446"/>
      <c r="F21" s="10"/>
      <c r="G21" s="8"/>
      <c r="H21" s="8"/>
      <c r="I21" s="8"/>
      <c r="J21" s="8" t="s">
        <v>145</v>
      </c>
      <c r="K21" s="72" t="str">
        <f t="shared" si="0"/>
        <v/>
      </c>
      <c r="L21" s="73">
        <v>0.1</v>
      </c>
      <c r="M21" s="74"/>
      <c r="N21" s="63"/>
      <c r="O21" s="63"/>
      <c r="P21" s="82"/>
      <c r="Q21" s="77">
        <f t="shared" si="1"/>
        <v>0.1</v>
      </c>
      <c r="R21" s="78">
        <f t="shared" si="2"/>
        <v>2</v>
      </c>
      <c r="S21" s="78">
        <f t="shared" si="3"/>
        <v>1</v>
      </c>
      <c r="T21" s="78">
        <f t="shared" si="4"/>
        <v>1</v>
      </c>
      <c r="U21" s="78">
        <f t="shared" si="5"/>
        <v>0.1</v>
      </c>
      <c r="V21" s="78">
        <f t="shared" si="6"/>
        <v>0</v>
      </c>
      <c r="W21" s="78" t="b">
        <f t="shared" si="7"/>
        <v>1</v>
      </c>
      <c r="X21" s="78">
        <f t="shared" si="8"/>
        <v>0</v>
      </c>
      <c r="Y21" s="91"/>
      <c r="Z21" s="92">
        <f>Z16*AA16</f>
        <v>0.05</v>
      </c>
      <c r="AA21" s="93"/>
      <c r="AB21" s="93"/>
      <c r="AC21" s="93"/>
      <c r="AD21" s="94"/>
    </row>
    <row r="22" spans="3:30" ht="30" customHeight="1" x14ac:dyDescent="0.2">
      <c r="C22" s="450" t="s">
        <v>224</v>
      </c>
      <c r="D22" s="451"/>
      <c r="E22" s="451"/>
      <c r="F22" s="451"/>
      <c r="G22" s="451"/>
      <c r="H22" s="451"/>
      <c r="I22" s="451"/>
      <c r="J22" s="451"/>
      <c r="K22" s="451"/>
      <c r="L22" s="64">
        <v>0.05</v>
      </c>
      <c r="M22" s="65">
        <f>SUM(L23:L27)</f>
        <v>0.99999999999999989</v>
      </c>
      <c r="N22" s="88"/>
      <c r="O22" s="88"/>
      <c r="P22" s="82"/>
    </row>
    <row r="23" spans="3:30" ht="36.75" customHeight="1" x14ac:dyDescent="0.2">
      <c r="C23" s="106" t="s">
        <v>60</v>
      </c>
      <c r="D23" s="95" t="s">
        <v>288</v>
      </c>
      <c r="E23" s="447" t="s">
        <v>220</v>
      </c>
      <c r="F23" s="12"/>
      <c r="G23" s="11"/>
      <c r="H23" s="11" t="s">
        <v>145</v>
      </c>
      <c r="I23" s="11"/>
      <c r="J23" s="11"/>
      <c r="K23" s="96" t="str">
        <f>IF(S23&gt;1,"?",(IF(X23&gt;0,"?","")))</f>
        <v/>
      </c>
      <c r="L23" s="73">
        <v>0.3</v>
      </c>
      <c r="M23" s="74"/>
      <c r="N23" s="63"/>
      <c r="O23" s="63"/>
      <c r="P23" s="82"/>
      <c r="Q23" s="77">
        <f>L23</f>
        <v>0.3</v>
      </c>
      <c r="R23" s="78">
        <f>IF(J23&lt;&gt;"",1,IF(I23&lt;&gt;"",2/3,IF(H23&lt;&gt;"",1/3,0)))*Q23*20</f>
        <v>1.9999999999999998</v>
      </c>
      <c r="S23" s="78">
        <f>IF(F23="",IF(G23&lt;&gt;"",1,0)+IF(H23&lt;&gt;"",1,0)+IF(I23&lt;&gt;"",1,0)+IF(J23&lt;&gt;"",1,0),0)</f>
        <v>1</v>
      </c>
      <c r="T23" s="78">
        <f>IF(F23&lt;&gt;"",0,IF(G23="",(R23/(Q23*20)),0.02+(R23/(Q23*20))))</f>
        <v>0.33333333333333331</v>
      </c>
      <c r="U23" s="78">
        <f>IF(F23&lt;&gt;"",0,Q23)</f>
        <v>0.3</v>
      </c>
      <c r="V23" s="78">
        <f>IF(K23&lt;&gt;"",1,0)</f>
        <v>0</v>
      </c>
      <c r="W23" s="78" t="b">
        <f>IF(F23="",OR(G23&lt;&gt;"",H23&lt;&gt;"",I23&lt;&gt;"",J23&lt;&gt;""),0)</f>
        <v>1</v>
      </c>
      <c r="X23" s="78">
        <f>IF(F23&lt;&gt;"",IF(G23&lt;&gt;"",1,0)+IF(H23&lt;&gt;"",1,0)+IF(I23&lt;&gt;"",1,0)+IF(J23&lt;&gt;"",1,0),0)</f>
        <v>0</v>
      </c>
      <c r="Y23" s="78" t="b">
        <f>OR(W23=FALSE,W24=FALSE,W25=FALSE,W26=FALSE,W27=FALSE)</f>
        <v>0</v>
      </c>
      <c r="Z23" s="79">
        <f>SUM(U23:U27)</f>
        <v>0.99999999999999989</v>
      </c>
      <c r="AA23" s="80">
        <f>L22</f>
        <v>0.05</v>
      </c>
      <c r="AB23" s="78">
        <f>SUM(T23:T27)</f>
        <v>1.6666666666666665</v>
      </c>
      <c r="AC23" s="78">
        <f>IF(SUM(S23:S27)=0,0,1)</f>
        <v>1</v>
      </c>
      <c r="AD23" s="81">
        <f>IF(AC23=1,SUMPRODUCT(R23:R27,S23:S27)/SUMPRODUCT(Q23:Q27,S23:S27),0)</f>
        <v>6.666666666666667</v>
      </c>
    </row>
    <row r="24" spans="3:30" ht="115.5" customHeight="1" x14ac:dyDescent="0.2">
      <c r="C24" s="106" t="s">
        <v>61</v>
      </c>
      <c r="D24" s="95" t="s">
        <v>289</v>
      </c>
      <c r="E24" s="448"/>
      <c r="F24" s="12"/>
      <c r="G24" s="11"/>
      <c r="H24" s="11" t="s">
        <v>145</v>
      </c>
      <c r="I24" s="11"/>
      <c r="J24" s="11"/>
      <c r="K24" s="96" t="str">
        <f t="shared" ref="K24:K27" si="9">IF(S24&gt;1,"?",(IF(X24&gt;0,"?","")))</f>
        <v/>
      </c>
      <c r="L24" s="73">
        <v>0.2</v>
      </c>
      <c r="Q24" s="77">
        <f t="shared" ref="Q24:Q27" si="10">L24</f>
        <v>0.2</v>
      </c>
      <c r="R24" s="78">
        <f t="shared" ref="R24:R27" si="11">IF(J24&lt;&gt;"",1,IF(I24&lt;&gt;"",2/3,IF(H24&lt;&gt;"",1/3,0)))*Q24*20</f>
        <v>1.3333333333333333</v>
      </c>
      <c r="S24" s="78">
        <f t="shared" ref="S24:S27" si="12">IF(F24="",IF(G24&lt;&gt;"",1,0)+IF(H24&lt;&gt;"",1,0)+IF(I24&lt;&gt;"",1,0)+IF(J24&lt;&gt;"",1,0),0)</f>
        <v>1</v>
      </c>
      <c r="T24" s="78">
        <f t="shared" ref="T24:T27" si="13">IF(F24&lt;&gt;"",0,IF(G24="",(R24/(Q24*20)),0.02+(R24/(Q24*20))))</f>
        <v>0.33333333333333331</v>
      </c>
      <c r="U24" s="78">
        <f t="shared" ref="U24:U27" si="14">IF(F24&lt;&gt;"",0,Q24)</f>
        <v>0.2</v>
      </c>
      <c r="V24" s="78">
        <f t="shared" ref="V24:V27" si="15">IF(K24&lt;&gt;"",1,0)</f>
        <v>0</v>
      </c>
      <c r="W24" s="78" t="b">
        <f t="shared" ref="W24:W27" si="16">IF(F24="",OR(G24&lt;&gt;"",H24&lt;&gt;"",I24&lt;&gt;"",J24&lt;&gt;""),0)</f>
        <v>1</v>
      </c>
      <c r="X24" s="78">
        <f t="shared" ref="X24:X27" si="17">IF(F24&lt;&gt;"",IF(G24&lt;&gt;"",1,0)+IF(H24&lt;&gt;"",1,0)+IF(I24&lt;&gt;"",1,0)+IF(J24&lt;&gt;"",1,0),0)</f>
        <v>0</v>
      </c>
      <c r="Y24" s="83"/>
      <c r="Z24" s="84"/>
      <c r="AA24" s="85"/>
      <c r="AB24" s="85"/>
      <c r="AC24" s="85"/>
      <c r="AD24" s="86"/>
    </row>
    <row r="25" spans="3:30" ht="84.75" customHeight="1" x14ac:dyDescent="0.2">
      <c r="C25" s="106" t="s">
        <v>101</v>
      </c>
      <c r="D25" s="95" t="s">
        <v>290</v>
      </c>
      <c r="E25" s="448"/>
      <c r="F25" s="12"/>
      <c r="G25" s="11"/>
      <c r="H25" s="11" t="s">
        <v>145</v>
      </c>
      <c r="I25" s="11"/>
      <c r="J25" s="11"/>
      <c r="K25" s="96" t="str">
        <f t="shared" si="9"/>
        <v/>
      </c>
      <c r="L25" s="73">
        <v>0.2</v>
      </c>
      <c r="M25" s="97"/>
      <c r="N25" s="98"/>
      <c r="O25" s="98"/>
      <c r="Q25" s="77">
        <f t="shared" si="10"/>
        <v>0.2</v>
      </c>
      <c r="R25" s="78">
        <f t="shared" si="11"/>
        <v>1.3333333333333333</v>
      </c>
      <c r="S25" s="78">
        <f t="shared" si="12"/>
        <v>1</v>
      </c>
      <c r="T25" s="78">
        <f t="shared" si="13"/>
        <v>0.33333333333333331</v>
      </c>
      <c r="U25" s="78">
        <f t="shared" si="14"/>
        <v>0.2</v>
      </c>
      <c r="V25" s="78">
        <f t="shared" si="15"/>
        <v>0</v>
      </c>
      <c r="W25" s="78" t="b">
        <f t="shared" si="16"/>
        <v>1</v>
      </c>
      <c r="X25" s="78">
        <f t="shared" si="17"/>
        <v>0</v>
      </c>
      <c r="Y25" s="83"/>
      <c r="Z25" s="89"/>
      <c r="AA25" s="85"/>
      <c r="AB25" s="85"/>
      <c r="AC25" s="85"/>
      <c r="AD25" s="86"/>
    </row>
    <row r="26" spans="3:30" ht="36.75" customHeight="1" x14ac:dyDescent="0.2">
      <c r="C26" s="106" t="s">
        <v>102</v>
      </c>
      <c r="D26" s="95" t="s">
        <v>342</v>
      </c>
      <c r="E26" s="448"/>
      <c r="F26" s="12"/>
      <c r="G26" s="11"/>
      <c r="H26" s="11" t="s">
        <v>145</v>
      </c>
      <c r="I26" s="11"/>
      <c r="J26" s="11"/>
      <c r="K26" s="96" t="str">
        <f t="shared" si="9"/>
        <v/>
      </c>
      <c r="L26" s="73">
        <v>0.2</v>
      </c>
      <c r="M26" s="97"/>
      <c r="N26" s="98"/>
      <c r="O26" s="98"/>
      <c r="Q26" s="77">
        <f t="shared" si="10"/>
        <v>0.2</v>
      </c>
      <c r="R26" s="78">
        <f t="shared" si="11"/>
        <v>1.3333333333333333</v>
      </c>
      <c r="S26" s="78">
        <f t="shared" si="12"/>
        <v>1</v>
      </c>
      <c r="T26" s="78">
        <f t="shared" si="13"/>
        <v>0.33333333333333331</v>
      </c>
      <c r="U26" s="78">
        <f t="shared" si="14"/>
        <v>0.2</v>
      </c>
      <c r="V26" s="78">
        <f t="shared" si="15"/>
        <v>0</v>
      </c>
      <c r="W26" s="78" t="b">
        <f t="shared" si="16"/>
        <v>1</v>
      </c>
      <c r="X26" s="78">
        <f t="shared" si="17"/>
        <v>0</v>
      </c>
      <c r="Y26" s="83"/>
      <c r="Z26" s="90"/>
      <c r="AA26" s="85"/>
      <c r="AB26" s="85"/>
      <c r="AC26" s="85"/>
      <c r="AD26" s="86"/>
    </row>
    <row r="27" spans="3:30" ht="36.75" customHeight="1" x14ac:dyDescent="0.2">
      <c r="C27" s="106" t="s">
        <v>103</v>
      </c>
      <c r="D27" s="95" t="s">
        <v>132</v>
      </c>
      <c r="E27" s="449"/>
      <c r="F27" s="12"/>
      <c r="G27" s="11"/>
      <c r="H27" s="11" t="s">
        <v>145</v>
      </c>
      <c r="I27" s="11"/>
      <c r="J27" s="11"/>
      <c r="K27" s="96" t="str">
        <f t="shared" si="9"/>
        <v/>
      </c>
      <c r="L27" s="73">
        <v>0.1</v>
      </c>
      <c r="Q27" s="77">
        <f t="shared" si="10"/>
        <v>0.1</v>
      </c>
      <c r="R27" s="78">
        <f t="shared" si="11"/>
        <v>0.66666666666666663</v>
      </c>
      <c r="S27" s="78">
        <f t="shared" si="12"/>
        <v>1</v>
      </c>
      <c r="T27" s="78">
        <f t="shared" si="13"/>
        <v>0.33333333333333331</v>
      </c>
      <c r="U27" s="78">
        <f t="shared" si="14"/>
        <v>0.1</v>
      </c>
      <c r="V27" s="78">
        <f t="shared" si="15"/>
        <v>0</v>
      </c>
      <c r="W27" s="78" t="b">
        <f t="shared" si="16"/>
        <v>1</v>
      </c>
      <c r="X27" s="78">
        <f t="shared" si="17"/>
        <v>0</v>
      </c>
      <c r="Y27" s="91"/>
      <c r="Z27" s="92">
        <f>Z23*AA23</f>
        <v>4.9999999999999996E-2</v>
      </c>
      <c r="AA27" s="93"/>
      <c r="AB27" s="93"/>
      <c r="AC27" s="93"/>
      <c r="AD27" s="94"/>
    </row>
    <row r="28" spans="3:30" ht="30" customHeight="1" x14ac:dyDescent="0.2">
      <c r="C28" s="452" t="s">
        <v>225</v>
      </c>
      <c r="D28" s="432"/>
      <c r="E28" s="432"/>
      <c r="F28" s="432"/>
      <c r="G28" s="432"/>
      <c r="H28" s="432"/>
      <c r="I28" s="432"/>
      <c r="J28" s="432"/>
      <c r="K28" s="432"/>
      <c r="L28" s="64">
        <v>0.1</v>
      </c>
      <c r="M28" s="65">
        <f>SUM(L29:L32)</f>
        <v>1</v>
      </c>
    </row>
    <row r="29" spans="3:30" ht="36.75" customHeight="1" x14ac:dyDescent="0.2">
      <c r="C29" s="229" t="s">
        <v>62</v>
      </c>
      <c r="D29" s="101" t="s">
        <v>330</v>
      </c>
      <c r="E29" s="102" t="s">
        <v>221</v>
      </c>
      <c r="F29" s="12"/>
      <c r="G29" s="13"/>
      <c r="H29" s="13"/>
      <c r="I29" s="14"/>
      <c r="J29" s="13" t="s">
        <v>145</v>
      </c>
      <c r="K29" s="72" t="str">
        <f>IF(S29&gt;1,"?",(IF(X29&gt;0,"?","")))</f>
        <v/>
      </c>
      <c r="L29" s="73">
        <v>0.3</v>
      </c>
      <c r="M29" s="97"/>
      <c r="N29" s="98"/>
      <c r="O29" s="98"/>
      <c r="Q29" s="77">
        <f>L29</f>
        <v>0.3</v>
      </c>
      <c r="R29" s="78">
        <f>IF(J29&lt;&gt;"",1,IF(I29&lt;&gt;"",2/3,IF(H29&lt;&gt;"",1/3,0)))*Q29*20</f>
        <v>6</v>
      </c>
      <c r="S29" s="78">
        <f>IF(F29="",IF(G29&lt;&gt;"",1,0)+IF(H29&lt;&gt;"",1,0)+IF(I29&lt;&gt;"",1,0)+IF(J29&lt;&gt;"",1,0),0)</f>
        <v>1</v>
      </c>
      <c r="T29" s="78">
        <f>IF(F29&lt;&gt;"",0,IF(G29="",(R29/(Q29*20)),0.02+(R29/(Q29*20))))</f>
        <v>1</v>
      </c>
      <c r="U29" s="78">
        <f>IF(F29&lt;&gt;"",0,Q29)</f>
        <v>0.3</v>
      </c>
      <c r="V29" s="78">
        <f>IF(K29&lt;&gt;"",1,0)</f>
        <v>0</v>
      </c>
      <c r="W29" s="78" t="b">
        <f>IF(F29="",OR(G29&lt;&gt;"",H29&lt;&gt;"",I29&lt;&gt;"",J29&lt;&gt;""),0)</f>
        <v>1</v>
      </c>
      <c r="X29" s="78">
        <f>IF(F29&lt;&gt;"",IF(G29&lt;&gt;"",1,0)+IF(H29&lt;&gt;"",1,0)+IF(I29&lt;&gt;"",1,0)+IF(J29&lt;&gt;"",1,0),0)</f>
        <v>0</v>
      </c>
      <c r="Y29" s="78" t="b">
        <f>OR(W29=FALSE,W30=FALSE,W31=FALSE,W32=FALSE)</f>
        <v>0</v>
      </c>
      <c r="Z29" s="79">
        <f>SUM(U29:U32)</f>
        <v>1</v>
      </c>
      <c r="AA29" s="80">
        <f>L28</f>
        <v>0.1</v>
      </c>
      <c r="AB29" s="78">
        <f>SUM(T29:T32)</f>
        <v>4</v>
      </c>
      <c r="AC29" s="78">
        <f>IF(SUM(S29:S32)=0,0,1)</f>
        <v>1</v>
      </c>
      <c r="AD29" s="81">
        <f>IF(AC29=1,SUMPRODUCT(R29:R32,S29:S32)/SUMPRODUCT(Q29:Q32,S29:S32),0)</f>
        <v>20</v>
      </c>
    </row>
    <row r="30" spans="3:30" ht="36.75" customHeight="1" x14ac:dyDescent="0.2">
      <c r="C30" s="229" t="s">
        <v>45</v>
      </c>
      <c r="D30" s="101" t="s">
        <v>331</v>
      </c>
      <c r="E30" s="102" t="s">
        <v>222</v>
      </c>
      <c r="F30" s="12"/>
      <c r="G30" s="13"/>
      <c r="H30" s="13"/>
      <c r="I30" s="14"/>
      <c r="J30" s="13" t="s">
        <v>145</v>
      </c>
      <c r="K30" s="72" t="str">
        <f t="shared" ref="K30:K32" si="18">IF(S30&gt;1,"?",(IF(X30&gt;0,"?","")))</f>
        <v/>
      </c>
      <c r="L30" s="73">
        <v>0.25</v>
      </c>
      <c r="Q30" s="77">
        <f t="shared" ref="Q30:Q32" si="19">L30</f>
        <v>0.25</v>
      </c>
      <c r="R30" s="78">
        <f t="shared" ref="R30:R32" si="20">IF(J30&lt;&gt;"",1,IF(I30&lt;&gt;"",2/3,IF(H30&lt;&gt;"",1/3,0)))*Q30*20</f>
        <v>5</v>
      </c>
      <c r="S30" s="78">
        <f t="shared" ref="S30:S32" si="21">IF(F30="",IF(G30&lt;&gt;"",1,0)+IF(H30&lt;&gt;"",1,0)+IF(I30&lt;&gt;"",1,0)+IF(J30&lt;&gt;"",1,0),0)</f>
        <v>1</v>
      </c>
      <c r="T30" s="78">
        <f t="shared" ref="T30:T32" si="22">IF(F30&lt;&gt;"",0,IF(G30="",(R30/(Q30*20)),0.02+(R30/(Q30*20))))</f>
        <v>1</v>
      </c>
      <c r="U30" s="78">
        <f t="shared" ref="U30:U32" si="23">IF(F30&lt;&gt;"",0,Q30)</f>
        <v>0.25</v>
      </c>
      <c r="V30" s="78">
        <f t="shared" ref="V30:V32" si="24">IF(K30&lt;&gt;"",1,0)</f>
        <v>0</v>
      </c>
      <c r="W30" s="78" t="b">
        <f t="shared" ref="W30:W32" si="25">IF(F30="",OR(G30&lt;&gt;"",H30&lt;&gt;"",I30&lt;&gt;"",J30&lt;&gt;""),0)</f>
        <v>1</v>
      </c>
      <c r="X30" s="78">
        <f t="shared" ref="X30:X32" si="26">IF(F30&lt;&gt;"",IF(G30&lt;&gt;"",1,0)+IF(H30&lt;&gt;"",1,0)+IF(I30&lt;&gt;"",1,0)+IF(J30&lt;&gt;"",1,0),0)</f>
        <v>0</v>
      </c>
      <c r="Y30" s="83"/>
      <c r="Z30" s="84"/>
      <c r="AA30" s="85"/>
      <c r="AB30" s="85"/>
      <c r="AC30" s="85"/>
      <c r="AD30" s="86"/>
    </row>
    <row r="31" spans="3:30" ht="36.75" customHeight="1" x14ac:dyDescent="0.2">
      <c r="C31" s="229" t="s">
        <v>104</v>
      </c>
      <c r="D31" s="101" t="s">
        <v>332</v>
      </c>
      <c r="E31" s="102" t="s">
        <v>223</v>
      </c>
      <c r="F31" s="12"/>
      <c r="G31" s="13"/>
      <c r="H31" s="13"/>
      <c r="I31" s="14"/>
      <c r="J31" s="13" t="s">
        <v>145</v>
      </c>
      <c r="K31" s="72" t="str">
        <f t="shared" si="18"/>
        <v/>
      </c>
      <c r="L31" s="73">
        <v>0.3</v>
      </c>
      <c r="M31" s="97"/>
      <c r="N31" s="98"/>
      <c r="O31" s="98"/>
      <c r="Q31" s="77">
        <f t="shared" si="19"/>
        <v>0.3</v>
      </c>
      <c r="R31" s="78">
        <f t="shared" si="20"/>
        <v>6</v>
      </c>
      <c r="S31" s="78">
        <f t="shared" si="21"/>
        <v>1</v>
      </c>
      <c r="T31" s="78">
        <f t="shared" si="22"/>
        <v>1</v>
      </c>
      <c r="U31" s="78">
        <f t="shared" si="23"/>
        <v>0.3</v>
      </c>
      <c r="V31" s="78">
        <f t="shared" si="24"/>
        <v>0</v>
      </c>
      <c r="W31" s="78" t="b">
        <f t="shared" si="25"/>
        <v>1</v>
      </c>
      <c r="X31" s="78">
        <f t="shared" si="26"/>
        <v>0</v>
      </c>
      <c r="Y31" s="83"/>
      <c r="Z31" s="89"/>
      <c r="AA31" s="85"/>
      <c r="AB31" s="85"/>
      <c r="AC31" s="85"/>
      <c r="AD31" s="86"/>
    </row>
    <row r="32" spans="3:30" ht="36.75" customHeight="1" x14ac:dyDescent="0.2">
      <c r="C32" s="231" t="s">
        <v>105</v>
      </c>
      <c r="D32" s="95" t="s">
        <v>132</v>
      </c>
      <c r="E32" s="102" t="s">
        <v>150</v>
      </c>
      <c r="F32" s="12"/>
      <c r="G32" s="13"/>
      <c r="H32" s="13"/>
      <c r="I32" s="14"/>
      <c r="J32" s="13" t="s">
        <v>145</v>
      </c>
      <c r="K32" s="72" t="str">
        <f t="shared" si="18"/>
        <v/>
      </c>
      <c r="L32" s="73">
        <v>0.15</v>
      </c>
      <c r="Q32" s="77">
        <f t="shared" si="19"/>
        <v>0.15</v>
      </c>
      <c r="R32" s="78">
        <f t="shared" si="20"/>
        <v>3</v>
      </c>
      <c r="S32" s="78">
        <f t="shared" si="21"/>
        <v>1</v>
      </c>
      <c r="T32" s="78">
        <f t="shared" si="22"/>
        <v>1</v>
      </c>
      <c r="U32" s="78">
        <f t="shared" si="23"/>
        <v>0.15</v>
      </c>
      <c r="V32" s="78">
        <f t="shared" si="24"/>
        <v>0</v>
      </c>
      <c r="W32" s="78" t="b">
        <f t="shared" si="25"/>
        <v>1</v>
      </c>
      <c r="X32" s="78">
        <f t="shared" si="26"/>
        <v>0</v>
      </c>
      <c r="Y32" s="91"/>
      <c r="Z32" s="92">
        <f>Z29*AA29</f>
        <v>0.1</v>
      </c>
      <c r="AA32" s="93"/>
      <c r="AB32" s="93"/>
      <c r="AC32" s="93"/>
      <c r="AD32" s="94"/>
    </row>
    <row r="33" spans="3:30" ht="30" customHeight="1" x14ac:dyDescent="0.2">
      <c r="C33" s="453" t="s">
        <v>227</v>
      </c>
      <c r="D33" s="454"/>
      <c r="E33" s="454"/>
      <c r="F33" s="454"/>
      <c r="G33" s="454"/>
      <c r="H33" s="454"/>
      <c r="I33" s="454"/>
      <c r="J33" s="454"/>
      <c r="K33" s="454"/>
      <c r="L33" s="64">
        <v>0.15</v>
      </c>
      <c r="M33" s="65">
        <f>SUM(L34:L39)</f>
        <v>1.0000000000000002</v>
      </c>
    </row>
    <row r="34" spans="3:30" ht="36.75" customHeight="1" x14ac:dyDescent="0.2">
      <c r="C34" s="106" t="s">
        <v>63</v>
      </c>
      <c r="D34" s="255" t="s">
        <v>337</v>
      </c>
      <c r="E34" s="104" t="s">
        <v>232</v>
      </c>
      <c r="F34" s="12"/>
      <c r="G34" s="15"/>
      <c r="H34" s="16"/>
      <c r="I34" s="16"/>
      <c r="J34" s="16" t="s">
        <v>145</v>
      </c>
      <c r="K34" s="72" t="str">
        <f>IF(S34&gt;1,"?",(IF(X34&gt;0,"?","")))</f>
        <v/>
      </c>
      <c r="L34" s="73">
        <v>0.2</v>
      </c>
      <c r="Q34" s="77">
        <f>L34</f>
        <v>0.2</v>
      </c>
      <c r="R34" s="78">
        <f>IF(J34&lt;&gt;"",1,IF(I34&lt;&gt;"",2/3,IF(H34&lt;&gt;"",1/3,0)))*Q34*20</f>
        <v>4</v>
      </c>
      <c r="S34" s="78">
        <f>IF(F34="",IF(G34&lt;&gt;"",1,0)+IF(H34&lt;&gt;"",1,0)+IF(I34&lt;&gt;"",1,0)+IF(J34&lt;&gt;"",1,0),0)</f>
        <v>1</v>
      </c>
      <c r="T34" s="78">
        <f>IF(F34&lt;&gt;"",0,IF(G34="",(R34/(Q34*20)),0.02+(R34/(Q34*20))))</f>
        <v>1</v>
      </c>
      <c r="U34" s="78">
        <f>IF(F34&lt;&gt;"",0,Q34)</f>
        <v>0.2</v>
      </c>
      <c r="V34" s="78">
        <f>IF(K34&lt;&gt;"",1,0)</f>
        <v>0</v>
      </c>
      <c r="W34" s="78" t="b">
        <f>IF(F34="",OR(G34&lt;&gt;"",H34&lt;&gt;"",I34&lt;&gt;"",J34&lt;&gt;""),0)</f>
        <v>1</v>
      </c>
      <c r="X34" s="78">
        <f>IF(F34&lt;&gt;"",IF(G34&lt;&gt;"",1,0)+IF(H34&lt;&gt;"",1,0)+IF(I34&lt;&gt;"",1,0)+IF(J34&lt;&gt;"",1,0),0)</f>
        <v>0</v>
      </c>
      <c r="Y34" s="78" t="b">
        <f>OR(W34=FALSE,W35=FALSE,W36=FALSE,W37=FALSE,W38=FALSE,W39=FALSE)</f>
        <v>0</v>
      </c>
      <c r="Z34" s="79">
        <f>SUM(U34:U39)</f>
        <v>1.0000000000000002</v>
      </c>
      <c r="AA34" s="80">
        <f>L33</f>
        <v>0.15</v>
      </c>
      <c r="AB34" s="78">
        <f>SUM(T34:T39)</f>
        <v>6</v>
      </c>
      <c r="AC34" s="78">
        <f>IF(SUM(S34:S39)=0,0,1)</f>
        <v>1</v>
      </c>
      <c r="AD34" s="81">
        <f>IF(AC34=1,SUMPRODUCT(R34:R39,S34:S39)/SUMPRODUCT(Q34:Q39,S34:S39),0)</f>
        <v>19.999999999999996</v>
      </c>
    </row>
    <row r="35" spans="3:30" ht="36.75" customHeight="1" x14ac:dyDescent="0.2">
      <c r="C35" s="106" t="s">
        <v>65</v>
      </c>
      <c r="D35" s="255" t="s">
        <v>329</v>
      </c>
      <c r="E35" s="104" t="s">
        <v>233</v>
      </c>
      <c r="F35" s="12"/>
      <c r="G35" s="15"/>
      <c r="H35" s="16"/>
      <c r="I35" s="16"/>
      <c r="J35" s="16" t="s">
        <v>145</v>
      </c>
      <c r="K35" s="72" t="str">
        <f t="shared" ref="K35:K39" si="27">IF(S35&gt;1,"?",(IF(X35&gt;0,"?","")))</f>
        <v/>
      </c>
      <c r="L35" s="73">
        <v>0.2</v>
      </c>
      <c r="Q35" s="77">
        <f t="shared" ref="Q35:Q39" si="28">L35</f>
        <v>0.2</v>
      </c>
      <c r="R35" s="78">
        <f t="shared" ref="R35:R39" si="29">IF(J35&lt;&gt;"",1,IF(I35&lt;&gt;"",2/3,IF(H35&lt;&gt;"",1/3,0)))*Q35*20</f>
        <v>4</v>
      </c>
      <c r="S35" s="78">
        <f t="shared" ref="S35:S39" si="30">IF(F35="",IF(G35&lt;&gt;"",1,0)+IF(H35&lt;&gt;"",1,0)+IF(I35&lt;&gt;"",1,0)+IF(J35&lt;&gt;"",1,0),0)</f>
        <v>1</v>
      </c>
      <c r="T35" s="78">
        <f t="shared" ref="T35:T39" si="31">IF(F35&lt;&gt;"",0,IF(G35="",(R35/(Q35*20)),0.02+(R35/(Q35*20))))</f>
        <v>1</v>
      </c>
      <c r="U35" s="78">
        <f t="shared" ref="U35:U39" si="32">IF(F35&lt;&gt;"",0,Q35)</f>
        <v>0.2</v>
      </c>
      <c r="V35" s="78">
        <f t="shared" ref="V35:V39" si="33">IF(K35&lt;&gt;"",1,0)</f>
        <v>0</v>
      </c>
      <c r="W35" s="78" t="b">
        <f t="shared" ref="W35:W39" si="34">IF(F35="",OR(G35&lt;&gt;"",H35&lt;&gt;"",I35&lt;&gt;"",J35&lt;&gt;""),0)</f>
        <v>1</v>
      </c>
      <c r="X35" s="78">
        <f t="shared" ref="X35:X39" si="35">IF(F35&lt;&gt;"",IF(G35&lt;&gt;"",1,0)+IF(H35&lt;&gt;"",1,0)+IF(I35&lt;&gt;"",1,0)+IF(J35&lt;&gt;"",1,0),0)</f>
        <v>0</v>
      </c>
      <c r="Y35" s="83"/>
      <c r="Z35" s="84"/>
      <c r="AA35" s="85"/>
      <c r="AB35" s="85"/>
      <c r="AC35" s="85"/>
      <c r="AD35" s="86"/>
    </row>
    <row r="36" spans="3:30" ht="36.75" customHeight="1" x14ac:dyDescent="0.2">
      <c r="C36" s="106" t="s">
        <v>106</v>
      </c>
      <c r="D36" s="255" t="s">
        <v>328</v>
      </c>
      <c r="E36" s="104" t="s">
        <v>234</v>
      </c>
      <c r="F36" s="12"/>
      <c r="G36" s="15"/>
      <c r="H36" s="16"/>
      <c r="I36" s="16"/>
      <c r="J36" s="16" t="s">
        <v>145</v>
      </c>
      <c r="K36" s="72" t="str">
        <f t="shared" si="27"/>
        <v/>
      </c>
      <c r="L36" s="73">
        <v>0.2</v>
      </c>
      <c r="Q36" s="77">
        <f t="shared" si="28"/>
        <v>0.2</v>
      </c>
      <c r="R36" s="78">
        <f t="shared" si="29"/>
        <v>4</v>
      </c>
      <c r="S36" s="78">
        <f t="shared" si="30"/>
        <v>1</v>
      </c>
      <c r="T36" s="78">
        <f t="shared" si="31"/>
        <v>1</v>
      </c>
      <c r="U36" s="78">
        <f t="shared" si="32"/>
        <v>0.2</v>
      </c>
      <c r="V36" s="78">
        <f t="shared" si="33"/>
        <v>0</v>
      </c>
      <c r="W36" s="78" t="b">
        <f t="shared" si="34"/>
        <v>1</v>
      </c>
      <c r="X36" s="78">
        <f t="shared" si="35"/>
        <v>0</v>
      </c>
      <c r="Y36" s="83"/>
      <c r="Z36" s="89"/>
      <c r="AA36" s="85"/>
      <c r="AB36" s="85"/>
      <c r="AC36" s="85"/>
      <c r="AD36" s="86"/>
    </row>
    <row r="37" spans="3:30" ht="36.75" customHeight="1" x14ac:dyDescent="0.2">
      <c r="C37" s="106" t="s">
        <v>107</v>
      </c>
      <c r="D37" s="255" t="s">
        <v>327</v>
      </c>
      <c r="E37" s="104" t="s">
        <v>235</v>
      </c>
      <c r="F37" s="12"/>
      <c r="G37" s="15"/>
      <c r="H37" s="16"/>
      <c r="I37" s="16"/>
      <c r="J37" s="16" t="s">
        <v>145</v>
      </c>
      <c r="K37" s="72" t="str">
        <f t="shared" si="27"/>
        <v/>
      </c>
      <c r="L37" s="73">
        <v>0.15</v>
      </c>
      <c r="Q37" s="77">
        <f t="shared" si="28"/>
        <v>0.15</v>
      </c>
      <c r="R37" s="78">
        <f t="shared" si="29"/>
        <v>3</v>
      </c>
      <c r="S37" s="78">
        <f t="shared" si="30"/>
        <v>1</v>
      </c>
      <c r="T37" s="78">
        <f t="shared" si="31"/>
        <v>1</v>
      </c>
      <c r="U37" s="78">
        <f t="shared" si="32"/>
        <v>0.15</v>
      </c>
      <c r="V37" s="78">
        <f t="shared" si="33"/>
        <v>0</v>
      </c>
      <c r="W37" s="78" t="b">
        <f t="shared" si="34"/>
        <v>1</v>
      </c>
      <c r="X37" s="78">
        <f t="shared" si="35"/>
        <v>0</v>
      </c>
      <c r="Y37" s="83"/>
      <c r="Z37" s="89"/>
      <c r="AA37" s="85"/>
      <c r="AB37" s="85"/>
      <c r="AC37" s="85"/>
      <c r="AD37" s="86"/>
    </row>
    <row r="38" spans="3:30" ht="36.75" customHeight="1" x14ac:dyDescent="0.2">
      <c r="C38" s="106" t="s">
        <v>108</v>
      </c>
      <c r="D38" s="255" t="s">
        <v>326</v>
      </c>
      <c r="E38" s="104" t="s">
        <v>236</v>
      </c>
      <c r="F38" s="12"/>
      <c r="G38" s="15"/>
      <c r="H38" s="16"/>
      <c r="I38" s="16"/>
      <c r="J38" s="16" t="s">
        <v>145</v>
      </c>
      <c r="K38" s="72" t="str">
        <f t="shared" si="27"/>
        <v/>
      </c>
      <c r="L38" s="73">
        <v>0.2</v>
      </c>
      <c r="Q38" s="77">
        <f t="shared" si="28"/>
        <v>0.2</v>
      </c>
      <c r="R38" s="78">
        <f t="shared" si="29"/>
        <v>4</v>
      </c>
      <c r="S38" s="78">
        <f t="shared" si="30"/>
        <v>1</v>
      </c>
      <c r="T38" s="78">
        <f t="shared" si="31"/>
        <v>1</v>
      </c>
      <c r="U38" s="78">
        <f t="shared" si="32"/>
        <v>0.2</v>
      </c>
      <c r="V38" s="78">
        <f t="shared" si="33"/>
        <v>0</v>
      </c>
      <c r="W38" s="78" t="b">
        <f t="shared" si="34"/>
        <v>1</v>
      </c>
      <c r="X38" s="78">
        <f t="shared" si="35"/>
        <v>0</v>
      </c>
      <c r="Y38" s="83"/>
      <c r="Z38" s="89"/>
      <c r="AA38" s="85"/>
      <c r="AB38" s="85"/>
      <c r="AC38" s="85"/>
      <c r="AD38" s="86"/>
    </row>
    <row r="39" spans="3:30" ht="36.75" customHeight="1" x14ac:dyDescent="0.2">
      <c r="C39" s="106" t="s">
        <v>109</v>
      </c>
      <c r="D39" s="95" t="s">
        <v>132</v>
      </c>
      <c r="E39" s="104" t="s">
        <v>150</v>
      </c>
      <c r="F39" s="12"/>
      <c r="G39" s="15"/>
      <c r="H39" s="16"/>
      <c r="I39" s="16"/>
      <c r="J39" s="16" t="s">
        <v>145</v>
      </c>
      <c r="K39" s="72" t="str">
        <f t="shared" si="27"/>
        <v/>
      </c>
      <c r="L39" s="73">
        <v>0.05</v>
      </c>
      <c r="Q39" s="77">
        <f t="shared" si="28"/>
        <v>0.05</v>
      </c>
      <c r="R39" s="78">
        <f t="shared" si="29"/>
        <v>1</v>
      </c>
      <c r="S39" s="78">
        <f t="shared" si="30"/>
        <v>1</v>
      </c>
      <c r="T39" s="78">
        <f t="shared" si="31"/>
        <v>1</v>
      </c>
      <c r="U39" s="78">
        <f t="shared" si="32"/>
        <v>0.05</v>
      </c>
      <c r="V39" s="78">
        <f t="shared" si="33"/>
        <v>0</v>
      </c>
      <c r="W39" s="78" t="b">
        <f t="shared" si="34"/>
        <v>1</v>
      </c>
      <c r="X39" s="78">
        <f t="shared" si="35"/>
        <v>0</v>
      </c>
      <c r="Y39" s="91"/>
      <c r="Z39" s="92">
        <f>Z34*AA34</f>
        <v>0.15000000000000002</v>
      </c>
      <c r="AA39" s="93"/>
      <c r="AB39" s="93"/>
      <c r="AC39" s="93"/>
      <c r="AD39" s="94"/>
    </row>
    <row r="40" spans="3:30" ht="30" customHeight="1" x14ac:dyDescent="0.2">
      <c r="C40" s="414" t="s">
        <v>228</v>
      </c>
      <c r="D40" s="415"/>
      <c r="E40" s="415"/>
      <c r="F40" s="415"/>
      <c r="G40" s="415"/>
      <c r="H40" s="415"/>
      <c r="I40" s="415"/>
      <c r="J40" s="415"/>
      <c r="K40" s="415"/>
      <c r="L40" s="105">
        <v>0.1</v>
      </c>
      <c r="M40" s="65">
        <f>SUM(L41:L47)</f>
        <v>1</v>
      </c>
    </row>
    <row r="41" spans="3:30" ht="36.75" customHeight="1" x14ac:dyDescent="0.2">
      <c r="C41" s="106" t="s">
        <v>64</v>
      </c>
      <c r="D41" s="104" t="s">
        <v>324</v>
      </c>
      <c r="E41" s="104" t="s">
        <v>237</v>
      </c>
      <c r="F41" s="12"/>
      <c r="G41" s="15"/>
      <c r="H41" s="15"/>
      <c r="I41" s="15"/>
      <c r="J41" s="15" t="s">
        <v>145</v>
      </c>
      <c r="K41" s="72" t="str">
        <f>IF(S41&gt;1,"?",(IF(X41&gt;0,"?","")))</f>
        <v/>
      </c>
      <c r="L41" s="73">
        <v>0.15</v>
      </c>
      <c r="Q41" s="77">
        <f>L41</f>
        <v>0.15</v>
      </c>
      <c r="R41" s="78">
        <f>IF(J41&lt;&gt;"",1,IF(I41&lt;&gt;"",2/3,IF(H41&lt;&gt;"",1/3,0)))*Q41*20</f>
        <v>3</v>
      </c>
      <c r="S41" s="78">
        <f>IF(F41="",IF(G41&lt;&gt;"",1,0)+IF(H41&lt;&gt;"",1,0)+IF(I41&lt;&gt;"",1,0)+IF(J41&lt;&gt;"",1,0),0)</f>
        <v>1</v>
      </c>
      <c r="T41" s="78">
        <f>IF(F41&lt;&gt;"",0,IF(G41="",(R41/(Q41*20)),0.02+(R41/(Q41*20))))</f>
        <v>1</v>
      </c>
      <c r="U41" s="78">
        <f>IF(F41&lt;&gt;"",0,Q41)</f>
        <v>0.15</v>
      </c>
      <c r="V41" s="78">
        <f>IF(K41&lt;&gt;"",1,0)</f>
        <v>0</v>
      </c>
      <c r="W41" s="78" t="b">
        <f>IF(F41="",OR(G41&lt;&gt;"",H41&lt;&gt;"",I41&lt;&gt;"",J41&lt;&gt;""),0)</f>
        <v>1</v>
      </c>
      <c r="X41" s="78">
        <f>IF(F41&lt;&gt;"",IF(G41&lt;&gt;"",1,0)+IF(H41&lt;&gt;"",1,0)+IF(I41&lt;&gt;"",1,0)+IF(J41&lt;&gt;"",1,0),0)</f>
        <v>0</v>
      </c>
      <c r="Y41" s="78" t="b">
        <f>OR(W41=FALSE,W42=FALSE,W43=FALSE,W44=FALSE,W45=FALSE,W46=FALSE,W47=FALSE)</f>
        <v>0</v>
      </c>
      <c r="Z41" s="79">
        <f>SUM(U41:U47)</f>
        <v>1</v>
      </c>
      <c r="AA41" s="80">
        <f>L40</f>
        <v>0.1</v>
      </c>
      <c r="AB41" s="78">
        <f>SUM(T41:T47)</f>
        <v>7</v>
      </c>
      <c r="AC41" s="78">
        <f>IF(SUM(S41:S47)=0,0,1)</f>
        <v>1</v>
      </c>
      <c r="AD41" s="81">
        <f>IF(AC41=1,SUMPRODUCT(R41:R47,S41:S47)/SUMPRODUCT(Q41:Q47,S41:S47),0)</f>
        <v>20</v>
      </c>
    </row>
    <row r="42" spans="3:30" ht="36.75" customHeight="1" x14ac:dyDescent="0.2">
      <c r="C42" s="106" t="s">
        <v>66</v>
      </c>
      <c r="D42" s="104" t="s">
        <v>323</v>
      </c>
      <c r="E42" s="104" t="s">
        <v>238</v>
      </c>
      <c r="F42" s="12"/>
      <c r="G42" s="15"/>
      <c r="H42" s="15"/>
      <c r="I42" s="15"/>
      <c r="J42" s="15" t="s">
        <v>145</v>
      </c>
      <c r="K42" s="72" t="str">
        <f t="shared" ref="K42:K47" si="36">IF(S42&gt;1,"?",(IF(X42&gt;0,"?","")))</f>
        <v/>
      </c>
      <c r="L42" s="73">
        <v>0.2</v>
      </c>
      <c r="Q42" s="77">
        <f t="shared" ref="Q42:Q47" si="37">L42</f>
        <v>0.2</v>
      </c>
      <c r="R42" s="78">
        <f t="shared" ref="R42:R47" si="38">IF(J42&lt;&gt;"",1,IF(I42&lt;&gt;"",2/3,IF(H42&lt;&gt;"",1/3,0)))*Q42*20</f>
        <v>4</v>
      </c>
      <c r="S42" s="78">
        <f t="shared" ref="S42:S47" si="39">IF(F42="",IF(G42&lt;&gt;"",1,0)+IF(H42&lt;&gt;"",1,0)+IF(I42&lt;&gt;"",1,0)+IF(J42&lt;&gt;"",1,0),0)</f>
        <v>1</v>
      </c>
      <c r="T42" s="78">
        <f t="shared" ref="T42:T47" si="40">IF(F42&lt;&gt;"",0,IF(G42="",(R42/(Q42*20)),0.02+(R42/(Q42*20))))</f>
        <v>1</v>
      </c>
      <c r="U42" s="78">
        <f t="shared" ref="U42:U47" si="41">IF(F42&lt;&gt;"",0,Q42)</f>
        <v>0.2</v>
      </c>
      <c r="V42" s="78">
        <f t="shared" ref="V42:V47" si="42">IF(K42&lt;&gt;"",1,0)</f>
        <v>0</v>
      </c>
      <c r="W42" s="78" t="b">
        <f t="shared" ref="W42:W47" si="43">IF(F42="",OR(G42&lt;&gt;"",H42&lt;&gt;"",I42&lt;&gt;"",J42&lt;&gt;""),0)</f>
        <v>1</v>
      </c>
      <c r="X42" s="78">
        <f t="shared" ref="X42:X47" si="44">IF(F42&lt;&gt;"",IF(G42&lt;&gt;"",1,0)+IF(H42&lt;&gt;"",1,0)+IF(I42&lt;&gt;"",1,0)+IF(J42&lt;&gt;"",1,0),0)</f>
        <v>0</v>
      </c>
      <c r="Y42" s="83"/>
      <c r="Z42" s="84"/>
      <c r="AA42" s="85"/>
      <c r="AB42" s="85"/>
      <c r="AC42" s="85"/>
      <c r="AD42" s="86"/>
    </row>
    <row r="43" spans="3:30" ht="36.75" customHeight="1" x14ac:dyDescent="0.2">
      <c r="C43" s="106" t="s">
        <v>69</v>
      </c>
      <c r="D43" s="104" t="s">
        <v>322</v>
      </c>
      <c r="E43" s="104" t="s">
        <v>239</v>
      </c>
      <c r="F43" s="12"/>
      <c r="G43" s="15"/>
      <c r="H43" s="15"/>
      <c r="I43" s="15"/>
      <c r="J43" s="15" t="s">
        <v>145</v>
      </c>
      <c r="K43" s="72" t="str">
        <f t="shared" si="36"/>
        <v/>
      </c>
      <c r="L43" s="73">
        <v>0.1</v>
      </c>
      <c r="Q43" s="77">
        <f t="shared" si="37"/>
        <v>0.1</v>
      </c>
      <c r="R43" s="78">
        <f t="shared" si="38"/>
        <v>2</v>
      </c>
      <c r="S43" s="78">
        <f t="shared" si="39"/>
        <v>1</v>
      </c>
      <c r="T43" s="78">
        <f t="shared" si="40"/>
        <v>1</v>
      </c>
      <c r="U43" s="78">
        <f t="shared" si="41"/>
        <v>0.1</v>
      </c>
      <c r="V43" s="78">
        <f t="shared" si="42"/>
        <v>0</v>
      </c>
      <c r="W43" s="78" t="b">
        <f t="shared" si="43"/>
        <v>1</v>
      </c>
      <c r="X43" s="78">
        <f t="shared" si="44"/>
        <v>0</v>
      </c>
      <c r="Y43" s="83"/>
      <c r="Z43" s="89"/>
      <c r="AA43" s="85"/>
      <c r="AB43" s="85"/>
      <c r="AC43" s="85"/>
      <c r="AD43" s="86"/>
    </row>
    <row r="44" spans="3:30" ht="36.75" customHeight="1" x14ac:dyDescent="0.2">
      <c r="C44" s="106" t="s">
        <v>110</v>
      </c>
      <c r="D44" s="104" t="s">
        <v>321</v>
      </c>
      <c r="E44" s="104" t="s">
        <v>240</v>
      </c>
      <c r="F44" s="12"/>
      <c r="G44" s="15"/>
      <c r="H44" s="15"/>
      <c r="I44" s="15"/>
      <c r="J44" s="15" t="s">
        <v>145</v>
      </c>
      <c r="K44" s="72" t="str">
        <f t="shared" si="36"/>
        <v/>
      </c>
      <c r="L44" s="73">
        <v>0.15</v>
      </c>
      <c r="Q44" s="77">
        <f t="shared" si="37"/>
        <v>0.15</v>
      </c>
      <c r="R44" s="78">
        <f t="shared" si="38"/>
        <v>3</v>
      </c>
      <c r="S44" s="78">
        <f t="shared" si="39"/>
        <v>1</v>
      </c>
      <c r="T44" s="78">
        <f t="shared" si="40"/>
        <v>1</v>
      </c>
      <c r="U44" s="78">
        <f t="shared" si="41"/>
        <v>0.15</v>
      </c>
      <c r="V44" s="78">
        <f t="shared" si="42"/>
        <v>0</v>
      </c>
      <c r="W44" s="78" t="b">
        <f t="shared" si="43"/>
        <v>1</v>
      </c>
      <c r="X44" s="78">
        <f t="shared" si="44"/>
        <v>0</v>
      </c>
      <c r="Y44" s="83"/>
      <c r="Z44" s="89"/>
      <c r="AA44" s="85"/>
      <c r="AB44" s="85"/>
      <c r="AC44" s="85"/>
      <c r="AD44" s="86"/>
    </row>
    <row r="45" spans="3:30" ht="36.75" customHeight="1" x14ac:dyDescent="0.2">
      <c r="C45" s="106" t="s">
        <v>111</v>
      </c>
      <c r="D45" s="104" t="s">
        <v>320</v>
      </c>
      <c r="E45" s="104" t="s">
        <v>241</v>
      </c>
      <c r="F45" s="12"/>
      <c r="G45" s="15"/>
      <c r="H45" s="15"/>
      <c r="I45" s="15"/>
      <c r="J45" s="15" t="s">
        <v>145</v>
      </c>
      <c r="K45" s="72" t="str">
        <f t="shared" si="36"/>
        <v/>
      </c>
      <c r="L45" s="73">
        <v>0.2</v>
      </c>
      <c r="Q45" s="77">
        <f t="shared" si="37"/>
        <v>0.2</v>
      </c>
      <c r="R45" s="78">
        <f t="shared" si="38"/>
        <v>4</v>
      </c>
      <c r="S45" s="78">
        <f t="shared" si="39"/>
        <v>1</v>
      </c>
      <c r="T45" s="78">
        <f t="shared" si="40"/>
        <v>1</v>
      </c>
      <c r="U45" s="78">
        <f t="shared" si="41"/>
        <v>0.2</v>
      </c>
      <c r="V45" s="78">
        <f t="shared" si="42"/>
        <v>0</v>
      </c>
      <c r="W45" s="78" t="b">
        <f t="shared" si="43"/>
        <v>1</v>
      </c>
      <c r="X45" s="78">
        <f t="shared" si="44"/>
        <v>0</v>
      </c>
      <c r="Y45" s="83"/>
      <c r="Z45" s="89"/>
      <c r="AA45" s="85"/>
      <c r="AB45" s="85"/>
      <c r="AC45" s="85"/>
      <c r="AD45" s="86"/>
    </row>
    <row r="46" spans="3:30" ht="36.75" customHeight="1" x14ac:dyDescent="0.2">
      <c r="C46" s="106" t="s">
        <v>215</v>
      </c>
      <c r="D46" s="104" t="s">
        <v>319</v>
      </c>
      <c r="E46" s="104" t="s">
        <v>242</v>
      </c>
      <c r="F46" s="12"/>
      <c r="G46" s="15"/>
      <c r="H46" s="15"/>
      <c r="I46" s="15"/>
      <c r="J46" s="15" t="s">
        <v>145</v>
      </c>
      <c r="K46" s="72" t="str">
        <f t="shared" si="36"/>
        <v/>
      </c>
      <c r="L46" s="73">
        <v>0.15</v>
      </c>
      <c r="Q46" s="77">
        <f t="shared" si="37"/>
        <v>0.15</v>
      </c>
      <c r="R46" s="78">
        <f t="shared" si="38"/>
        <v>3</v>
      </c>
      <c r="S46" s="78">
        <f t="shared" si="39"/>
        <v>1</v>
      </c>
      <c r="T46" s="78">
        <f t="shared" si="40"/>
        <v>1</v>
      </c>
      <c r="U46" s="78">
        <f t="shared" si="41"/>
        <v>0.15</v>
      </c>
      <c r="V46" s="78">
        <f t="shared" si="42"/>
        <v>0</v>
      </c>
      <c r="W46" s="78" t="b">
        <f t="shared" si="43"/>
        <v>1</v>
      </c>
      <c r="X46" s="78">
        <f t="shared" si="44"/>
        <v>0</v>
      </c>
      <c r="Y46" s="83"/>
      <c r="Z46" s="89"/>
      <c r="AA46" s="85"/>
      <c r="AB46" s="85"/>
      <c r="AC46" s="85"/>
      <c r="AD46" s="86"/>
    </row>
    <row r="47" spans="3:30" ht="36.75" customHeight="1" x14ac:dyDescent="0.2">
      <c r="C47" s="106" t="s">
        <v>216</v>
      </c>
      <c r="D47" s="95" t="s">
        <v>132</v>
      </c>
      <c r="E47" s="104" t="s">
        <v>150</v>
      </c>
      <c r="F47" s="12"/>
      <c r="G47" s="15"/>
      <c r="H47" s="15"/>
      <c r="I47" s="15"/>
      <c r="J47" s="15" t="s">
        <v>145</v>
      </c>
      <c r="K47" s="72" t="str">
        <f t="shared" si="36"/>
        <v/>
      </c>
      <c r="L47" s="73">
        <v>0.05</v>
      </c>
      <c r="Q47" s="77">
        <f t="shared" si="37"/>
        <v>0.05</v>
      </c>
      <c r="R47" s="78">
        <f t="shared" si="38"/>
        <v>1</v>
      </c>
      <c r="S47" s="78">
        <f t="shared" si="39"/>
        <v>1</v>
      </c>
      <c r="T47" s="78">
        <f t="shared" si="40"/>
        <v>1</v>
      </c>
      <c r="U47" s="78">
        <f t="shared" si="41"/>
        <v>0.05</v>
      </c>
      <c r="V47" s="78">
        <f t="shared" si="42"/>
        <v>0</v>
      </c>
      <c r="W47" s="78" t="b">
        <f t="shared" si="43"/>
        <v>1</v>
      </c>
      <c r="X47" s="78">
        <f t="shared" si="44"/>
        <v>0</v>
      </c>
      <c r="Y47" s="91"/>
      <c r="Z47" s="92">
        <f>Z41*AA41</f>
        <v>0.1</v>
      </c>
      <c r="AA47" s="93"/>
      <c r="AB47" s="93"/>
      <c r="AC47" s="93"/>
      <c r="AD47" s="94"/>
    </row>
    <row r="48" spans="3:30" ht="30" customHeight="1" x14ac:dyDescent="0.2">
      <c r="C48" s="414" t="s">
        <v>229</v>
      </c>
      <c r="D48" s="415"/>
      <c r="E48" s="415"/>
      <c r="F48" s="415"/>
      <c r="G48" s="415"/>
      <c r="H48" s="415"/>
      <c r="I48" s="415"/>
      <c r="J48" s="415"/>
      <c r="K48" s="415" t="e">
        <f>IF(#REF!&gt;1,"?",(IF(#REF!&gt;0,"?","")))</f>
        <v>#REF!</v>
      </c>
      <c r="L48" s="105">
        <v>0.2</v>
      </c>
      <c r="M48" s="65">
        <f>SUM(L49:L59)</f>
        <v>1</v>
      </c>
    </row>
    <row r="49" spans="3:30" ht="60" customHeight="1" x14ac:dyDescent="0.2">
      <c r="C49" s="106" t="s">
        <v>67</v>
      </c>
      <c r="D49" s="107" t="s">
        <v>318</v>
      </c>
      <c r="E49" s="107" t="s">
        <v>243</v>
      </c>
      <c r="F49" s="12"/>
      <c r="G49" s="17"/>
      <c r="H49" s="17"/>
      <c r="I49" s="17"/>
      <c r="J49" s="17" t="s">
        <v>145</v>
      </c>
      <c r="K49" s="72" t="str">
        <f>IF(S49&gt;1,"?",(IF(X49&gt;0,"?","")))</f>
        <v/>
      </c>
      <c r="L49" s="73">
        <v>0.05</v>
      </c>
      <c r="Q49" s="77">
        <f>L49</f>
        <v>0.05</v>
      </c>
      <c r="R49" s="78">
        <f>IF(J49&lt;&gt;"",1,IF(I49&lt;&gt;"",2/3,IF(H49&lt;&gt;"",1/3,0)))*Q49*20</f>
        <v>1</v>
      </c>
      <c r="S49" s="78">
        <f>IF(F49="",IF(G49&lt;&gt;"",1,0)+IF(H49&lt;&gt;"",1,0)+IF(I49&lt;&gt;"",1,0)+IF(J49&lt;&gt;"",1,0),0)</f>
        <v>1</v>
      </c>
      <c r="T49" s="78">
        <f>IF(F49&lt;&gt;"",0,IF(G49="",(R49/(Q49*20)),0.02+(R49/(Q49*20))))</f>
        <v>1</v>
      </c>
      <c r="U49" s="78">
        <f>IF(F49&lt;&gt;"",0,Q49)</f>
        <v>0.05</v>
      </c>
      <c r="V49" s="78">
        <f>IF(K49&lt;&gt;"",1,0)</f>
        <v>0</v>
      </c>
      <c r="W49" s="78" t="b">
        <f>IF(F49="",OR(G49&lt;&gt;"",H49&lt;&gt;"",I49&lt;&gt;"",J49&lt;&gt;""),0)</f>
        <v>1</v>
      </c>
      <c r="X49" s="78">
        <f>IF(F49&lt;&gt;"",IF(G49&lt;&gt;"",1,0)+IF(H49&lt;&gt;"",1,0)+IF(I49&lt;&gt;"",1,0)+IF(J49&lt;&gt;"",1,0),0)</f>
        <v>0</v>
      </c>
      <c r="Y49" s="78" t="b">
        <f>OR(W49=FALSE,W50=FALSE,W51=FALSE,W52=FALSE,W53=FALSE,W54=FALSE,W55=FALSE,W56=FALSE,W57=FALSE,W58=FALSE,W59=FALSE)</f>
        <v>0</v>
      </c>
      <c r="Z49" s="79">
        <f>SUM(U49:U59)</f>
        <v>1</v>
      </c>
      <c r="AA49" s="80">
        <f>L48</f>
        <v>0.2</v>
      </c>
      <c r="AB49" s="78">
        <f>SUM(T49:T59)</f>
        <v>11</v>
      </c>
      <c r="AC49" s="78">
        <f>IF(SUM(S49:S59)=0,0,1)</f>
        <v>1</v>
      </c>
      <c r="AD49" s="81">
        <f>IF(AC49=1,SUMPRODUCT(R49:R59,S49:S59)/SUMPRODUCT(Q49:Q59,S49:S59),0)</f>
        <v>20</v>
      </c>
    </row>
    <row r="50" spans="3:30" ht="36.75" customHeight="1" x14ac:dyDescent="0.2">
      <c r="C50" s="106" t="s">
        <v>68</v>
      </c>
      <c r="D50" s="107" t="s">
        <v>317</v>
      </c>
      <c r="E50" s="107" t="s">
        <v>244</v>
      </c>
      <c r="F50" s="12"/>
      <c r="G50" s="17"/>
      <c r="H50" s="17"/>
      <c r="I50" s="17"/>
      <c r="J50" s="17" t="s">
        <v>145</v>
      </c>
      <c r="K50" s="72" t="str">
        <f t="shared" ref="K50:K59" si="45">IF(S50&gt;1,"?",(IF(X50&gt;0,"?","")))</f>
        <v/>
      </c>
      <c r="L50" s="73">
        <v>0.15</v>
      </c>
      <c r="Q50" s="77">
        <f t="shared" ref="Q50:Q59" si="46">L50</f>
        <v>0.15</v>
      </c>
      <c r="R50" s="78">
        <f t="shared" ref="R50:R59" si="47">IF(J50&lt;&gt;"",1,IF(I50&lt;&gt;"",2/3,IF(H50&lt;&gt;"",1/3,0)))*Q50*20</f>
        <v>3</v>
      </c>
      <c r="S50" s="78">
        <f t="shared" ref="S50:S59" si="48">IF(F50="",IF(G50&lt;&gt;"",1,0)+IF(H50&lt;&gt;"",1,0)+IF(I50&lt;&gt;"",1,0)+IF(J50&lt;&gt;"",1,0),0)</f>
        <v>1</v>
      </c>
      <c r="T50" s="78">
        <f t="shared" ref="T50:T59" si="49">IF(F50&lt;&gt;"",0,IF(G50="",(R50/(Q50*20)),0.02+(R50/(Q50*20))))</f>
        <v>1</v>
      </c>
      <c r="U50" s="78">
        <f t="shared" ref="U50:U59" si="50">IF(F50&lt;&gt;"",0,Q50)</f>
        <v>0.15</v>
      </c>
      <c r="V50" s="78">
        <f t="shared" ref="V50:V59" si="51">IF(K50&lt;&gt;"",1,0)</f>
        <v>0</v>
      </c>
      <c r="W50" s="78" t="b">
        <f t="shared" ref="W50:W59" si="52">IF(F50="",OR(G50&lt;&gt;"",H50&lt;&gt;"",I50&lt;&gt;"",J50&lt;&gt;""),0)</f>
        <v>1</v>
      </c>
      <c r="X50" s="78">
        <f t="shared" ref="X50:X59" si="53">IF(F50&lt;&gt;"",IF(G50&lt;&gt;"",1,0)+IF(H50&lt;&gt;"",1,0)+IF(I50&lt;&gt;"",1,0)+IF(J50&lt;&gt;"",1,0),0)</f>
        <v>0</v>
      </c>
      <c r="Y50" s="83"/>
      <c r="Z50" s="84"/>
      <c r="AA50" s="85"/>
      <c r="AB50" s="85"/>
      <c r="AC50" s="85"/>
      <c r="AD50" s="86"/>
    </row>
    <row r="51" spans="3:30" ht="36.75" customHeight="1" x14ac:dyDescent="0.2">
      <c r="C51" s="106" t="s">
        <v>112</v>
      </c>
      <c r="D51" s="107" t="s">
        <v>316</v>
      </c>
      <c r="E51" s="107" t="s">
        <v>245</v>
      </c>
      <c r="F51" s="12"/>
      <c r="G51" s="17"/>
      <c r="H51" s="17"/>
      <c r="I51" s="17"/>
      <c r="J51" s="17" t="s">
        <v>145</v>
      </c>
      <c r="K51" s="72" t="str">
        <f t="shared" si="45"/>
        <v/>
      </c>
      <c r="L51" s="73">
        <v>0.1</v>
      </c>
      <c r="Q51" s="77">
        <f t="shared" si="46"/>
        <v>0.1</v>
      </c>
      <c r="R51" s="78">
        <f t="shared" si="47"/>
        <v>2</v>
      </c>
      <c r="S51" s="78">
        <f t="shared" si="48"/>
        <v>1</v>
      </c>
      <c r="T51" s="78">
        <f t="shared" si="49"/>
        <v>1</v>
      </c>
      <c r="U51" s="78">
        <f t="shared" si="50"/>
        <v>0.1</v>
      </c>
      <c r="V51" s="78">
        <f t="shared" si="51"/>
        <v>0</v>
      </c>
      <c r="W51" s="78" t="b">
        <f t="shared" si="52"/>
        <v>1</v>
      </c>
      <c r="X51" s="78">
        <f t="shared" si="53"/>
        <v>0</v>
      </c>
      <c r="Y51" s="83"/>
      <c r="Z51" s="89"/>
      <c r="AA51" s="85"/>
      <c r="AB51" s="85"/>
      <c r="AC51" s="85"/>
      <c r="AD51" s="86"/>
    </row>
    <row r="52" spans="3:30" ht="36.75" customHeight="1" x14ac:dyDescent="0.2">
      <c r="C52" s="106" t="s">
        <v>113</v>
      </c>
      <c r="D52" s="107" t="s">
        <v>315</v>
      </c>
      <c r="E52" s="107" t="s">
        <v>246</v>
      </c>
      <c r="F52" s="12"/>
      <c r="G52" s="17"/>
      <c r="H52" s="17"/>
      <c r="I52" s="17"/>
      <c r="J52" s="17" t="s">
        <v>145</v>
      </c>
      <c r="K52" s="72" t="str">
        <f t="shared" si="45"/>
        <v/>
      </c>
      <c r="L52" s="73">
        <v>0.1</v>
      </c>
      <c r="Q52" s="77">
        <f t="shared" si="46"/>
        <v>0.1</v>
      </c>
      <c r="R52" s="78">
        <f t="shared" si="47"/>
        <v>2</v>
      </c>
      <c r="S52" s="78">
        <f t="shared" si="48"/>
        <v>1</v>
      </c>
      <c r="T52" s="78">
        <f t="shared" si="49"/>
        <v>1</v>
      </c>
      <c r="U52" s="78">
        <f t="shared" si="50"/>
        <v>0.1</v>
      </c>
      <c r="V52" s="78">
        <f t="shared" si="51"/>
        <v>0</v>
      </c>
      <c r="W52" s="78" t="b">
        <f t="shared" si="52"/>
        <v>1</v>
      </c>
      <c r="X52" s="78">
        <f t="shared" si="53"/>
        <v>0</v>
      </c>
      <c r="Y52" s="83"/>
      <c r="Z52" s="89"/>
      <c r="AA52" s="85"/>
      <c r="AB52" s="85"/>
      <c r="AC52" s="85"/>
      <c r="AD52" s="86"/>
    </row>
    <row r="53" spans="3:30" ht="36.75" customHeight="1" x14ac:dyDescent="0.2">
      <c r="C53" s="106" t="s">
        <v>114</v>
      </c>
      <c r="D53" s="107" t="s">
        <v>314</v>
      </c>
      <c r="E53" s="107" t="s">
        <v>247</v>
      </c>
      <c r="F53" s="12"/>
      <c r="G53" s="17"/>
      <c r="H53" s="17"/>
      <c r="I53" s="17"/>
      <c r="J53" s="17" t="s">
        <v>145</v>
      </c>
      <c r="K53" s="72" t="str">
        <f t="shared" si="45"/>
        <v/>
      </c>
      <c r="L53" s="73">
        <v>0.15</v>
      </c>
      <c r="Q53" s="77">
        <f t="shared" si="46"/>
        <v>0.15</v>
      </c>
      <c r="R53" s="78">
        <f t="shared" si="47"/>
        <v>3</v>
      </c>
      <c r="S53" s="78">
        <f t="shared" si="48"/>
        <v>1</v>
      </c>
      <c r="T53" s="78">
        <f t="shared" si="49"/>
        <v>1</v>
      </c>
      <c r="U53" s="78">
        <f t="shared" si="50"/>
        <v>0.15</v>
      </c>
      <c r="V53" s="78">
        <f t="shared" si="51"/>
        <v>0</v>
      </c>
      <c r="W53" s="78" t="b">
        <f t="shared" si="52"/>
        <v>1</v>
      </c>
      <c r="X53" s="78">
        <f t="shared" si="53"/>
        <v>0</v>
      </c>
      <c r="Y53" s="83"/>
      <c r="Z53" s="89"/>
      <c r="AA53" s="85"/>
      <c r="AB53" s="85"/>
      <c r="AC53" s="85"/>
      <c r="AD53" s="86"/>
    </row>
    <row r="54" spans="3:30" ht="36.75" customHeight="1" x14ac:dyDescent="0.2">
      <c r="C54" s="106" t="s">
        <v>115</v>
      </c>
      <c r="D54" s="107" t="s">
        <v>313</v>
      </c>
      <c r="E54" s="107" t="s">
        <v>248</v>
      </c>
      <c r="F54" s="12"/>
      <c r="G54" s="17"/>
      <c r="H54" s="17"/>
      <c r="I54" s="17"/>
      <c r="J54" s="17" t="s">
        <v>145</v>
      </c>
      <c r="K54" s="72" t="str">
        <f t="shared" si="45"/>
        <v/>
      </c>
      <c r="L54" s="73">
        <v>0.1</v>
      </c>
      <c r="Q54" s="77">
        <f t="shared" si="46"/>
        <v>0.1</v>
      </c>
      <c r="R54" s="78">
        <f t="shared" si="47"/>
        <v>2</v>
      </c>
      <c r="S54" s="78">
        <f t="shared" si="48"/>
        <v>1</v>
      </c>
      <c r="T54" s="78">
        <f t="shared" si="49"/>
        <v>1</v>
      </c>
      <c r="U54" s="78">
        <f t="shared" si="50"/>
        <v>0.1</v>
      </c>
      <c r="V54" s="78">
        <f t="shared" si="51"/>
        <v>0</v>
      </c>
      <c r="W54" s="78" t="b">
        <f t="shared" si="52"/>
        <v>1</v>
      </c>
      <c r="X54" s="78">
        <f t="shared" si="53"/>
        <v>0</v>
      </c>
      <c r="Y54" s="83"/>
      <c r="Z54" s="89"/>
      <c r="AA54" s="85"/>
      <c r="AB54" s="85"/>
      <c r="AC54" s="85"/>
      <c r="AD54" s="86"/>
    </row>
    <row r="55" spans="3:30" ht="36.75" customHeight="1" x14ac:dyDescent="0.2">
      <c r="C55" s="106" t="s">
        <v>116</v>
      </c>
      <c r="D55" s="107" t="s">
        <v>312</v>
      </c>
      <c r="E55" s="107" t="s">
        <v>249</v>
      </c>
      <c r="F55" s="12"/>
      <c r="G55" s="17"/>
      <c r="H55" s="17"/>
      <c r="I55" s="17"/>
      <c r="J55" s="17" t="s">
        <v>145</v>
      </c>
      <c r="K55" s="72" t="str">
        <f t="shared" si="45"/>
        <v/>
      </c>
      <c r="L55" s="73">
        <v>0.1</v>
      </c>
      <c r="Q55" s="77">
        <f t="shared" si="46"/>
        <v>0.1</v>
      </c>
      <c r="R55" s="78">
        <f t="shared" si="47"/>
        <v>2</v>
      </c>
      <c r="S55" s="78">
        <f t="shared" si="48"/>
        <v>1</v>
      </c>
      <c r="T55" s="78">
        <f t="shared" si="49"/>
        <v>1</v>
      </c>
      <c r="U55" s="78">
        <f t="shared" si="50"/>
        <v>0.1</v>
      </c>
      <c r="V55" s="78">
        <f t="shared" si="51"/>
        <v>0</v>
      </c>
      <c r="W55" s="78" t="b">
        <f t="shared" si="52"/>
        <v>1</v>
      </c>
      <c r="X55" s="78">
        <f t="shared" si="53"/>
        <v>0</v>
      </c>
      <c r="Y55" s="83"/>
      <c r="Z55" s="89"/>
      <c r="AA55" s="85"/>
      <c r="AB55" s="85"/>
      <c r="AC55" s="85"/>
      <c r="AD55" s="86"/>
    </row>
    <row r="56" spans="3:30" ht="36.75" customHeight="1" x14ac:dyDescent="0.2">
      <c r="C56" s="106" t="s">
        <v>117</v>
      </c>
      <c r="D56" s="107" t="s">
        <v>325</v>
      </c>
      <c r="E56" s="107" t="s">
        <v>250</v>
      </c>
      <c r="F56" s="12"/>
      <c r="G56" s="17"/>
      <c r="H56" s="17"/>
      <c r="I56" s="17"/>
      <c r="J56" s="17" t="s">
        <v>145</v>
      </c>
      <c r="K56" s="72" t="str">
        <f t="shared" si="45"/>
        <v/>
      </c>
      <c r="L56" s="73">
        <v>0.1</v>
      </c>
      <c r="Q56" s="77">
        <f t="shared" si="46"/>
        <v>0.1</v>
      </c>
      <c r="R56" s="78">
        <f t="shared" si="47"/>
        <v>2</v>
      </c>
      <c r="S56" s="78">
        <f t="shared" si="48"/>
        <v>1</v>
      </c>
      <c r="T56" s="78">
        <f t="shared" si="49"/>
        <v>1</v>
      </c>
      <c r="U56" s="78">
        <f t="shared" si="50"/>
        <v>0.1</v>
      </c>
      <c r="V56" s="78">
        <f t="shared" si="51"/>
        <v>0</v>
      </c>
      <c r="W56" s="78" t="b">
        <f t="shared" si="52"/>
        <v>1</v>
      </c>
      <c r="X56" s="78">
        <f t="shared" si="53"/>
        <v>0</v>
      </c>
      <c r="Y56" s="83"/>
      <c r="Z56" s="89"/>
      <c r="AA56" s="85"/>
      <c r="AB56" s="85"/>
      <c r="AC56" s="85"/>
      <c r="AD56" s="86"/>
    </row>
    <row r="57" spans="3:30" ht="36.75" customHeight="1" x14ac:dyDescent="0.2">
      <c r="C57" s="106" t="s">
        <v>118</v>
      </c>
      <c r="D57" s="107" t="s">
        <v>311</v>
      </c>
      <c r="E57" s="107" t="s">
        <v>251</v>
      </c>
      <c r="F57" s="12"/>
      <c r="G57" s="17"/>
      <c r="H57" s="17"/>
      <c r="I57" s="17"/>
      <c r="J57" s="17" t="s">
        <v>145</v>
      </c>
      <c r="K57" s="72" t="str">
        <f t="shared" si="45"/>
        <v/>
      </c>
      <c r="L57" s="73">
        <v>0.05</v>
      </c>
      <c r="Q57" s="77">
        <f t="shared" si="46"/>
        <v>0.05</v>
      </c>
      <c r="R57" s="78">
        <f t="shared" si="47"/>
        <v>1</v>
      </c>
      <c r="S57" s="78">
        <f t="shared" si="48"/>
        <v>1</v>
      </c>
      <c r="T57" s="78">
        <f t="shared" si="49"/>
        <v>1</v>
      </c>
      <c r="U57" s="78">
        <f t="shared" si="50"/>
        <v>0.05</v>
      </c>
      <c r="V57" s="78">
        <f t="shared" si="51"/>
        <v>0</v>
      </c>
      <c r="W57" s="78" t="b">
        <f t="shared" si="52"/>
        <v>1</v>
      </c>
      <c r="X57" s="78">
        <f t="shared" si="53"/>
        <v>0</v>
      </c>
      <c r="Y57" s="83"/>
      <c r="Z57" s="89"/>
      <c r="AA57" s="85"/>
      <c r="AB57" s="85"/>
      <c r="AC57" s="85"/>
      <c r="AD57" s="86"/>
    </row>
    <row r="58" spans="3:30" ht="36.75" customHeight="1" x14ac:dyDescent="0.2">
      <c r="C58" s="106" t="s">
        <v>119</v>
      </c>
      <c r="D58" s="107" t="s">
        <v>310</v>
      </c>
      <c r="E58" s="107" t="s">
        <v>252</v>
      </c>
      <c r="F58" s="12"/>
      <c r="G58" s="17"/>
      <c r="H58" s="17"/>
      <c r="I58" s="17"/>
      <c r="J58" s="17" t="s">
        <v>145</v>
      </c>
      <c r="K58" s="72" t="str">
        <f t="shared" si="45"/>
        <v/>
      </c>
      <c r="L58" s="73">
        <v>0.05</v>
      </c>
      <c r="Q58" s="77">
        <f t="shared" si="46"/>
        <v>0.05</v>
      </c>
      <c r="R58" s="78">
        <f t="shared" si="47"/>
        <v>1</v>
      </c>
      <c r="S58" s="78">
        <f t="shared" si="48"/>
        <v>1</v>
      </c>
      <c r="T58" s="78">
        <f t="shared" si="49"/>
        <v>1</v>
      </c>
      <c r="U58" s="78">
        <f t="shared" si="50"/>
        <v>0.05</v>
      </c>
      <c r="V58" s="78">
        <f t="shared" si="51"/>
        <v>0</v>
      </c>
      <c r="W58" s="78" t="b">
        <f t="shared" si="52"/>
        <v>1</v>
      </c>
      <c r="X58" s="78">
        <f t="shared" si="53"/>
        <v>0</v>
      </c>
      <c r="Y58" s="83"/>
      <c r="Z58" s="89"/>
      <c r="AA58" s="85"/>
      <c r="AB58" s="85"/>
      <c r="AC58" s="85"/>
      <c r="AD58" s="86"/>
    </row>
    <row r="59" spans="3:30" ht="36.75" customHeight="1" x14ac:dyDescent="0.2">
      <c r="C59" s="106" t="s">
        <v>217</v>
      </c>
      <c r="D59" s="95" t="s">
        <v>132</v>
      </c>
      <c r="E59" s="107" t="s">
        <v>150</v>
      </c>
      <c r="F59" s="12"/>
      <c r="G59" s="17"/>
      <c r="H59" s="17"/>
      <c r="I59" s="17"/>
      <c r="J59" s="17" t="s">
        <v>145</v>
      </c>
      <c r="K59" s="72" t="str">
        <f t="shared" si="45"/>
        <v/>
      </c>
      <c r="L59" s="73">
        <v>0.05</v>
      </c>
      <c r="Q59" s="77">
        <f t="shared" si="46"/>
        <v>0.05</v>
      </c>
      <c r="R59" s="78">
        <f t="shared" si="47"/>
        <v>1</v>
      </c>
      <c r="S59" s="78">
        <f t="shared" si="48"/>
        <v>1</v>
      </c>
      <c r="T59" s="78">
        <f t="shared" si="49"/>
        <v>1</v>
      </c>
      <c r="U59" s="78">
        <f t="shared" si="50"/>
        <v>0.05</v>
      </c>
      <c r="V59" s="78">
        <f t="shared" si="51"/>
        <v>0</v>
      </c>
      <c r="W59" s="78" t="b">
        <f t="shared" si="52"/>
        <v>1</v>
      </c>
      <c r="X59" s="78">
        <f t="shared" si="53"/>
        <v>0</v>
      </c>
      <c r="Y59" s="91"/>
      <c r="Z59" s="92">
        <f>Z49*AA49</f>
        <v>0.2</v>
      </c>
      <c r="AA59" s="93"/>
      <c r="AB59" s="93"/>
      <c r="AC59" s="93"/>
      <c r="AD59" s="94"/>
    </row>
    <row r="60" spans="3:30" ht="30" customHeight="1" x14ac:dyDescent="0.2">
      <c r="C60" s="414" t="s">
        <v>230</v>
      </c>
      <c r="D60" s="415"/>
      <c r="E60" s="415"/>
      <c r="F60" s="415"/>
      <c r="G60" s="415"/>
      <c r="H60" s="415"/>
      <c r="I60" s="415"/>
      <c r="J60" s="415"/>
      <c r="K60" s="108"/>
      <c r="L60" s="105">
        <v>0.15</v>
      </c>
      <c r="M60" s="65">
        <f>SUM(L61:L69)</f>
        <v>1</v>
      </c>
    </row>
    <row r="61" spans="3:30" ht="36.75" customHeight="1" x14ac:dyDescent="0.2">
      <c r="C61" s="106" t="s">
        <v>27</v>
      </c>
      <c r="D61" s="107" t="s">
        <v>309</v>
      </c>
      <c r="E61" s="107" t="s">
        <v>260</v>
      </c>
      <c r="F61" s="12"/>
      <c r="G61" s="18" t="s">
        <v>145</v>
      </c>
      <c r="H61" s="18"/>
      <c r="I61" s="18"/>
      <c r="J61" s="18"/>
      <c r="K61" s="72" t="str">
        <f>IF(S61&gt;1,"?",(IF(X61&gt;0,"?","")))</f>
        <v/>
      </c>
      <c r="L61" s="73">
        <v>0.15</v>
      </c>
      <c r="Q61" s="77">
        <f>L61</f>
        <v>0.15</v>
      </c>
      <c r="R61" s="78">
        <f>IF(J61&lt;&gt;"",1,IF(I61&lt;&gt;"",2/3,IF(H61&lt;&gt;"",1/3,0)))*Q61*20</f>
        <v>0</v>
      </c>
      <c r="S61" s="78">
        <f>IF(F61="",IF(G61&lt;&gt;"",1,0)+IF(H61&lt;&gt;"",1,0)+IF(I61&lt;&gt;"",1,0)+IF(J61&lt;&gt;"",1,0),0)</f>
        <v>1</v>
      </c>
      <c r="T61" s="78">
        <f>IF(F61&lt;&gt;"",0,IF(G61="",(R61/(Q61*20)),0.02+(R61/(Q61*20))))</f>
        <v>0.02</v>
      </c>
      <c r="U61" s="78">
        <f>IF(F61&lt;&gt;"",0,Q61)</f>
        <v>0.15</v>
      </c>
      <c r="V61" s="78">
        <f>IF(K61&lt;&gt;"",1,0)</f>
        <v>0</v>
      </c>
      <c r="W61" s="78" t="b">
        <f>IF(F61="",OR(G61&lt;&gt;"",H61&lt;&gt;"",I61&lt;&gt;"",J61&lt;&gt;""),0)</f>
        <v>1</v>
      </c>
      <c r="X61" s="78">
        <f>IF(F61&lt;&gt;"",IF(G61&lt;&gt;"",1,0)+IF(H61&lt;&gt;"",1,0)+IF(I61&lt;&gt;"",1,0)+IF(J61&lt;&gt;"",1,0),0)</f>
        <v>0</v>
      </c>
      <c r="Y61" s="78" t="b">
        <f>OR(W61=FALSE,W62=FALSE,W63=FALSE,W64=FALSE,W65=FALSE,W66=FALSE,W67=FALSE,W68=FALSE,W69=FALSE)</f>
        <v>0</v>
      </c>
      <c r="Z61" s="79">
        <f>SUM(U61:U69)</f>
        <v>1</v>
      </c>
      <c r="AA61" s="80">
        <f>L60</f>
        <v>0.15</v>
      </c>
      <c r="AB61" s="78">
        <f>SUM(T61:T69)</f>
        <v>0.18</v>
      </c>
      <c r="AC61" s="78">
        <f>IF(SUM(S61:S69)=0,0,1)</f>
        <v>1</v>
      </c>
      <c r="AD61" s="81">
        <f>IF(AC61=1,SUMPRODUCT(R61:R69,S61:S69)/SUMPRODUCT(Q61:Q69,S61:S69),0)</f>
        <v>0</v>
      </c>
    </row>
    <row r="62" spans="3:30" ht="59.25" customHeight="1" x14ac:dyDescent="0.2">
      <c r="C62" s="106" t="s">
        <v>28</v>
      </c>
      <c r="D62" s="107" t="s">
        <v>308</v>
      </c>
      <c r="E62" s="107" t="s">
        <v>259</v>
      </c>
      <c r="F62" s="12"/>
      <c r="G62" s="18" t="s">
        <v>145</v>
      </c>
      <c r="H62" s="18"/>
      <c r="I62" s="18"/>
      <c r="J62" s="18"/>
      <c r="K62" s="72" t="str">
        <f t="shared" ref="K62:K69" si="54">IF(S62&gt;1,"?",(IF(X62&gt;0,"?","")))</f>
        <v/>
      </c>
      <c r="L62" s="73">
        <v>0.15</v>
      </c>
      <c r="Q62" s="77">
        <f t="shared" ref="Q62:Q69" si="55">L62</f>
        <v>0.15</v>
      </c>
      <c r="R62" s="78">
        <f t="shared" ref="R62:R69" si="56">IF(J62&lt;&gt;"",1,IF(I62&lt;&gt;"",2/3,IF(H62&lt;&gt;"",1/3,0)))*Q62*20</f>
        <v>0</v>
      </c>
      <c r="S62" s="78">
        <f t="shared" ref="S62:S69" si="57">IF(F62="",IF(G62&lt;&gt;"",1,0)+IF(H62&lt;&gt;"",1,0)+IF(I62&lt;&gt;"",1,0)+IF(J62&lt;&gt;"",1,0),0)</f>
        <v>1</v>
      </c>
      <c r="T62" s="78">
        <f t="shared" ref="T62:T69" si="58">IF(F62&lt;&gt;"",0,IF(G62="",(R62/(Q62*20)),0.02+(R62/(Q62*20))))</f>
        <v>0.02</v>
      </c>
      <c r="U62" s="78">
        <f t="shared" ref="U62:U69" si="59">IF(F62&lt;&gt;"",0,Q62)</f>
        <v>0.15</v>
      </c>
      <c r="V62" s="78">
        <f t="shared" ref="V62:V69" si="60">IF(K62&lt;&gt;"",1,0)</f>
        <v>0</v>
      </c>
      <c r="W62" s="78" t="b">
        <f t="shared" ref="W62:W69" si="61">IF(F62="",OR(G62&lt;&gt;"",H62&lt;&gt;"",I62&lt;&gt;"",J62&lt;&gt;""),0)</f>
        <v>1</v>
      </c>
      <c r="X62" s="78">
        <f t="shared" ref="X62:X69" si="62">IF(F62&lt;&gt;"",IF(G62&lt;&gt;"",1,0)+IF(H62&lt;&gt;"",1,0)+IF(I62&lt;&gt;"",1,0)+IF(J62&lt;&gt;"",1,0),0)</f>
        <v>0</v>
      </c>
      <c r="Y62" s="83"/>
      <c r="Z62" s="84"/>
      <c r="AA62" s="85"/>
      <c r="AB62" s="85"/>
      <c r="AC62" s="85"/>
      <c r="AD62" s="86"/>
    </row>
    <row r="63" spans="3:30" ht="36.75" customHeight="1" x14ac:dyDescent="0.2">
      <c r="C63" s="106" t="s">
        <v>29</v>
      </c>
      <c r="D63" s="107" t="s">
        <v>307</v>
      </c>
      <c r="E63" s="107" t="s">
        <v>258</v>
      </c>
      <c r="F63" s="12"/>
      <c r="G63" s="18" t="s">
        <v>145</v>
      </c>
      <c r="H63" s="18"/>
      <c r="I63" s="18"/>
      <c r="J63" s="18"/>
      <c r="K63" s="72" t="str">
        <f t="shared" si="54"/>
        <v/>
      </c>
      <c r="L63" s="73">
        <v>0.15</v>
      </c>
      <c r="Q63" s="77">
        <f t="shared" si="55"/>
        <v>0.15</v>
      </c>
      <c r="R63" s="78">
        <f t="shared" si="56"/>
        <v>0</v>
      </c>
      <c r="S63" s="78">
        <f t="shared" si="57"/>
        <v>1</v>
      </c>
      <c r="T63" s="78">
        <f t="shared" si="58"/>
        <v>0.02</v>
      </c>
      <c r="U63" s="78">
        <f t="shared" si="59"/>
        <v>0.15</v>
      </c>
      <c r="V63" s="78">
        <f t="shared" si="60"/>
        <v>0</v>
      </c>
      <c r="W63" s="78" t="b">
        <f t="shared" si="61"/>
        <v>1</v>
      </c>
      <c r="X63" s="78">
        <f t="shared" si="62"/>
        <v>0</v>
      </c>
      <c r="Y63" s="83"/>
      <c r="Z63" s="89"/>
      <c r="AA63" s="85"/>
      <c r="AB63" s="85"/>
      <c r="AC63" s="85"/>
      <c r="AD63" s="86"/>
    </row>
    <row r="64" spans="3:30" ht="36.75" customHeight="1" x14ac:dyDescent="0.2">
      <c r="C64" s="106" t="s">
        <v>120</v>
      </c>
      <c r="D64" s="107" t="s">
        <v>306</v>
      </c>
      <c r="E64" s="107" t="s">
        <v>257</v>
      </c>
      <c r="F64" s="12"/>
      <c r="G64" s="18" t="s">
        <v>145</v>
      </c>
      <c r="H64" s="18"/>
      <c r="I64" s="18"/>
      <c r="J64" s="18"/>
      <c r="K64" s="72" t="str">
        <f t="shared" si="54"/>
        <v/>
      </c>
      <c r="L64" s="73">
        <v>0.15</v>
      </c>
      <c r="Q64" s="77">
        <f t="shared" si="55"/>
        <v>0.15</v>
      </c>
      <c r="R64" s="78">
        <f t="shared" si="56"/>
        <v>0</v>
      </c>
      <c r="S64" s="78">
        <f t="shared" si="57"/>
        <v>1</v>
      </c>
      <c r="T64" s="78">
        <f t="shared" si="58"/>
        <v>0.02</v>
      </c>
      <c r="U64" s="78">
        <f t="shared" si="59"/>
        <v>0.15</v>
      </c>
      <c r="V64" s="78">
        <f t="shared" si="60"/>
        <v>0</v>
      </c>
      <c r="W64" s="78" t="b">
        <f t="shared" si="61"/>
        <v>1</v>
      </c>
      <c r="X64" s="78">
        <f t="shared" si="62"/>
        <v>0</v>
      </c>
      <c r="Y64" s="83"/>
      <c r="Z64" s="89"/>
      <c r="AA64" s="85"/>
      <c r="AB64" s="85"/>
      <c r="AC64" s="85"/>
      <c r="AD64" s="86"/>
    </row>
    <row r="65" spans="3:30" ht="36.75" customHeight="1" x14ac:dyDescent="0.2">
      <c r="C65" s="106" t="s">
        <v>121</v>
      </c>
      <c r="D65" s="107" t="s">
        <v>305</v>
      </c>
      <c r="E65" s="107" t="s">
        <v>256</v>
      </c>
      <c r="F65" s="12"/>
      <c r="G65" s="18" t="s">
        <v>145</v>
      </c>
      <c r="H65" s="18"/>
      <c r="I65" s="18"/>
      <c r="J65" s="18"/>
      <c r="K65" s="72" t="str">
        <f t="shared" si="54"/>
        <v/>
      </c>
      <c r="L65" s="73">
        <v>0.1</v>
      </c>
      <c r="Q65" s="77">
        <f t="shared" si="55"/>
        <v>0.1</v>
      </c>
      <c r="R65" s="78">
        <f t="shared" si="56"/>
        <v>0</v>
      </c>
      <c r="S65" s="78">
        <f t="shared" si="57"/>
        <v>1</v>
      </c>
      <c r="T65" s="78">
        <f t="shared" si="58"/>
        <v>0.02</v>
      </c>
      <c r="U65" s="78">
        <f t="shared" si="59"/>
        <v>0.1</v>
      </c>
      <c r="V65" s="78">
        <f t="shared" si="60"/>
        <v>0</v>
      </c>
      <c r="W65" s="78" t="b">
        <f t="shared" si="61"/>
        <v>1</v>
      </c>
      <c r="X65" s="78">
        <f t="shared" si="62"/>
        <v>0</v>
      </c>
      <c r="Y65" s="83"/>
      <c r="Z65" s="89"/>
      <c r="AA65" s="85"/>
      <c r="AB65" s="85"/>
      <c r="AC65" s="85"/>
      <c r="AD65" s="86"/>
    </row>
    <row r="66" spans="3:30" ht="36.75" customHeight="1" x14ac:dyDescent="0.2">
      <c r="C66" s="106" t="s">
        <v>122</v>
      </c>
      <c r="D66" s="107" t="s">
        <v>304</v>
      </c>
      <c r="E66" s="107" t="s">
        <v>255</v>
      </c>
      <c r="F66" s="12"/>
      <c r="G66" s="18" t="s">
        <v>145</v>
      </c>
      <c r="H66" s="18"/>
      <c r="I66" s="18"/>
      <c r="J66" s="18"/>
      <c r="K66" s="72" t="str">
        <f t="shared" si="54"/>
        <v/>
      </c>
      <c r="L66" s="73">
        <v>0.15</v>
      </c>
      <c r="Q66" s="77">
        <f t="shared" si="55"/>
        <v>0.15</v>
      </c>
      <c r="R66" s="78">
        <f t="shared" si="56"/>
        <v>0</v>
      </c>
      <c r="S66" s="78">
        <f t="shared" si="57"/>
        <v>1</v>
      </c>
      <c r="T66" s="78">
        <f t="shared" si="58"/>
        <v>0.02</v>
      </c>
      <c r="U66" s="78">
        <f t="shared" si="59"/>
        <v>0.15</v>
      </c>
      <c r="V66" s="78">
        <f t="shared" si="60"/>
        <v>0</v>
      </c>
      <c r="W66" s="78" t="b">
        <f t="shared" si="61"/>
        <v>1</v>
      </c>
      <c r="X66" s="78">
        <f t="shared" si="62"/>
        <v>0</v>
      </c>
      <c r="Y66" s="83"/>
      <c r="Z66" s="89"/>
      <c r="AA66" s="85"/>
      <c r="AB66" s="85"/>
      <c r="AC66" s="85"/>
      <c r="AD66" s="86"/>
    </row>
    <row r="67" spans="3:30" ht="36.75" customHeight="1" x14ac:dyDescent="0.2">
      <c r="C67" s="106" t="s">
        <v>123</v>
      </c>
      <c r="D67" s="107" t="s">
        <v>303</v>
      </c>
      <c r="E67" s="107" t="s">
        <v>254</v>
      </c>
      <c r="F67" s="12"/>
      <c r="G67" s="18" t="s">
        <v>145</v>
      </c>
      <c r="H67" s="18"/>
      <c r="I67" s="18"/>
      <c r="J67" s="18"/>
      <c r="K67" s="72" t="str">
        <f t="shared" si="54"/>
        <v/>
      </c>
      <c r="L67" s="73">
        <v>0.05</v>
      </c>
      <c r="Q67" s="77">
        <f t="shared" si="55"/>
        <v>0.05</v>
      </c>
      <c r="R67" s="78">
        <f t="shared" si="56"/>
        <v>0</v>
      </c>
      <c r="S67" s="78">
        <f t="shared" si="57"/>
        <v>1</v>
      </c>
      <c r="T67" s="78">
        <f t="shared" si="58"/>
        <v>0.02</v>
      </c>
      <c r="U67" s="78">
        <f t="shared" si="59"/>
        <v>0.05</v>
      </c>
      <c r="V67" s="78">
        <f t="shared" si="60"/>
        <v>0</v>
      </c>
      <c r="W67" s="78" t="b">
        <f t="shared" si="61"/>
        <v>1</v>
      </c>
      <c r="X67" s="78">
        <f t="shared" si="62"/>
        <v>0</v>
      </c>
      <c r="Y67" s="83"/>
      <c r="Z67" s="89"/>
      <c r="AA67" s="85"/>
      <c r="AB67" s="85"/>
      <c r="AC67" s="85"/>
      <c r="AD67" s="86"/>
    </row>
    <row r="68" spans="3:30" ht="36.75" customHeight="1" x14ac:dyDescent="0.2">
      <c r="C68" s="106" t="s">
        <v>124</v>
      </c>
      <c r="D68" s="107" t="s">
        <v>302</v>
      </c>
      <c r="E68" s="107" t="s">
        <v>253</v>
      </c>
      <c r="F68" s="12"/>
      <c r="G68" s="18" t="s">
        <v>145</v>
      </c>
      <c r="H68" s="18"/>
      <c r="I68" s="18"/>
      <c r="J68" s="18"/>
      <c r="K68" s="72" t="str">
        <f t="shared" si="54"/>
        <v/>
      </c>
      <c r="L68" s="73">
        <v>0.05</v>
      </c>
      <c r="Q68" s="77">
        <f t="shared" si="55"/>
        <v>0.05</v>
      </c>
      <c r="R68" s="78">
        <f t="shared" si="56"/>
        <v>0</v>
      </c>
      <c r="S68" s="78">
        <f t="shared" si="57"/>
        <v>1</v>
      </c>
      <c r="T68" s="78">
        <f t="shared" si="58"/>
        <v>0.02</v>
      </c>
      <c r="U68" s="78">
        <f t="shared" si="59"/>
        <v>0.05</v>
      </c>
      <c r="V68" s="78">
        <f t="shared" si="60"/>
        <v>0</v>
      </c>
      <c r="W68" s="78" t="b">
        <f t="shared" si="61"/>
        <v>1</v>
      </c>
      <c r="X68" s="78">
        <f t="shared" si="62"/>
        <v>0</v>
      </c>
      <c r="Y68" s="83"/>
      <c r="Z68" s="89"/>
      <c r="AA68" s="85"/>
      <c r="AB68" s="85"/>
      <c r="AC68" s="85"/>
      <c r="AD68" s="86"/>
    </row>
    <row r="69" spans="3:30" ht="36.75" customHeight="1" x14ac:dyDescent="0.2">
      <c r="C69" s="106" t="s">
        <v>125</v>
      </c>
      <c r="D69" s="95" t="s">
        <v>132</v>
      </c>
      <c r="E69" s="107" t="s">
        <v>150</v>
      </c>
      <c r="F69" s="12"/>
      <c r="G69" s="18" t="s">
        <v>145</v>
      </c>
      <c r="H69" s="18"/>
      <c r="I69" s="18"/>
      <c r="J69" s="18"/>
      <c r="K69" s="72" t="str">
        <f t="shared" si="54"/>
        <v/>
      </c>
      <c r="L69" s="73">
        <v>0.05</v>
      </c>
      <c r="Q69" s="77">
        <f t="shared" si="55"/>
        <v>0.05</v>
      </c>
      <c r="R69" s="78">
        <f t="shared" si="56"/>
        <v>0</v>
      </c>
      <c r="S69" s="78">
        <f t="shared" si="57"/>
        <v>1</v>
      </c>
      <c r="T69" s="78">
        <f t="shared" si="58"/>
        <v>0.02</v>
      </c>
      <c r="U69" s="78">
        <f t="shared" si="59"/>
        <v>0.05</v>
      </c>
      <c r="V69" s="78">
        <f t="shared" si="60"/>
        <v>0</v>
      </c>
      <c r="W69" s="78" t="b">
        <f t="shared" si="61"/>
        <v>1</v>
      </c>
      <c r="X69" s="78">
        <f t="shared" si="62"/>
        <v>0</v>
      </c>
      <c r="Y69" s="91"/>
      <c r="Z69" s="92">
        <f>Z61*AA61</f>
        <v>0.15</v>
      </c>
      <c r="AA69" s="93"/>
      <c r="AB69" s="93"/>
      <c r="AC69" s="93"/>
      <c r="AD69" s="94"/>
    </row>
    <row r="70" spans="3:30" ht="30" customHeight="1" x14ac:dyDescent="0.2">
      <c r="C70" s="414" t="s">
        <v>231</v>
      </c>
      <c r="D70" s="415"/>
      <c r="E70" s="415"/>
      <c r="F70" s="415"/>
      <c r="G70" s="415"/>
      <c r="H70" s="415"/>
      <c r="I70" s="415"/>
      <c r="J70" s="415"/>
      <c r="K70" s="109"/>
      <c r="L70" s="105">
        <v>0.05</v>
      </c>
      <c r="M70" s="65">
        <f>SUM(L71:L74)</f>
        <v>1</v>
      </c>
    </row>
    <row r="71" spans="3:30" ht="36.75" customHeight="1" x14ac:dyDescent="0.2">
      <c r="C71" s="106" t="s">
        <v>126</v>
      </c>
      <c r="D71" s="107" t="s">
        <v>301</v>
      </c>
      <c r="E71" s="107" t="s">
        <v>263</v>
      </c>
      <c r="F71" s="12"/>
      <c r="G71" s="18"/>
      <c r="H71" s="18"/>
      <c r="I71" s="18"/>
      <c r="J71" s="18" t="s">
        <v>145</v>
      </c>
      <c r="K71" s="72" t="str">
        <f>IF(S71&gt;1,"?",(IF(X71&gt;0,"?","")))</f>
        <v/>
      </c>
      <c r="L71" s="73">
        <v>0.25</v>
      </c>
      <c r="Q71" s="77">
        <f>L71</f>
        <v>0.25</v>
      </c>
      <c r="R71" s="78">
        <f>IF(J71&lt;&gt;"",1,IF(I71&lt;&gt;"",2/3,IF(H71&lt;&gt;"",1/3,0)))*Q71*20</f>
        <v>5</v>
      </c>
      <c r="S71" s="78">
        <f>IF(F71="",IF(G71&lt;&gt;"",1,0)+IF(H71&lt;&gt;"",1,0)+IF(I71&lt;&gt;"",1,0)+IF(J71&lt;&gt;"",1,0),0)</f>
        <v>1</v>
      </c>
      <c r="T71" s="78">
        <f>IF(F71&lt;&gt;"",0,IF(G71="",(R71/(Q71*20)),0.02+(R71/(Q71*20))))</f>
        <v>1</v>
      </c>
      <c r="U71" s="78">
        <f>IF(F71&lt;&gt;"",0,Q71)</f>
        <v>0.25</v>
      </c>
      <c r="V71" s="78">
        <f>IF(K71&lt;&gt;"",1,0)</f>
        <v>0</v>
      </c>
      <c r="W71" s="78" t="b">
        <f>IF(F71="",OR(G71&lt;&gt;"",H71&lt;&gt;"",I71&lt;&gt;"",J71&lt;&gt;""),0)</f>
        <v>1</v>
      </c>
      <c r="X71" s="78">
        <f>IF(F71&lt;&gt;"",IF(G71&lt;&gt;"",1,0)+IF(H71&lt;&gt;"",1,0)+IF(I71&lt;&gt;"",1,0)+IF(J71&lt;&gt;"",1,0),0)</f>
        <v>0</v>
      </c>
      <c r="Y71" s="78" t="b">
        <f>OR(W71=FALSE,W72=FALSE,W73=FALSE,W74=FALSE)</f>
        <v>0</v>
      </c>
      <c r="Z71" s="79">
        <f>SUM(U71:U74)</f>
        <v>1</v>
      </c>
      <c r="AA71" s="80">
        <f>L70</f>
        <v>0.05</v>
      </c>
      <c r="AB71" s="78">
        <f>SUM(T71:T74)</f>
        <v>4</v>
      </c>
      <c r="AC71" s="78">
        <f>IF(SUM(S71:S74)=0,0,1)</f>
        <v>1</v>
      </c>
      <c r="AD71" s="81">
        <f>IF(AC71=1,SUMPRODUCT(R71:R74,S71:S74)/SUMPRODUCT(Q71:Q74,S71:S74),0)</f>
        <v>20</v>
      </c>
    </row>
    <row r="72" spans="3:30" ht="36.75" customHeight="1" x14ac:dyDescent="0.2">
      <c r="C72" s="106" t="s">
        <v>127</v>
      </c>
      <c r="D72" s="107" t="s">
        <v>300</v>
      </c>
      <c r="E72" s="107" t="s">
        <v>262</v>
      </c>
      <c r="F72" s="12"/>
      <c r="G72" s="18"/>
      <c r="H72" s="18"/>
      <c r="I72" s="18"/>
      <c r="J72" s="18" t="s">
        <v>145</v>
      </c>
      <c r="K72" s="72" t="str">
        <f t="shared" ref="K72:K73" si="63">IF(S72&gt;1,"?",(IF(X72&gt;0,"?","")))</f>
        <v/>
      </c>
      <c r="L72" s="73">
        <v>0.25</v>
      </c>
      <c r="Q72" s="77">
        <f t="shared" ref="Q72:Q74" si="64">L72</f>
        <v>0.25</v>
      </c>
      <c r="R72" s="78">
        <f t="shared" ref="R72:R74" si="65">IF(J72&lt;&gt;"",1,IF(I72&lt;&gt;"",2/3,IF(H72&lt;&gt;"",1/3,0)))*Q72*20</f>
        <v>5</v>
      </c>
      <c r="S72" s="78">
        <f t="shared" ref="S72:S74" si="66">IF(F72="",IF(G72&lt;&gt;"",1,0)+IF(H72&lt;&gt;"",1,0)+IF(I72&lt;&gt;"",1,0)+IF(J72&lt;&gt;"",1,0),0)</f>
        <v>1</v>
      </c>
      <c r="T72" s="78">
        <f t="shared" ref="T72:T74" si="67">IF(F72&lt;&gt;"",0,IF(G72="",(R72/(Q72*20)),0.02+(R72/(Q72*20))))</f>
        <v>1</v>
      </c>
      <c r="U72" s="78">
        <f t="shared" ref="U72:U74" si="68">IF(F72&lt;&gt;"",0,Q72)</f>
        <v>0.25</v>
      </c>
      <c r="V72" s="78">
        <f t="shared" ref="V72:V74" si="69">IF(K72&lt;&gt;"",1,0)</f>
        <v>0</v>
      </c>
      <c r="W72" s="78" t="b">
        <f t="shared" ref="W72:W74" si="70">IF(F72="",OR(G72&lt;&gt;"",H72&lt;&gt;"",I72&lt;&gt;"",J72&lt;&gt;""),0)</f>
        <v>1</v>
      </c>
      <c r="X72" s="78">
        <f t="shared" ref="X72:X74" si="71">IF(F72&lt;&gt;"",IF(G72&lt;&gt;"",1,0)+IF(H72&lt;&gt;"",1,0)+IF(I72&lt;&gt;"",1,0)+IF(J72&lt;&gt;"",1,0),0)</f>
        <v>0</v>
      </c>
      <c r="Y72" s="83"/>
      <c r="Z72" s="84"/>
      <c r="AA72" s="85"/>
      <c r="AB72" s="85"/>
      <c r="AC72" s="85"/>
      <c r="AD72" s="86"/>
    </row>
    <row r="73" spans="3:30" ht="36.75" customHeight="1" x14ac:dyDescent="0.2">
      <c r="C73" s="106" t="s">
        <v>128</v>
      </c>
      <c r="D73" s="107" t="s">
        <v>299</v>
      </c>
      <c r="E73" s="107" t="s">
        <v>261</v>
      </c>
      <c r="F73" s="12"/>
      <c r="G73" s="18"/>
      <c r="H73" s="18"/>
      <c r="I73" s="18"/>
      <c r="J73" s="18" t="s">
        <v>145</v>
      </c>
      <c r="K73" s="72" t="str">
        <f t="shared" si="63"/>
        <v/>
      </c>
      <c r="L73" s="73">
        <v>0.25</v>
      </c>
      <c r="Q73" s="77">
        <f t="shared" si="64"/>
        <v>0.25</v>
      </c>
      <c r="R73" s="78">
        <f t="shared" si="65"/>
        <v>5</v>
      </c>
      <c r="S73" s="78">
        <f t="shared" si="66"/>
        <v>1</v>
      </c>
      <c r="T73" s="78">
        <f t="shared" si="67"/>
        <v>1</v>
      </c>
      <c r="U73" s="78">
        <f t="shared" si="68"/>
        <v>0.25</v>
      </c>
      <c r="V73" s="78">
        <f t="shared" si="69"/>
        <v>0</v>
      </c>
      <c r="W73" s="78" t="b">
        <f t="shared" si="70"/>
        <v>1</v>
      </c>
      <c r="X73" s="78">
        <f t="shared" si="71"/>
        <v>0</v>
      </c>
      <c r="Y73" s="83"/>
      <c r="Z73" s="89"/>
      <c r="AA73" s="85"/>
      <c r="AB73" s="85"/>
      <c r="AC73" s="85"/>
      <c r="AD73" s="86"/>
    </row>
    <row r="74" spans="3:30" ht="36.75" customHeight="1" x14ac:dyDescent="0.2">
      <c r="C74" s="106" t="s">
        <v>129</v>
      </c>
      <c r="D74" s="95" t="s">
        <v>132</v>
      </c>
      <c r="E74" s="107" t="s">
        <v>150</v>
      </c>
      <c r="F74" s="12"/>
      <c r="G74" s="18"/>
      <c r="H74" s="18"/>
      <c r="I74" s="18"/>
      <c r="J74" s="18" t="s">
        <v>145</v>
      </c>
      <c r="K74" s="72" t="str">
        <f>IF(S74&gt;1,"?",(IF(X74&gt;0,"?","")))</f>
        <v/>
      </c>
      <c r="L74" s="73">
        <v>0.25</v>
      </c>
      <c r="Q74" s="77">
        <f t="shared" si="64"/>
        <v>0.25</v>
      </c>
      <c r="R74" s="78">
        <f t="shared" si="65"/>
        <v>5</v>
      </c>
      <c r="S74" s="78">
        <f t="shared" si="66"/>
        <v>1</v>
      </c>
      <c r="T74" s="78">
        <f t="shared" si="67"/>
        <v>1</v>
      </c>
      <c r="U74" s="78">
        <f t="shared" si="68"/>
        <v>0.25</v>
      </c>
      <c r="V74" s="78">
        <f t="shared" si="69"/>
        <v>0</v>
      </c>
      <c r="W74" s="78" t="b">
        <f t="shared" si="70"/>
        <v>1</v>
      </c>
      <c r="X74" s="78">
        <f t="shared" si="71"/>
        <v>0</v>
      </c>
      <c r="Y74" s="91"/>
      <c r="Z74" s="92">
        <f>Z71*AA71</f>
        <v>0.05</v>
      </c>
      <c r="AA74" s="93"/>
      <c r="AB74" s="93"/>
      <c r="AC74" s="93"/>
      <c r="AD74" s="94"/>
    </row>
    <row r="75" spans="3:30" ht="30" customHeight="1" x14ac:dyDescent="0.2">
      <c r="C75" s="414" t="s">
        <v>214</v>
      </c>
      <c r="D75" s="415"/>
      <c r="E75" s="415"/>
      <c r="F75" s="415"/>
      <c r="G75" s="415"/>
      <c r="H75" s="415"/>
      <c r="I75" s="415"/>
      <c r="J75" s="415"/>
      <c r="K75" s="109"/>
      <c r="L75" s="64">
        <v>0.1</v>
      </c>
      <c r="M75" s="65">
        <f>SUM(L76:L81)</f>
        <v>1.0000000000000002</v>
      </c>
    </row>
    <row r="76" spans="3:30" ht="36.75" customHeight="1" x14ac:dyDescent="0.2">
      <c r="C76" s="106" t="s">
        <v>264</v>
      </c>
      <c r="D76" s="107" t="s">
        <v>298</v>
      </c>
      <c r="E76" s="107" t="s">
        <v>274</v>
      </c>
      <c r="F76" s="26"/>
      <c r="G76" s="17"/>
      <c r="H76" s="17"/>
      <c r="I76" s="17"/>
      <c r="J76" s="17" t="s">
        <v>145</v>
      </c>
      <c r="K76" s="72" t="str">
        <f>IF(S76&gt;1,"?",(IF(X76&gt;0,"?","")))</f>
        <v/>
      </c>
      <c r="L76" s="73">
        <v>0.2</v>
      </c>
      <c r="Q76" s="77">
        <f>L76</f>
        <v>0.2</v>
      </c>
      <c r="R76" s="78">
        <f>IF(J76&lt;&gt;"",1,IF(I76&lt;&gt;"",2/3,IF(H76&lt;&gt;"",1/3,0)))*Q76*20</f>
        <v>4</v>
      </c>
      <c r="S76" s="78">
        <f>IF(F76="",IF(G76&lt;&gt;"",1,0)+IF(H76&lt;&gt;"",1,0)+IF(I76&lt;&gt;"",1,0)+IF(J76&lt;&gt;"",1,0),0)</f>
        <v>1</v>
      </c>
      <c r="T76" s="78">
        <f>IF(F76&lt;&gt;"",0,IF(G76="",(R76/(Q76*20)),0.02+(R76/(Q76*20))))</f>
        <v>1</v>
      </c>
      <c r="U76" s="78">
        <f>IF(F76&lt;&gt;"",0,Q76)</f>
        <v>0.2</v>
      </c>
      <c r="V76" s="78">
        <f>IF(K76&lt;&gt;"",1,0)</f>
        <v>0</v>
      </c>
      <c r="W76" s="78" t="b">
        <f>IF(F76="",OR(G76&lt;&gt;"",H76&lt;&gt;"",I76&lt;&gt;"",J76&lt;&gt;""),0)</f>
        <v>1</v>
      </c>
      <c r="X76" s="78">
        <f>IF(F76&lt;&gt;"",IF(G76&lt;&gt;"",1,0)+IF(H76&lt;&gt;"",1,0)+IF(I76&lt;&gt;"",1,0)+IF(J76&lt;&gt;"",1,0),0)</f>
        <v>0</v>
      </c>
      <c r="Y76" s="78" t="b">
        <f>OR(W76=FALSE,W77=FALSE,W78=FALSE,W79=FALSE,W80=FALSE,W81=FALSE)</f>
        <v>0</v>
      </c>
      <c r="Z76" s="79">
        <f>SUM(U76:U81)</f>
        <v>1.0000000000000002</v>
      </c>
      <c r="AA76" s="80">
        <f>L75</f>
        <v>0.1</v>
      </c>
      <c r="AB76" s="78">
        <f>SUM(T76:T81)</f>
        <v>6</v>
      </c>
      <c r="AC76" s="78">
        <f>IF(SUM(S76:S81)=0,0,1)</f>
        <v>1</v>
      </c>
      <c r="AD76" s="81">
        <f>IF(AC76=1,SUMPRODUCT(R76:R81,S76:S81)/SUMPRODUCT(Q76:Q81,S76:S81),0)</f>
        <v>19.999999999999996</v>
      </c>
    </row>
    <row r="77" spans="3:30" ht="36.75" customHeight="1" x14ac:dyDescent="0.2">
      <c r="C77" s="106" t="s">
        <v>265</v>
      </c>
      <c r="D77" s="107" t="s">
        <v>297</v>
      </c>
      <c r="E77" s="107" t="s">
        <v>273</v>
      </c>
      <c r="F77" s="26"/>
      <c r="G77" s="17"/>
      <c r="H77" s="17"/>
      <c r="I77" s="17"/>
      <c r="J77" s="17" t="s">
        <v>145</v>
      </c>
      <c r="K77" s="72" t="str">
        <f t="shared" ref="K77:K81" si="72">IF(S77&gt;1,"?",(IF(X77&gt;0,"?","")))</f>
        <v/>
      </c>
      <c r="L77" s="73">
        <v>0.2</v>
      </c>
      <c r="Q77" s="77">
        <f t="shared" ref="Q77:Q81" si="73">L77</f>
        <v>0.2</v>
      </c>
      <c r="R77" s="78">
        <f t="shared" ref="R77:R81" si="74">IF(J77&lt;&gt;"",1,IF(I77&lt;&gt;"",2/3,IF(H77&lt;&gt;"",1/3,0)))*Q77*20</f>
        <v>4</v>
      </c>
      <c r="S77" s="78">
        <f t="shared" ref="S77:S81" si="75">IF(F77="",IF(G77&lt;&gt;"",1,0)+IF(H77&lt;&gt;"",1,0)+IF(I77&lt;&gt;"",1,0)+IF(J77&lt;&gt;"",1,0),0)</f>
        <v>1</v>
      </c>
      <c r="T77" s="78">
        <f t="shared" ref="T77:T81" si="76">IF(F77&lt;&gt;"",0,IF(G77="",(R77/(Q77*20)),0.02+(R77/(Q77*20))))</f>
        <v>1</v>
      </c>
      <c r="U77" s="78">
        <f t="shared" ref="U77:U81" si="77">IF(F77&lt;&gt;"",0,Q77)</f>
        <v>0.2</v>
      </c>
      <c r="V77" s="78">
        <f t="shared" ref="V77:V81" si="78">IF(K77&lt;&gt;"",1,0)</f>
        <v>0</v>
      </c>
      <c r="W77" s="78" t="b">
        <f t="shared" ref="W77:W81" si="79">IF(F77="",OR(G77&lt;&gt;"",H77&lt;&gt;"",I77&lt;&gt;"",J77&lt;&gt;""),0)</f>
        <v>1</v>
      </c>
      <c r="X77" s="78">
        <f t="shared" ref="X77:X81" si="80">IF(F77&lt;&gt;"",IF(G77&lt;&gt;"",1,0)+IF(H77&lt;&gt;"",1,0)+IF(I77&lt;&gt;"",1,0)+IF(J77&lt;&gt;"",1,0),0)</f>
        <v>0</v>
      </c>
      <c r="Y77" s="83"/>
      <c r="Z77" s="84"/>
      <c r="AA77" s="85"/>
      <c r="AB77" s="85"/>
      <c r="AC77" s="85"/>
      <c r="AD77" s="86"/>
    </row>
    <row r="78" spans="3:30" ht="36.75" customHeight="1" x14ac:dyDescent="0.2">
      <c r="C78" s="106" t="s">
        <v>266</v>
      </c>
      <c r="D78" s="107" t="s">
        <v>296</v>
      </c>
      <c r="E78" s="107" t="s">
        <v>272</v>
      </c>
      <c r="F78" s="26"/>
      <c r="G78" s="17"/>
      <c r="H78" s="17"/>
      <c r="I78" s="17"/>
      <c r="J78" s="17" t="s">
        <v>145</v>
      </c>
      <c r="K78" s="72" t="str">
        <f t="shared" si="72"/>
        <v/>
      </c>
      <c r="L78" s="73">
        <v>0.2</v>
      </c>
      <c r="Q78" s="77">
        <f t="shared" si="73"/>
        <v>0.2</v>
      </c>
      <c r="R78" s="78">
        <f t="shared" si="74"/>
        <v>4</v>
      </c>
      <c r="S78" s="78">
        <f t="shared" si="75"/>
        <v>1</v>
      </c>
      <c r="T78" s="78">
        <f t="shared" si="76"/>
        <v>1</v>
      </c>
      <c r="U78" s="78">
        <f t="shared" si="77"/>
        <v>0.2</v>
      </c>
      <c r="V78" s="78">
        <f t="shared" si="78"/>
        <v>0</v>
      </c>
      <c r="W78" s="78" t="b">
        <f t="shared" si="79"/>
        <v>1</v>
      </c>
      <c r="X78" s="78">
        <f t="shared" si="80"/>
        <v>0</v>
      </c>
      <c r="Y78" s="83"/>
      <c r="Z78" s="89"/>
      <c r="AA78" s="85"/>
      <c r="AB78" s="85"/>
      <c r="AC78" s="85"/>
      <c r="AD78" s="86"/>
    </row>
    <row r="79" spans="3:30" ht="36.75" customHeight="1" x14ac:dyDescent="0.2">
      <c r="C79" s="106" t="s">
        <v>267</v>
      </c>
      <c r="D79" s="107" t="s">
        <v>295</v>
      </c>
      <c r="E79" s="107" t="s">
        <v>271</v>
      </c>
      <c r="F79" s="26"/>
      <c r="G79" s="17"/>
      <c r="H79" s="17"/>
      <c r="I79" s="17"/>
      <c r="J79" s="17" t="s">
        <v>145</v>
      </c>
      <c r="K79" s="72" t="str">
        <f t="shared" si="72"/>
        <v/>
      </c>
      <c r="L79" s="73">
        <v>0.15</v>
      </c>
      <c r="Q79" s="77">
        <f t="shared" si="73"/>
        <v>0.15</v>
      </c>
      <c r="R79" s="78">
        <f t="shared" si="74"/>
        <v>3</v>
      </c>
      <c r="S79" s="78">
        <f t="shared" si="75"/>
        <v>1</v>
      </c>
      <c r="T79" s="78">
        <f t="shared" si="76"/>
        <v>1</v>
      </c>
      <c r="U79" s="78">
        <f t="shared" si="77"/>
        <v>0.15</v>
      </c>
      <c r="V79" s="78">
        <f t="shared" si="78"/>
        <v>0</v>
      </c>
      <c r="W79" s="78" t="b">
        <f t="shared" si="79"/>
        <v>1</v>
      </c>
      <c r="X79" s="78">
        <f t="shared" si="80"/>
        <v>0</v>
      </c>
      <c r="Y79" s="83"/>
      <c r="Z79" s="89"/>
      <c r="AA79" s="85"/>
      <c r="AB79" s="85"/>
      <c r="AC79" s="85"/>
      <c r="AD79" s="86"/>
    </row>
    <row r="80" spans="3:30" ht="36.75" customHeight="1" x14ac:dyDescent="0.2">
      <c r="C80" s="106" t="s">
        <v>268</v>
      </c>
      <c r="D80" s="107" t="s">
        <v>294</v>
      </c>
      <c r="E80" s="107" t="s">
        <v>270</v>
      </c>
      <c r="F80" s="26"/>
      <c r="G80" s="17"/>
      <c r="H80" s="17"/>
      <c r="I80" s="17"/>
      <c r="J80" s="17" t="s">
        <v>145</v>
      </c>
      <c r="K80" s="72" t="str">
        <f t="shared" si="72"/>
        <v/>
      </c>
      <c r="L80" s="73">
        <v>0.2</v>
      </c>
      <c r="Q80" s="77">
        <f t="shared" si="73"/>
        <v>0.2</v>
      </c>
      <c r="R80" s="78">
        <f t="shared" si="74"/>
        <v>4</v>
      </c>
      <c r="S80" s="78">
        <f t="shared" si="75"/>
        <v>1</v>
      </c>
      <c r="T80" s="78">
        <f t="shared" si="76"/>
        <v>1</v>
      </c>
      <c r="U80" s="78">
        <f t="shared" si="77"/>
        <v>0.2</v>
      </c>
      <c r="V80" s="78">
        <f t="shared" si="78"/>
        <v>0</v>
      </c>
      <c r="W80" s="78" t="b">
        <f t="shared" si="79"/>
        <v>1</v>
      </c>
      <c r="X80" s="78">
        <f t="shared" si="80"/>
        <v>0</v>
      </c>
      <c r="Y80" s="83"/>
      <c r="Z80" s="89"/>
      <c r="AA80" s="85"/>
      <c r="AB80" s="85"/>
      <c r="AC80" s="85"/>
      <c r="AD80" s="86"/>
    </row>
    <row r="81" spans="3:30" ht="36.75" customHeight="1" x14ac:dyDescent="0.2">
      <c r="C81" s="106" t="s">
        <v>269</v>
      </c>
      <c r="D81" s="95" t="s">
        <v>132</v>
      </c>
      <c r="E81" s="107" t="s">
        <v>150</v>
      </c>
      <c r="F81" s="26"/>
      <c r="G81" s="17"/>
      <c r="H81" s="17"/>
      <c r="I81" s="17"/>
      <c r="J81" s="17" t="s">
        <v>145</v>
      </c>
      <c r="K81" s="72" t="str">
        <f t="shared" si="72"/>
        <v/>
      </c>
      <c r="L81" s="73">
        <v>0.05</v>
      </c>
      <c r="Q81" s="77">
        <f t="shared" si="73"/>
        <v>0.05</v>
      </c>
      <c r="R81" s="78">
        <f t="shared" si="74"/>
        <v>1</v>
      </c>
      <c r="S81" s="78">
        <f t="shared" si="75"/>
        <v>1</v>
      </c>
      <c r="T81" s="78">
        <f t="shared" si="76"/>
        <v>1</v>
      </c>
      <c r="U81" s="78">
        <f t="shared" si="77"/>
        <v>0.05</v>
      </c>
      <c r="V81" s="78">
        <f t="shared" si="78"/>
        <v>0</v>
      </c>
      <c r="W81" s="78" t="b">
        <f t="shared" si="79"/>
        <v>1</v>
      </c>
      <c r="X81" s="78">
        <f t="shared" si="80"/>
        <v>0</v>
      </c>
      <c r="Y81" s="91"/>
      <c r="Z81" s="92">
        <f>Z76*AA76</f>
        <v>0.10000000000000003</v>
      </c>
      <c r="AA81" s="93"/>
      <c r="AB81" s="93"/>
      <c r="AC81" s="93"/>
      <c r="AD81" s="94"/>
    </row>
    <row r="82" spans="3:30" ht="30" customHeight="1" x14ac:dyDescent="0.2">
      <c r="C82" s="415" t="s">
        <v>226</v>
      </c>
      <c r="D82" s="415"/>
      <c r="E82" s="415"/>
      <c r="F82" s="415"/>
      <c r="G82" s="415"/>
      <c r="H82" s="415"/>
      <c r="I82" s="415"/>
      <c r="J82" s="415"/>
      <c r="K82" s="108"/>
      <c r="L82" s="105">
        <v>0.05</v>
      </c>
      <c r="M82" s="65">
        <f>SUM(L83:L85)</f>
        <v>1</v>
      </c>
    </row>
    <row r="83" spans="3:30" ht="36.75" customHeight="1" x14ac:dyDescent="0.2">
      <c r="C83" s="106" t="s">
        <v>278</v>
      </c>
      <c r="D83" s="111" t="s">
        <v>293</v>
      </c>
      <c r="E83" s="111" t="s">
        <v>277</v>
      </c>
      <c r="F83" s="10"/>
      <c r="G83" s="20"/>
      <c r="H83" s="20"/>
      <c r="I83" s="20"/>
      <c r="J83" s="21" t="s">
        <v>145</v>
      </c>
      <c r="K83" s="72" t="str">
        <f>IF(S83&gt;1,"?",(IF(X83&gt;0,"?","")))</f>
        <v/>
      </c>
      <c r="L83" s="113">
        <v>0.35</v>
      </c>
      <c r="Q83" s="77">
        <f>L83</f>
        <v>0.35</v>
      </c>
      <c r="R83" s="78">
        <f>IF(J83&lt;&gt;"",1,IF(I83&lt;&gt;"",2/3,IF(H83&lt;&gt;"",1/3,0)))*Q83*20</f>
        <v>7</v>
      </c>
      <c r="S83" s="78">
        <f>IF(F83="",IF(G83&lt;&gt;"",1,0)+IF(H83&lt;&gt;"",1,0)+IF(I83&lt;&gt;"",1,0)+IF(J83&lt;&gt;"",1,0),0)</f>
        <v>1</v>
      </c>
      <c r="T83" s="78">
        <f>IF(F83&lt;&gt;"",0,IF(G83="",(R83/(Q83*20)),0.02+(R83/(Q83*20))))</f>
        <v>1</v>
      </c>
      <c r="U83" s="78">
        <f>IF(F83&lt;&gt;"",0,Q83)</f>
        <v>0.35</v>
      </c>
      <c r="V83" s="78">
        <f>IF(K83&lt;&gt;"",1,0)</f>
        <v>0</v>
      </c>
      <c r="W83" s="78" t="b">
        <f>IF(F83="",OR(G83&lt;&gt;"",H83&lt;&gt;"",I83&lt;&gt;"",J83&lt;&gt;""),0)</f>
        <v>1</v>
      </c>
      <c r="X83" s="78">
        <f>IF(F83&lt;&gt;"",IF(G83&lt;&gt;"",1,0)+IF(H83&lt;&gt;"",1,0)+IF(I83&lt;&gt;"",1,0)+IF(J83&lt;&gt;"",1,0),0)</f>
        <v>0</v>
      </c>
      <c r="Y83" s="78" t="b">
        <f>OR(W83=FALSE,W84=FALSE,W85=FALSE)</f>
        <v>0</v>
      </c>
      <c r="Z83" s="79">
        <f>SUM(U83:U85)</f>
        <v>1</v>
      </c>
      <c r="AA83" s="80">
        <f>L82</f>
        <v>0.05</v>
      </c>
      <c r="AB83" s="78">
        <f>SUM(T83:T85)</f>
        <v>3</v>
      </c>
      <c r="AC83" s="78">
        <f>IF(SUM(S83:S85)=0,0,1)</f>
        <v>1</v>
      </c>
      <c r="AD83" s="81">
        <f>IF(AC83=1,SUMPRODUCT(R83:R85,S83:S85)/SUMPRODUCT(Q83:Q85,S83:S85),0)</f>
        <v>20</v>
      </c>
    </row>
    <row r="84" spans="3:30" ht="130.5" customHeight="1" x14ac:dyDescent="0.2">
      <c r="C84" s="106" t="s">
        <v>279</v>
      </c>
      <c r="D84" s="111" t="s">
        <v>292</v>
      </c>
      <c r="E84" s="111" t="s">
        <v>276</v>
      </c>
      <c r="F84" s="10"/>
      <c r="G84" s="20"/>
      <c r="H84" s="20"/>
      <c r="I84" s="20"/>
      <c r="J84" s="21" t="s">
        <v>145</v>
      </c>
      <c r="K84" s="72" t="str">
        <f t="shared" ref="K84:K85" si="81">IF(S84&gt;1,"?",(IF(X84&gt;0,"?","")))</f>
        <v/>
      </c>
      <c r="L84" s="113">
        <v>0.35</v>
      </c>
      <c r="Q84" s="77">
        <f t="shared" ref="Q84:Q85" si="82">L84</f>
        <v>0.35</v>
      </c>
      <c r="R84" s="78">
        <f t="shared" ref="R84:R85" si="83">IF(J84&lt;&gt;"",1,IF(I84&lt;&gt;"",2/3,IF(H84&lt;&gt;"",1/3,0)))*Q84*20</f>
        <v>7</v>
      </c>
      <c r="S84" s="78">
        <f t="shared" ref="S84:S85" si="84">IF(F84="",IF(G84&lt;&gt;"",1,0)+IF(H84&lt;&gt;"",1,0)+IF(I84&lt;&gt;"",1,0)+IF(J84&lt;&gt;"",1,0),0)</f>
        <v>1</v>
      </c>
      <c r="T84" s="78">
        <f t="shared" ref="T84:T85" si="85">IF(F84&lt;&gt;"",0,IF(G84="",(R84/(Q84*20)),0.02+(R84/(Q84*20))))</f>
        <v>1</v>
      </c>
      <c r="U84" s="78">
        <f t="shared" ref="U84:U85" si="86">IF(F84&lt;&gt;"",0,Q84)</f>
        <v>0.35</v>
      </c>
      <c r="V84" s="78">
        <f t="shared" ref="V84:V85" si="87">IF(K84&lt;&gt;"",1,0)</f>
        <v>0</v>
      </c>
      <c r="W84" s="78" t="b">
        <f t="shared" ref="W84:W85" si="88">IF(F84="",OR(G84&lt;&gt;"",H84&lt;&gt;"",I84&lt;&gt;"",J84&lt;&gt;""),0)</f>
        <v>1</v>
      </c>
      <c r="X84" s="78">
        <f t="shared" ref="X84:X85" si="89">IF(F84&lt;&gt;"",IF(G84&lt;&gt;"",1,0)+IF(H84&lt;&gt;"",1,0)+IF(I84&lt;&gt;"",1,0)+IF(J84&lt;&gt;"",1,0),0)</f>
        <v>0</v>
      </c>
      <c r="Y84" s="83"/>
      <c r="Z84" s="84"/>
      <c r="AA84" s="85"/>
      <c r="AB84" s="85"/>
      <c r="AC84" s="85"/>
      <c r="AD84" s="86"/>
    </row>
    <row r="85" spans="3:30" ht="36.75" customHeight="1" x14ac:dyDescent="0.2">
      <c r="C85" s="106" t="s">
        <v>280</v>
      </c>
      <c r="D85" s="112" t="s">
        <v>291</v>
      </c>
      <c r="E85" s="112" t="s">
        <v>275</v>
      </c>
      <c r="F85" s="19"/>
      <c r="G85" s="22"/>
      <c r="H85" s="22"/>
      <c r="I85" s="22"/>
      <c r="J85" s="23" t="s">
        <v>145</v>
      </c>
      <c r="K85" s="96" t="str">
        <f t="shared" si="81"/>
        <v/>
      </c>
      <c r="L85" s="113">
        <v>0.3</v>
      </c>
      <c r="Q85" s="77">
        <f t="shared" si="82"/>
        <v>0.3</v>
      </c>
      <c r="R85" s="78">
        <f t="shared" si="83"/>
        <v>6</v>
      </c>
      <c r="S85" s="78">
        <f t="shared" si="84"/>
        <v>1</v>
      </c>
      <c r="T85" s="78">
        <f t="shared" si="85"/>
        <v>1</v>
      </c>
      <c r="U85" s="78">
        <f t="shared" si="86"/>
        <v>0.3</v>
      </c>
      <c r="V85" s="78">
        <f t="shared" si="87"/>
        <v>0</v>
      </c>
      <c r="W85" s="78" t="b">
        <f t="shared" si="88"/>
        <v>1</v>
      </c>
      <c r="X85" s="78">
        <f t="shared" si="89"/>
        <v>0</v>
      </c>
      <c r="Y85" s="91"/>
      <c r="Z85" s="92">
        <f>Z83*AA83</f>
        <v>0.05</v>
      </c>
      <c r="AA85" s="93"/>
      <c r="AB85" s="93"/>
      <c r="AC85" s="93"/>
      <c r="AD85" s="94"/>
    </row>
    <row r="86" spans="3:30" ht="36.75" customHeight="1" thickBot="1" x14ac:dyDescent="0.25">
      <c r="C86" s="303" t="s">
        <v>165</v>
      </c>
      <c r="D86" s="304"/>
      <c r="E86" s="304"/>
      <c r="F86" s="304"/>
      <c r="G86" s="304"/>
      <c r="H86" s="304"/>
      <c r="I86" s="304"/>
      <c r="J86" s="304"/>
      <c r="K86" s="305"/>
      <c r="L86" s="99"/>
    </row>
    <row r="87" spans="3:30" ht="49.5" customHeight="1" thickBot="1" x14ac:dyDescent="0.25">
      <c r="C87" s="52"/>
      <c r="D87" s="52"/>
      <c r="E87" s="114" t="s">
        <v>8</v>
      </c>
      <c r="F87" s="52"/>
      <c r="G87" s="390">
        <f>Z87</f>
        <v>1.0000000000000002</v>
      </c>
      <c r="H87" s="390"/>
      <c r="I87" s="390"/>
      <c r="J87" s="390"/>
      <c r="L87" s="115">
        <f>SUM(L15+L22+L28+L33+L40+L48+L60+L70+L75+L82)</f>
        <v>1</v>
      </c>
      <c r="P87" s="294" t="s">
        <v>144</v>
      </c>
      <c r="Q87" s="295"/>
      <c r="R87" s="295"/>
      <c r="S87" s="116">
        <f>SUM(AC16,AC23,AC29,AC49,AC34,AC41,AC61,AC71,AC76,AC83)</f>
        <v>10</v>
      </c>
      <c r="T87" s="117" t="str">
        <f>"sur "&amp;COUNTA(Y16:Y85)</f>
        <v>sur 10</v>
      </c>
      <c r="V87" s="118">
        <f>SUM(V16:V85)</f>
        <v>0</v>
      </c>
      <c r="W87" s="118" t="str">
        <f>COUNTIF(W16:W85,"0")&amp;" sur "&amp;COUNTA(W16:W85)</f>
        <v>0 sur 61</v>
      </c>
      <c r="X87" s="118" t="b">
        <f>OR(Y16=TRUE,Y23=TRUE,Y29=TRUE,Y34=TRUE,Y41=TRUE,Y49=TRUE,Y61=TRUE,Y71=TRUE,Y76=TRUE,Y83=TRUE)</f>
        <v>0</v>
      </c>
      <c r="Z87" s="119">
        <f>SUM(Z21,Z27,Z32,Z39,Z47,Z59,Z69,Z74,Z81,Z85)</f>
        <v>1.0000000000000002</v>
      </c>
      <c r="AA87" s="120" t="s">
        <v>46</v>
      </c>
    </row>
    <row r="88" spans="3:30" ht="21.75" customHeight="1" thickBot="1" x14ac:dyDescent="0.25">
      <c r="C88" s="52"/>
      <c r="D88" s="52"/>
      <c r="F88" s="52"/>
      <c r="V88" s="380" t="s">
        <v>143</v>
      </c>
      <c r="W88" s="380" t="s">
        <v>149</v>
      </c>
    </row>
    <row r="89" spans="3:30" ht="49.5" customHeight="1" thickBot="1" x14ac:dyDescent="0.25">
      <c r="C89" s="52"/>
      <c r="D89" s="52"/>
      <c r="E89" s="121" t="s">
        <v>9</v>
      </c>
      <c r="F89" s="52"/>
      <c r="G89" s="370">
        <f>IF(Z87&lt;50%,"!",IF(V87&lt;&gt;0,"Double saisie!",IF(L91&lt;&gt;0,"Oubli !",(IF(S87&lt;&gt;0,(AD16*AA16+AD23*AA23+AD29*AA29+AD34*AA34+AD41*AA41+AD49*AA49+AD61*AA61+AD71*AA71+AD83*AA83)/(AC16*AA16+AC23*AA23+AC29*AA29+AC34*AA34+AC41*AA41+AC49*AA49+AC61*AA61+AC71*AA71+AC83*AA83),0)))))</f>
        <v>15.925925925925924</v>
      </c>
      <c r="H89" s="371"/>
      <c r="I89" s="412" t="s">
        <v>70</v>
      </c>
      <c r="J89" s="413"/>
      <c r="L89" s="310" t="s">
        <v>148</v>
      </c>
      <c r="M89" s="311"/>
      <c r="V89" s="381"/>
      <c r="W89" s="381"/>
    </row>
    <row r="90" spans="3:30" ht="21.75" customHeight="1" thickBot="1" x14ac:dyDescent="0.25">
      <c r="C90" s="52"/>
      <c r="D90" s="52"/>
      <c r="E90" s="122"/>
      <c r="F90" s="52"/>
      <c r="G90" s="128"/>
      <c r="H90" s="128"/>
      <c r="I90" s="129"/>
      <c r="J90" s="129"/>
      <c r="L90" s="312"/>
      <c r="M90" s="313"/>
      <c r="V90" s="381"/>
      <c r="W90" s="381"/>
    </row>
    <row r="91" spans="3:30" ht="49.5" customHeight="1" thickBot="1" x14ac:dyDescent="0.25">
      <c r="C91" s="52"/>
      <c r="D91" s="123"/>
      <c r="E91" s="121" t="s">
        <v>49</v>
      </c>
      <c r="F91" s="52"/>
      <c r="G91" s="399">
        <v>16</v>
      </c>
      <c r="H91" s="400"/>
      <c r="I91" s="391" t="s">
        <v>11</v>
      </c>
      <c r="J91" s="392"/>
      <c r="L91" s="308">
        <f>COUNTIF(W16:W85,"FAUX")</f>
        <v>0</v>
      </c>
      <c r="M91" s="309"/>
      <c r="V91" s="381"/>
      <c r="W91" s="381"/>
    </row>
    <row r="92" spans="3:30" ht="21.75" customHeight="1" thickBot="1" x14ac:dyDescent="0.25">
      <c r="C92" s="52"/>
      <c r="D92" s="123"/>
      <c r="E92" s="122"/>
      <c r="F92" s="52"/>
      <c r="G92" s="132"/>
      <c r="H92" s="132"/>
      <c r="I92" s="131"/>
      <c r="J92" s="131"/>
      <c r="V92" s="381"/>
      <c r="W92" s="381"/>
    </row>
    <row r="93" spans="3:30" ht="49.5" customHeight="1" thickBot="1" x14ac:dyDescent="0.25">
      <c r="C93" s="52"/>
      <c r="D93" s="123"/>
      <c r="E93" s="124" t="s">
        <v>166</v>
      </c>
      <c r="F93" s="130">
        <f>'SESSION 2023'!E18</f>
        <v>11</v>
      </c>
      <c r="G93" s="361">
        <f>G91*F93</f>
        <v>176</v>
      </c>
      <c r="H93" s="362"/>
      <c r="I93" s="356" t="s">
        <v>343</v>
      </c>
      <c r="J93" s="357"/>
      <c r="V93" s="381"/>
      <c r="W93" s="381"/>
    </row>
    <row r="94" spans="3:30" ht="33" customHeight="1" x14ac:dyDescent="0.2">
      <c r="C94" s="52"/>
      <c r="D94" s="123"/>
      <c r="E94" s="125"/>
      <c r="F94" s="123"/>
      <c r="G94" s="126"/>
      <c r="H94" s="126"/>
      <c r="I94" s="43"/>
      <c r="J94" s="127"/>
      <c r="K94" s="99"/>
      <c r="V94" s="381"/>
      <c r="W94" s="381"/>
    </row>
    <row r="95" spans="3:30" ht="34.5" customHeight="1" x14ac:dyDescent="0.2">
      <c r="C95" s="303" t="s">
        <v>48</v>
      </c>
      <c r="D95" s="304"/>
      <c r="E95" s="304"/>
      <c r="F95" s="304"/>
      <c r="G95" s="304"/>
      <c r="H95" s="304"/>
      <c r="I95" s="304"/>
      <c r="J95" s="305"/>
      <c r="V95" s="382"/>
      <c r="W95" s="382"/>
    </row>
    <row r="96" spans="3:30" ht="21.75" customHeight="1" thickBot="1" x14ac:dyDescent="0.25">
      <c r="K96" s="242"/>
      <c r="L96" s="240"/>
      <c r="M96" s="241"/>
    </row>
    <row r="97" spans="3:13" ht="21" customHeight="1" x14ac:dyDescent="0.2">
      <c r="C97" s="461" t="s">
        <v>12</v>
      </c>
      <c r="D97" s="462"/>
      <c r="E97" s="462"/>
      <c r="F97" s="462"/>
      <c r="G97" s="462"/>
      <c r="H97" s="462"/>
      <c r="I97" s="462"/>
      <c r="J97" s="463"/>
      <c r="K97" s="243"/>
      <c r="L97" s="236"/>
      <c r="M97" s="241"/>
    </row>
    <row r="98" spans="3:13" ht="80.099999999999994" customHeight="1" thickBot="1" x14ac:dyDescent="0.25">
      <c r="C98" s="341"/>
      <c r="D98" s="342"/>
      <c r="E98" s="342"/>
      <c r="F98" s="342"/>
      <c r="G98" s="342"/>
      <c r="H98" s="342"/>
      <c r="I98" s="342"/>
      <c r="J98" s="343"/>
      <c r="K98" s="244"/>
      <c r="L98" s="236"/>
      <c r="M98" s="245"/>
    </row>
    <row r="99" spans="3:13" ht="15" thickBot="1" x14ac:dyDescent="0.25">
      <c r="C99" s="39"/>
      <c r="D99" s="39"/>
      <c r="E99" s="39"/>
      <c r="F99" s="40"/>
      <c r="G99" s="39"/>
      <c r="H99" s="39"/>
      <c r="I99" s="39"/>
      <c r="J99" s="39"/>
      <c r="K99" s="244"/>
      <c r="L99" s="236"/>
      <c r="M99" s="245"/>
    </row>
    <row r="100" spans="3:13" ht="24.75" customHeight="1" thickBot="1" x14ac:dyDescent="0.25">
      <c r="C100" s="407" t="s">
        <v>13</v>
      </c>
      <c r="D100" s="408"/>
      <c r="E100" s="41" t="s">
        <v>14</v>
      </c>
      <c r="F100" s="42"/>
      <c r="G100" s="409" t="s">
        <v>15</v>
      </c>
      <c r="H100" s="410"/>
      <c r="I100" s="410"/>
      <c r="J100" s="411"/>
      <c r="K100" s="236"/>
      <c r="L100" s="236"/>
      <c r="M100" s="245"/>
    </row>
    <row r="101" spans="3:13" ht="50.1" customHeight="1" thickBot="1" x14ac:dyDescent="0.25">
      <c r="C101" s="455"/>
      <c r="D101" s="456"/>
      <c r="E101" s="1"/>
      <c r="F101" s="136"/>
      <c r="G101" s="383"/>
      <c r="H101" s="384"/>
      <c r="I101" s="384"/>
      <c r="J101" s="385"/>
      <c r="K101" s="236"/>
      <c r="L101" s="236"/>
      <c r="M101" s="245"/>
    </row>
    <row r="102" spans="3:13" ht="50.1" customHeight="1" x14ac:dyDescent="0.2">
      <c r="C102" s="457"/>
      <c r="D102" s="458"/>
      <c r="E102" s="2"/>
      <c r="F102" s="136"/>
      <c r="G102" s="388"/>
      <c r="H102" s="389"/>
      <c r="I102" s="389"/>
      <c r="J102" s="389"/>
      <c r="K102" s="236"/>
      <c r="L102" s="236"/>
      <c r="M102" s="245"/>
    </row>
    <row r="103" spans="3:13" ht="50.1" customHeight="1" x14ac:dyDescent="0.2">
      <c r="C103" s="301"/>
      <c r="D103" s="459"/>
      <c r="E103" s="133"/>
      <c r="F103" s="137"/>
      <c r="G103" s="137"/>
      <c r="H103" s="137"/>
      <c r="I103" s="137"/>
      <c r="J103" s="137"/>
    </row>
    <row r="104" spans="3:13" ht="50.1" customHeight="1" thickBot="1" x14ac:dyDescent="0.25">
      <c r="C104" s="297"/>
      <c r="D104" s="460"/>
      <c r="E104" s="134"/>
      <c r="F104" s="137"/>
      <c r="G104" s="137"/>
      <c r="H104" s="137"/>
      <c r="I104" s="137"/>
      <c r="J104" s="137"/>
    </row>
  </sheetData>
  <sheetProtection algorithmName="SHA-512" hashValue="r4aF1j24tgR2epJI90Y7EE+aVLGpZQ7Q6d0BveRN0qkgXxYINC/eRBBy5lM2VOYTN/IYqNpd7yTsMVC/AOi/jw==" saltValue="GTBdQu39UAksRbya/OU2FQ==" spinCount="100000" sheet="1" objects="1" scenarios="1"/>
  <mergeCells count="50">
    <mergeCell ref="E16:E19"/>
    <mergeCell ref="E20:E21"/>
    <mergeCell ref="B3:D3"/>
    <mergeCell ref="E3:J10"/>
    <mergeCell ref="B4:C4"/>
    <mergeCell ref="B5:C5"/>
    <mergeCell ref="B6:C6"/>
    <mergeCell ref="B7:C7"/>
    <mergeCell ref="B8:C8"/>
    <mergeCell ref="B9:C9"/>
    <mergeCell ref="B10:C10"/>
    <mergeCell ref="C12:D12"/>
    <mergeCell ref="F12:J12"/>
    <mergeCell ref="C13:D14"/>
    <mergeCell ref="E13:E14"/>
    <mergeCell ref="C15:K15"/>
    <mergeCell ref="P87:R87"/>
    <mergeCell ref="V88:V95"/>
    <mergeCell ref="W88:W95"/>
    <mergeCell ref="G89:H89"/>
    <mergeCell ref="I89:J89"/>
    <mergeCell ref="L89:M90"/>
    <mergeCell ref="G91:H91"/>
    <mergeCell ref="I91:J91"/>
    <mergeCell ref="L91:M91"/>
    <mergeCell ref="G93:H93"/>
    <mergeCell ref="G87:J87"/>
    <mergeCell ref="C103:D103"/>
    <mergeCell ref="C104:D104"/>
    <mergeCell ref="I93:J93"/>
    <mergeCell ref="C95:J95"/>
    <mergeCell ref="C97:J97"/>
    <mergeCell ref="C98:J98"/>
    <mergeCell ref="C100:D100"/>
    <mergeCell ref="G100:J100"/>
    <mergeCell ref="C48:K48"/>
    <mergeCell ref="C101:D101"/>
    <mergeCell ref="G101:J101"/>
    <mergeCell ref="C102:D102"/>
    <mergeCell ref="G102:J102"/>
    <mergeCell ref="C86:K86"/>
    <mergeCell ref="C70:J70"/>
    <mergeCell ref="C75:J75"/>
    <mergeCell ref="C82:J82"/>
    <mergeCell ref="C60:J60"/>
    <mergeCell ref="C22:K22"/>
    <mergeCell ref="E23:E27"/>
    <mergeCell ref="C28:K28"/>
    <mergeCell ref="C33:K33"/>
    <mergeCell ref="C40:K40"/>
  </mergeCells>
  <conditionalFormatting sqref="F13">
    <cfRule type="containsText" dxfId="25" priority="144" operator="containsText" text="Non">
      <formula>NOT(ISERROR(SEARCH("Non",F13)))</formula>
    </cfRule>
    <cfRule type="containsText" dxfId="24" priority="145" operator="containsText" text="Non">
      <formula>NOT(ISERROR(SEARCH("Non",F13)))</formula>
    </cfRule>
  </conditionalFormatting>
  <conditionalFormatting sqref="F13">
    <cfRule type="containsText" dxfId="23" priority="143" operator="containsText" text="Non">
      <formula>NOT(ISERROR(SEARCH("Non",F13)))</formula>
    </cfRule>
  </conditionalFormatting>
  <conditionalFormatting sqref="M75">
    <cfRule type="cellIs" dxfId="22" priority="1" operator="greaterThan">
      <formula>1</formula>
    </cfRule>
    <cfRule type="cellIs" dxfId="21" priority="2" operator="equal">
      <formula>1</formula>
    </cfRule>
  </conditionalFormatting>
  <conditionalFormatting sqref="G87:J87">
    <cfRule type="cellIs" dxfId="20" priority="14" operator="greaterThan">
      <formula>0.5</formula>
    </cfRule>
    <cfRule type="cellIs" dxfId="19" priority="15" operator="lessThan">
      <formula>0.5</formula>
    </cfRule>
    <cfRule type="cellIs" dxfId="18" priority="16" operator="greaterThan">
      <formula>0.5</formula>
    </cfRule>
  </conditionalFormatting>
  <conditionalFormatting sqref="K34:K39 K61:K69 K16:K21 K23:K27 K29:K32 K71:K74 K83:K85 K76:K81 K49:K59 K41:K47">
    <cfRule type="containsText" dxfId="17" priority="13" operator="containsText" text="?">
      <formula>NOT(ISERROR(SEARCH("?",K16)))</formula>
    </cfRule>
  </conditionalFormatting>
  <conditionalFormatting sqref="F49:F59">
    <cfRule type="containsText" dxfId="16" priority="11" operator="containsText" text="Non">
      <formula>NOT(ISERROR(SEARCH("Non",F49)))</formula>
    </cfRule>
    <cfRule type="colorScale" priority="12">
      <colorScale>
        <cfvo type="min"/>
        <cfvo type="percentile" val="50"/>
        <cfvo type="max"/>
        <color rgb="FFF8696B"/>
        <color rgb="FFFFEB84"/>
        <color rgb="FF63BE7B"/>
      </colorScale>
    </cfRule>
  </conditionalFormatting>
  <conditionalFormatting sqref="G89:H89">
    <cfRule type="containsText" dxfId="15" priority="10" operator="containsText" text="!">
      <formula>NOT(ISERROR(SEARCH("!",G89)))</formula>
    </cfRule>
  </conditionalFormatting>
  <conditionalFormatting sqref="F34:F39">
    <cfRule type="containsText" dxfId="14" priority="17" operator="containsText" text="Non">
      <formula>NOT(ISERROR(SEARCH("Non",F34)))</formula>
    </cfRule>
    <cfRule type="colorScale" priority="18">
      <colorScale>
        <cfvo type="min"/>
        <cfvo type="percentile" val="50"/>
        <cfvo type="max"/>
        <color rgb="FFF8696B"/>
        <color rgb="FFFFEB84"/>
        <color rgb="FF63BE7B"/>
      </colorScale>
    </cfRule>
  </conditionalFormatting>
  <conditionalFormatting sqref="F41:F47">
    <cfRule type="containsText" dxfId="13" priority="19" operator="containsText" text="Non">
      <formula>NOT(ISERROR(SEARCH("Non",F41)))</formula>
    </cfRule>
    <cfRule type="colorScale" priority="20">
      <colorScale>
        <cfvo type="min"/>
        <cfvo type="percentile" val="50"/>
        <cfvo type="max"/>
        <color rgb="FFF8696B"/>
        <color rgb="FFFFEB84"/>
        <color rgb="FF63BE7B"/>
      </colorScale>
    </cfRule>
  </conditionalFormatting>
  <conditionalFormatting sqref="F61:F69">
    <cfRule type="containsText" dxfId="12" priority="21" operator="containsText" text="Non">
      <formula>NOT(ISERROR(SEARCH("Non",F61)))</formula>
    </cfRule>
    <cfRule type="colorScale" priority="22">
      <colorScale>
        <cfvo type="min"/>
        <cfvo type="percentile" val="50"/>
        <cfvo type="max"/>
        <color rgb="FFF8696B"/>
        <color rgb="FFFFEB84"/>
        <color rgb="FF63BE7B"/>
      </colorScale>
    </cfRule>
  </conditionalFormatting>
  <conditionalFormatting sqref="F76:F81 F71:F74">
    <cfRule type="containsText" dxfId="11" priority="23" operator="containsText" text="Non">
      <formula>NOT(ISERROR(SEARCH("Non",F71)))</formula>
    </cfRule>
    <cfRule type="colorScale" priority="24">
      <colorScale>
        <cfvo type="min"/>
        <cfvo type="percentile" val="50"/>
        <cfvo type="max"/>
        <color rgb="FFF8696B"/>
        <color rgb="FFFFEB84"/>
        <color rgb="FF63BE7B"/>
      </colorScale>
    </cfRule>
  </conditionalFormatting>
  <conditionalFormatting sqref="M15 M22 M28 M33 M40 M48 M60 M70 M82">
    <cfRule type="cellIs" dxfId="10" priority="8" operator="greaterThan">
      <formula>1</formula>
    </cfRule>
    <cfRule type="cellIs" dxfId="9" priority="9" operator="equal">
      <formula>1</formula>
    </cfRule>
  </conditionalFormatting>
  <conditionalFormatting sqref="O15">
    <cfRule type="containsText" dxfId="8" priority="6" operator="containsText" text="Invalide">
      <formula>NOT(ISERROR(SEARCH("Invalide",O15)))</formula>
    </cfRule>
    <cfRule type="containsText" dxfId="7" priority="7" operator="containsText" text="VALIDE">
      <formula>NOT(ISERROR(SEARCH("VALIDE",O15)))</formula>
    </cfRule>
  </conditionalFormatting>
  <conditionalFormatting sqref="O15">
    <cfRule type="containsText" dxfId="6" priority="4" operator="containsText" text="Erreur saisie">
      <formula>NOT(ISERROR(SEARCH("Erreur saisie",O15)))</formula>
    </cfRule>
    <cfRule type="containsText" dxfId="5" priority="5" operator="containsText" text="Saisie OK">
      <formula>NOT(ISERROR(SEARCH("Saisie OK",O15)))</formula>
    </cfRule>
  </conditionalFormatting>
  <conditionalFormatting sqref="L91:M91">
    <cfRule type="cellIs" dxfId="4" priority="3" operator="greaterThan">
      <formula>0</formula>
    </cfRule>
  </conditionalFormatting>
  <conditionalFormatting sqref="F16:F21">
    <cfRule type="containsText" dxfId="3" priority="25" operator="containsText" text="Non">
      <formula>NOT(ISERROR(SEARCH("Non",F16)))</formula>
    </cfRule>
    <cfRule type="colorScale" priority="26">
      <colorScale>
        <cfvo type="min"/>
        <cfvo type="percentile" val="50"/>
        <cfvo type="max"/>
        <color rgb="FFF8696B"/>
        <color rgb="FFFFEB84"/>
        <color rgb="FF63BE7B"/>
      </colorScale>
    </cfRule>
  </conditionalFormatting>
  <conditionalFormatting sqref="F23:F27">
    <cfRule type="containsText" dxfId="2" priority="27" operator="containsText" text="Non">
      <formula>NOT(ISERROR(SEARCH("Non",F23)))</formula>
    </cfRule>
    <cfRule type="colorScale" priority="28">
      <colorScale>
        <cfvo type="min"/>
        <cfvo type="percentile" val="50"/>
        <cfvo type="max"/>
        <color rgb="FFF8696B"/>
        <color rgb="FFFFEB84"/>
        <color rgb="FF63BE7B"/>
      </colorScale>
    </cfRule>
  </conditionalFormatting>
  <conditionalFormatting sqref="F29:F32">
    <cfRule type="containsText" dxfId="1" priority="29" operator="containsText" text="Non">
      <formula>NOT(ISERROR(SEARCH("Non",F29)))</formula>
    </cfRule>
    <cfRule type="colorScale" priority="30">
      <colorScale>
        <cfvo type="min"/>
        <cfvo type="percentile" val="50"/>
        <cfvo type="max"/>
        <color rgb="FFF8696B"/>
        <color rgb="FFFFEB84"/>
        <color rgb="FF63BE7B"/>
      </colorScale>
    </cfRule>
  </conditionalFormatting>
  <conditionalFormatting sqref="F83:F85">
    <cfRule type="containsText" dxfId="0" priority="31" operator="containsText" text="Non">
      <formula>NOT(ISERROR(SEARCH("Non",F83)))</formula>
    </cfRule>
    <cfRule type="colorScale" priority="32">
      <colorScale>
        <cfvo type="min"/>
        <cfvo type="percentile" val="50"/>
        <cfvo type="max"/>
        <color rgb="FFF8696B"/>
        <color rgb="FFFFEB84"/>
        <color rgb="FF63BE7B"/>
      </colorScale>
    </cfRule>
  </conditionalFormatting>
  <pageMargins left="0.70866141732283472" right="0.31496062992125984" top="0.35433070866141736" bottom="0.35433070866141736" header="0.31496062992125984" footer="0.31496062992125984"/>
  <pageSetup paperSize="9" scale="32" orientation="portrait" horizontalDpi="300" verticalDpi="3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SESSION 2023</vt:lpstr>
      <vt:lpstr>EP1</vt:lpstr>
      <vt:lpstr>EP2 Centre</vt:lpstr>
      <vt:lpstr>EP2 Entreprise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Grilles CCF Charpentier Bois</dc:title>
  <dc:creator>MINISTERE EDUCATION NATIONALE</dc:creator>
  <cp:lastModifiedBy>antoine vivien</cp:lastModifiedBy>
  <cp:lastPrinted>2020-06-10T06:51:04Z</cp:lastPrinted>
  <dcterms:created xsi:type="dcterms:W3CDTF">2015-08-26T07:18:28Z</dcterms:created>
  <dcterms:modified xsi:type="dcterms:W3CDTF">2022-10-07T21:55:32Z</dcterms:modified>
</cp:coreProperties>
</file>