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-15" yWindow="-15" windowWidth="15480" windowHeight="11640" tabRatio="737" firstSheet="2" activeTab="3"/>
  </bookViews>
  <sheets>
    <sheet name="Iden AGAPE LAURYN" sheetId="32" r:id="rId1"/>
    <sheet name="Eval AGAPE LAURYN" sheetId="33" r:id="rId2"/>
    <sheet name="Idendification" sheetId="55" r:id="rId3"/>
    <sheet name="Evaluation" sheetId="56" r:id="rId4"/>
  </sheets>
  <definedNames>
    <definedName name="_xlnm.Print_Area" localSheetId="0">'Iden AGAPE LAURYN'!$A$1:$G$39</definedName>
    <definedName name="_xlnm.Print_Area" localSheetId="2">Idendification!$A$1:$G$39</definedName>
  </definedNames>
  <calcPr calcId="125725" concurrentCalc="0"/>
</workbook>
</file>

<file path=xl/calcChain.xml><?xml version="1.0" encoding="utf-8"?>
<calcChain xmlns="http://schemas.openxmlformats.org/spreadsheetml/2006/main">
  <c r="L14" i="56"/>
  <c r="F4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43"/>
  <c r="L40"/>
  <c r="R6"/>
  <c r="R7"/>
  <c r="R8"/>
  <c r="R9"/>
  <c r="R5"/>
  <c r="R11"/>
  <c r="R12"/>
  <c r="R13"/>
  <c r="F14"/>
  <c r="R14"/>
  <c r="R10"/>
  <c r="R16"/>
  <c r="R17"/>
  <c r="R18"/>
  <c r="R15"/>
  <c r="F20"/>
  <c r="R20"/>
  <c r="F21"/>
  <c r="R21"/>
  <c r="F22"/>
  <c r="R22"/>
  <c r="R23"/>
  <c r="R19"/>
  <c r="R25"/>
  <c r="R26"/>
  <c r="R27"/>
  <c r="R24"/>
  <c r="R29"/>
  <c r="R30"/>
  <c r="R31"/>
  <c r="R28"/>
  <c r="R33"/>
  <c r="F34"/>
  <c r="R34"/>
  <c r="R35"/>
  <c r="R32"/>
  <c r="R36"/>
  <c r="Q7"/>
  <c r="Q5"/>
  <c r="F37"/>
  <c r="F38"/>
  <c r="F39"/>
  <c r="L35"/>
  <c r="K35"/>
  <c r="L34"/>
  <c r="K34"/>
  <c r="L33"/>
  <c r="K33"/>
  <c r="L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4"/>
  <c r="L13"/>
  <c r="K13"/>
  <c r="L12"/>
  <c r="K12"/>
  <c r="L11"/>
  <c r="K11"/>
  <c r="L10"/>
  <c r="K10"/>
  <c r="L9"/>
  <c r="K9"/>
  <c r="L8"/>
  <c r="K8"/>
  <c r="S7"/>
  <c r="L7"/>
  <c r="K7"/>
  <c r="L6"/>
  <c r="K6"/>
  <c r="L5"/>
  <c r="K14" i="33"/>
  <c r="K6"/>
  <c r="T6" i="56"/>
  <c r="T7"/>
  <c r="T8"/>
  <c r="T9"/>
  <c r="T10"/>
  <c r="T11"/>
  <c r="T12"/>
  <c r="T13"/>
  <c r="T14"/>
  <c r="T15"/>
  <c r="T16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Q36"/>
  <c r="Q35"/>
  <c r="S35"/>
  <c r="Q34"/>
  <c r="S34"/>
  <c r="Q33"/>
  <c r="S33"/>
  <c r="Q32"/>
  <c r="Q31"/>
  <c r="S31"/>
  <c r="Q30"/>
  <c r="S30"/>
  <c r="Q29"/>
  <c r="S29"/>
  <c r="Q28"/>
  <c r="Q27"/>
  <c r="S27"/>
  <c r="Q26"/>
  <c r="S26"/>
  <c r="Q25"/>
  <c r="S25"/>
  <c r="Q24"/>
  <c r="Q23"/>
  <c r="S23"/>
  <c r="Q22"/>
  <c r="S22"/>
  <c r="Q21"/>
  <c r="S21"/>
  <c r="Q20"/>
  <c r="S20"/>
  <c r="Q19"/>
  <c r="Q18"/>
  <c r="S18"/>
  <c r="T17"/>
  <c r="Q17"/>
  <c r="S17"/>
  <c r="Q16"/>
  <c r="S16"/>
  <c r="Q15"/>
  <c r="Q14"/>
  <c r="S14"/>
  <c r="Q13"/>
  <c r="S13"/>
  <c r="Q12"/>
  <c r="S12"/>
  <c r="Q11"/>
  <c r="S11"/>
  <c r="Q10"/>
  <c r="Q9"/>
  <c r="S9"/>
  <c r="Q8"/>
  <c r="S8"/>
  <c r="Q6"/>
  <c r="S6"/>
  <c r="E45" i="33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43"/>
  <c r="K40"/>
  <c r="Q6"/>
  <c r="Q7"/>
  <c r="Q8"/>
  <c r="Q9"/>
  <c r="Q5"/>
  <c r="Q11"/>
  <c r="Q12"/>
  <c r="Q13"/>
  <c r="E14"/>
  <c r="Q14"/>
  <c r="Q10"/>
  <c r="Q16"/>
  <c r="Q17"/>
  <c r="Q18"/>
  <c r="Q15"/>
  <c r="E20"/>
  <c r="Q20"/>
  <c r="E21"/>
  <c r="Q21"/>
  <c r="E22"/>
  <c r="Q22"/>
  <c r="Q23"/>
  <c r="Q19"/>
  <c r="Q25"/>
  <c r="Q26"/>
  <c r="Q27"/>
  <c r="Q24"/>
  <c r="Q29"/>
  <c r="Q30"/>
  <c r="Q31"/>
  <c r="Q28"/>
  <c r="Q33"/>
  <c r="E34"/>
  <c r="Q34"/>
  <c r="Q35"/>
  <c r="Q32"/>
  <c r="Q36"/>
  <c r="P7"/>
  <c r="P8"/>
  <c r="P9"/>
  <c r="P6"/>
  <c r="P5"/>
  <c r="P11"/>
  <c r="P12"/>
  <c r="P13"/>
  <c r="P10"/>
  <c r="P17"/>
  <c r="P16"/>
  <c r="P18"/>
  <c r="P15"/>
  <c r="P20"/>
  <c r="P21"/>
  <c r="P23"/>
  <c r="P19"/>
  <c r="P25"/>
  <c r="P26"/>
  <c r="P27"/>
  <c r="P24"/>
  <c r="P29"/>
  <c r="P30"/>
  <c r="P31"/>
  <c r="P28"/>
  <c r="P33"/>
  <c r="P35"/>
  <c r="P32"/>
  <c r="E37"/>
  <c r="E38"/>
  <c r="E39"/>
  <c r="S6"/>
  <c r="S7"/>
  <c r="S8"/>
  <c r="S9"/>
  <c r="S10"/>
  <c r="S11"/>
  <c r="S12"/>
  <c r="S13"/>
  <c r="S14"/>
  <c r="S15"/>
  <c r="S16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P36"/>
  <c r="R35"/>
  <c r="K35"/>
  <c r="J35"/>
  <c r="P34"/>
  <c r="R34"/>
  <c r="K34"/>
  <c r="J34"/>
  <c r="R33"/>
  <c r="K33"/>
  <c r="J33"/>
  <c r="K32"/>
  <c r="R31"/>
  <c r="K31"/>
  <c r="J31"/>
  <c r="R30"/>
  <c r="K30"/>
  <c r="J30"/>
  <c r="R29"/>
  <c r="K29"/>
  <c r="J29"/>
  <c r="K28"/>
  <c r="J28"/>
  <c r="R27"/>
  <c r="K27"/>
  <c r="J27"/>
  <c r="R26"/>
  <c r="K26"/>
  <c r="J26"/>
  <c r="R25"/>
  <c r="K25"/>
  <c r="J25"/>
  <c r="K24"/>
  <c r="J24"/>
  <c r="R23"/>
  <c r="K23"/>
  <c r="J23"/>
  <c r="P22"/>
  <c r="R22"/>
  <c r="K22"/>
  <c r="J22"/>
  <c r="R21"/>
  <c r="K21"/>
  <c r="J21"/>
  <c r="R20"/>
  <c r="K20"/>
  <c r="J20"/>
  <c r="K19"/>
  <c r="J19"/>
  <c r="R18"/>
  <c r="K18"/>
  <c r="J18"/>
  <c r="S17"/>
  <c r="R17"/>
  <c r="K17"/>
  <c r="J17"/>
  <c r="R16"/>
  <c r="K16"/>
  <c r="J16"/>
  <c r="K15"/>
  <c r="P14"/>
  <c r="R14"/>
  <c r="J14"/>
  <c r="R13"/>
  <c r="K13"/>
  <c r="J13"/>
  <c r="R12"/>
  <c r="K12"/>
  <c r="J12"/>
  <c r="R11"/>
  <c r="K11"/>
  <c r="J11"/>
  <c r="K10"/>
  <c r="J10"/>
  <c r="R9"/>
  <c r="K9"/>
  <c r="J9"/>
  <c r="R8"/>
  <c r="K8"/>
  <c r="J8"/>
  <c r="R7"/>
  <c r="K7"/>
  <c r="J7"/>
  <c r="R6"/>
  <c r="J6"/>
  <c r="K5"/>
</calcChain>
</file>

<file path=xl/comments1.xml><?xml version="1.0" encoding="utf-8"?>
<comments xmlns="http://schemas.openxmlformats.org/spreadsheetml/2006/main">
  <authors>
    <author>Christian MESSAGE</author>
  </authors>
  <commentList>
    <comment ref="J6" authorId="0">
      <text>
        <r>
          <rPr>
            <sz val="9"/>
            <color indexed="81"/>
            <rFont val="Tahoma"/>
            <family val="2"/>
          </rPr>
          <t xml:space="preserve">cellule rouge si erreur dans la zone d'évaluation
</t>
        </r>
      </text>
    </comment>
  </commentList>
</comments>
</file>

<file path=xl/comments2.xml><?xml version="1.0" encoding="utf-8"?>
<comments xmlns="http://schemas.openxmlformats.org/spreadsheetml/2006/main">
  <authors>
    <author>Christian MESSAGE</author>
  </authors>
  <commentList>
    <comment ref="K6" authorId="0">
      <text>
        <r>
          <rPr>
            <sz val="9"/>
            <color indexed="81"/>
            <rFont val="Tahoma"/>
            <family val="2"/>
          </rPr>
          <t xml:space="preserve">cellule rouge si erreur dans la zone d'évaluation
</t>
        </r>
      </text>
    </comment>
  </commentList>
</comments>
</file>

<file path=xl/sharedStrings.xml><?xml version="1.0" encoding="utf-8"?>
<sst xmlns="http://schemas.openxmlformats.org/spreadsheetml/2006/main" count="398" uniqueCount="150">
  <si>
    <t>Note brute obtenue par calcul automatique</t>
  </si>
  <si>
    <t xml:space="preserve"> /20</t>
  </si>
  <si>
    <t>/20</t>
  </si>
  <si>
    <t>Note x coefficient</t>
  </si>
  <si>
    <t>/60</t>
  </si>
  <si>
    <t>Appréciation globale</t>
  </si>
  <si>
    <t>Noms des Correcteurs</t>
  </si>
  <si>
    <t>Signatures</t>
  </si>
  <si>
    <t>Compétences évaluées</t>
  </si>
  <si>
    <t xml:space="preserve">Note brute </t>
  </si>
  <si>
    <t>Poids de la compétence</t>
  </si>
  <si>
    <t>Poids du critère</t>
  </si>
  <si>
    <t>Consulter le référentiel des activités professionnelles pour obtenir le détail des tâches.</t>
  </si>
  <si>
    <t>Identifications</t>
  </si>
  <si>
    <t>Diplôme :</t>
  </si>
  <si>
    <t>Epreuve :</t>
  </si>
  <si>
    <t>Établissement :</t>
  </si>
  <si>
    <t xml:space="preserve">Session : </t>
  </si>
  <si>
    <t>Nom du candidat :</t>
  </si>
  <si>
    <t>Prénom du candidat :</t>
  </si>
  <si>
    <t>Date de l'évaluation :</t>
  </si>
  <si>
    <t>Lieu de l'évaluation (entreprise ou centre de formation) :</t>
  </si>
  <si>
    <r>
      <t xml:space="preserve">Description sommaire du travail demandé </t>
    </r>
    <r>
      <rPr>
        <sz val="10"/>
        <rFont val="Arial"/>
        <family val="2"/>
      </rPr>
      <t>(le sujet complet doit être joint à cette fiche)</t>
    </r>
    <r>
      <rPr>
        <b/>
        <sz val="10"/>
        <rFont val="Arial"/>
        <family val="2"/>
      </rPr>
      <t xml:space="preserve"> :</t>
    </r>
  </si>
  <si>
    <r>
      <t xml:space="preserve">Travail demandé </t>
    </r>
    <r>
      <rPr>
        <sz val="10"/>
        <rFont val="Arial Narrow"/>
        <family val="2"/>
      </rPr>
      <t>(Repérer les tâches demandées, ce sont celles qui correspondent à l’unité dans le référentiel de certification, à l’exclusion de toute autre)</t>
    </r>
  </si>
  <si>
    <t>Cocher les cases correspondantes aux données fournies et aux tâches demandées</t>
  </si>
  <si>
    <r>
      <t xml:space="preserve">Données fournies au candidat </t>
    </r>
    <r>
      <rPr>
        <sz val="10"/>
        <rFont val="Arial"/>
        <family val="2"/>
      </rPr>
      <t>(cocher les données fournies)</t>
    </r>
  </si>
  <si>
    <t>A1T1</t>
  </si>
  <si>
    <t>A1T2</t>
  </si>
  <si>
    <t>A1T3</t>
  </si>
  <si>
    <t>A1T4</t>
  </si>
  <si>
    <t>A1T5</t>
  </si>
  <si>
    <t>Profil du candidat</t>
  </si>
  <si>
    <t>Mise à jour</t>
  </si>
  <si>
    <t>Procédure d'archivage des documents</t>
  </si>
  <si>
    <t>C1.3 : Établir le dossier de définition du produit</t>
  </si>
  <si>
    <t>► Définir les spécifications du bien-aller du produit</t>
  </si>
  <si>
    <t>C1.31</t>
  </si>
  <si>
    <t>Les conditions fonctionnelles sont identifiées, dans le but du contrôle qualité.</t>
  </si>
  <si>
    <t>► Élaborer le dessin de définition du produit</t>
  </si>
  <si>
    <t>C1.32</t>
  </si>
  <si>
    <t>C1.33</t>
  </si>
  <si>
    <t>► Archiver le dossier de définition dans une base de données</t>
  </si>
  <si>
    <t>C1.4 : Concevoir les patrons et patronnages de tous les éléments du produit.</t>
  </si>
  <si>
    <t>C1.41</t>
  </si>
  <si>
    <t>► Construire et/ou modifier un patron de base en CAO</t>
  </si>
  <si>
    <t>C1.43</t>
  </si>
  <si>
    <t>► Industrialiser un patron</t>
  </si>
  <si>
    <t>La nomenclature des éléments est codifié</t>
  </si>
  <si>
    <t>► Évaluer la conformité des matériaux.</t>
  </si>
  <si>
    <t>C1.61</t>
  </si>
  <si>
    <t xml:space="preserve">► Rédiger une fiche synthèse de l’étiquetage du produit. </t>
  </si>
  <si>
    <t>C1.62</t>
  </si>
  <si>
    <t>C1.8 : Concevoir la gradation à partir des tableaux de mesures normalisés ou spécifiques</t>
  </si>
  <si>
    <t>► Définir les règles de gradation</t>
  </si>
  <si>
    <t>► Définir le barème de mensurations d’un produit</t>
  </si>
  <si>
    <t>Les règles d’évolution respectent les aplombs et proportions.</t>
  </si>
  <si>
    <t>C1.81</t>
  </si>
  <si>
    <t>C1.82</t>
  </si>
  <si>
    <t>Les tableaux de mesures sont correctement analysés et les écarts dimensionnels sont justes. Les points caractéristiques de la gradation sont repérés.</t>
  </si>
  <si>
    <t>C2.11 : Grader un modèle en CAO</t>
  </si>
  <si>
    <t xml:space="preserve">Maîtrise des fonctionnalités du logiciel. </t>
  </si>
  <si>
    <t>C2.24 : Réaliser les essais techniques nécessaires à la mise au point du produit</t>
  </si>
  <si>
    <r>
      <t xml:space="preserve">Indicateurs de performance                                                                                        </t>
    </r>
    <r>
      <rPr>
        <sz val="10"/>
        <rFont val="Arial"/>
        <family val="2"/>
      </rPr>
      <t>évaluation</t>
    </r>
  </si>
  <si>
    <t>Notation de la partie 1 proposée par l'équipe pédagogique au jury</t>
  </si>
  <si>
    <t>Analyser,  puis interpréter  et exploiter les données du styliste ou du designer dans le respect des codes de l’entreprise</t>
  </si>
  <si>
    <t>Établir le dossier de définition (production interne ou sous et/ou co-traitance)</t>
  </si>
  <si>
    <t>Superviser la réalisation des prototypes, caractériser leurs performances, et contrôler leur conformité au cahier des charges</t>
  </si>
  <si>
    <t>Vérifier la conformité (physique et mécanique) des matériaux, et des accessoires au regard du cahier des charges</t>
  </si>
  <si>
    <t>Contrôler les têtes de série, caractériser leurs performances, et contrôler leur conformité au cahier des charges</t>
  </si>
  <si>
    <t>Concevoir les patrons et patronnages industriels en 2D et 3D</t>
  </si>
  <si>
    <t>A2T5</t>
  </si>
  <si>
    <t>Le modèle nominal ou spécifié (tout ou partie du produit),</t>
  </si>
  <si>
    <t>Cahier des charges esthétique et fonctionnel du produit.</t>
  </si>
  <si>
    <t>Normes, Bases de données</t>
  </si>
  <si>
    <t>Dossier de style</t>
  </si>
  <si>
    <t xml:space="preserve">Logiciel spécifique professionnel
</t>
  </si>
  <si>
    <t>Mannequin, tableau de mesures normalisées ou d’entreprise.</t>
  </si>
  <si>
    <t>Présentations graphiques du modèle et/ou annotations techniques.</t>
  </si>
  <si>
    <t>Fiche technique matières.</t>
  </si>
  <si>
    <t xml:space="preserve">Matériel laboratoire d'essais matériaux </t>
  </si>
  <si>
    <t>Progiciel de DAO - CAO</t>
  </si>
  <si>
    <t>Fiche fournisseur, Tissuthèque et revues spécialisées.</t>
  </si>
  <si>
    <t xml:space="preserve">Codes d'étiquetage d’entretien des textiles.
</t>
  </si>
  <si>
    <t>Tableau de mesures normalisé ou spécifique</t>
  </si>
  <si>
    <t>Grille des tailles</t>
  </si>
  <si>
    <t>Epreuve E4: Unité U41 - Construction et définition du produit en CAO</t>
  </si>
  <si>
    <t>Brevet de Technicien supérieur Métiers de la Mode - Vêtements</t>
  </si>
  <si>
    <r>
      <t xml:space="preserve">ÉVALUATION DE L'UNITÉ U41 - PARTIE 1 - CONSTRUCTION ET DÉFINITION DU PRODUIT EN CAO     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É</t>
    </r>
    <r>
      <rPr>
        <b/>
        <i/>
        <sz val="10"/>
        <color indexed="10"/>
        <rFont val="Arial"/>
        <family val="2"/>
      </rPr>
      <t>valuation effectuée par l'équipe pédagogique)</t>
    </r>
  </si>
  <si>
    <t>ATTENTION, si une cellule  apparait en rouge dans cette colonne, c'est qu'il y a plus d'une valeur donnée à l'indicateur, il faut alors choisir laquelle retenir</t>
  </si>
  <si>
    <t>Nom :</t>
  </si>
  <si>
    <t>Prénom :</t>
  </si>
  <si>
    <t>Application  pertinente des procédures de saisie et de traitement de la gradation du modèle</t>
  </si>
  <si>
    <t>Le matériel mis à disposition est correctement réglé et mis en œuvre</t>
  </si>
  <si>
    <t>Les règles de sécurité sont connues et respectées</t>
  </si>
  <si>
    <t>Les résultats sont correctes et conformes aux exigences du cahier des charges.</t>
  </si>
  <si>
    <t>Les points de contrôle sont appropriés, le tableau de mesures est respecté et les tolérances sont conformes au grade de qualité</t>
  </si>
  <si>
    <t>L’étude est archivée dans l’environnement requis.</t>
  </si>
  <si>
    <t>La rectification des patronnages est correcte</t>
  </si>
  <si>
    <t>C 1.6 : Vérifier la conformité (physique et mécanique) des composants en regard du cahier des charges</t>
  </si>
  <si>
    <t>Les procès-verbaux sont clairement explicité</t>
  </si>
  <si>
    <t>L'nterprétation des résultats est correcte</t>
  </si>
  <si>
    <t>La fiche de synthèse de l'étiquetage du produit est cohérente en regard de l'attendu du cahier des charges</t>
  </si>
  <si>
    <t>non</t>
  </si>
  <si>
    <t>Poids</t>
  </si>
  <si>
    <t xml:space="preserve">C1.5 : Contrôler les prototypes, caractériser leurs performances, et contrôler leur conformité au cahier des charges </t>
  </si>
  <si>
    <t>La réalisation du prototype est conforme aux attendus du cahier des charges du produit du point de vue fonctionnel, esthétique et qualité.</t>
  </si>
  <si>
    <t>Le choix des tests est judicieux</t>
  </si>
  <si>
    <t>Le choix technologique des solutions constructives prend en compte les matériaux, les procédés et la qualité demandée.</t>
  </si>
  <si>
    <t>L'analyse du résultat est objective et les propositions d'amélioration sont opportunes</t>
  </si>
  <si>
    <t>% de compétences évaluées</t>
  </si>
  <si>
    <t>Les spécifications dimensionnelles, géométriques sont cohérentes et reportées sur les dessins de définition.</t>
  </si>
  <si>
    <t>Les dessins de définition sont complets et exploitables. Les spécifications sont explicites</t>
  </si>
  <si>
    <t>Question</t>
  </si>
  <si>
    <t>Lycée Madeleine Vionnet - BONDY</t>
  </si>
  <si>
    <t>X</t>
  </si>
  <si>
    <t>Q 1.a</t>
  </si>
  <si>
    <t>Q 7</t>
  </si>
  <si>
    <t>Non</t>
  </si>
  <si>
    <t>Q 8</t>
  </si>
  <si>
    <t>Q 6</t>
  </si>
  <si>
    <t>GOULLENCOURT Cathy</t>
  </si>
  <si>
    <t>EL AYOUBI</t>
  </si>
  <si>
    <t>Q 1. b</t>
  </si>
  <si>
    <t>Q 5</t>
  </si>
  <si>
    <t>Q 2.b</t>
  </si>
  <si>
    <t>Q 4. a</t>
  </si>
  <si>
    <t>Q 4. b</t>
  </si>
  <si>
    <t>► Régler le matériel en fonction de la matière d’œuvre et des fournitures</t>
  </si>
  <si>
    <t>► Réaliser les essais techniques en respectant les procédés définis</t>
  </si>
  <si>
    <t>Respect des processus prédéfinis</t>
  </si>
  <si>
    <t>► Appliquer les règles de gradation au modèle dans un environnement de CAO</t>
  </si>
  <si>
    <t xml:space="preserve">► Valider la conformité d'un prototype par rapport au Cahier des charges </t>
  </si>
  <si>
    <t>Les transformations de la base sont justes, les aplombs et l'aisance sont respectés - Respect DT pour la construction de la poche</t>
  </si>
  <si>
    <t>Du 17 au 28 mai 2021</t>
  </si>
  <si>
    <t>la transformation, l'industrialisation des éléments de produit,  la gradation et la fiche synthèse de l'étiquetage sont maitrisés partiellement.</t>
  </si>
  <si>
    <t>Q2,a</t>
  </si>
  <si>
    <t>Industrialiser tous les éléments en respectant les ST imposées</t>
  </si>
  <si>
    <t>Q 3.a.b.c</t>
  </si>
  <si>
    <t>Q 3.d</t>
  </si>
  <si>
    <t>AGAPE</t>
  </si>
  <si>
    <t>LAURYN</t>
  </si>
  <si>
    <t>OUI</t>
  </si>
  <si>
    <t>Q2.a</t>
  </si>
  <si>
    <t>Etude des matériaux et constitution partielle du dossier technique</t>
  </si>
  <si>
    <r>
      <t xml:space="preserve">Description sommaire du travail demandé </t>
    </r>
    <r>
      <rPr>
        <sz val="10"/>
        <rFont val="Arial"/>
        <family val="2"/>
      </rPr>
      <t>(le sujet complet doit être joint à cette fiche)</t>
    </r>
    <r>
      <rPr>
        <b/>
        <sz val="10"/>
        <rFont val="Arial"/>
        <family val="2"/>
      </rPr>
      <t xml:space="preserve"> : </t>
    </r>
    <r>
      <rPr>
        <b/>
        <sz val="10"/>
        <color rgb="FF0070C0"/>
        <rFont val="Arial"/>
        <family val="2"/>
      </rPr>
      <t>Conception, industrialsation, fabrication de la jupe "ESPOIR",</t>
    </r>
  </si>
  <si>
    <t>Industrialiser tous les éléments (coutures, crans, renfort, informations) en respectant les ST imposées</t>
  </si>
  <si>
    <t>Les transformations de la base sont justes, les aplombs sont respectés - Respect DT pour la construction de la poche et bande passants - Respect taille jupe et DT construction ceinture</t>
  </si>
  <si>
    <t>Nomenclature (variante) complète, codifiée et matériaux correctement identifiés</t>
  </si>
  <si>
    <t>C1.51</t>
  </si>
  <si>
    <t xml:space="preserve">► Valider la conformité d'un prototype par rapport au cahier des charges </t>
  </si>
</sst>
</file>

<file path=xl/styles.xml><?xml version="1.0" encoding="utf-8"?>
<styleSheet xmlns="http://schemas.openxmlformats.org/spreadsheetml/2006/main">
  <numFmts count="1">
    <numFmt numFmtId="164" formatCode="0.0"/>
  </numFmts>
  <fonts count="42">
    <font>
      <sz val="10"/>
      <name val="Times New Roman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i/>
      <sz val="10"/>
      <color indexed="10"/>
      <name val="Arial"/>
      <family val="2"/>
    </font>
    <font>
      <i/>
      <sz val="12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9"/>
      <name val="Arial Narrow"/>
      <family val="2"/>
    </font>
    <font>
      <sz val="9"/>
      <color indexed="10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 Black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2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name val="Calibri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b/>
      <sz val="10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hair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369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12" fillId="3" borderId="10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Fill="1" applyBorder="1" applyProtection="1">
      <protection hidden="1"/>
    </xf>
    <xf numFmtId="0" fontId="20" fillId="0" borderId="0" xfId="0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2" fillId="3" borderId="1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 applyBorder="1" applyAlignment="1" applyProtection="1">
      <alignment horizontal="right" vertical="top" wrapText="1"/>
      <protection locked="0"/>
    </xf>
    <xf numFmtId="0" fontId="25" fillId="3" borderId="9" xfId="0" applyFont="1" applyFill="1" applyBorder="1" applyAlignment="1">
      <alignment vertical="center" wrapText="1"/>
    </xf>
    <xf numFmtId="0" fontId="24" fillId="0" borderId="22" xfId="0" applyFont="1" applyBorder="1" applyAlignment="1">
      <alignment horizontal="right" vertical="center"/>
    </xf>
    <xf numFmtId="0" fontId="25" fillId="0" borderId="18" xfId="0" applyFont="1" applyFill="1" applyBorder="1" applyAlignment="1">
      <alignment vertical="center" wrapText="1"/>
    </xf>
    <xf numFmtId="0" fontId="24" fillId="0" borderId="28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2" fillId="0" borderId="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wrapText="1"/>
    </xf>
    <xf numFmtId="0" fontId="24" fillId="2" borderId="10" xfId="0" applyFont="1" applyFill="1" applyBorder="1" applyAlignment="1" applyProtection="1">
      <alignment horizontal="center" vertical="center"/>
      <protection locked="0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10" fontId="30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1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2" fillId="5" borderId="39" xfId="0" applyFont="1" applyFill="1" applyBorder="1" applyAlignment="1">
      <alignment vertical="center" wrapText="1"/>
    </xf>
    <xf numFmtId="0" fontId="2" fillId="5" borderId="24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3" fillId="0" borderId="40" xfId="0" applyFont="1" applyBorder="1" applyAlignment="1">
      <alignment horizontal="right"/>
    </xf>
    <xf numFmtId="0" fontId="3" fillId="0" borderId="16" xfId="0" applyFont="1" applyBorder="1"/>
    <xf numFmtId="0" fontId="3" fillId="0" borderId="41" xfId="0" applyFont="1" applyBorder="1" applyAlignment="1">
      <alignment horizontal="right"/>
    </xf>
    <xf numFmtId="0" fontId="3" fillId="0" borderId="42" xfId="0" applyFont="1" applyBorder="1"/>
    <xf numFmtId="0" fontId="1" fillId="0" borderId="0" xfId="0" applyFont="1" applyAlignment="1">
      <alignment horizontal="center"/>
    </xf>
    <xf numFmtId="9" fontId="34" fillId="0" borderId="0" xfId="0" applyNumberFormat="1" applyFont="1" applyBorder="1" applyAlignment="1">
      <alignment horizontal="center" vertical="center"/>
    </xf>
    <xf numFmtId="9" fontId="34" fillId="0" borderId="0" xfId="0" applyNumberFormat="1" applyFont="1" applyBorder="1" applyAlignment="1" applyProtection="1">
      <alignment horizontal="center" vertical="center"/>
    </xf>
    <xf numFmtId="9" fontId="35" fillId="0" borderId="10" xfId="0" applyNumberFormat="1" applyFont="1" applyBorder="1" applyAlignment="1" applyProtection="1">
      <alignment horizontal="center" vertical="center"/>
    </xf>
    <xf numFmtId="0" fontId="12" fillId="0" borderId="23" xfId="0" applyFont="1" applyFill="1" applyBorder="1" applyAlignment="1">
      <alignment vertical="center" wrapText="1"/>
    </xf>
    <xf numFmtId="0" fontId="36" fillId="0" borderId="0" xfId="0" applyFont="1"/>
    <xf numFmtId="9" fontId="0" fillId="0" borderId="0" xfId="1" applyFont="1"/>
    <xf numFmtId="9" fontId="20" fillId="0" borderId="46" xfId="1" applyFont="1" applyFill="1" applyBorder="1" applyAlignment="1">
      <alignment vertical="center"/>
    </xf>
    <xf numFmtId="9" fontId="32" fillId="4" borderId="46" xfId="1" applyFont="1" applyFill="1" applyBorder="1" applyAlignment="1" applyProtection="1">
      <alignment horizontal="left" vertical="center"/>
    </xf>
    <xf numFmtId="9" fontId="34" fillId="4" borderId="47" xfId="1" applyFont="1" applyFill="1" applyBorder="1" applyAlignment="1" applyProtection="1">
      <alignment horizontal="left" vertical="center"/>
    </xf>
    <xf numFmtId="9" fontId="2" fillId="4" borderId="46" xfId="1" applyFont="1" applyFill="1" applyBorder="1" applyAlignment="1" applyProtection="1">
      <alignment horizontal="left" vertical="center"/>
    </xf>
    <xf numFmtId="9" fontId="30" fillId="0" borderId="0" xfId="1" applyFont="1" applyFill="1" applyBorder="1" applyAlignment="1" applyProtection="1">
      <alignment horizontal="left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" fillId="0" borderId="0" xfId="0" applyFont="1" applyBorder="1" applyAlignment="1" applyProtection="1">
      <alignment vertical="center"/>
    </xf>
    <xf numFmtId="2" fontId="2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0" fontId="3" fillId="0" borderId="0" xfId="0" applyNumberFormat="1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9" fontId="3" fillId="0" borderId="0" xfId="1" applyFont="1" applyBorder="1" applyAlignment="1" applyProtection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24" fillId="0" borderId="0" xfId="0" applyFont="1" applyBorder="1" applyAlignment="1">
      <alignment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>
      <alignment vertical="center" wrapText="1"/>
    </xf>
    <xf numFmtId="0" fontId="25" fillId="3" borderId="4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left" vertical="center" wrapText="1"/>
    </xf>
    <xf numFmtId="1" fontId="29" fillId="0" borderId="0" xfId="0" applyNumberFormat="1" applyFo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24" fillId="10" borderId="6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vertical="center"/>
    </xf>
    <xf numFmtId="0" fontId="24" fillId="10" borderId="10" xfId="0" applyFont="1" applyFill="1" applyBorder="1" applyAlignment="1" applyProtection="1">
      <alignment horizontal="center" vertical="center"/>
      <protection locked="0"/>
    </xf>
    <xf numFmtId="0" fontId="24" fillId="10" borderId="12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right" vertical="center"/>
    </xf>
    <xf numFmtId="0" fontId="3" fillId="0" borderId="44" xfId="0" applyFont="1" applyBorder="1" applyAlignment="1">
      <alignment horizontal="left" vertical="center" wrapText="1"/>
    </xf>
    <xf numFmtId="0" fontId="12" fillId="11" borderId="9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vertical="center" wrapText="1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0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vertical="center" wrapText="1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3" fillId="12" borderId="10" xfId="0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center" vertical="center"/>
      <protection locked="0"/>
    </xf>
    <xf numFmtId="0" fontId="3" fillId="12" borderId="30" xfId="0" applyFont="1" applyFill="1" applyBorder="1" applyAlignment="1" applyProtection="1">
      <alignment horizontal="center" vertical="center"/>
      <protection locked="0"/>
    </xf>
    <xf numFmtId="0" fontId="12" fillId="10" borderId="0" xfId="0" applyFont="1" applyFill="1" applyBorder="1" applyAlignment="1">
      <alignment vertical="center"/>
    </xf>
    <xf numFmtId="0" fontId="12" fillId="10" borderId="9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29" fillId="0" borderId="0" xfId="0" applyFont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right"/>
    </xf>
    <xf numFmtId="0" fontId="29" fillId="0" borderId="22" xfId="0" applyFont="1" applyBorder="1" applyAlignment="1">
      <alignment horizontal="right"/>
    </xf>
    <xf numFmtId="0" fontId="29" fillId="0" borderId="41" xfId="0" applyFont="1" applyBorder="1" applyAlignment="1">
      <alignment horizontal="right"/>
    </xf>
    <xf numFmtId="0" fontId="15" fillId="0" borderId="28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10" fontId="10" fillId="13" borderId="0" xfId="0" applyNumberFormat="1" applyFont="1" applyFill="1" applyBorder="1" applyAlignment="1" applyProtection="1">
      <alignment horizontal="left" vertical="center"/>
    </xf>
    <xf numFmtId="0" fontId="10" fillId="13" borderId="0" xfId="0" applyFont="1" applyFill="1" applyBorder="1" applyAlignment="1" applyProtection="1">
      <alignment horizontal="right" vertical="center"/>
    </xf>
    <xf numFmtId="9" fontId="34" fillId="13" borderId="0" xfId="0" applyNumberFormat="1" applyFont="1" applyFill="1" applyBorder="1" applyAlignment="1" applyProtection="1">
      <alignment horizontal="center" vertical="center"/>
    </xf>
    <xf numFmtId="0" fontId="17" fillId="13" borderId="0" xfId="0" applyFont="1" applyFill="1" applyBorder="1" applyProtection="1">
      <protection hidden="1"/>
    </xf>
    <xf numFmtId="0" fontId="40" fillId="0" borderId="8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right" vertical="center" wrapText="1"/>
      <protection locked="0"/>
    </xf>
    <xf numFmtId="0" fontId="3" fillId="0" borderId="38" xfId="0" applyFont="1" applyBorder="1" applyAlignment="1" applyProtection="1">
      <alignment horizontal="right" vertical="center" wrapText="1"/>
      <protection locked="0"/>
    </xf>
    <xf numFmtId="0" fontId="3" fillId="0" borderId="48" xfId="0" applyFont="1" applyBorder="1" applyAlignment="1" applyProtection="1">
      <alignment horizontal="right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locked="0"/>
    </xf>
    <xf numFmtId="0" fontId="15" fillId="0" borderId="2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29" fillId="0" borderId="11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9" fontId="37" fillId="7" borderId="0" xfId="1" applyFont="1" applyFill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13" fillId="0" borderId="41" xfId="0" applyFont="1" applyBorder="1" applyAlignment="1" applyProtection="1">
      <alignment vertical="top" wrapText="1"/>
      <protection locked="0"/>
    </xf>
    <xf numFmtId="0" fontId="13" fillId="0" borderId="53" xfId="0" applyFont="1" applyBorder="1" applyAlignment="1" applyProtection="1">
      <alignment vertical="top" wrapText="1"/>
      <protection locked="0"/>
    </xf>
    <xf numFmtId="0" fontId="13" fillId="0" borderId="42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4" fontId="3" fillId="0" borderId="53" xfId="0" applyNumberFormat="1" applyFont="1" applyBorder="1" applyAlignment="1" applyProtection="1">
      <alignment vertical="center"/>
    </xf>
    <xf numFmtId="0" fontId="3" fillId="0" borderId="53" xfId="0" applyFont="1" applyBorder="1" applyAlignment="1" applyProtection="1">
      <alignment vertical="center"/>
    </xf>
    <xf numFmtId="9" fontId="2" fillId="0" borderId="0" xfId="1" applyFont="1" applyAlignment="1">
      <alignment horizontal="center" vertical="center" wrapText="1"/>
    </xf>
    <xf numFmtId="164" fontId="27" fillId="0" borderId="24" xfId="0" applyNumberFormat="1" applyFont="1" applyBorder="1" applyAlignment="1" applyProtection="1">
      <alignment vertical="center"/>
    </xf>
    <xf numFmtId="164" fontId="27" fillId="0" borderId="19" xfId="0" applyNumberFormat="1" applyFont="1" applyBorder="1" applyAlignment="1" applyProtection="1">
      <alignment vertical="center"/>
    </xf>
    <xf numFmtId="0" fontId="27" fillId="0" borderId="19" xfId="0" applyFont="1" applyBorder="1" applyAlignment="1" applyProtection="1">
      <alignment vertical="center"/>
    </xf>
    <xf numFmtId="0" fontId="27" fillId="0" borderId="20" xfId="0" applyFont="1" applyBorder="1" applyAlignment="1" applyProtection="1">
      <alignment vertical="center"/>
    </xf>
    <xf numFmtId="2" fontId="19" fillId="8" borderId="24" xfId="0" applyNumberFormat="1" applyFont="1" applyFill="1" applyBorder="1" applyAlignment="1" applyProtection="1">
      <alignment vertical="center"/>
    </xf>
    <xf numFmtId="2" fontId="19" fillId="8" borderId="19" xfId="0" applyNumberFormat="1" applyFont="1" applyFill="1" applyBorder="1" applyAlignment="1" applyProtection="1">
      <alignment vertical="center"/>
    </xf>
    <xf numFmtId="0" fontId="19" fillId="8" borderId="19" xfId="0" applyFont="1" applyFill="1" applyBorder="1" applyAlignment="1" applyProtection="1">
      <alignment vertical="center"/>
    </xf>
    <xf numFmtId="0" fontId="19" fillId="8" borderId="20" xfId="0" applyFont="1" applyFill="1" applyBorder="1" applyAlignment="1" applyProtection="1">
      <alignment vertical="center"/>
    </xf>
    <xf numFmtId="0" fontId="3" fillId="0" borderId="54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right" vertical="center"/>
    </xf>
    <xf numFmtId="0" fontId="24" fillId="0" borderId="32" xfId="0" applyFont="1" applyBorder="1" applyAlignment="1">
      <alignment horizontal="right" vertical="center"/>
    </xf>
    <xf numFmtId="0" fontId="24" fillId="0" borderId="55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9" fillId="0" borderId="41" xfId="0" applyFont="1" applyBorder="1" applyAlignment="1" applyProtection="1">
      <alignment horizontal="center" vertical="center"/>
      <protection locked="0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42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2" fillId="0" borderId="41" xfId="0" applyFont="1" applyFill="1" applyBorder="1" applyAlignment="1">
      <alignment vertical="center" wrapText="1"/>
    </xf>
    <xf numFmtId="0" fontId="25" fillId="3" borderId="55" xfId="0" applyFont="1" applyFill="1" applyBorder="1" applyAlignment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/>
      <protection locked="0"/>
    </xf>
    <xf numFmtId="0" fontId="3" fillId="5" borderId="57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 wrapText="1"/>
    </xf>
    <xf numFmtId="0" fontId="25" fillId="10" borderId="5" xfId="0" applyFont="1" applyFill="1" applyBorder="1" applyAlignment="1">
      <alignment vertical="center"/>
    </xf>
    <xf numFmtId="0" fontId="24" fillId="10" borderId="6" xfId="0" applyFont="1" applyFill="1" applyBorder="1" applyAlignment="1" applyProtection="1">
      <alignment horizontal="center" vertical="center"/>
      <protection locked="0"/>
    </xf>
    <xf numFmtId="0" fontId="24" fillId="10" borderId="8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vertical="center" wrapText="1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10" borderId="21" xfId="0" applyFont="1" applyFill="1" applyBorder="1" applyAlignment="1">
      <alignment horizontal="left" vertical="center" wrapText="1"/>
    </xf>
    <xf numFmtId="0" fontId="12" fillId="10" borderId="53" xfId="0" applyFont="1" applyFill="1" applyBorder="1" applyAlignment="1">
      <alignment vertical="center" wrapText="1"/>
    </xf>
    <xf numFmtId="0" fontId="24" fillId="10" borderId="21" xfId="0" applyFont="1" applyFill="1" applyBorder="1" applyAlignment="1" applyProtection="1">
      <alignment horizontal="center" vertical="center"/>
      <protection locked="0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10" borderId="31" xfId="0" applyFont="1" applyFill="1" applyBorder="1" applyAlignment="1" applyProtection="1">
      <alignment horizontal="center" vertical="center"/>
      <protection locked="0"/>
    </xf>
    <xf numFmtId="0" fontId="24" fillId="10" borderId="36" xfId="0" applyFont="1" applyFill="1" applyBorder="1" applyAlignment="1" applyProtection="1">
      <alignment horizontal="center" vertical="center"/>
      <protection locked="0"/>
    </xf>
    <xf numFmtId="0" fontId="3" fillId="10" borderId="36" xfId="0" applyFont="1" applyFill="1" applyBorder="1" applyAlignment="1" applyProtection="1">
      <alignment horizontal="center" vertical="center"/>
      <protection locked="0"/>
    </xf>
    <xf numFmtId="0" fontId="3" fillId="10" borderId="17" xfId="0" applyFont="1" applyFill="1" applyBorder="1" applyAlignment="1" applyProtection="1">
      <alignment horizontal="center"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>
      <alignment vertical="center"/>
    </xf>
    <xf numFmtId="0" fontId="3" fillId="5" borderId="40" xfId="0" applyFont="1" applyFill="1" applyBorder="1" applyAlignment="1">
      <alignment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2" fillId="10" borderId="36" xfId="0" applyFont="1" applyFill="1" applyBorder="1" applyAlignment="1">
      <alignment vertical="center" wrapText="1"/>
    </xf>
    <xf numFmtId="0" fontId="12" fillId="10" borderId="21" xfId="0" applyFont="1" applyFill="1" applyBorder="1" applyAlignment="1">
      <alignment vertical="center" wrapText="1"/>
    </xf>
    <xf numFmtId="0" fontId="29" fillId="0" borderId="45" xfId="0" applyFont="1" applyBorder="1"/>
    <xf numFmtId="0" fontId="12" fillId="0" borderId="35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right" vertical="center"/>
    </xf>
    <xf numFmtId="0" fontId="3" fillId="10" borderId="36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vertical="center"/>
    </xf>
    <xf numFmtId="0" fontId="3" fillId="10" borderId="27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vertical="center" wrapText="1"/>
    </xf>
    <xf numFmtId="0" fontId="24" fillId="12" borderId="21" xfId="0" applyFont="1" applyFill="1" applyBorder="1" applyAlignment="1" applyProtection="1">
      <alignment horizontal="center" vertical="center"/>
      <protection locked="0"/>
    </xf>
    <xf numFmtId="0" fontId="3" fillId="12" borderId="21" xfId="0" applyFont="1" applyFill="1" applyBorder="1" applyAlignment="1" applyProtection="1">
      <alignment horizontal="center" vertical="center"/>
      <protection locked="0"/>
    </xf>
    <xf numFmtId="0" fontId="3" fillId="12" borderId="31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vertical="center" wrapText="1"/>
    </xf>
    <xf numFmtId="0" fontId="12" fillId="10" borderId="14" xfId="0" applyFont="1" applyFill="1" applyBorder="1" applyAlignment="1">
      <alignment vertical="center" wrapText="1"/>
    </xf>
    <xf numFmtId="0" fontId="24" fillId="10" borderId="14" xfId="0" applyFont="1" applyFill="1" applyBorder="1" applyAlignment="1" applyProtection="1">
      <alignment horizontal="center" vertical="center"/>
      <protection locked="0"/>
    </xf>
    <xf numFmtId="0" fontId="3" fillId="10" borderId="14" xfId="0" applyFont="1" applyFill="1" applyBorder="1" applyAlignment="1" applyProtection="1">
      <alignment horizontal="center" vertical="center"/>
      <protection locked="0"/>
    </xf>
    <xf numFmtId="0" fontId="3" fillId="10" borderId="58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58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2" fillId="3" borderId="3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14" fontId="3" fillId="0" borderId="38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30">
    <dxf>
      <font>
        <condense val="0"/>
        <extend val="0"/>
        <color rgb="FF9C0006"/>
      </font>
    </dxf>
    <dxf>
      <numFmt numFmtId="0" formatCode="General"/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numFmt numFmtId="0" formatCode="General"/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numFmt numFmtId="0" formatCode="General"/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295276</xdr:colOff>
      <xdr:row>34</xdr:row>
      <xdr:rowOff>314326</xdr:rowOff>
    </xdr:from>
    <xdr:to>
      <xdr:col>9</xdr:col>
      <xdr:colOff>123826</xdr:colOff>
      <xdr:row>35</xdr:row>
      <xdr:rowOff>123825</xdr:rowOff>
    </xdr:to>
    <xdr:sp macro="" textlink="">
      <xdr:nvSpPr>
        <xdr:cNvPr id="2" name="Flèche à angle droit 1"/>
        <xdr:cNvSpPr/>
      </xdr:nvSpPr>
      <xdr:spPr>
        <a:xfrm>
          <a:off x="11553826" y="7200901"/>
          <a:ext cx="123825" cy="123824"/>
        </a:xfrm>
        <a:prstGeom prst="bent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10</xdr:col>
      <xdr:colOff>508000</xdr:colOff>
      <xdr:row>4</xdr:row>
      <xdr:rowOff>10583</xdr:rowOff>
    </xdr:from>
    <xdr:to>
      <xdr:col>10</xdr:col>
      <xdr:colOff>508000</xdr:colOff>
      <xdr:row>35</xdr:row>
      <xdr:rowOff>0</xdr:rowOff>
    </xdr:to>
    <xdr:cxnSp macro="">
      <xdr:nvCxnSpPr>
        <xdr:cNvPr id="3" name="Connecteur droit 2"/>
        <xdr:cNvCxnSpPr/>
      </xdr:nvCxnSpPr>
      <xdr:spPr>
        <a:xfrm>
          <a:off x="12204700" y="829733"/>
          <a:ext cx="0" cy="6371167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295276</xdr:colOff>
      <xdr:row>34</xdr:row>
      <xdr:rowOff>314326</xdr:rowOff>
    </xdr:from>
    <xdr:to>
      <xdr:col>10</xdr:col>
      <xdr:colOff>123826</xdr:colOff>
      <xdr:row>35</xdr:row>
      <xdr:rowOff>123825</xdr:rowOff>
    </xdr:to>
    <xdr:sp macro="" textlink="">
      <xdr:nvSpPr>
        <xdr:cNvPr id="2" name="Flèche à angle droit 1"/>
        <xdr:cNvSpPr/>
      </xdr:nvSpPr>
      <xdr:spPr>
        <a:xfrm>
          <a:off x="11553826" y="7200901"/>
          <a:ext cx="123825" cy="123824"/>
        </a:xfrm>
        <a:prstGeom prst="bent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11</xdr:col>
      <xdr:colOff>508000</xdr:colOff>
      <xdr:row>4</xdr:row>
      <xdr:rowOff>10583</xdr:rowOff>
    </xdr:from>
    <xdr:to>
      <xdr:col>11</xdr:col>
      <xdr:colOff>508000</xdr:colOff>
      <xdr:row>35</xdr:row>
      <xdr:rowOff>0</xdr:rowOff>
    </xdr:to>
    <xdr:cxnSp macro="">
      <xdr:nvCxnSpPr>
        <xdr:cNvPr id="3" name="Connecteur droit 2"/>
        <xdr:cNvCxnSpPr/>
      </xdr:nvCxnSpPr>
      <xdr:spPr>
        <a:xfrm>
          <a:off x="12204700" y="829733"/>
          <a:ext cx="0" cy="6371167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295276</xdr:colOff>
      <xdr:row>34</xdr:row>
      <xdr:rowOff>314326</xdr:rowOff>
    </xdr:from>
    <xdr:to>
      <xdr:col>10</xdr:col>
      <xdr:colOff>123826</xdr:colOff>
      <xdr:row>35</xdr:row>
      <xdr:rowOff>123825</xdr:rowOff>
    </xdr:to>
    <xdr:sp macro="" textlink="">
      <xdr:nvSpPr>
        <xdr:cNvPr id="4" name="Flèche à angle droit 3"/>
        <xdr:cNvSpPr/>
      </xdr:nvSpPr>
      <xdr:spPr>
        <a:xfrm>
          <a:off x="11553826" y="7200901"/>
          <a:ext cx="123825" cy="123824"/>
        </a:xfrm>
        <a:prstGeom prst="bent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11</xdr:col>
      <xdr:colOff>508000</xdr:colOff>
      <xdr:row>4</xdr:row>
      <xdr:rowOff>10583</xdr:rowOff>
    </xdr:from>
    <xdr:to>
      <xdr:col>11</xdr:col>
      <xdr:colOff>508000</xdr:colOff>
      <xdr:row>35</xdr:row>
      <xdr:rowOff>0</xdr:rowOff>
    </xdr:to>
    <xdr:cxnSp macro="">
      <xdr:nvCxnSpPr>
        <xdr:cNvPr id="5" name="Connecteur droit 4"/>
        <xdr:cNvCxnSpPr/>
      </xdr:nvCxnSpPr>
      <xdr:spPr>
        <a:xfrm>
          <a:off x="12204700" y="829733"/>
          <a:ext cx="0" cy="6371167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9"/>
  <sheetViews>
    <sheetView workbookViewId="0">
      <selection activeCell="C7" sqref="C7:G7"/>
    </sheetView>
  </sheetViews>
  <sheetFormatPr baseColWidth="10" defaultRowHeight="12.75"/>
  <cols>
    <col min="1" max="1" width="7" customWidth="1"/>
    <col min="2" max="2" width="71.6640625" customWidth="1"/>
    <col min="3" max="3" width="18.1640625" customWidth="1"/>
    <col min="4" max="4" width="8.33203125" style="29" customWidth="1"/>
    <col min="5" max="5" width="52.83203125" customWidth="1"/>
    <col min="6" max="6" width="5.1640625" customWidth="1"/>
    <col min="7" max="7" width="6.5" customWidth="1"/>
  </cols>
  <sheetData>
    <row r="1" spans="2:7" ht="13.5" thickBot="1">
      <c r="B1" s="199" t="s">
        <v>13</v>
      </c>
      <c r="C1" s="200"/>
      <c r="D1" s="200"/>
      <c r="E1" s="200"/>
      <c r="F1" s="200"/>
      <c r="G1" s="201"/>
    </row>
    <row r="2" spans="2:7">
      <c r="B2" s="1" t="s">
        <v>14</v>
      </c>
      <c r="C2" s="220" t="s">
        <v>86</v>
      </c>
      <c r="D2" s="221"/>
      <c r="E2" s="221"/>
      <c r="F2" s="221"/>
      <c r="G2" s="222"/>
    </row>
    <row r="3" spans="2:7">
      <c r="B3" s="2" t="s">
        <v>15</v>
      </c>
      <c r="C3" s="223" t="s">
        <v>85</v>
      </c>
      <c r="D3" s="224"/>
      <c r="E3" s="224"/>
      <c r="F3" s="224"/>
      <c r="G3" s="225"/>
    </row>
    <row r="4" spans="2:7">
      <c r="B4" s="2" t="s">
        <v>16</v>
      </c>
      <c r="C4" s="207" t="s">
        <v>113</v>
      </c>
      <c r="D4" s="205"/>
      <c r="E4" s="205"/>
      <c r="F4" s="205"/>
      <c r="G4" s="206"/>
    </row>
    <row r="5" spans="2:7">
      <c r="B5" s="2" t="s">
        <v>17</v>
      </c>
      <c r="C5" s="226">
        <v>2021</v>
      </c>
      <c r="D5" s="227"/>
      <c r="E5" s="227"/>
      <c r="F5" s="227"/>
      <c r="G5" s="228"/>
    </row>
    <row r="6" spans="2:7">
      <c r="B6" s="2" t="s">
        <v>18</v>
      </c>
      <c r="C6" s="204" t="s">
        <v>139</v>
      </c>
      <c r="D6" s="205"/>
      <c r="E6" s="205"/>
      <c r="F6" s="205"/>
      <c r="G6" s="206"/>
    </row>
    <row r="7" spans="2:7">
      <c r="B7" s="2" t="s">
        <v>19</v>
      </c>
      <c r="C7" s="204" t="s">
        <v>140</v>
      </c>
      <c r="D7" s="205"/>
      <c r="E7" s="205"/>
      <c r="F7" s="205"/>
      <c r="G7" s="206"/>
    </row>
    <row r="8" spans="2:7">
      <c r="B8" s="2" t="s">
        <v>20</v>
      </c>
      <c r="C8" s="204" t="s">
        <v>133</v>
      </c>
      <c r="D8" s="205"/>
      <c r="E8" s="205"/>
      <c r="F8" s="205"/>
      <c r="G8" s="206"/>
    </row>
    <row r="9" spans="2:7" ht="13.5" thickBot="1">
      <c r="B9" s="3" t="s">
        <v>21</v>
      </c>
      <c r="C9" s="207" t="s">
        <v>113</v>
      </c>
      <c r="D9" s="205"/>
      <c r="E9" s="205"/>
      <c r="F9" s="205"/>
      <c r="G9" s="206"/>
    </row>
    <row r="10" spans="2:7" ht="6.75" customHeight="1" thickBot="1">
      <c r="B10" s="208"/>
      <c r="C10" s="208"/>
      <c r="D10" s="208"/>
      <c r="E10" s="208"/>
      <c r="F10" s="208"/>
      <c r="G10" s="208"/>
    </row>
    <row r="11" spans="2:7">
      <c r="B11" s="209" t="s">
        <v>22</v>
      </c>
      <c r="C11" s="210"/>
      <c r="D11" s="210"/>
      <c r="E11" s="210"/>
      <c r="F11" s="210"/>
      <c r="G11" s="211"/>
    </row>
    <row r="12" spans="2:7" ht="13.5" thickBot="1">
      <c r="B12" s="212"/>
      <c r="C12" s="213"/>
      <c r="D12" s="213"/>
      <c r="E12" s="213"/>
      <c r="F12" s="213"/>
      <c r="G12" s="214"/>
    </row>
    <row r="13" spans="2:7" ht="6.75" customHeight="1" thickBot="1">
      <c r="B13" s="208"/>
      <c r="C13" s="208"/>
      <c r="D13" s="208"/>
      <c r="E13" s="208"/>
      <c r="F13" s="208"/>
      <c r="G13" s="208"/>
    </row>
    <row r="14" spans="2:7" ht="13.5" thickBot="1">
      <c r="B14" s="215" t="s">
        <v>23</v>
      </c>
      <c r="C14" s="216"/>
      <c r="D14" s="216"/>
      <c r="E14" s="216"/>
      <c r="F14" s="216"/>
      <c r="G14" s="217"/>
    </row>
    <row r="15" spans="2:7" ht="25.5">
      <c r="B15" s="4" t="s">
        <v>64</v>
      </c>
      <c r="C15" s="5"/>
      <c r="D15" s="64" t="s">
        <v>26</v>
      </c>
      <c r="E15" s="218"/>
      <c r="F15" s="219"/>
      <c r="G15" s="117" t="s">
        <v>114</v>
      </c>
    </row>
    <row r="16" spans="2:7" ht="25.5">
      <c r="B16" s="6" t="s">
        <v>65</v>
      </c>
      <c r="C16" s="7"/>
      <c r="D16" s="65" t="s">
        <v>27</v>
      </c>
      <c r="E16" s="194"/>
      <c r="F16" s="195"/>
      <c r="G16" s="118" t="s">
        <v>114</v>
      </c>
    </row>
    <row r="17" spans="2:7" ht="18">
      <c r="B17" s="6" t="s">
        <v>69</v>
      </c>
      <c r="C17" s="7"/>
      <c r="D17" s="65" t="s">
        <v>28</v>
      </c>
      <c r="E17" s="194"/>
      <c r="F17" s="195"/>
      <c r="G17" s="118" t="s">
        <v>114</v>
      </c>
    </row>
    <row r="18" spans="2:7" ht="25.5">
      <c r="B18" s="6" t="s">
        <v>66</v>
      </c>
      <c r="C18" s="7"/>
      <c r="D18" s="65" t="s">
        <v>29</v>
      </c>
      <c r="E18" s="194"/>
      <c r="F18" s="195"/>
      <c r="G18" s="118"/>
    </row>
    <row r="19" spans="2:7" ht="25.5">
      <c r="B19" s="6" t="s">
        <v>67</v>
      </c>
      <c r="C19" s="7"/>
      <c r="D19" s="65" t="s">
        <v>30</v>
      </c>
      <c r="E19" s="194"/>
      <c r="F19" s="195"/>
      <c r="G19" s="118" t="s">
        <v>114</v>
      </c>
    </row>
    <row r="20" spans="2:7" ht="26.25" thickBot="1">
      <c r="B20" s="6" t="s">
        <v>68</v>
      </c>
      <c r="C20" s="7"/>
      <c r="D20" s="65" t="s">
        <v>70</v>
      </c>
      <c r="E20" s="196"/>
      <c r="F20" s="197"/>
      <c r="G20" s="118"/>
    </row>
    <row r="21" spans="2:7" ht="13.5" thickBot="1">
      <c r="B21" s="198" t="s">
        <v>24</v>
      </c>
      <c r="C21" s="198"/>
      <c r="D21" s="198"/>
      <c r="E21" s="198"/>
      <c r="F21" s="198"/>
      <c r="G21" s="198"/>
    </row>
    <row r="22" spans="2:7" ht="13.5" thickBot="1">
      <c r="B22" s="199" t="s">
        <v>25</v>
      </c>
      <c r="C22" s="200"/>
      <c r="D22" s="200"/>
      <c r="E22" s="200"/>
      <c r="F22" s="200"/>
      <c r="G22" s="201"/>
    </row>
    <row r="23" spans="2:7" ht="16.5" thickBot="1">
      <c r="B23" s="192" t="s">
        <v>72</v>
      </c>
      <c r="C23" s="193"/>
      <c r="D23" s="66"/>
      <c r="E23" s="202"/>
      <c r="F23" s="203"/>
      <c r="G23" s="119" t="s">
        <v>114</v>
      </c>
    </row>
    <row r="24" spans="2:7" ht="15.75">
      <c r="B24" s="192" t="s">
        <v>71</v>
      </c>
      <c r="C24" s="193"/>
      <c r="D24" s="66"/>
      <c r="E24" s="40"/>
      <c r="F24" s="39"/>
      <c r="G24" s="119" t="s">
        <v>114</v>
      </c>
    </row>
    <row r="25" spans="2:7" ht="15.75">
      <c r="B25" s="189" t="s">
        <v>73</v>
      </c>
      <c r="C25" s="190"/>
      <c r="D25" s="66"/>
      <c r="E25" s="40"/>
      <c r="F25" s="39"/>
      <c r="G25" s="119" t="s">
        <v>114</v>
      </c>
    </row>
    <row r="26" spans="2:7" ht="15.75">
      <c r="B26" s="189" t="s">
        <v>74</v>
      </c>
      <c r="C26" s="190"/>
      <c r="D26" s="154"/>
      <c r="E26" s="182"/>
      <c r="F26" s="183"/>
      <c r="G26" s="120" t="s">
        <v>114</v>
      </c>
    </row>
    <row r="27" spans="2:7" ht="15.75">
      <c r="B27" s="180" t="s">
        <v>33</v>
      </c>
      <c r="C27" s="181"/>
      <c r="D27" s="154"/>
      <c r="E27" s="182"/>
      <c r="F27" s="183"/>
      <c r="G27" s="120" t="s">
        <v>114</v>
      </c>
    </row>
    <row r="28" spans="2:7" ht="15.75">
      <c r="B28" s="189" t="s">
        <v>83</v>
      </c>
      <c r="C28" s="190"/>
      <c r="D28" s="154"/>
      <c r="E28" s="182"/>
      <c r="F28" s="183"/>
      <c r="G28" s="120" t="s">
        <v>114</v>
      </c>
    </row>
    <row r="29" spans="2:7" ht="15.75">
      <c r="B29" s="149" t="s">
        <v>84</v>
      </c>
      <c r="C29" s="152"/>
      <c r="D29" s="154"/>
      <c r="E29" s="150"/>
      <c r="F29" s="151"/>
      <c r="G29" s="120" t="s">
        <v>114</v>
      </c>
    </row>
    <row r="30" spans="2:7" ht="15.75">
      <c r="B30" s="180" t="s">
        <v>77</v>
      </c>
      <c r="C30" s="181"/>
      <c r="D30" s="154"/>
      <c r="E30" s="182"/>
      <c r="F30" s="183"/>
      <c r="G30" s="120" t="s">
        <v>114</v>
      </c>
    </row>
    <row r="31" spans="2:7" ht="15.75">
      <c r="B31" s="189" t="s">
        <v>75</v>
      </c>
      <c r="C31" s="191"/>
      <c r="D31" s="154"/>
      <c r="E31" s="182"/>
      <c r="F31" s="183"/>
      <c r="G31" s="120" t="s">
        <v>114</v>
      </c>
    </row>
    <row r="32" spans="2:7" ht="15.75">
      <c r="B32" s="180" t="s">
        <v>78</v>
      </c>
      <c r="C32" s="181"/>
      <c r="D32" s="154"/>
      <c r="E32" s="182"/>
      <c r="F32" s="183"/>
      <c r="G32" s="120" t="s">
        <v>114</v>
      </c>
    </row>
    <row r="33" spans="2:7" ht="15.75">
      <c r="B33" s="180" t="s">
        <v>76</v>
      </c>
      <c r="C33" s="181"/>
      <c r="D33" s="154"/>
      <c r="E33" s="182"/>
      <c r="F33" s="183"/>
      <c r="G33" s="120" t="s">
        <v>114</v>
      </c>
    </row>
    <row r="34" spans="2:7" ht="15.75">
      <c r="B34" s="180" t="s">
        <v>80</v>
      </c>
      <c r="C34" s="181"/>
      <c r="D34" s="154"/>
      <c r="E34" s="182"/>
      <c r="F34" s="183"/>
      <c r="G34" s="120" t="s">
        <v>114</v>
      </c>
    </row>
    <row r="35" spans="2:7" ht="15.75">
      <c r="B35" s="180" t="s">
        <v>81</v>
      </c>
      <c r="C35" s="181"/>
      <c r="D35" s="154"/>
      <c r="E35" s="182"/>
      <c r="F35" s="183"/>
      <c r="G35" s="120"/>
    </row>
    <row r="36" spans="2:7" ht="15.75">
      <c r="B36" s="180" t="s">
        <v>79</v>
      </c>
      <c r="C36" s="181"/>
      <c r="D36" s="67"/>
      <c r="E36" s="184"/>
      <c r="F36" s="184"/>
      <c r="G36" s="120"/>
    </row>
    <row r="37" spans="2:7" ht="14.25" customHeight="1">
      <c r="B37" s="185" t="s">
        <v>82</v>
      </c>
      <c r="C37" s="186"/>
      <c r="D37" s="154"/>
      <c r="E37" s="187"/>
      <c r="F37" s="188"/>
      <c r="G37" s="120" t="s">
        <v>114</v>
      </c>
    </row>
    <row r="38" spans="2:7" ht="16.5" thickBot="1">
      <c r="B38" s="176"/>
      <c r="C38" s="177"/>
      <c r="D38" s="153"/>
      <c r="E38" s="178"/>
      <c r="F38" s="177"/>
      <c r="G38" s="121"/>
    </row>
    <row r="39" spans="2:7" ht="15">
      <c r="B39" s="179" t="s">
        <v>12</v>
      </c>
      <c r="C39" s="179"/>
      <c r="D39" s="179"/>
      <c r="E39" s="179"/>
      <c r="F39" s="179"/>
      <c r="G39" s="179"/>
    </row>
  </sheetData>
  <mergeCells count="51">
    <mergeCell ref="C6:G6"/>
    <mergeCell ref="B1:G1"/>
    <mergeCell ref="C2:G2"/>
    <mergeCell ref="C3:G3"/>
    <mergeCell ref="C4:G4"/>
    <mergeCell ref="C5:G5"/>
    <mergeCell ref="E18:F18"/>
    <mergeCell ref="C7:G7"/>
    <mergeCell ref="C8:G8"/>
    <mergeCell ref="C9:G9"/>
    <mergeCell ref="B10:G10"/>
    <mergeCell ref="B11:G11"/>
    <mergeCell ref="B12:G12"/>
    <mergeCell ref="B13:G13"/>
    <mergeCell ref="B14:G14"/>
    <mergeCell ref="E15:F15"/>
    <mergeCell ref="E16:F16"/>
    <mergeCell ref="E17:F17"/>
    <mergeCell ref="E19:F19"/>
    <mergeCell ref="E20:F20"/>
    <mergeCell ref="B21:G21"/>
    <mergeCell ref="B22:G22"/>
    <mergeCell ref="B23:C23"/>
    <mergeCell ref="E23:F23"/>
    <mergeCell ref="B24:C24"/>
    <mergeCell ref="B25:C25"/>
    <mergeCell ref="B26:C26"/>
    <mergeCell ref="E26:F26"/>
    <mergeCell ref="B27:C27"/>
    <mergeCell ref="E27:F27"/>
    <mergeCell ref="B28:C28"/>
    <mergeCell ref="E28:F28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B39:G39"/>
    <mergeCell ref="B35:C35"/>
    <mergeCell ref="E35:F35"/>
    <mergeCell ref="B36:C36"/>
    <mergeCell ref="E36:F36"/>
    <mergeCell ref="B37:C37"/>
    <mergeCell ref="E37:F37"/>
  </mergeCells>
  <printOptions horizontalCentered="1"/>
  <pageMargins left="0" right="0.39370078740157483" top="0" bottom="0" header="0.51181102362204722" footer="0.51181102362204722"/>
  <pageSetup paperSize="9" scale="93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8"/>
  <sheetViews>
    <sheetView zoomScale="55" zoomScaleNormal="55" workbookViewId="0">
      <selection activeCell="C7" sqref="C7:G7"/>
    </sheetView>
  </sheetViews>
  <sheetFormatPr baseColWidth="10" defaultRowHeight="15.75"/>
  <cols>
    <col min="1" max="1" width="8.33203125" style="42" customWidth="1"/>
    <col min="2" max="2" width="67.33203125" customWidth="1"/>
    <col min="3" max="3" width="8.6640625" style="93" customWidth="1"/>
    <col min="4" max="4" width="98.6640625" customWidth="1"/>
    <col min="5" max="5" width="4.5" customWidth="1"/>
    <col min="6" max="9" width="3.6640625" customWidth="1"/>
    <col min="10" max="10" width="2.5" style="32" customWidth="1"/>
    <col min="11" max="11" width="17.33203125" style="87" customWidth="1"/>
    <col min="12" max="12" width="8.1640625" customWidth="1"/>
    <col min="13" max="13" width="27.33203125" customWidth="1"/>
    <col min="14" max="14" width="5.6640625" style="81" customWidth="1"/>
    <col min="15" max="15" width="2" style="93" customWidth="1"/>
    <col min="16" max="16" width="9" style="93" hidden="1" customWidth="1"/>
    <col min="17" max="17" width="9" style="94" hidden="1" customWidth="1"/>
    <col min="18" max="21" width="9" style="93" hidden="1" customWidth="1"/>
  </cols>
  <sheetData>
    <row r="1" spans="1:20">
      <c r="A1" s="77" t="s">
        <v>89</v>
      </c>
      <c r="B1" s="78" t="s">
        <v>139</v>
      </c>
      <c r="C1" s="102"/>
    </row>
    <row r="2" spans="1:20" ht="16.5" thickBot="1">
      <c r="A2" s="79" t="s">
        <v>90</v>
      </c>
      <c r="B2" s="80" t="s">
        <v>140</v>
      </c>
      <c r="C2" s="102"/>
    </row>
    <row r="3" spans="1:20" ht="16.5" thickBot="1">
      <c r="A3" s="282" t="s">
        <v>87</v>
      </c>
      <c r="B3" s="208"/>
      <c r="C3" s="208"/>
      <c r="D3" s="208"/>
      <c r="E3" s="208"/>
      <c r="F3" s="208"/>
      <c r="G3" s="208"/>
      <c r="H3" s="208"/>
      <c r="I3" s="283"/>
      <c r="P3" s="284" t="s">
        <v>9</v>
      </c>
    </row>
    <row r="4" spans="1:20" thickBot="1">
      <c r="A4" s="285" t="s">
        <v>8</v>
      </c>
      <c r="B4" s="286"/>
      <c r="C4" s="25"/>
      <c r="D4" s="8" t="s">
        <v>62</v>
      </c>
      <c r="E4" s="9" t="s">
        <v>102</v>
      </c>
      <c r="F4" s="9">
        <v>0</v>
      </c>
      <c r="G4" s="9">
        <v>1</v>
      </c>
      <c r="H4" s="9">
        <v>2</v>
      </c>
      <c r="I4" s="61">
        <v>3</v>
      </c>
      <c r="J4" s="33"/>
      <c r="K4" s="88" t="s">
        <v>31</v>
      </c>
      <c r="L4" s="31"/>
      <c r="M4" s="11"/>
      <c r="N4" s="82" t="s">
        <v>103</v>
      </c>
      <c r="O4" s="16"/>
      <c r="P4" s="284"/>
      <c r="Q4" s="25"/>
      <c r="R4" s="26"/>
    </row>
    <row r="5" spans="1:20" thickBot="1">
      <c r="A5" s="246" t="s">
        <v>34</v>
      </c>
      <c r="B5" s="247"/>
      <c r="C5" s="113" t="s">
        <v>112</v>
      </c>
      <c r="D5" s="74"/>
      <c r="E5" s="12"/>
      <c r="F5" s="12"/>
      <c r="G5" s="12"/>
      <c r="H5" s="12"/>
      <c r="I5" s="13"/>
      <c r="J5" s="33"/>
      <c r="K5" s="89" t="e">
        <f>AVERAGE(K6:K9)</f>
        <v>#DIV/0!</v>
      </c>
      <c r="L5" s="69"/>
      <c r="M5" s="71" t="s">
        <v>10</v>
      </c>
      <c r="N5" s="84">
        <v>0.15</v>
      </c>
      <c r="O5" s="95"/>
      <c r="P5" s="96">
        <f>IF(Q5=1,(P6*Q6+P7*Q7+P8*Q8+P9*Q9)/(Q6*N6+N7*Q7+N8*Q8+N9*Q9),0)</f>
        <v>0</v>
      </c>
      <c r="Q5" s="97">
        <f>IF(SUM(Q6:Q9)=0,0,1)</f>
        <v>0</v>
      </c>
      <c r="R5" s="98"/>
      <c r="T5" s="26"/>
    </row>
    <row r="6" spans="1:20" ht="12.75">
      <c r="A6" s="287" t="s">
        <v>36</v>
      </c>
      <c r="B6" s="289" t="s">
        <v>35</v>
      </c>
      <c r="C6" s="122"/>
      <c r="D6" s="123" t="s">
        <v>37</v>
      </c>
      <c r="E6" s="124" t="s">
        <v>102</v>
      </c>
      <c r="F6" s="124"/>
      <c r="G6" s="124"/>
      <c r="H6" s="124"/>
      <c r="I6" s="125"/>
      <c r="J6" s="30" t="str">
        <f t="shared" ref="J6:J14" si="0">IF(OR(SUM(E6:I6)="",SUM(E6:I6)&gt;1),"  ","")</f>
        <v/>
      </c>
      <c r="K6" s="90" t="str">
        <f>IF(Q6=0,"",R6)</f>
        <v/>
      </c>
      <c r="L6" s="72"/>
      <c r="M6" s="68" t="s">
        <v>11</v>
      </c>
      <c r="N6" s="161">
        <v>0</v>
      </c>
      <c r="O6" s="95"/>
      <c r="P6" s="99">
        <f>(IF(G6&lt;&gt;"",1/3)+IF(H6&lt;&gt;"",2/3)+IF(I6&lt;&gt;"",3/3))*N6*20</f>
        <v>0</v>
      </c>
      <c r="Q6" s="97">
        <f>IF(E6="non",0,IF(F6&lt;&gt;"",1,0)+IF(G6&lt;&gt;"",1,0)+IF(H6&lt;&gt;"",1,0)+IF(I6&lt;&gt;"",1,0))</f>
        <v>0</v>
      </c>
      <c r="R6" s="98" t="e">
        <f>P6/(N6*20)</f>
        <v>#DIV/0!</v>
      </c>
      <c r="S6" s="86">
        <f>IF(E6="",OR(F6&lt;&gt;"",G6&lt;&gt;"",H6&lt;&gt;"",I6&lt;&gt;""),0)</f>
        <v>0</v>
      </c>
      <c r="T6" s="93">
        <f>IF(SUM(F6:I6)=1,1,0)</f>
        <v>0</v>
      </c>
    </row>
    <row r="7" spans="1:20" ht="24">
      <c r="A7" s="288"/>
      <c r="B7" s="290"/>
      <c r="C7" s="145" t="s">
        <v>135</v>
      </c>
      <c r="D7" s="44" t="s">
        <v>110</v>
      </c>
      <c r="E7" s="53" t="s">
        <v>141</v>
      </c>
      <c r="F7" s="53"/>
      <c r="G7" s="53"/>
      <c r="H7" s="53"/>
      <c r="I7" s="54"/>
      <c r="J7" s="30" t="str">
        <f t="shared" si="0"/>
        <v/>
      </c>
      <c r="K7" s="90" t="str">
        <f>IF(Q7=0,"",R7)</f>
        <v/>
      </c>
      <c r="L7" s="72"/>
      <c r="M7" s="68" t="s">
        <v>11</v>
      </c>
      <c r="N7" s="83">
        <v>0.2</v>
      </c>
      <c r="O7" s="95"/>
      <c r="P7" s="99">
        <f t="shared" ref="P7:P35" si="1">(IF(G7&lt;&gt;"",1/3)+IF(H7&lt;&gt;"",2/3)+IF(I7&lt;&gt;"",3/3))*N7*20</f>
        <v>0</v>
      </c>
      <c r="Q7" s="97">
        <f t="shared" ref="Q7:Q34" si="2">IF(E7="non",0,IF(F7&lt;&gt;"",1,0)+IF(G7&lt;&gt;"",1,0)+IF(H7&lt;&gt;"",1,0)+IF(I7&lt;&gt;"",1,0))</f>
        <v>0</v>
      </c>
      <c r="R7" s="98">
        <f>P7/(N7*20)</f>
        <v>0</v>
      </c>
      <c r="S7" s="86">
        <f t="shared" ref="S7:S34" si="3">IF(E7="",OR(F7&lt;&gt;"",G7&lt;&gt;"",H7&lt;&gt;"",I7&lt;&gt;""),0)</f>
        <v>0</v>
      </c>
      <c r="T7" s="93">
        <f t="shared" ref="T7:T35" si="4">IF(SUM(F7:I7)=1,1,0)</f>
        <v>0</v>
      </c>
    </row>
    <row r="8" spans="1:20" ht="12.75">
      <c r="A8" s="47" t="s">
        <v>39</v>
      </c>
      <c r="B8" s="105" t="s">
        <v>38</v>
      </c>
      <c r="C8" s="145" t="s">
        <v>124</v>
      </c>
      <c r="D8" s="46" t="s">
        <v>111</v>
      </c>
      <c r="E8" s="53" t="s">
        <v>141</v>
      </c>
      <c r="F8" s="55"/>
      <c r="G8" s="55"/>
      <c r="H8" s="55"/>
      <c r="I8" s="56"/>
      <c r="J8" s="30" t="str">
        <f t="shared" si="0"/>
        <v/>
      </c>
      <c r="K8" s="90" t="str">
        <f>IF(Q8=0,"",R8)</f>
        <v/>
      </c>
      <c r="L8" s="72"/>
      <c r="M8" s="68" t="s">
        <v>11</v>
      </c>
      <c r="N8" s="83">
        <v>0.7</v>
      </c>
      <c r="O8" s="95"/>
      <c r="P8" s="99">
        <f t="shared" si="1"/>
        <v>0</v>
      </c>
      <c r="Q8" s="97">
        <f t="shared" si="2"/>
        <v>0</v>
      </c>
      <c r="R8" s="98">
        <f>P8/(N8*20)</f>
        <v>0</v>
      </c>
      <c r="S8" s="86">
        <f t="shared" si="3"/>
        <v>0</v>
      </c>
      <c r="T8" s="93">
        <f t="shared" si="4"/>
        <v>0</v>
      </c>
    </row>
    <row r="9" spans="1:20" ht="13.5" thickBot="1">
      <c r="A9" s="45" t="s">
        <v>40</v>
      </c>
      <c r="B9" s="103" t="s">
        <v>41</v>
      </c>
      <c r="C9" s="145" t="s">
        <v>116</v>
      </c>
      <c r="D9" s="106" t="s">
        <v>96</v>
      </c>
      <c r="E9" s="53" t="s">
        <v>141</v>
      </c>
      <c r="F9" s="57"/>
      <c r="G9" s="57"/>
      <c r="H9" s="57"/>
      <c r="I9" s="58"/>
      <c r="J9" s="30" t="str">
        <f t="shared" si="0"/>
        <v/>
      </c>
      <c r="K9" s="90" t="str">
        <f>IF(Q9=0,"",R9)</f>
        <v/>
      </c>
      <c r="L9" s="72"/>
      <c r="M9" s="68" t="s">
        <v>11</v>
      </c>
      <c r="N9" s="83">
        <v>0.1</v>
      </c>
      <c r="O9" s="95"/>
      <c r="P9" s="99">
        <f t="shared" si="1"/>
        <v>0</v>
      </c>
      <c r="Q9" s="97">
        <f t="shared" si="2"/>
        <v>0</v>
      </c>
      <c r="R9" s="98">
        <f>P9/(N9*20)</f>
        <v>0</v>
      </c>
      <c r="S9" s="86">
        <f t="shared" si="3"/>
        <v>0</v>
      </c>
      <c r="T9" s="93">
        <f t="shared" si="4"/>
        <v>0</v>
      </c>
    </row>
    <row r="10" spans="1:20" ht="13.5" thickBot="1">
      <c r="A10" s="75" t="s">
        <v>42</v>
      </c>
      <c r="B10" s="76"/>
      <c r="C10" s="109"/>
      <c r="D10" s="74"/>
      <c r="E10" s="12"/>
      <c r="F10" s="12"/>
      <c r="G10" s="12"/>
      <c r="H10" s="12"/>
      <c r="I10" s="13"/>
      <c r="J10" s="30" t="str">
        <f t="shared" si="0"/>
        <v/>
      </c>
      <c r="K10" s="89" t="e">
        <f>AVERAGE(K11:K14)</f>
        <v>#DIV/0!</v>
      </c>
      <c r="L10" s="73"/>
      <c r="M10" s="71" t="s">
        <v>10</v>
      </c>
      <c r="N10" s="84">
        <v>0.2</v>
      </c>
      <c r="O10" s="95"/>
      <c r="P10" s="96">
        <f>IF(Q10=1,(P11*Q11+P12*Q12+P13*Q13+P14*Q14)/(Q11*N11+N12*Q12+N13*Q13+N14*Q14),0)</f>
        <v>0</v>
      </c>
      <c r="Q10" s="97">
        <f>IF(SUM(Q11:Q14)=0,0,1)</f>
        <v>0</v>
      </c>
      <c r="R10" s="98"/>
      <c r="S10" s="86" t="b">
        <f>OR(S6=FALSE,S7=FALSE,S8=FALSE,S9=FALSE)</f>
        <v>0</v>
      </c>
      <c r="T10" s="93">
        <f t="shared" si="4"/>
        <v>0</v>
      </c>
    </row>
    <row r="11" spans="1:20" ht="25.5">
      <c r="A11" s="126" t="s">
        <v>43</v>
      </c>
      <c r="B11" s="127" t="s">
        <v>44</v>
      </c>
      <c r="C11" s="145" t="s">
        <v>137</v>
      </c>
      <c r="D11" s="107" t="s">
        <v>132</v>
      </c>
      <c r="E11" s="53" t="s">
        <v>141</v>
      </c>
      <c r="F11" s="59"/>
      <c r="G11" s="59"/>
      <c r="H11" s="59"/>
      <c r="I11" s="60"/>
      <c r="J11" s="30" t="str">
        <f t="shared" si="0"/>
        <v/>
      </c>
      <c r="K11" s="90" t="str">
        <f>IF(Q11=0,"",R11)</f>
        <v/>
      </c>
      <c r="L11" s="72"/>
      <c r="M11" s="68" t="s">
        <v>11</v>
      </c>
      <c r="N11" s="83">
        <v>0.7</v>
      </c>
      <c r="O11" s="95"/>
      <c r="P11" s="99">
        <f t="shared" si="1"/>
        <v>0</v>
      </c>
      <c r="Q11" s="97">
        <f t="shared" si="2"/>
        <v>0</v>
      </c>
      <c r="R11" s="98">
        <f>P11/(N11*20)</f>
        <v>0</v>
      </c>
      <c r="S11" s="86">
        <f t="shared" si="3"/>
        <v>0</v>
      </c>
      <c r="T11" s="93">
        <f t="shared" si="4"/>
        <v>0</v>
      </c>
    </row>
    <row r="12" spans="1:20" ht="12.75">
      <c r="A12" s="265" t="s">
        <v>45</v>
      </c>
      <c r="B12" s="278" t="s">
        <v>46</v>
      </c>
      <c r="C12" s="273" t="s">
        <v>138</v>
      </c>
      <c r="D12" s="108" t="s">
        <v>136</v>
      </c>
      <c r="E12" s="53" t="s">
        <v>141</v>
      </c>
      <c r="F12" s="59"/>
      <c r="G12" s="59"/>
      <c r="H12" s="59"/>
      <c r="I12" s="60"/>
      <c r="J12" s="30" t="str">
        <f t="shared" si="0"/>
        <v/>
      </c>
      <c r="K12" s="90" t="str">
        <f>IF(Q12=0,"",R12)</f>
        <v/>
      </c>
      <c r="L12" s="72"/>
      <c r="M12" s="68" t="s">
        <v>11</v>
      </c>
      <c r="N12" s="83">
        <v>0.15</v>
      </c>
      <c r="O12" s="95"/>
      <c r="P12" s="99">
        <f t="shared" si="1"/>
        <v>0</v>
      </c>
      <c r="Q12" s="97">
        <f t="shared" si="2"/>
        <v>0</v>
      </c>
      <c r="R12" s="98">
        <f t="shared" ref="R12:R18" si="5">P12/(N12*20)</f>
        <v>0</v>
      </c>
      <c r="S12" s="86">
        <f t="shared" si="3"/>
        <v>0</v>
      </c>
      <c r="T12" s="93">
        <f t="shared" si="4"/>
        <v>0</v>
      </c>
    </row>
    <row r="13" spans="1:20" ht="12.75">
      <c r="A13" s="276"/>
      <c r="B13" s="278"/>
      <c r="C13" s="275"/>
      <c r="D13" s="128" t="s">
        <v>47</v>
      </c>
      <c r="E13" s="53" t="s">
        <v>141</v>
      </c>
      <c r="F13" s="59"/>
      <c r="G13" s="59"/>
      <c r="H13" s="59"/>
      <c r="I13" s="60"/>
      <c r="J13" s="30" t="str">
        <f t="shared" si="0"/>
        <v/>
      </c>
      <c r="K13" s="90" t="str">
        <f>IF(Q13=0,"",R13)</f>
        <v/>
      </c>
      <c r="L13" s="72"/>
      <c r="M13" s="68" t="s">
        <v>11</v>
      </c>
      <c r="N13" s="83">
        <v>0.15</v>
      </c>
      <c r="O13" s="95"/>
      <c r="P13" s="99">
        <f t="shared" si="1"/>
        <v>0</v>
      </c>
      <c r="Q13" s="97">
        <f t="shared" si="2"/>
        <v>0</v>
      </c>
      <c r="R13" s="98">
        <f t="shared" si="5"/>
        <v>0</v>
      </c>
      <c r="S13" s="86">
        <f t="shared" si="3"/>
        <v>0</v>
      </c>
      <c r="T13" s="93">
        <f t="shared" si="4"/>
        <v>0</v>
      </c>
    </row>
    <row r="14" spans="1:20" ht="13.5" thickBot="1">
      <c r="A14" s="277"/>
      <c r="B14" s="279"/>
      <c r="C14" s="129"/>
      <c r="D14" s="130" t="s">
        <v>97</v>
      </c>
      <c r="E14" s="124" t="str">
        <f>IF(SUM(F14:I14)=1,"","Non")</f>
        <v>Non</v>
      </c>
      <c r="F14" s="131"/>
      <c r="G14" s="131"/>
      <c r="H14" s="131"/>
      <c r="I14" s="132"/>
      <c r="J14" s="30" t="str">
        <f t="shared" si="0"/>
        <v/>
      </c>
      <c r="K14" s="90" t="str">
        <f>IF(Q14=0,"",R14)</f>
        <v/>
      </c>
      <c r="L14" s="159"/>
      <c r="M14" s="160" t="s">
        <v>11</v>
      </c>
      <c r="N14" s="161">
        <v>0</v>
      </c>
      <c r="O14" s="95"/>
      <c r="P14" s="99">
        <f t="shared" si="1"/>
        <v>0</v>
      </c>
      <c r="Q14" s="97">
        <f t="shared" si="2"/>
        <v>0</v>
      </c>
      <c r="R14" s="98" t="e">
        <f t="shared" si="5"/>
        <v>#DIV/0!</v>
      </c>
      <c r="S14" s="86">
        <f t="shared" si="3"/>
        <v>0</v>
      </c>
      <c r="T14" s="93">
        <f t="shared" si="4"/>
        <v>0</v>
      </c>
    </row>
    <row r="15" spans="1:20" ht="13.5" thickBot="1">
      <c r="A15" s="75" t="s">
        <v>104</v>
      </c>
      <c r="B15" s="75"/>
      <c r="C15" s="110"/>
      <c r="D15" s="75"/>
      <c r="E15" s="115"/>
      <c r="F15" s="115"/>
      <c r="G15" s="115"/>
      <c r="H15" s="115"/>
      <c r="I15" s="116"/>
      <c r="J15" s="30"/>
      <c r="K15" s="91" t="e">
        <f>AVERAGE(K16:K18)</f>
        <v>#DIV/0!</v>
      </c>
      <c r="L15" s="72"/>
      <c r="M15" s="68"/>
      <c r="N15" s="84">
        <v>0.3</v>
      </c>
      <c r="O15" s="95"/>
      <c r="P15" s="96">
        <f>IF(Q15=1,(P16*Q16+P17*Q17+P18*Q18)/(N16*Q16+N17*Q17+N18*Q18),0)</f>
        <v>0</v>
      </c>
      <c r="Q15" s="97">
        <f>IF(SUM(Q16:Q18)=0,0,1)</f>
        <v>0</v>
      </c>
      <c r="R15" s="98"/>
      <c r="S15" s="86" t="b">
        <f>OR(S11=FALSE,S12=FALSE,S13=FALSE,S14=FALSE)</f>
        <v>0</v>
      </c>
      <c r="T15" s="93">
        <f t="shared" si="4"/>
        <v>0</v>
      </c>
    </row>
    <row r="16" spans="1:20" ht="25.5">
      <c r="A16" s="144"/>
      <c r="B16" s="93"/>
      <c r="C16" s="130"/>
      <c r="D16" s="130" t="s">
        <v>107</v>
      </c>
      <c r="E16" s="124" t="s">
        <v>117</v>
      </c>
      <c r="F16" s="131"/>
      <c r="G16" s="131"/>
      <c r="H16" s="131"/>
      <c r="I16" s="135"/>
      <c r="J16" s="162" t="str">
        <f t="shared" ref="J16:J31" si="6">IF(OR(SUM(E16:I16)="",SUM(E16:I16)&gt;1),"  ","")</f>
        <v/>
      </c>
      <c r="K16" s="90" t="str">
        <f>IF(Q16=0,"",R16)</f>
        <v/>
      </c>
      <c r="L16" s="159"/>
      <c r="M16" s="160"/>
      <c r="N16" s="161">
        <v>0</v>
      </c>
      <c r="O16" s="95"/>
      <c r="P16" s="99">
        <f t="shared" si="1"/>
        <v>0</v>
      </c>
      <c r="Q16" s="97">
        <f t="shared" si="2"/>
        <v>0</v>
      </c>
      <c r="R16" s="98" t="e">
        <f t="shared" si="5"/>
        <v>#DIV/0!</v>
      </c>
      <c r="S16" s="86">
        <f t="shared" si="3"/>
        <v>0</v>
      </c>
      <c r="T16" s="93">
        <f t="shared" si="4"/>
        <v>0</v>
      </c>
    </row>
    <row r="17" spans="1:20" ht="25.5">
      <c r="A17" s="144"/>
      <c r="B17" s="127" t="s">
        <v>131</v>
      </c>
      <c r="C17" s="145" t="s">
        <v>118</v>
      </c>
      <c r="D17" s="49" t="s">
        <v>105</v>
      </c>
      <c r="E17" s="136" t="s">
        <v>141</v>
      </c>
      <c r="F17" s="137"/>
      <c r="G17" s="137"/>
      <c r="H17" s="137"/>
      <c r="I17" s="138"/>
      <c r="J17" s="30" t="str">
        <f t="shared" si="6"/>
        <v/>
      </c>
      <c r="K17" s="90" t="str">
        <f>IF(Q17=0,"",R17)</f>
        <v/>
      </c>
      <c r="L17" s="72"/>
      <c r="M17" s="68"/>
      <c r="N17" s="83">
        <v>1</v>
      </c>
      <c r="O17" s="95"/>
      <c r="P17" s="99">
        <f t="shared" si="1"/>
        <v>0</v>
      </c>
      <c r="Q17" s="97">
        <f t="shared" si="2"/>
        <v>0</v>
      </c>
      <c r="R17" s="98">
        <f t="shared" si="5"/>
        <v>0</v>
      </c>
      <c r="S17" s="86">
        <f t="shared" si="3"/>
        <v>0</v>
      </c>
      <c r="T17" s="93">
        <f t="shared" si="4"/>
        <v>0</v>
      </c>
    </row>
    <row r="18" spans="1:20" ht="13.5" thickBot="1">
      <c r="A18" s="50"/>
      <c r="B18" s="85"/>
      <c r="C18" s="130"/>
      <c r="D18" s="130" t="s">
        <v>108</v>
      </c>
      <c r="E18" s="124" t="s">
        <v>117</v>
      </c>
      <c r="F18" s="131"/>
      <c r="G18" s="131"/>
      <c r="H18" s="131"/>
      <c r="I18" s="135"/>
      <c r="J18" s="162" t="str">
        <f t="shared" si="6"/>
        <v/>
      </c>
      <c r="K18" s="90" t="str">
        <f>IF(Q18=0,"",R18)</f>
        <v/>
      </c>
      <c r="L18" s="159"/>
      <c r="M18" s="160"/>
      <c r="N18" s="161">
        <v>0</v>
      </c>
      <c r="O18" s="95"/>
      <c r="P18" s="99">
        <f t="shared" si="1"/>
        <v>0</v>
      </c>
      <c r="Q18" s="97">
        <f t="shared" si="2"/>
        <v>0</v>
      </c>
      <c r="R18" s="98" t="e">
        <f t="shared" si="5"/>
        <v>#DIV/0!</v>
      </c>
      <c r="S18" s="86">
        <f t="shared" si="3"/>
        <v>0</v>
      </c>
      <c r="T18" s="93">
        <f t="shared" si="4"/>
        <v>0</v>
      </c>
    </row>
    <row r="19" spans="1:20" ht="13.5" thickBot="1">
      <c r="A19" s="246" t="s">
        <v>98</v>
      </c>
      <c r="B19" s="247"/>
      <c r="C19" s="248"/>
      <c r="D19" s="249"/>
      <c r="E19" s="12"/>
      <c r="F19" s="12"/>
      <c r="G19" s="12"/>
      <c r="H19" s="12"/>
      <c r="I19" s="13"/>
      <c r="J19" s="30" t="str">
        <f t="shared" si="6"/>
        <v/>
      </c>
      <c r="K19" s="91" t="e">
        <f>AVERAGE(K20:K23)</f>
        <v>#DIV/0!</v>
      </c>
      <c r="L19" s="73"/>
      <c r="M19" s="68" t="s">
        <v>10</v>
      </c>
      <c r="N19" s="84">
        <v>0.05</v>
      </c>
      <c r="O19" s="95"/>
      <c r="P19" s="96">
        <f>IF(Q19=1,(P20*Q20+P21*Q21+P22*Q22+P23*Q23)/(N20*Q20+N21*Q21+N22*Q22+N23*Q23),0)</f>
        <v>0</v>
      </c>
      <c r="Q19" s="97">
        <f>IF(SUM(Q20:Q23)=0,0,1)</f>
        <v>0</v>
      </c>
      <c r="R19" s="98"/>
      <c r="S19" s="86" t="e">
        <f>OR(S16=FALSE,#REF!=FALSE,S18=FALSE)</f>
        <v>#REF!</v>
      </c>
      <c r="T19" s="93">
        <f t="shared" si="4"/>
        <v>0</v>
      </c>
    </row>
    <row r="20" spans="1:20" ht="12.75">
      <c r="A20" s="265" t="s">
        <v>49</v>
      </c>
      <c r="B20" s="250" t="s">
        <v>48</v>
      </c>
      <c r="C20" s="133"/>
      <c r="D20" s="141" t="s">
        <v>106</v>
      </c>
      <c r="E20" s="124" t="str">
        <f>IF(SUM(F20:I20)=1,"","Non")</f>
        <v>Non</v>
      </c>
      <c r="F20" s="131"/>
      <c r="G20" s="131"/>
      <c r="H20" s="131"/>
      <c r="I20" s="132"/>
      <c r="J20" s="30" t="str">
        <f t="shared" si="6"/>
        <v/>
      </c>
      <c r="K20" s="90" t="str">
        <f>IF(Q20=0,"",R20)</f>
        <v/>
      </c>
      <c r="L20" s="72"/>
      <c r="M20" s="68" t="s">
        <v>11</v>
      </c>
      <c r="N20" s="83">
        <v>0</v>
      </c>
      <c r="O20" s="95"/>
      <c r="P20" s="99">
        <f t="shared" si="1"/>
        <v>0</v>
      </c>
      <c r="Q20" s="97">
        <f t="shared" si="2"/>
        <v>0</v>
      </c>
      <c r="R20" s="98" t="e">
        <f>P20/(N20*20)</f>
        <v>#DIV/0!</v>
      </c>
      <c r="S20" s="86">
        <f t="shared" si="3"/>
        <v>0</v>
      </c>
      <c r="T20" s="93">
        <f t="shared" si="4"/>
        <v>0</v>
      </c>
    </row>
    <row r="21" spans="1:20" ht="12.75">
      <c r="A21" s="276"/>
      <c r="B21" s="271"/>
      <c r="C21" s="280"/>
      <c r="D21" s="140" t="s">
        <v>100</v>
      </c>
      <c r="E21" s="124" t="str">
        <f>IF(SUM(F21:I21)=1,"","Non")</f>
        <v>Non</v>
      </c>
      <c r="F21" s="131"/>
      <c r="G21" s="131"/>
      <c r="H21" s="131"/>
      <c r="I21" s="132"/>
      <c r="J21" s="30" t="str">
        <f t="shared" si="6"/>
        <v/>
      </c>
      <c r="K21" s="90" t="str">
        <f>IF(Q21=0,"",R21)</f>
        <v/>
      </c>
      <c r="L21" s="72"/>
      <c r="M21" s="68" t="s">
        <v>11</v>
      </c>
      <c r="N21" s="83">
        <v>0</v>
      </c>
      <c r="O21" s="95"/>
      <c r="P21" s="99">
        <f t="shared" si="1"/>
        <v>0</v>
      </c>
      <c r="Q21" s="97">
        <f t="shared" si="2"/>
        <v>0</v>
      </c>
      <c r="R21" s="98" t="e">
        <f>P21/(N21*20)</f>
        <v>#DIV/0!</v>
      </c>
      <c r="S21" s="86">
        <f t="shared" si="3"/>
        <v>0</v>
      </c>
      <c r="T21" s="93">
        <f t="shared" si="4"/>
        <v>0</v>
      </c>
    </row>
    <row r="22" spans="1:20" ht="12.75">
      <c r="A22" s="266"/>
      <c r="B22" s="251"/>
      <c r="C22" s="281"/>
      <c r="D22" s="141" t="s">
        <v>99</v>
      </c>
      <c r="E22" s="124" t="str">
        <f>IF(SUM(F22:I22)=1,"","Non")</f>
        <v>Non</v>
      </c>
      <c r="F22" s="131"/>
      <c r="G22" s="131"/>
      <c r="H22" s="131"/>
      <c r="I22" s="132"/>
      <c r="J22" s="30" t="str">
        <f t="shared" si="6"/>
        <v/>
      </c>
      <c r="K22" s="90" t="str">
        <f>IF(Q22=0,"",R22)</f>
        <v/>
      </c>
      <c r="L22" s="72"/>
      <c r="M22" s="68" t="s">
        <v>11</v>
      </c>
      <c r="N22" s="83">
        <v>0</v>
      </c>
      <c r="O22" s="95"/>
      <c r="P22" s="99">
        <f t="shared" si="1"/>
        <v>0</v>
      </c>
      <c r="Q22" s="97">
        <f t="shared" si="2"/>
        <v>0</v>
      </c>
      <c r="R22" s="98" t="e">
        <f>P22/(N22*20)</f>
        <v>#DIV/0!</v>
      </c>
      <c r="S22" s="86">
        <f t="shared" si="3"/>
        <v>0</v>
      </c>
      <c r="T22" s="93">
        <f t="shared" si="4"/>
        <v>0</v>
      </c>
    </row>
    <row r="23" spans="1:20" ht="26.25" thickBot="1">
      <c r="A23" s="156" t="s">
        <v>51</v>
      </c>
      <c r="B23" s="155" t="s">
        <v>50</v>
      </c>
      <c r="C23" s="145" t="s">
        <v>119</v>
      </c>
      <c r="D23" s="50" t="s">
        <v>101</v>
      </c>
      <c r="E23" s="136" t="s">
        <v>141</v>
      </c>
      <c r="F23" s="137"/>
      <c r="G23" s="137"/>
      <c r="H23" s="137"/>
      <c r="I23" s="139"/>
      <c r="J23" s="30" t="str">
        <f t="shared" si="6"/>
        <v/>
      </c>
      <c r="K23" s="90" t="str">
        <f>IF(Q23=0,"",R23)</f>
        <v/>
      </c>
      <c r="L23" s="72"/>
      <c r="M23" s="68" t="s">
        <v>11</v>
      </c>
      <c r="N23" s="83">
        <v>1</v>
      </c>
      <c r="O23" s="95"/>
      <c r="P23" s="99">
        <f t="shared" si="1"/>
        <v>0</v>
      </c>
      <c r="Q23" s="97">
        <f t="shared" si="2"/>
        <v>0</v>
      </c>
      <c r="R23" s="98">
        <f>P23/(N23*20)</f>
        <v>0</v>
      </c>
      <c r="S23" s="86">
        <f t="shared" si="3"/>
        <v>0</v>
      </c>
      <c r="T23" s="93">
        <f t="shared" si="4"/>
        <v>0</v>
      </c>
    </row>
    <row r="24" spans="1:20" ht="13.5" thickBot="1">
      <c r="A24" s="246" t="s">
        <v>52</v>
      </c>
      <c r="B24" s="247"/>
      <c r="C24" s="248"/>
      <c r="D24" s="249"/>
      <c r="E24" s="12"/>
      <c r="F24" s="12"/>
      <c r="G24" s="12"/>
      <c r="H24" s="12"/>
      <c r="I24" s="13"/>
      <c r="J24" s="30" t="str">
        <f t="shared" si="6"/>
        <v/>
      </c>
      <c r="K24" s="89" t="e">
        <f>AVERAGE(K25:K27)</f>
        <v>#DIV/0!</v>
      </c>
      <c r="L24" s="73"/>
      <c r="M24" s="68" t="s">
        <v>10</v>
      </c>
      <c r="N24" s="84">
        <v>0.2</v>
      </c>
      <c r="O24" s="95"/>
      <c r="P24" s="96">
        <f>IF(Q24=1,(P25*Q25+P26*Q26+P27*Q27)/(Q25*N25+Q26*N26+N27*Q27),0)</f>
        <v>0</v>
      </c>
      <c r="Q24" s="97">
        <f>IF(SUM(Q25:Q27)=0,0,1)</f>
        <v>0</v>
      </c>
      <c r="R24" s="98"/>
      <c r="S24" s="86" t="b">
        <f>OR(S20=FALSE,S21=FALSE,S22=FALSE,S23=FALSE)</f>
        <v>0</v>
      </c>
      <c r="T24" s="93">
        <f t="shared" si="4"/>
        <v>0</v>
      </c>
    </row>
    <row r="25" spans="1:20" ht="25.5">
      <c r="A25" s="265" t="s">
        <v>56</v>
      </c>
      <c r="B25" s="250" t="s">
        <v>53</v>
      </c>
      <c r="C25" s="145" t="s">
        <v>115</v>
      </c>
      <c r="D25" s="27" t="s">
        <v>58</v>
      </c>
      <c r="E25" s="53" t="s">
        <v>141</v>
      </c>
      <c r="F25" s="59"/>
      <c r="G25" s="59"/>
      <c r="H25" s="59"/>
      <c r="I25" s="60"/>
      <c r="J25" s="30" t="str">
        <f t="shared" si="6"/>
        <v/>
      </c>
      <c r="K25" s="90" t="str">
        <f>IF(Q25=0,"",R25)</f>
        <v/>
      </c>
      <c r="L25" s="72"/>
      <c r="M25" s="68" t="s">
        <v>11</v>
      </c>
      <c r="N25" s="83">
        <v>0.5</v>
      </c>
      <c r="O25" s="95"/>
      <c r="P25" s="99">
        <f t="shared" si="1"/>
        <v>0</v>
      </c>
      <c r="Q25" s="97">
        <f t="shared" si="2"/>
        <v>0</v>
      </c>
      <c r="R25" s="98">
        <f>P25/(N25*20)</f>
        <v>0</v>
      </c>
      <c r="S25" s="86">
        <f t="shared" si="3"/>
        <v>0</v>
      </c>
      <c r="T25" s="93">
        <f t="shared" si="4"/>
        <v>0</v>
      </c>
    </row>
    <row r="26" spans="1:20" ht="12.75">
      <c r="A26" s="266"/>
      <c r="B26" s="251"/>
      <c r="C26" s="157" t="s">
        <v>123</v>
      </c>
      <c r="D26" s="51" t="s">
        <v>55</v>
      </c>
      <c r="E26" s="53" t="s">
        <v>141</v>
      </c>
      <c r="F26" s="59"/>
      <c r="G26" s="59"/>
      <c r="H26" s="59"/>
      <c r="I26" s="60"/>
      <c r="J26" s="30" t="str">
        <f t="shared" si="6"/>
        <v/>
      </c>
      <c r="K26" s="90" t="str">
        <f>IF(Q26=0,"",R26)</f>
        <v/>
      </c>
      <c r="L26" s="72"/>
      <c r="M26" s="68" t="s">
        <v>11</v>
      </c>
      <c r="N26" s="83">
        <v>0.5</v>
      </c>
      <c r="O26" s="95"/>
      <c r="P26" s="99">
        <f t="shared" si="1"/>
        <v>0</v>
      </c>
      <c r="Q26" s="97">
        <f t="shared" si="2"/>
        <v>0</v>
      </c>
      <c r="R26" s="98">
        <f>P26/(N26*20)</f>
        <v>0</v>
      </c>
      <c r="S26" s="86">
        <f t="shared" si="3"/>
        <v>0</v>
      </c>
      <c r="T26" s="93">
        <f t="shared" si="4"/>
        <v>0</v>
      </c>
    </row>
    <row r="27" spans="1:20" ht="26.25" thickBot="1">
      <c r="A27" s="156" t="s">
        <v>57</v>
      </c>
      <c r="B27" s="142" t="s">
        <v>54</v>
      </c>
      <c r="C27" s="133"/>
      <c r="D27" s="134" t="s">
        <v>95</v>
      </c>
      <c r="E27" s="124" t="s">
        <v>102</v>
      </c>
      <c r="F27" s="131"/>
      <c r="G27" s="131"/>
      <c r="H27" s="131"/>
      <c r="I27" s="132"/>
      <c r="J27" s="162" t="str">
        <f t="shared" si="6"/>
        <v/>
      </c>
      <c r="K27" s="90" t="str">
        <f>IF(Q27=0,"",R27)</f>
        <v/>
      </c>
      <c r="L27" s="159"/>
      <c r="M27" s="160" t="s">
        <v>11</v>
      </c>
      <c r="N27" s="161">
        <v>0</v>
      </c>
      <c r="O27" s="95"/>
      <c r="P27" s="99">
        <f t="shared" si="1"/>
        <v>0</v>
      </c>
      <c r="Q27" s="97">
        <f t="shared" si="2"/>
        <v>0</v>
      </c>
      <c r="R27" s="98" t="e">
        <f>P27/(N27*20)</f>
        <v>#DIV/0!</v>
      </c>
      <c r="S27" s="86">
        <f t="shared" si="3"/>
        <v>0</v>
      </c>
      <c r="T27" s="93">
        <f t="shared" si="4"/>
        <v>0</v>
      </c>
    </row>
    <row r="28" spans="1:20" ht="13.5" thickBot="1">
      <c r="A28" s="246" t="s">
        <v>59</v>
      </c>
      <c r="B28" s="247"/>
      <c r="C28" s="111"/>
      <c r="D28" s="74"/>
      <c r="E28" s="12"/>
      <c r="F28" s="12"/>
      <c r="G28" s="12"/>
      <c r="H28" s="12"/>
      <c r="I28" s="13"/>
      <c r="J28" s="30" t="str">
        <f t="shared" si="6"/>
        <v/>
      </c>
      <c r="K28" s="89" t="e">
        <f>AVERAGE(K29:K31)</f>
        <v>#DIV/0!</v>
      </c>
      <c r="L28" s="73"/>
      <c r="M28" s="68" t="s">
        <v>10</v>
      </c>
      <c r="N28" s="84">
        <v>0.05</v>
      </c>
      <c r="O28" s="95"/>
      <c r="P28" s="96">
        <f>IF(Q28=1,(P29*Q29+P30*Q30+P31*Q31)/(Q29*N29+N30*Q30+N31*Q31),0)</f>
        <v>0</v>
      </c>
      <c r="Q28" s="97">
        <f>IF(SUM(Q29:Q31)=0,0,1)</f>
        <v>0</v>
      </c>
      <c r="R28" s="98"/>
      <c r="S28" s="86" t="b">
        <f>OR(S25=FALSE,S26=FALSE,S27=FALSE)</f>
        <v>0</v>
      </c>
      <c r="T28" s="93">
        <f t="shared" si="4"/>
        <v>0</v>
      </c>
    </row>
    <row r="29" spans="1:20" ht="12.75">
      <c r="A29" s="267"/>
      <c r="B29" s="270" t="s">
        <v>130</v>
      </c>
      <c r="C29" s="273" t="s">
        <v>122</v>
      </c>
      <c r="D29" s="27" t="s">
        <v>91</v>
      </c>
      <c r="E29" s="53" t="s">
        <v>141</v>
      </c>
      <c r="F29" s="59"/>
      <c r="G29" s="59"/>
      <c r="H29" s="59"/>
      <c r="I29" s="60"/>
      <c r="J29" s="30" t="str">
        <f t="shared" si="6"/>
        <v/>
      </c>
      <c r="K29" s="90" t="str">
        <f>IF(Q29=0,"",R29)</f>
        <v/>
      </c>
      <c r="L29" s="73"/>
      <c r="M29" s="68" t="s">
        <v>11</v>
      </c>
      <c r="N29" s="83">
        <v>0.33</v>
      </c>
      <c r="O29" s="95"/>
      <c r="P29" s="99">
        <f t="shared" si="1"/>
        <v>0</v>
      </c>
      <c r="Q29" s="97">
        <f t="shared" si="2"/>
        <v>0</v>
      </c>
      <c r="R29" s="98">
        <f>P29/(N29*20)</f>
        <v>0</v>
      </c>
      <c r="S29" s="86">
        <f t="shared" si="3"/>
        <v>0</v>
      </c>
      <c r="T29" s="93">
        <f t="shared" si="4"/>
        <v>0</v>
      </c>
    </row>
    <row r="30" spans="1:20" ht="12.75">
      <c r="A30" s="268"/>
      <c r="B30" s="271"/>
      <c r="C30" s="274"/>
      <c r="D30" s="52" t="s">
        <v>94</v>
      </c>
      <c r="E30" s="53" t="s">
        <v>141</v>
      </c>
      <c r="F30" s="59"/>
      <c r="G30" s="59"/>
      <c r="H30" s="59"/>
      <c r="I30" s="60"/>
      <c r="J30" s="30" t="str">
        <f t="shared" si="6"/>
        <v/>
      </c>
      <c r="K30" s="90" t="str">
        <f>IF(Q30=0,"",R30)</f>
        <v/>
      </c>
      <c r="L30" s="73"/>
      <c r="M30" s="68" t="s">
        <v>11</v>
      </c>
      <c r="N30" s="83">
        <v>0.33</v>
      </c>
      <c r="O30" s="95"/>
      <c r="P30" s="99">
        <f t="shared" si="1"/>
        <v>0</v>
      </c>
      <c r="Q30" s="97">
        <f t="shared" si="2"/>
        <v>0</v>
      </c>
      <c r="R30" s="98">
        <f>P30/(N30*20)</f>
        <v>0</v>
      </c>
      <c r="S30" s="86">
        <f t="shared" si="3"/>
        <v>0</v>
      </c>
      <c r="T30" s="93">
        <f t="shared" si="4"/>
        <v>0</v>
      </c>
    </row>
    <row r="31" spans="1:20" ht="13.5" thickBot="1">
      <c r="A31" s="269"/>
      <c r="B31" s="272"/>
      <c r="C31" s="275"/>
      <c r="D31" s="41" t="s">
        <v>60</v>
      </c>
      <c r="E31" s="53" t="s">
        <v>141</v>
      </c>
      <c r="F31" s="59"/>
      <c r="G31" s="59"/>
      <c r="H31" s="59"/>
      <c r="I31" s="60"/>
      <c r="J31" s="30" t="str">
        <f t="shared" si="6"/>
        <v/>
      </c>
      <c r="K31" s="90" t="str">
        <f>IF(Q31=0,"",R31)</f>
        <v/>
      </c>
      <c r="L31" s="72"/>
      <c r="M31" s="68" t="s">
        <v>11</v>
      </c>
      <c r="N31" s="83">
        <v>0.33</v>
      </c>
      <c r="O31" s="95"/>
      <c r="P31" s="99">
        <f t="shared" si="1"/>
        <v>0</v>
      </c>
      <c r="Q31" s="97">
        <f t="shared" si="2"/>
        <v>0</v>
      </c>
      <c r="R31" s="98">
        <f>P31/(N31*20)</f>
        <v>0</v>
      </c>
      <c r="S31" s="86">
        <f t="shared" si="3"/>
        <v>0</v>
      </c>
      <c r="T31" s="93">
        <f t="shared" si="4"/>
        <v>0</v>
      </c>
    </row>
    <row r="32" spans="1:20" thickBot="1">
      <c r="A32" s="246" t="s">
        <v>61</v>
      </c>
      <c r="B32" s="247"/>
      <c r="C32" s="248"/>
      <c r="D32" s="249"/>
      <c r="E32" s="37"/>
      <c r="F32" s="37"/>
      <c r="G32" s="37"/>
      <c r="H32" s="37"/>
      <c r="I32" s="38"/>
      <c r="J32" s="33"/>
      <c r="K32" s="89" t="e">
        <f>AVERAGE(K35)</f>
        <v>#DIV/0!</v>
      </c>
      <c r="L32" s="69"/>
      <c r="M32" s="68" t="s">
        <v>10</v>
      </c>
      <c r="N32" s="84">
        <v>0.05</v>
      </c>
      <c r="O32" s="95"/>
      <c r="P32" s="96">
        <f>IF(Q32=1,(P35*Q35 +P33*Q33+P34*Q34)/(Q33*N33+Q34*N34+Q35*N35),0)</f>
        <v>0</v>
      </c>
      <c r="Q32" s="97">
        <f>IF(SUM(Q33:Q35)=0,0,1)</f>
        <v>0</v>
      </c>
      <c r="R32" s="98"/>
      <c r="S32" s="86" t="b">
        <f>OR(S29=FALSE,S30=FALSE,S31=FALSE)</f>
        <v>0</v>
      </c>
      <c r="T32" s="93">
        <f t="shared" si="4"/>
        <v>0</v>
      </c>
    </row>
    <row r="33" spans="1:23" ht="15" customHeight="1">
      <c r="A33" s="146"/>
      <c r="B33" s="250" t="s">
        <v>127</v>
      </c>
      <c r="C33" s="145" t="s">
        <v>125</v>
      </c>
      <c r="D33" s="27" t="s">
        <v>92</v>
      </c>
      <c r="E33" s="53" t="s">
        <v>141</v>
      </c>
      <c r="F33" s="59"/>
      <c r="G33" s="59"/>
      <c r="H33" s="59"/>
      <c r="I33" s="60"/>
      <c r="J33" s="30" t="str">
        <f>IF(OR(SUM(E33:I33)="",SUM(E33:I33)&gt;1),"  ","")</f>
        <v/>
      </c>
      <c r="K33" s="90" t="str">
        <f>IF(Q33=0,"",R33)</f>
        <v/>
      </c>
      <c r="L33" s="69"/>
      <c r="M33" s="68" t="s">
        <v>11</v>
      </c>
      <c r="N33" s="83">
        <v>0.5</v>
      </c>
      <c r="O33" s="95"/>
      <c r="P33" s="99">
        <f t="shared" si="1"/>
        <v>0</v>
      </c>
      <c r="Q33" s="97">
        <f t="shared" si="2"/>
        <v>0</v>
      </c>
      <c r="R33" s="98">
        <f>P33/(N33*20)</f>
        <v>0</v>
      </c>
      <c r="S33" s="86">
        <f t="shared" si="3"/>
        <v>0</v>
      </c>
      <c r="T33" s="93">
        <f t="shared" si="4"/>
        <v>0</v>
      </c>
    </row>
    <row r="34" spans="1:23" ht="15" customHeight="1">
      <c r="A34" s="147"/>
      <c r="B34" s="251"/>
      <c r="C34" s="133"/>
      <c r="D34" s="134" t="s">
        <v>93</v>
      </c>
      <c r="E34" s="124" t="str">
        <f>IF(SUM(F34:I34)=1,"","Non")</f>
        <v>Non</v>
      </c>
      <c r="F34" s="131"/>
      <c r="G34" s="131"/>
      <c r="H34" s="131"/>
      <c r="I34" s="132"/>
      <c r="J34" s="30" t="str">
        <f>IF(OR(SUM(E34:I34)="",SUM(E34:I34)&gt;1),"  ","")</f>
        <v/>
      </c>
      <c r="K34" s="90" t="str">
        <f>IF(Q34=0,"",R34)</f>
        <v/>
      </c>
      <c r="L34" s="69"/>
      <c r="M34" s="68" t="s">
        <v>11</v>
      </c>
      <c r="N34" s="83">
        <v>0</v>
      </c>
      <c r="O34" s="95"/>
      <c r="P34" s="99">
        <f t="shared" si="1"/>
        <v>0</v>
      </c>
      <c r="Q34" s="97">
        <f t="shared" si="2"/>
        <v>0</v>
      </c>
      <c r="R34" s="98" t="e">
        <f>P34/(N34*20)</f>
        <v>#DIV/0!</v>
      </c>
      <c r="S34" s="86">
        <f t="shared" si="3"/>
        <v>0</v>
      </c>
      <c r="T34" s="93">
        <f t="shared" si="4"/>
        <v>0</v>
      </c>
    </row>
    <row r="35" spans="1:23" ht="13.5" thickBot="1">
      <c r="A35" s="148"/>
      <c r="B35" s="143" t="s">
        <v>128</v>
      </c>
      <c r="C35" s="145" t="s">
        <v>126</v>
      </c>
      <c r="D35" s="28" t="s">
        <v>129</v>
      </c>
      <c r="E35" s="53" t="s">
        <v>141</v>
      </c>
      <c r="F35" s="62"/>
      <c r="G35" s="62"/>
      <c r="H35" s="62"/>
      <c r="I35" s="63"/>
      <c r="J35" s="30" t="str">
        <f>IF(OR(SUM(E35:I35)="",SUM(E35:I35)&gt;1),"  ","")</f>
        <v/>
      </c>
      <c r="K35" s="90" t="str">
        <f>IF(Q35=0,"",R35)</f>
        <v/>
      </c>
      <c r="L35" s="72"/>
      <c r="M35" s="68" t="s">
        <v>11</v>
      </c>
      <c r="N35" s="83">
        <v>0.5</v>
      </c>
      <c r="O35" s="95"/>
      <c r="P35" s="99">
        <f t="shared" si="1"/>
        <v>0</v>
      </c>
      <c r="Q35" s="97">
        <f>IF(E35="non",0,IF(F35&lt;&gt;"",1,0)+IF(G35&lt;&gt;"",1,0)+IF(H35&lt;&gt;"",1,0)+IF(I35&lt;&gt;"",1,0))</f>
        <v>0</v>
      </c>
      <c r="R35" s="98">
        <f>P35/(N35*20)</f>
        <v>0</v>
      </c>
      <c r="S35" s="86">
        <f>IF(E35="",OR(F35&lt;&gt;"",G35&lt;&gt;"",H35&lt;&gt;"",I35&lt;&gt;""),0)</f>
        <v>0</v>
      </c>
      <c r="T35" s="93">
        <f t="shared" si="4"/>
        <v>0</v>
      </c>
    </row>
    <row r="36" spans="1:23" ht="12.75">
      <c r="A36" s="70"/>
      <c r="B36" s="252" t="s">
        <v>88</v>
      </c>
      <c r="C36" s="253"/>
      <c r="D36" s="252"/>
      <c r="E36" s="252"/>
      <c r="F36" s="252"/>
      <c r="G36" s="252"/>
      <c r="H36" s="252"/>
      <c r="I36" s="252"/>
      <c r="J36" s="70"/>
      <c r="K36" s="92"/>
      <c r="L36" s="72"/>
      <c r="M36" s="68"/>
      <c r="N36" s="83"/>
      <c r="O36" s="95"/>
      <c r="P36" s="100">
        <f>N5+N10+N15+N19+N24+N28+N32</f>
        <v>1</v>
      </c>
      <c r="Q36" s="97">
        <f>SUM(Q5:Q35)</f>
        <v>0</v>
      </c>
      <c r="R36" s="98"/>
      <c r="S36" s="86" t="b">
        <f>OR(S33=FALSE,S34=FALSE,S35=FALSE)</f>
        <v>0</v>
      </c>
    </row>
    <row r="37" spans="1:23" ht="15.75" customHeight="1" thickBot="1">
      <c r="A37" s="18"/>
      <c r="B37" s="17"/>
      <c r="C37" s="17"/>
      <c r="D37" s="18" t="s">
        <v>0</v>
      </c>
      <c r="E37" s="254">
        <f>IF(Q36&lt;&gt;0,(P5*N5+P10*N10+P15*N15+P19*N19+P24*N24+N28*P28+N32*P32)/(Q5*N5+N10*Q10+N15*Q15+N19*Q19+N24*Q24+N28*Q28+N32*Q32),0)</f>
        <v>0</v>
      </c>
      <c r="F37" s="254"/>
      <c r="G37" s="254"/>
      <c r="H37" s="255" t="s">
        <v>1</v>
      </c>
      <c r="I37" s="255"/>
      <c r="J37" s="33"/>
      <c r="K37" s="256" t="s">
        <v>109</v>
      </c>
      <c r="L37" s="19"/>
      <c r="M37" s="11"/>
      <c r="N37" s="82"/>
      <c r="O37" s="16"/>
      <c r="P37" s="101"/>
      <c r="Q37" s="25"/>
      <c r="R37" s="26"/>
      <c r="S37" s="86" t="e">
        <f xml:space="preserve"> OR(S10=TRUE,S15 = TRUE, S19=TRUE,S24=TRUE,S28=TRUE,S32=TRUE,S36=TRUE)</f>
        <v>#REF!</v>
      </c>
    </row>
    <row r="38" spans="1:23" ht="16.5" thickBot="1">
      <c r="A38" s="18"/>
      <c r="B38" s="17"/>
      <c r="C38" s="17"/>
      <c r="D38" s="48" t="s">
        <v>63</v>
      </c>
      <c r="E38" s="257">
        <f>E37</f>
        <v>0</v>
      </c>
      <c r="F38" s="258"/>
      <c r="G38" s="258"/>
      <c r="H38" s="259" t="s">
        <v>2</v>
      </c>
      <c r="I38" s="260"/>
      <c r="J38" s="33"/>
      <c r="K38" s="256"/>
      <c r="L38" s="20"/>
      <c r="M38" s="11"/>
      <c r="N38" s="82"/>
      <c r="O38" s="16"/>
      <c r="P38" s="101"/>
      <c r="Q38" s="25"/>
      <c r="R38" s="26"/>
    </row>
    <row r="39" spans="1:23" thickBot="1">
      <c r="A39" s="18"/>
      <c r="B39" s="17"/>
      <c r="C39" s="17"/>
      <c r="D39" s="18" t="s">
        <v>3</v>
      </c>
      <c r="E39" s="261">
        <f>E38*3</f>
        <v>0</v>
      </c>
      <c r="F39" s="262"/>
      <c r="G39" s="262"/>
      <c r="H39" s="263" t="s">
        <v>4</v>
      </c>
      <c r="I39" s="264"/>
      <c r="J39" s="33"/>
      <c r="K39" s="256"/>
      <c r="L39" s="20"/>
      <c r="M39" s="11"/>
      <c r="N39" s="82"/>
      <c r="O39" s="16"/>
      <c r="P39" s="101"/>
      <c r="Q39" s="25"/>
      <c r="R39" s="26"/>
    </row>
    <row r="40" spans="1:23" thickBot="1">
      <c r="A40" s="18"/>
      <c r="B40" s="16"/>
      <c r="C40" s="16"/>
      <c r="D40" s="16"/>
      <c r="E40" s="16"/>
      <c r="F40" s="16"/>
      <c r="G40" s="16"/>
      <c r="H40" s="16"/>
      <c r="I40" s="16"/>
      <c r="J40" s="33"/>
      <c r="K40" s="231" t="str">
        <f>IF(T43/24 &lt; 0.6,"ATTENTION          le nombre de compétences évaluées est insuffisant",T43/24)</f>
        <v>ATTENTION          le nombre de compétences évaluées est insuffisant</v>
      </c>
      <c r="L40" s="10"/>
      <c r="M40" s="11"/>
      <c r="N40" s="82"/>
      <c r="O40" s="16"/>
      <c r="P40" s="101"/>
      <c r="Q40" s="25"/>
      <c r="R40" s="26"/>
    </row>
    <row r="41" spans="1:23" ht="15">
      <c r="A41" s="232" t="s">
        <v>5</v>
      </c>
      <c r="B41" s="233"/>
      <c r="C41" s="233"/>
      <c r="D41" s="233"/>
      <c r="E41" s="233"/>
      <c r="F41" s="233"/>
      <c r="G41" s="233"/>
      <c r="H41" s="233"/>
      <c r="I41" s="234"/>
      <c r="J41" s="33"/>
      <c r="K41" s="231"/>
      <c r="L41" s="21"/>
      <c r="M41" s="11"/>
      <c r="N41" s="82"/>
      <c r="O41" s="16"/>
      <c r="P41" s="101"/>
      <c r="Q41" s="25"/>
      <c r="R41" s="26"/>
    </row>
    <row r="42" spans="1:23" ht="22.5" customHeight="1" thickBot="1">
      <c r="A42" s="235" t="s">
        <v>134</v>
      </c>
      <c r="B42" s="236"/>
      <c r="C42" s="236"/>
      <c r="D42" s="236"/>
      <c r="E42" s="236"/>
      <c r="F42" s="236"/>
      <c r="G42" s="236"/>
      <c r="H42" s="236"/>
      <c r="I42" s="237"/>
      <c r="J42" s="34"/>
      <c r="K42" s="231"/>
      <c r="L42" s="22"/>
      <c r="M42" s="11"/>
      <c r="N42" s="82"/>
      <c r="O42" s="16"/>
      <c r="P42" s="101"/>
      <c r="Q42" s="25"/>
      <c r="R42" s="26"/>
      <c r="W42" s="26"/>
    </row>
    <row r="43" spans="1:23" ht="16.5" thickBot="1">
      <c r="A43" s="43"/>
      <c r="B43" s="23"/>
      <c r="C43" s="23"/>
      <c r="D43" s="23"/>
      <c r="E43" s="23"/>
      <c r="F43" s="23"/>
      <c r="G43" s="23"/>
      <c r="H43" s="23"/>
      <c r="I43" s="23"/>
      <c r="J43" s="34"/>
      <c r="K43" s="231"/>
      <c r="L43" s="22"/>
      <c r="M43" s="11"/>
      <c r="N43" s="82"/>
      <c r="O43" s="16"/>
      <c r="P43" s="101"/>
      <c r="Q43" s="25"/>
      <c r="R43" s="26"/>
      <c r="T43" s="114">
        <f>SUM(T6:T35)</f>
        <v>0</v>
      </c>
    </row>
    <row r="44" spans="1:23">
      <c r="A44" s="238" t="s">
        <v>6</v>
      </c>
      <c r="B44" s="239"/>
      <c r="C44" s="112"/>
      <c r="D44" s="24" t="s">
        <v>7</v>
      </c>
      <c r="E44" s="240" t="s">
        <v>32</v>
      </c>
      <c r="F44" s="240"/>
      <c r="G44" s="241"/>
      <c r="H44" s="241"/>
      <c r="I44" s="241"/>
      <c r="J44" s="35"/>
      <c r="K44" s="231"/>
      <c r="L44" s="10"/>
      <c r="M44" s="11"/>
      <c r="N44" s="82"/>
      <c r="O44" s="16"/>
      <c r="P44" s="101"/>
      <c r="Q44" s="25"/>
    </row>
    <row r="45" spans="1:23" ht="22.5" customHeight="1">
      <c r="A45" s="242" t="s">
        <v>121</v>
      </c>
      <c r="B45" s="243"/>
      <c r="C45" s="67"/>
      <c r="D45" s="14"/>
      <c r="E45" s="244">
        <f ca="1">TODAY()</f>
        <v>42924</v>
      </c>
      <c r="F45" s="244"/>
      <c r="G45" s="245"/>
      <c r="H45" s="245"/>
      <c r="I45" s="245"/>
      <c r="J45" s="36"/>
      <c r="K45" s="82"/>
      <c r="L45" s="82"/>
      <c r="M45" s="82"/>
      <c r="N45" s="82"/>
      <c r="O45" s="16"/>
      <c r="P45" s="101"/>
      <c r="Q45" s="25"/>
      <c r="R45" s="26"/>
    </row>
    <row r="46" spans="1:23" ht="22.5" customHeight="1" thickBot="1">
      <c r="A46" s="229" t="s">
        <v>120</v>
      </c>
      <c r="B46" s="230"/>
      <c r="C46" s="67"/>
      <c r="D46" s="14"/>
      <c r="E46" s="25"/>
      <c r="F46" s="25"/>
      <c r="G46" s="25"/>
      <c r="H46" s="25"/>
      <c r="I46" s="25"/>
      <c r="J46" s="33"/>
      <c r="K46" s="82"/>
      <c r="L46" s="82"/>
      <c r="M46" s="82"/>
      <c r="N46" s="82"/>
      <c r="O46" s="16"/>
      <c r="P46" s="101"/>
      <c r="Q46" s="25"/>
      <c r="R46" s="26"/>
    </row>
    <row r="47" spans="1:23" ht="22.5" customHeight="1" thickBot="1">
      <c r="A47" s="229"/>
      <c r="B47" s="230"/>
      <c r="C47" s="104"/>
      <c r="D47" s="15"/>
      <c r="E47" s="16"/>
      <c r="F47" s="16"/>
      <c r="G47" s="16"/>
      <c r="H47" s="16"/>
      <c r="I47" s="16"/>
      <c r="J47" s="33"/>
      <c r="K47" s="82"/>
      <c r="L47" s="82"/>
      <c r="M47" s="82"/>
      <c r="N47" s="82"/>
      <c r="O47" s="16"/>
      <c r="P47" s="101"/>
      <c r="Q47" s="25"/>
      <c r="R47" s="26"/>
    </row>
    <row r="48" spans="1:23" ht="15">
      <c r="A48" s="18"/>
      <c r="B48" s="17"/>
      <c r="C48" s="17"/>
      <c r="D48" s="16"/>
      <c r="E48" s="16"/>
      <c r="F48" s="16"/>
      <c r="G48" s="16"/>
      <c r="H48" s="16"/>
      <c r="I48" s="16"/>
      <c r="J48" s="33"/>
      <c r="K48" s="82"/>
      <c r="L48" s="82"/>
      <c r="M48" s="82"/>
      <c r="N48" s="82"/>
      <c r="O48" s="16"/>
      <c r="P48" s="101"/>
      <c r="Q48" s="25"/>
      <c r="R48" s="26"/>
    </row>
  </sheetData>
  <mergeCells count="39">
    <mergeCell ref="A3:I3"/>
    <mergeCell ref="P3:P4"/>
    <mergeCell ref="A4:B4"/>
    <mergeCell ref="A5:B5"/>
    <mergeCell ref="A6:A7"/>
    <mergeCell ref="B6:B7"/>
    <mergeCell ref="A12:A14"/>
    <mergeCell ref="B12:B14"/>
    <mergeCell ref="C12:C13"/>
    <mergeCell ref="A19:D19"/>
    <mergeCell ref="A20:A22"/>
    <mergeCell ref="B20:B22"/>
    <mergeCell ref="C21:C22"/>
    <mergeCell ref="A24:D24"/>
    <mergeCell ref="A25:A26"/>
    <mergeCell ref="B25:B26"/>
    <mergeCell ref="A28:B28"/>
    <mergeCell ref="A29:A31"/>
    <mergeCell ref="B29:B31"/>
    <mergeCell ref="C29:C31"/>
    <mergeCell ref="K37:K39"/>
    <mergeCell ref="E38:G38"/>
    <mergeCell ref="H38:I38"/>
    <mergeCell ref="E39:G39"/>
    <mergeCell ref="H39:I39"/>
    <mergeCell ref="A32:D32"/>
    <mergeCell ref="B33:B34"/>
    <mergeCell ref="B36:I36"/>
    <mergeCell ref="E37:G37"/>
    <mergeCell ref="H37:I37"/>
    <mergeCell ref="A46:B46"/>
    <mergeCell ref="A47:B47"/>
    <mergeCell ref="K40:K44"/>
    <mergeCell ref="A41:I41"/>
    <mergeCell ref="A42:I42"/>
    <mergeCell ref="A44:B44"/>
    <mergeCell ref="E44:I44"/>
    <mergeCell ref="A45:B45"/>
    <mergeCell ref="E45:I45"/>
  </mergeCells>
  <conditionalFormatting sqref="J36">
    <cfRule type="cellIs" dxfId="29" priority="48" operator="greaterThan">
      <formula>1</formula>
    </cfRule>
    <cfRule type="colorScale" priority="49">
      <colorScale>
        <cfvo type="num" val="$Q$6"/>
        <cfvo type="max" val="0"/>
        <color rgb="FFFF0000"/>
        <color rgb="FFFFEF9C"/>
      </colorScale>
    </cfRule>
  </conditionalFormatting>
  <conditionalFormatting sqref="J33">
    <cfRule type="cellIs" dxfId="28" priority="46" operator="greaterThan">
      <formula>1</formula>
    </cfRule>
    <cfRule type="colorScale" priority="47">
      <colorScale>
        <cfvo type="num" val="$Q$6"/>
        <cfvo type="max" val="0"/>
        <color rgb="FFFF0000"/>
        <color rgb="FFFFEF9C"/>
      </colorScale>
    </cfRule>
  </conditionalFormatting>
  <conditionalFormatting sqref="J34">
    <cfRule type="cellIs" dxfId="27" priority="44" operator="greaterThan">
      <formula>1</formula>
    </cfRule>
    <cfRule type="colorScale" priority="45">
      <colorScale>
        <cfvo type="num" val="$Q$6"/>
        <cfvo type="max" val="0"/>
        <color rgb="FFFF0000"/>
        <color rgb="FFFFEF9C"/>
      </colorScale>
    </cfRule>
  </conditionalFormatting>
  <conditionalFormatting sqref="J35">
    <cfRule type="cellIs" dxfId="26" priority="42" operator="greaterThan">
      <formula>1</formula>
    </cfRule>
    <cfRule type="colorScale" priority="43">
      <colorScale>
        <cfvo type="num" val="$Q$6"/>
        <cfvo type="max" val="0"/>
        <color rgb="FFFF0000"/>
        <color rgb="FFFFEF9C"/>
      </colorScale>
    </cfRule>
  </conditionalFormatting>
  <conditionalFormatting sqref="J6:J31">
    <cfRule type="cellIs" dxfId="25" priority="40" operator="greaterThan">
      <formula>1</formula>
    </cfRule>
    <cfRule type="colorScale" priority="41">
      <colorScale>
        <cfvo type="num" val="$Q$6"/>
        <cfvo type="max" val="0"/>
        <color rgb="FFFF0000"/>
        <color rgb="FFFFEF9C"/>
      </colorScale>
    </cfRule>
  </conditionalFormatting>
  <conditionalFormatting sqref="K40:K44">
    <cfRule type="cellIs" dxfId="24" priority="37" operator="lessThan">
      <formula>60</formula>
    </cfRule>
    <cfRule type="cellIs" dxfId="23" priority="38" operator="lessThan">
      <formula>0.6</formula>
    </cfRule>
    <cfRule type="cellIs" dxfId="22" priority="39" operator="lessThan">
      <formula>0.6</formula>
    </cfRule>
  </conditionalFormatting>
  <conditionalFormatting sqref="J33:J36 J6:J31">
    <cfRule type="cellIs" dxfId="21" priority="36" stopIfTrue="1" operator="equal">
      <formula>"  "</formula>
    </cfRule>
  </conditionalFormatting>
  <conditionalFormatting sqref="K31:L31 K29:K30">
    <cfRule type="dataBar" priority="35">
      <dataBar>
        <cfvo type="min" val="0"/>
        <cfvo type="max" val="0"/>
        <color rgb="FF008AEF"/>
      </dataBar>
    </cfRule>
  </conditionalFormatting>
  <conditionalFormatting sqref="K35:L36 A36:J36">
    <cfRule type="dataBar" priority="34">
      <dataBar>
        <cfvo type="min" val="0"/>
        <cfvo type="max" val="0"/>
        <color rgb="FF008AEF"/>
      </dataBar>
    </cfRule>
  </conditionalFormatting>
  <conditionalFormatting sqref="K19 K5 K10 K24 K28:K29 K32:K34">
    <cfRule type="dataBar" priority="33">
      <dataBar>
        <cfvo type="min" val="0"/>
        <cfvo type="max" val="0"/>
        <color rgb="FFFFB628"/>
      </dataBar>
    </cfRule>
  </conditionalFormatting>
  <conditionalFormatting sqref="K29">
    <cfRule type="dataBar" priority="32">
      <dataBar>
        <cfvo type="min" val="0"/>
        <cfvo type="max" val="0"/>
        <color rgb="FF008AEF"/>
      </dataBar>
    </cfRule>
  </conditionalFormatting>
  <conditionalFormatting sqref="K10">
    <cfRule type="dataBar" priority="31">
      <dataBar>
        <cfvo type="min" val="0"/>
        <cfvo type="max" val="0"/>
        <color rgb="FFFFB628"/>
      </dataBar>
    </cfRule>
  </conditionalFormatting>
  <conditionalFormatting sqref="K33:K35">
    <cfRule type="dataBar" priority="30">
      <dataBar>
        <cfvo type="min" val="0"/>
        <cfvo type="max" val="0"/>
        <color rgb="FF008AEF"/>
      </dataBar>
    </cfRule>
  </conditionalFormatting>
  <conditionalFormatting sqref="K34">
    <cfRule type="dataBar" priority="29">
      <dataBar>
        <cfvo type="min" val="0"/>
        <cfvo type="max" val="0"/>
        <color rgb="FF008AEF"/>
      </dataBar>
    </cfRule>
  </conditionalFormatting>
  <conditionalFormatting sqref="K33">
    <cfRule type="dataBar" priority="28">
      <dataBar>
        <cfvo type="min" val="0"/>
        <cfvo type="max" val="0"/>
        <color rgb="FF008AEF"/>
      </dataBar>
    </cfRule>
  </conditionalFormatting>
  <conditionalFormatting sqref="K31">
    <cfRule type="dataBar" priority="27">
      <dataBar>
        <cfvo type="min" val="0"/>
        <cfvo type="max" val="0"/>
        <color rgb="FF008AEF"/>
      </dataBar>
    </cfRule>
  </conditionalFormatting>
  <conditionalFormatting sqref="K30">
    <cfRule type="dataBar" priority="26">
      <dataBar>
        <cfvo type="min" val="0"/>
        <cfvo type="max" val="0"/>
        <color rgb="FF008AEF"/>
      </dataBar>
    </cfRule>
  </conditionalFormatting>
  <conditionalFormatting sqref="K27">
    <cfRule type="dataBar" priority="25">
      <dataBar>
        <cfvo type="min" val="0"/>
        <cfvo type="max" val="0"/>
        <color rgb="FF008AEF"/>
      </dataBar>
    </cfRule>
  </conditionalFormatting>
  <conditionalFormatting sqref="K26">
    <cfRule type="dataBar" priority="24">
      <dataBar>
        <cfvo type="min" val="0"/>
        <cfvo type="max" val="0"/>
        <color rgb="FF008AEF"/>
      </dataBar>
    </cfRule>
  </conditionalFormatting>
  <conditionalFormatting sqref="K25">
    <cfRule type="dataBar" priority="23">
      <dataBar>
        <cfvo type="min" val="0"/>
        <cfvo type="max" val="0"/>
        <color rgb="FF008AEF"/>
      </dataBar>
    </cfRule>
  </conditionalFormatting>
  <conditionalFormatting sqref="K23">
    <cfRule type="dataBar" priority="22">
      <dataBar>
        <cfvo type="min" val="0"/>
        <cfvo type="max" val="0"/>
        <color rgb="FF008AEF"/>
      </dataBar>
    </cfRule>
  </conditionalFormatting>
  <conditionalFormatting sqref="K22">
    <cfRule type="dataBar" priority="21">
      <dataBar>
        <cfvo type="min" val="0"/>
        <cfvo type="max" val="0"/>
        <color rgb="FF008AEF"/>
      </dataBar>
    </cfRule>
  </conditionalFormatting>
  <conditionalFormatting sqref="K21">
    <cfRule type="dataBar" priority="20">
      <dataBar>
        <cfvo type="min" val="0"/>
        <cfvo type="max" val="0"/>
        <color rgb="FF008AEF"/>
      </dataBar>
    </cfRule>
  </conditionalFormatting>
  <conditionalFormatting sqref="K20">
    <cfRule type="dataBar" priority="19">
      <dataBar>
        <cfvo type="min" val="0"/>
        <cfvo type="max" val="0"/>
        <color rgb="FF008AEF"/>
      </dataBar>
    </cfRule>
  </conditionalFormatting>
  <conditionalFormatting sqref="K13">
    <cfRule type="dataBar" priority="18">
      <dataBar>
        <cfvo type="min" val="0"/>
        <cfvo type="max" val="0"/>
        <color rgb="FF008AEF"/>
      </dataBar>
    </cfRule>
  </conditionalFormatting>
  <conditionalFormatting sqref="K12">
    <cfRule type="dataBar" priority="17">
      <dataBar>
        <cfvo type="min" val="0"/>
        <cfvo type="max" val="0"/>
        <color rgb="FF008AEF"/>
      </dataBar>
    </cfRule>
  </conditionalFormatting>
  <conditionalFormatting sqref="K11">
    <cfRule type="dataBar" priority="16">
      <dataBar>
        <cfvo type="min" val="0"/>
        <cfvo type="max" val="0"/>
        <color rgb="FF008AEF"/>
      </dataBar>
    </cfRule>
  </conditionalFormatting>
  <conditionalFormatting sqref="K9">
    <cfRule type="dataBar" priority="15">
      <dataBar>
        <cfvo type="min" val="0"/>
        <cfvo type="max" val="0"/>
        <color rgb="FF008AEF"/>
      </dataBar>
    </cfRule>
  </conditionalFormatting>
  <conditionalFormatting sqref="K8">
    <cfRule type="dataBar" priority="14">
      <dataBar>
        <cfvo type="min" val="0"/>
        <cfvo type="max" val="0"/>
        <color rgb="FF008AEF"/>
      </dataBar>
    </cfRule>
  </conditionalFormatting>
  <conditionalFormatting sqref="K7">
    <cfRule type="dataBar" priority="13">
      <dataBar>
        <cfvo type="min" val="0"/>
        <cfvo type="max" val="0"/>
        <color rgb="FF008AEF"/>
      </dataBar>
    </cfRule>
  </conditionalFormatting>
  <conditionalFormatting sqref="K6">
    <cfRule type="dataBar" priority="12">
      <dataBar>
        <cfvo type="min" val="0"/>
        <cfvo type="max" val="0"/>
        <color rgb="FF008AEF"/>
      </dataBar>
    </cfRule>
  </conditionalFormatting>
  <conditionalFormatting sqref="K49:K65536 K1:K36">
    <cfRule type="dataBar" priority="11">
      <dataBar>
        <cfvo type="min" val="0"/>
        <cfvo type="max" val="0"/>
        <color rgb="FF008AEF"/>
      </dataBar>
    </cfRule>
  </conditionalFormatting>
  <conditionalFormatting sqref="K1:K1048576">
    <cfRule type="dataBar" priority="10">
      <dataBar>
        <cfvo type="min" val="0"/>
        <cfvo type="max" val="0"/>
        <color rgb="FF638EC6"/>
      </dataBar>
    </cfRule>
  </conditionalFormatting>
  <conditionalFormatting sqref="J6:J30">
    <cfRule type="cellIs" dxfId="20" priority="8" operator="greaterThan">
      <formula>1</formula>
    </cfRule>
    <cfRule type="colorScale" priority="9">
      <colorScale>
        <cfvo type="num" val="$Q$6"/>
        <cfvo type="max" val="0"/>
        <color rgb="FFFF0000"/>
        <color rgb="FFFFEF9C"/>
      </colorScale>
    </cfRule>
  </conditionalFormatting>
  <conditionalFormatting sqref="K6:L30">
    <cfRule type="dataBar" priority="7">
      <dataBar>
        <cfvo type="min" val="0"/>
        <cfvo type="max" val="0"/>
        <color rgb="FF008AEF"/>
      </dataBar>
    </cfRule>
  </conditionalFormatting>
  <conditionalFormatting sqref="K14:K19">
    <cfRule type="dataBar" priority="6">
      <dataBar>
        <cfvo type="min" val="0"/>
        <cfvo type="max" val="0"/>
        <color rgb="FF008AEF"/>
      </dataBar>
    </cfRule>
  </conditionalFormatting>
  <conditionalFormatting sqref="K14">
    <cfRule type="dataBar" priority="5">
      <dataBar>
        <cfvo type="min" val="0"/>
        <cfvo type="max" val="0"/>
        <color rgb="FF008AEF"/>
      </dataBar>
    </cfRule>
  </conditionalFormatting>
  <conditionalFormatting sqref="K16">
    <cfRule type="dataBar" priority="4">
      <dataBar>
        <cfvo type="min" val="0"/>
        <cfvo type="max" val="0"/>
        <color rgb="FF008AEF"/>
      </dataBar>
    </cfRule>
  </conditionalFormatting>
  <conditionalFormatting sqref="K18:K19">
    <cfRule type="dataBar" priority="3">
      <dataBar>
        <cfvo type="min" val="0"/>
        <cfvo type="max" val="0"/>
        <color rgb="FF008AEF"/>
      </dataBar>
    </cfRule>
  </conditionalFormatting>
  <conditionalFormatting sqref="K27">
    <cfRule type="dataBar" priority="2">
      <dataBar>
        <cfvo type="min" val="0"/>
        <cfvo type="max" val="0"/>
        <color rgb="FF008AEF"/>
      </dataBar>
    </cfRule>
  </conditionalFormatting>
  <conditionalFormatting sqref="K27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9"/>
  <sheetViews>
    <sheetView topLeftCell="A25" workbookViewId="0">
      <selection activeCell="E28" sqref="E28:F28"/>
    </sheetView>
  </sheetViews>
  <sheetFormatPr baseColWidth="10" defaultRowHeight="12.75"/>
  <cols>
    <col min="1" max="1" width="7" customWidth="1"/>
    <col min="2" max="2" width="71.6640625" customWidth="1"/>
    <col min="3" max="3" width="18.1640625" customWidth="1"/>
    <col min="4" max="4" width="8.33203125" style="29" customWidth="1"/>
    <col min="5" max="5" width="52.83203125" customWidth="1"/>
    <col min="6" max="6" width="5.1640625" customWidth="1"/>
    <col min="7" max="7" width="6.5" customWidth="1"/>
  </cols>
  <sheetData>
    <row r="1" spans="2:7" ht="13.5" thickBot="1">
      <c r="B1" s="199" t="s">
        <v>13</v>
      </c>
      <c r="C1" s="200"/>
      <c r="D1" s="200"/>
      <c r="E1" s="200"/>
      <c r="F1" s="200"/>
      <c r="G1" s="201"/>
    </row>
    <row r="2" spans="2:7">
      <c r="B2" s="1" t="s">
        <v>14</v>
      </c>
      <c r="C2" s="220" t="s">
        <v>86</v>
      </c>
      <c r="D2" s="221"/>
      <c r="E2" s="221"/>
      <c r="F2" s="221"/>
      <c r="G2" s="222"/>
    </row>
    <row r="3" spans="2:7">
      <c r="B3" s="2" t="s">
        <v>15</v>
      </c>
      <c r="C3" s="223" t="s">
        <v>85</v>
      </c>
      <c r="D3" s="224"/>
      <c r="E3" s="224"/>
      <c r="F3" s="224"/>
      <c r="G3" s="225"/>
    </row>
    <row r="4" spans="2:7">
      <c r="B4" s="2" t="s">
        <v>16</v>
      </c>
      <c r="C4" s="207"/>
      <c r="D4" s="205"/>
      <c r="E4" s="205"/>
      <c r="F4" s="205"/>
      <c r="G4" s="206"/>
    </row>
    <row r="5" spans="2:7">
      <c r="B5" s="2" t="s">
        <v>17</v>
      </c>
      <c r="C5" s="226"/>
      <c r="D5" s="227"/>
      <c r="E5" s="227"/>
      <c r="F5" s="227"/>
      <c r="G5" s="228"/>
    </row>
    <row r="6" spans="2:7">
      <c r="B6" s="2" t="s">
        <v>18</v>
      </c>
      <c r="C6" s="204"/>
      <c r="D6" s="205"/>
      <c r="E6" s="205"/>
      <c r="F6" s="205"/>
      <c r="G6" s="206"/>
    </row>
    <row r="7" spans="2:7">
      <c r="B7" s="2" t="s">
        <v>19</v>
      </c>
      <c r="C7" s="204"/>
      <c r="D7" s="205"/>
      <c r="E7" s="205"/>
      <c r="F7" s="205"/>
      <c r="G7" s="206"/>
    </row>
    <row r="8" spans="2:7">
      <c r="B8" s="2" t="s">
        <v>20</v>
      </c>
      <c r="C8" s="204"/>
      <c r="D8" s="205"/>
      <c r="E8" s="205"/>
      <c r="F8" s="205"/>
      <c r="G8" s="206"/>
    </row>
    <row r="9" spans="2:7" ht="13.5" thickBot="1">
      <c r="B9" s="3" t="s">
        <v>21</v>
      </c>
      <c r="C9" s="207"/>
      <c r="D9" s="205"/>
      <c r="E9" s="205"/>
      <c r="F9" s="205"/>
      <c r="G9" s="206"/>
    </row>
    <row r="10" spans="2:7" ht="6.75" customHeight="1" thickBot="1">
      <c r="B10" s="208"/>
      <c r="C10" s="208"/>
      <c r="D10" s="208"/>
      <c r="E10" s="208"/>
      <c r="F10" s="208"/>
      <c r="G10" s="208"/>
    </row>
    <row r="11" spans="2:7">
      <c r="B11" s="291" t="s">
        <v>144</v>
      </c>
      <c r="C11" s="292"/>
      <c r="D11" s="292"/>
      <c r="E11" s="292"/>
      <c r="F11" s="292"/>
      <c r="G11" s="293"/>
    </row>
    <row r="12" spans="2:7" ht="13.5" thickBot="1">
      <c r="B12" s="294" t="s">
        <v>143</v>
      </c>
      <c r="C12" s="295"/>
      <c r="D12" s="295"/>
      <c r="E12" s="295"/>
      <c r="F12" s="295"/>
      <c r="G12" s="296"/>
    </row>
    <row r="13" spans="2:7" ht="6.75" customHeight="1" thickBot="1">
      <c r="B13" s="208"/>
      <c r="C13" s="208"/>
      <c r="D13" s="208"/>
      <c r="E13" s="208"/>
      <c r="F13" s="208"/>
      <c r="G13" s="208"/>
    </row>
    <row r="14" spans="2:7" ht="13.5" thickBot="1">
      <c r="B14" s="215" t="s">
        <v>23</v>
      </c>
      <c r="C14" s="216"/>
      <c r="D14" s="216"/>
      <c r="E14" s="216"/>
      <c r="F14" s="216"/>
      <c r="G14" s="217"/>
    </row>
    <row r="15" spans="2:7" ht="25.5">
      <c r="B15" s="4" t="s">
        <v>64</v>
      </c>
      <c r="C15" s="5"/>
      <c r="D15" s="64" t="s">
        <v>26</v>
      </c>
      <c r="E15" s="218"/>
      <c r="F15" s="219"/>
      <c r="G15" s="163" t="s">
        <v>114</v>
      </c>
    </row>
    <row r="16" spans="2:7" ht="25.5">
      <c r="B16" s="6" t="s">
        <v>65</v>
      </c>
      <c r="C16" s="7"/>
      <c r="D16" s="65" t="s">
        <v>27</v>
      </c>
      <c r="E16" s="297"/>
      <c r="F16" s="298"/>
      <c r="G16" s="164" t="s">
        <v>114</v>
      </c>
    </row>
    <row r="17" spans="2:7" ht="18">
      <c r="B17" s="6" t="s">
        <v>69</v>
      </c>
      <c r="C17" s="7"/>
      <c r="D17" s="65" t="s">
        <v>28</v>
      </c>
      <c r="E17" s="194"/>
      <c r="F17" s="195"/>
      <c r="G17" s="164" t="s">
        <v>114</v>
      </c>
    </row>
    <row r="18" spans="2:7" ht="25.5">
      <c r="B18" s="6" t="s">
        <v>66</v>
      </c>
      <c r="C18" s="7"/>
      <c r="D18" s="65" t="s">
        <v>29</v>
      </c>
      <c r="E18" s="194"/>
      <c r="F18" s="195"/>
      <c r="G18" s="164"/>
    </row>
    <row r="19" spans="2:7" ht="25.5">
      <c r="B19" s="6" t="s">
        <v>67</v>
      </c>
      <c r="C19" s="7"/>
      <c r="D19" s="65" t="s">
        <v>30</v>
      </c>
      <c r="E19" s="194"/>
      <c r="F19" s="195"/>
      <c r="G19" s="164" t="s">
        <v>114</v>
      </c>
    </row>
    <row r="20" spans="2:7" ht="26.25" thickBot="1">
      <c r="B20" s="6" t="s">
        <v>68</v>
      </c>
      <c r="C20" s="7"/>
      <c r="D20" s="65" t="s">
        <v>70</v>
      </c>
      <c r="E20" s="196"/>
      <c r="F20" s="197"/>
      <c r="G20" s="164"/>
    </row>
    <row r="21" spans="2:7" ht="13.5" thickBot="1">
      <c r="B21" s="198" t="s">
        <v>24</v>
      </c>
      <c r="C21" s="198"/>
      <c r="D21" s="198"/>
      <c r="E21" s="198"/>
      <c r="F21" s="198"/>
      <c r="G21" s="198"/>
    </row>
    <row r="22" spans="2:7" ht="13.5" thickBot="1">
      <c r="B22" s="199" t="s">
        <v>25</v>
      </c>
      <c r="C22" s="200"/>
      <c r="D22" s="200"/>
      <c r="E22" s="200"/>
      <c r="F22" s="200"/>
      <c r="G22" s="201"/>
    </row>
    <row r="23" spans="2:7" ht="16.5" thickBot="1">
      <c r="B23" s="192" t="s">
        <v>72</v>
      </c>
      <c r="C23" s="193"/>
      <c r="D23" s="66"/>
      <c r="E23" s="202"/>
      <c r="F23" s="203"/>
      <c r="G23" s="165" t="s">
        <v>114</v>
      </c>
    </row>
    <row r="24" spans="2:7" ht="15.75">
      <c r="B24" s="192" t="s">
        <v>71</v>
      </c>
      <c r="C24" s="193"/>
      <c r="D24" s="66"/>
      <c r="E24" s="40"/>
      <c r="F24" s="39"/>
      <c r="G24" s="165" t="s">
        <v>114</v>
      </c>
    </row>
    <row r="25" spans="2:7" ht="15.75">
      <c r="B25" s="189" t="s">
        <v>73</v>
      </c>
      <c r="C25" s="190"/>
      <c r="D25" s="66"/>
      <c r="E25" s="40"/>
      <c r="F25" s="39"/>
      <c r="G25" s="165" t="s">
        <v>114</v>
      </c>
    </row>
    <row r="26" spans="2:7" ht="15.75">
      <c r="B26" s="189" t="s">
        <v>74</v>
      </c>
      <c r="C26" s="190"/>
      <c r="D26" s="154"/>
      <c r="E26" s="182"/>
      <c r="F26" s="183"/>
      <c r="G26" s="166" t="s">
        <v>114</v>
      </c>
    </row>
    <row r="27" spans="2:7" ht="15.75">
      <c r="B27" s="180" t="s">
        <v>33</v>
      </c>
      <c r="C27" s="181"/>
      <c r="D27" s="154"/>
      <c r="E27" s="182"/>
      <c r="F27" s="183"/>
      <c r="G27" s="166" t="s">
        <v>114</v>
      </c>
    </row>
    <row r="28" spans="2:7" ht="15.75">
      <c r="B28" s="189" t="s">
        <v>83</v>
      </c>
      <c r="C28" s="190"/>
      <c r="D28" s="154"/>
      <c r="E28" s="182"/>
      <c r="F28" s="183"/>
      <c r="G28" s="166" t="s">
        <v>114</v>
      </c>
    </row>
    <row r="29" spans="2:7" ht="15.75">
      <c r="B29" s="149" t="s">
        <v>84</v>
      </c>
      <c r="C29" s="152"/>
      <c r="D29" s="154"/>
      <c r="E29" s="150"/>
      <c r="F29" s="151"/>
      <c r="G29" s="166" t="s">
        <v>114</v>
      </c>
    </row>
    <row r="30" spans="2:7" ht="15.75">
      <c r="B30" s="180" t="s">
        <v>77</v>
      </c>
      <c r="C30" s="181"/>
      <c r="D30" s="154"/>
      <c r="E30" s="182"/>
      <c r="F30" s="183"/>
      <c r="G30" s="166" t="s">
        <v>114</v>
      </c>
    </row>
    <row r="31" spans="2:7" ht="15.75">
      <c r="B31" s="189" t="s">
        <v>75</v>
      </c>
      <c r="C31" s="191"/>
      <c r="D31" s="154"/>
      <c r="E31" s="182"/>
      <c r="F31" s="183"/>
      <c r="G31" s="166" t="s">
        <v>114</v>
      </c>
    </row>
    <row r="32" spans="2:7" ht="15.75">
      <c r="B32" s="180" t="s">
        <v>78</v>
      </c>
      <c r="C32" s="181"/>
      <c r="D32" s="154"/>
      <c r="E32" s="182"/>
      <c r="F32" s="183"/>
      <c r="G32" s="166" t="s">
        <v>114</v>
      </c>
    </row>
    <row r="33" spans="2:7" ht="15.75">
      <c r="B33" s="180" t="s">
        <v>76</v>
      </c>
      <c r="C33" s="181"/>
      <c r="D33" s="154"/>
      <c r="E33" s="182"/>
      <c r="F33" s="183"/>
      <c r="G33" s="166" t="s">
        <v>114</v>
      </c>
    </row>
    <row r="34" spans="2:7" ht="15.75">
      <c r="B34" s="180" t="s">
        <v>80</v>
      </c>
      <c r="C34" s="181"/>
      <c r="D34" s="154"/>
      <c r="E34" s="182"/>
      <c r="F34" s="183"/>
      <c r="G34" s="166" t="s">
        <v>114</v>
      </c>
    </row>
    <row r="35" spans="2:7" ht="15.75">
      <c r="B35" s="180" t="s">
        <v>81</v>
      </c>
      <c r="C35" s="181"/>
      <c r="D35" s="154"/>
      <c r="E35" s="182"/>
      <c r="F35" s="183"/>
      <c r="G35" s="166"/>
    </row>
    <row r="36" spans="2:7" ht="15.75">
      <c r="B36" s="180" t="s">
        <v>79</v>
      </c>
      <c r="C36" s="181"/>
      <c r="D36" s="67"/>
      <c r="E36" s="184"/>
      <c r="F36" s="184"/>
      <c r="G36" s="166"/>
    </row>
    <row r="37" spans="2:7" ht="14.25" customHeight="1">
      <c r="B37" s="185" t="s">
        <v>82</v>
      </c>
      <c r="C37" s="186"/>
      <c r="D37" s="154"/>
      <c r="E37" s="187"/>
      <c r="F37" s="188"/>
      <c r="G37" s="166" t="s">
        <v>114</v>
      </c>
    </row>
    <row r="38" spans="2:7" ht="16.5" thickBot="1">
      <c r="B38" s="176"/>
      <c r="C38" s="177"/>
      <c r="D38" s="153"/>
      <c r="E38" s="178"/>
      <c r="F38" s="177"/>
      <c r="G38" s="167"/>
    </row>
    <row r="39" spans="2:7" ht="15">
      <c r="B39" s="179" t="s">
        <v>12</v>
      </c>
      <c r="C39" s="179"/>
      <c r="D39" s="179"/>
      <c r="E39" s="179"/>
      <c r="F39" s="179"/>
      <c r="G39" s="179"/>
    </row>
  </sheetData>
  <mergeCells count="51">
    <mergeCell ref="C6:G6"/>
    <mergeCell ref="B1:G1"/>
    <mergeCell ref="C2:G2"/>
    <mergeCell ref="C3:G3"/>
    <mergeCell ref="C4:G4"/>
    <mergeCell ref="C5:G5"/>
    <mergeCell ref="E18:F18"/>
    <mergeCell ref="C7:G7"/>
    <mergeCell ref="C8:G8"/>
    <mergeCell ref="C9:G9"/>
    <mergeCell ref="B10:G10"/>
    <mergeCell ref="B11:G11"/>
    <mergeCell ref="B12:G12"/>
    <mergeCell ref="B13:G13"/>
    <mergeCell ref="B14:G14"/>
    <mergeCell ref="E15:F15"/>
    <mergeCell ref="E16:F16"/>
    <mergeCell ref="E17:F17"/>
    <mergeCell ref="E19:F19"/>
    <mergeCell ref="E20:F20"/>
    <mergeCell ref="B21:G21"/>
    <mergeCell ref="B22:G22"/>
    <mergeCell ref="B23:C23"/>
    <mergeCell ref="E23:F23"/>
    <mergeCell ref="B24:C24"/>
    <mergeCell ref="B25:C25"/>
    <mergeCell ref="B26:C26"/>
    <mergeCell ref="E26:F26"/>
    <mergeCell ref="B27:C27"/>
    <mergeCell ref="E27:F27"/>
    <mergeCell ref="B28:C28"/>
    <mergeCell ref="E28:F28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B39:G39"/>
    <mergeCell ref="B35:C35"/>
    <mergeCell ref="E35:F35"/>
    <mergeCell ref="B36:C36"/>
    <mergeCell ref="E36:F36"/>
    <mergeCell ref="B37:C37"/>
    <mergeCell ref="E37:F37"/>
  </mergeCells>
  <printOptions horizontalCentered="1"/>
  <pageMargins left="0" right="0.39370078740157483" top="0" bottom="0" header="0.51181102362204722" footer="0.51181102362204722"/>
  <pageSetup paperSize="9" scale="93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48"/>
  <sheetViews>
    <sheetView tabSelected="1" topLeftCell="A9" zoomScale="70" zoomScaleNormal="70" workbookViewId="0">
      <selection activeCell="Y42" sqref="Y42"/>
    </sheetView>
  </sheetViews>
  <sheetFormatPr baseColWidth="10" defaultRowHeight="15.75"/>
  <cols>
    <col min="2" max="2" width="10.6640625" style="42" customWidth="1"/>
    <col min="3" max="3" width="67.33203125" customWidth="1"/>
    <col min="4" max="4" width="8.6640625" style="93" customWidth="1"/>
    <col min="5" max="5" width="98.6640625" customWidth="1"/>
    <col min="6" max="6" width="4.5" customWidth="1"/>
    <col min="7" max="10" width="3.6640625" customWidth="1"/>
    <col min="11" max="11" width="2.5" style="32" customWidth="1"/>
    <col min="12" max="12" width="16.1640625" style="87" customWidth="1"/>
    <col min="13" max="13" width="8.1640625" customWidth="1"/>
    <col min="14" max="14" width="27.33203125" customWidth="1"/>
    <col min="15" max="15" width="5.6640625" style="81" customWidth="1"/>
    <col min="16" max="16" width="2" style="93" customWidth="1"/>
    <col min="17" max="17" width="9" style="93" hidden="1" customWidth="1"/>
    <col min="18" max="18" width="9" style="94" hidden="1" customWidth="1"/>
    <col min="19" max="22" width="9" style="93" hidden="1" customWidth="1"/>
  </cols>
  <sheetData>
    <row r="1" spans="2:21">
      <c r="B1" s="299" t="s">
        <v>89</v>
      </c>
      <c r="C1" s="78"/>
      <c r="D1" s="102"/>
    </row>
    <row r="2" spans="2:21" ht="16.5" thickBot="1">
      <c r="B2" s="300" t="s">
        <v>90</v>
      </c>
      <c r="C2" s="80"/>
      <c r="D2" s="102"/>
    </row>
    <row r="3" spans="2:21" ht="16.5" thickBot="1">
      <c r="B3" s="282" t="s">
        <v>87</v>
      </c>
      <c r="C3" s="208"/>
      <c r="D3" s="208"/>
      <c r="E3" s="208"/>
      <c r="F3" s="208"/>
      <c r="G3" s="208"/>
      <c r="H3" s="208"/>
      <c r="I3" s="208"/>
      <c r="J3" s="283"/>
      <c r="Q3" s="284" t="s">
        <v>9</v>
      </c>
    </row>
    <row r="4" spans="2:21" thickBot="1">
      <c r="B4" s="285" t="s">
        <v>8</v>
      </c>
      <c r="C4" s="286"/>
      <c r="D4" s="25"/>
      <c r="E4" s="8" t="s">
        <v>62</v>
      </c>
      <c r="F4" s="9" t="s">
        <v>102</v>
      </c>
      <c r="G4" s="9">
        <v>0</v>
      </c>
      <c r="H4" s="9">
        <v>1</v>
      </c>
      <c r="I4" s="9">
        <v>2</v>
      </c>
      <c r="J4" s="61">
        <v>3</v>
      </c>
      <c r="K4" s="33"/>
      <c r="L4" s="88" t="s">
        <v>31</v>
      </c>
      <c r="M4" s="31"/>
      <c r="N4" s="11"/>
      <c r="O4" s="82" t="s">
        <v>103</v>
      </c>
      <c r="P4" s="16"/>
      <c r="Q4" s="284"/>
      <c r="R4" s="25"/>
      <c r="S4" s="26"/>
    </row>
    <row r="5" spans="2:21" ht="15.75" customHeight="1" thickBot="1">
      <c r="B5" s="246" t="s">
        <v>34</v>
      </c>
      <c r="C5" s="247"/>
      <c r="D5" s="113" t="s">
        <v>112</v>
      </c>
      <c r="E5" s="74"/>
      <c r="F5" s="307"/>
      <c r="G5" s="307"/>
      <c r="H5" s="307"/>
      <c r="I5" s="307"/>
      <c r="J5" s="308"/>
      <c r="K5" s="33"/>
      <c r="L5" s="89" t="e">
        <f>AVERAGE(L6:L9)</f>
        <v>#DIV/0!</v>
      </c>
      <c r="M5" s="69"/>
      <c r="N5" s="71" t="s">
        <v>10</v>
      </c>
      <c r="O5" s="84">
        <v>0.15</v>
      </c>
      <c r="P5" s="95"/>
      <c r="Q5" s="96">
        <f>IF(R5=1,(Q6*R6+Q7*R7+Q8*R8+Q9*R9)/(R6*O6+O7*R7+O8*R8+O9*R9),0)</f>
        <v>0</v>
      </c>
      <c r="R5" s="97">
        <f>IF(SUM(R6:R9)=0,0,1)</f>
        <v>0</v>
      </c>
      <c r="S5" s="98"/>
      <c r="U5" s="26"/>
    </row>
    <row r="6" spans="2:21" ht="12.75">
      <c r="B6" s="309" t="s">
        <v>36</v>
      </c>
      <c r="C6" s="310" t="s">
        <v>35</v>
      </c>
      <c r="D6" s="122"/>
      <c r="E6" s="311" t="s">
        <v>37</v>
      </c>
      <c r="F6" s="312" t="s">
        <v>102</v>
      </c>
      <c r="G6" s="312"/>
      <c r="H6" s="312"/>
      <c r="I6" s="312"/>
      <c r="J6" s="313"/>
      <c r="K6" s="30" t="str">
        <f t="shared" ref="K6:K14" si="0">IF(OR(SUM(F6:J6)="",SUM(F6:J6)&gt;1),"  ","")</f>
        <v/>
      </c>
      <c r="L6" s="90" t="str">
        <f>IF(R6=0,"",S6)</f>
        <v/>
      </c>
      <c r="M6" s="72"/>
      <c r="N6" s="68" t="s">
        <v>11</v>
      </c>
      <c r="O6" s="161">
        <v>0</v>
      </c>
      <c r="P6" s="95"/>
      <c r="Q6" s="99">
        <f>(IF(H6&lt;&gt;"",1/3)+IF(I6&lt;&gt;"",2/3)+IF(J6&lt;&gt;"",3/3))*O6*20</f>
        <v>0</v>
      </c>
      <c r="R6" s="97">
        <f>IF(F6="non",0,IF(G6&lt;&gt;"",1,0)+IF(H6&lt;&gt;"",1,0)+IF(I6&lt;&gt;"",1,0)+IF(J6&lt;&gt;"",1,0))</f>
        <v>0</v>
      </c>
      <c r="S6" s="98" t="e">
        <f>Q6/(O6*20)</f>
        <v>#DIV/0!</v>
      </c>
      <c r="T6" s="86">
        <f>IF(F6="",OR(G6&lt;&gt;"",H6&lt;&gt;"",I6&lt;&gt;"",J6&lt;&gt;""),0)</f>
        <v>0</v>
      </c>
      <c r="U6" s="93">
        <f>IF(SUM(G6:J6)=1,1,0)</f>
        <v>0</v>
      </c>
    </row>
    <row r="7" spans="2:21" ht="24">
      <c r="B7" s="288"/>
      <c r="C7" s="290"/>
      <c r="D7" s="145" t="s">
        <v>142</v>
      </c>
      <c r="E7" s="44" t="s">
        <v>110</v>
      </c>
      <c r="F7" s="53" t="s">
        <v>141</v>
      </c>
      <c r="G7" s="53"/>
      <c r="H7" s="53"/>
      <c r="I7" s="53"/>
      <c r="J7" s="54"/>
      <c r="K7" s="30" t="str">
        <f t="shared" si="0"/>
        <v/>
      </c>
      <c r="L7" s="90" t="str">
        <f>IF(R7=0,"",S7)</f>
        <v/>
      </c>
      <c r="M7" s="72"/>
      <c r="N7" s="68" t="s">
        <v>11</v>
      </c>
      <c r="O7" s="83">
        <v>0.2</v>
      </c>
      <c r="P7" s="95"/>
      <c r="Q7" s="99">
        <f t="shared" ref="Q7:Q35" si="1">(IF(H7&lt;&gt;"",1/3)+IF(I7&lt;&gt;"",2/3)+IF(J7&lt;&gt;"",3/3))*O7*20</f>
        <v>0</v>
      </c>
      <c r="R7" s="97">
        <f t="shared" ref="R7:R34" si="2">IF(F7="non",0,IF(G7&lt;&gt;"",1,0)+IF(H7&lt;&gt;"",1,0)+IF(I7&lt;&gt;"",1,0)+IF(J7&lt;&gt;"",1,0))</f>
        <v>0</v>
      </c>
      <c r="S7" s="98">
        <f>Q7/(O7*20)</f>
        <v>0</v>
      </c>
      <c r="T7" s="86">
        <f t="shared" ref="T7:T34" si="3">IF(F7="",OR(G7&lt;&gt;"",H7&lt;&gt;"",I7&lt;&gt;"",J7&lt;&gt;""),0)</f>
        <v>0</v>
      </c>
      <c r="U7" s="93">
        <f t="shared" ref="U7:U35" si="4">IF(SUM(G7:J7)=1,1,0)</f>
        <v>0</v>
      </c>
    </row>
    <row r="8" spans="2:21" ht="12.75">
      <c r="B8" s="47" t="s">
        <v>39</v>
      </c>
      <c r="C8" s="105" t="s">
        <v>38</v>
      </c>
      <c r="D8" s="145" t="s">
        <v>124</v>
      </c>
      <c r="E8" s="46" t="s">
        <v>111</v>
      </c>
      <c r="F8" s="53" t="s">
        <v>141</v>
      </c>
      <c r="G8" s="55"/>
      <c r="H8" s="55"/>
      <c r="I8" s="55"/>
      <c r="J8" s="56"/>
      <c r="K8" s="30" t="str">
        <f t="shared" si="0"/>
        <v/>
      </c>
      <c r="L8" s="90" t="str">
        <f>IF(R8=0,"",S8)</f>
        <v/>
      </c>
      <c r="M8" s="72"/>
      <c r="N8" s="68" t="s">
        <v>11</v>
      </c>
      <c r="O8" s="83">
        <v>0.7</v>
      </c>
      <c r="P8" s="95"/>
      <c r="Q8" s="99">
        <f t="shared" si="1"/>
        <v>0</v>
      </c>
      <c r="R8" s="97">
        <f t="shared" si="2"/>
        <v>0</v>
      </c>
      <c r="S8" s="98">
        <f>Q8/(O8*20)</f>
        <v>0</v>
      </c>
      <c r="T8" s="86">
        <f t="shared" si="3"/>
        <v>0</v>
      </c>
      <c r="U8" s="93">
        <f t="shared" si="4"/>
        <v>0</v>
      </c>
    </row>
    <row r="9" spans="2:21" ht="13.5" thickBot="1">
      <c r="B9" s="45" t="s">
        <v>40</v>
      </c>
      <c r="C9" s="103" t="s">
        <v>41</v>
      </c>
      <c r="D9" s="170" t="s">
        <v>116</v>
      </c>
      <c r="E9" s="302" t="s">
        <v>96</v>
      </c>
      <c r="F9" s="55" t="s">
        <v>141</v>
      </c>
      <c r="G9" s="55"/>
      <c r="H9" s="55"/>
      <c r="I9" s="55"/>
      <c r="J9" s="56"/>
      <c r="K9" s="30" t="str">
        <f t="shared" si="0"/>
        <v/>
      </c>
      <c r="L9" s="90" t="str">
        <f>IF(R9=0,"",S9)</f>
        <v/>
      </c>
      <c r="M9" s="72"/>
      <c r="N9" s="68" t="s">
        <v>11</v>
      </c>
      <c r="O9" s="83">
        <v>0.1</v>
      </c>
      <c r="P9" s="95"/>
      <c r="Q9" s="99">
        <f t="shared" si="1"/>
        <v>0</v>
      </c>
      <c r="R9" s="97">
        <f t="shared" si="2"/>
        <v>0</v>
      </c>
      <c r="S9" s="98">
        <f>Q9/(O9*20)</f>
        <v>0</v>
      </c>
      <c r="T9" s="86">
        <f t="shared" si="3"/>
        <v>0</v>
      </c>
      <c r="U9" s="93">
        <f t="shared" si="4"/>
        <v>0</v>
      </c>
    </row>
    <row r="10" spans="2:21" ht="13.5" thickBot="1">
      <c r="B10" s="75" t="s">
        <v>42</v>
      </c>
      <c r="C10" s="76"/>
      <c r="D10" s="306"/>
      <c r="E10" s="74"/>
      <c r="F10" s="307"/>
      <c r="G10" s="307"/>
      <c r="H10" s="307"/>
      <c r="I10" s="307"/>
      <c r="J10" s="308"/>
      <c r="K10" s="30" t="str">
        <f t="shared" si="0"/>
        <v/>
      </c>
      <c r="L10" s="89" t="e">
        <f>AVERAGE(L11:L14)</f>
        <v>#DIV/0!</v>
      </c>
      <c r="M10" s="73"/>
      <c r="N10" s="71" t="s">
        <v>10</v>
      </c>
      <c r="O10" s="84">
        <v>0.2</v>
      </c>
      <c r="P10" s="95"/>
      <c r="Q10" s="96">
        <f>IF(R10=1,(Q11*R11+Q12*R12+Q13*R13+Q14*R14)/(R11*O11+O12*R12+O13*R13+O14*R14),0)</f>
        <v>0</v>
      </c>
      <c r="R10" s="97">
        <f>IF(SUM(R11:R14)=0,0,1)</f>
        <v>0</v>
      </c>
      <c r="S10" s="98"/>
      <c r="T10" s="86" t="b">
        <f>OR(T6=FALSE,T7=FALSE,T8=FALSE,T9=FALSE)</f>
        <v>0</v>
      </c>
      <c r="U10" s="93">
        <f t="shared" si="4"/>
        <v>0</v>
      </c>
    </row>
    <row r="11" spans="2:21" ht="25.5">
      <c r="B11" s="314" t="s">
        <v>43</v>
      </c>
      <c r="C11" s="315" t="s">
        <v>44</v>
      </c>
      <c r="D11" s="316" t="s">
        <v>137</v>
      </c>
      <c r="E11" s="317" t="s">
        <v>146</v>
      </c>
      <c r="F11" s="318" t="s">
        <v>141</v>
      </c>
      <c r="G11" s="319"/>
      <c r="H11" s="319"/>
      <c r="I11" s="319"/>
      <c r="J11" s="320"/>
      <c r="K11" s="30" t="str">
        <f t="shared" si="0"/>
        <v/>
      </c>
      <c r="L11" s="90" t="str">
        <f>IF(R11=0,"",S11)</f>
        <v/>
      </c>
      <c r="M11" s="72"/>
      <c r="N11" s="68" t="s">
        <v>11</v>
      </c>
      <c r="O11" s="83">
        <v>0.7</v>
      </c>
      <c r="P11" s="95"/>
      <c r="Q11" s="99">
        <f t="shared" si="1"/>
        <v>0</v>
      </c>
      <c r="R11" s="97">
        <f t="shared" si="2"/>
        <v>0</v>
      </c>
      <c r="S11" s="98">
        <f>Q11/(O11*20)</f>
        <v>0</v>
      </c>
      <c r="T11" s="86">
        <f t="shared" si="3"/>
        <v>0</v>
      </c>
      <c r="U11" s="93">
        <f t="shared" si="4"/>
        <v>0</v>
      </c>
    </row>
    <row r="12" spans="2:21" ht="25.5">
      <c r="B12" s="265" t="s">
        <v>45</v>
      </c>
      <c r="C12" s="278" t="s">
        <v>46</v>
      </c>
      <c r="D12" s="273" t="s">
        <v>138</v>
      </c>
      <c r="E12" s="108" t="s">
        <v>145</v>
      </c>
      <c r="F12" s="53" t="s">
        <v>141</v>
      </c>
      <c r="G12" s="59"/>
      <c r="H12" s="59"/>
      <c r="I12" s="59"/>
      <c r="J12" s="60"/>
      <c r="K12" s="30" t="str">
        <f t="shared" si="0"/>
        <v/>
      </c>
      <c r="L12" s="90" t="str">
        <f>IF(R12=0,"",S12)</f>
        <v/>
      </c>
      <c r="M12" s="72"/>
      <c r="N12" s="68" t="s">
        <v>11</v>
      </c>
      <c r="O12" s="83">
        <v>0.15</v>
      </c>
      <c r="P12" s="95"/>
      <c r="Q12" s="99">
        <f t="shared" si="1"/>
        <v>0</v>
      </c>
      <c r="R12" s="97">
        <f t="shared" si="2"/>
        <v>0</v>
      </c>
      <c r="S12" s="98">
        <f t="shared" ref="S12:S18" si="5">Q12/(O12*20)</f>
        <v>0</v>
      </c>
      <c r="T12" s="86">
        <f t="shared" si="3"/>
        <v>0</v>
      </c>
      <c r="U12" s="93">
        <f t="shared" si="4"/>
        <v>0</v>
      </c>
    </row>
    <row r="13" spans="2:21" ht="12.75">
      <c r="B13" s="276"/>
      <c r="C13" s="278"/>
      <c r="D13" s="275"/>
      <c r="E13" s="128" t="s">
        <v>147</v>
      </c>
      <c r="F13" s="53" t="s">
        <v>141</v>
      </c>
      <c r="G13" s="59"/>
      <c r="H13" s="59"/>
      <c r="I13" s="59"/>
      <c r="J13" s="60"/>
      <c r="K13" s="30" t="str">
        <f t="shared" si="0"/>
        <v/>
      </c>
      <c r="L13" s="90" t="str">
        <f>IF(R13=0,"",S13)</f>
        <v/>
      </c>
      <c r="M13" s="72"/>
      <c r="N13" s="68" t="s">
        <v>11</v>
      </c>
      <c r="O13" s="83">
        <v>0.15</v>
      </c>
      <c r="P13" s="95"/>
      <c r="Q13" s="99">
        <f t="shared" si="1"/>
        <v>0</v>
      </c>
      <c r="R13" s="97">
        <f t="shared" si="2"/>
        <v>0</v>
      </c>
      <c r="S13" s="98">
        <f t="shared" si="5"/>
        <v>0</v>
      </c>
      <c r="T13" s="86">
        <f t="shared" si="3"/>
        <v>0</v>
      </c>
      <c r="U13" s="93">
        <f t="shared" si="4"/>
        <v>0</v>
      </c>
    </row>
    <row r="14" spans="2:21" ht="13.5" thickBot="1">
      <c r="B14" s="277"/>
      <c r="C14" s="279"/>
      <c r="D14" s="321"/>
      <c r="E14" s="322" t="s">
        <v>97</v>
      </c>
      <c r="F14" s="323" t="str">
        <f>IF(SUM(G14:J14)=1,"","Non")</f>
        <v>Non</v>
      </c>
      <c r="G14" s="324"/>
      <c r="H14" s="324"/>
      <c r="I14" s="324"/>
      <c r="J14" s="325"/>
      <c r="K14" s="30" t="str">
        <f t="shared" si="0"/>
        <v/>
      </c>
      <c r="L14" s="90" t="str">
        <f>IF(R14=0,"",S14)</f>
        <v/>
      </c>
      <c r="M14" s="159"/>
      <c r="N14" s="160" t="s">
        <v>11</v>
      </c>
      <c r="O14" s="161">
        <v>0</v>
      </c>
      <c r="P14" s="95"/>
      <c r="Q14" s="99">
        <f t="shared" si="1"/>
        <v>0</v>
      </c>
      <c r="R14" s="97">
        <f t="shared" si="2"/>
        <v>0</v>
      </c>
      <c r="S14" s="98" t="e">
        <f t="shared" si="5"/>
        <v>#DIV/0!</v>
      </c>
      <c r="T14" s="86">
        <f t="shared" si="3"/>
        <v>0</v>
      </c>
      <c r="U14" s="93">
        <f t="shared" si="4"/>
        <v>0</v>
      </c>
    </row>
    <row r="15" spans="2:21" ht="13.5" thickBot="1">
      <c r="B15" s="330" t="s">
        <v>104</v>
      </c>
      <c r="C15" s="330"/>
      <c r="D15" s="331"/>
      <c r="E15" s="330"/>
      <c r="F15" s="332"/>
      <c r="G15" s="332"/>
      <c r="H15" s="332"/>
      <c r="I15" s="332"/>
      <c r="J15" s="333"/>
      <c r="K15" s="30"/>
      <c r="L15" s="91" t="e">
        <f>AVERAGE(L16:L18)</f>
        <v>#DIV/0!</v>
      </c>
      <c r="M15" s="72"/>
      <c r="N15" s="68"/>
      <c r="O15" s="84">
        <v>0.3</v>
      </c>
      <c r="P15" s="95"/>
      <c r="Q15" s="96">
        <f>IF(R15=1,(Q16*R16+Q17*R17+Q18*R18)/(O16*R16+O17*R17+O18*R18),0)</f>
        <v>0</v>
      </c>
      <c r="R15" s="97">
        <f>IF(SUM(R16:R18)=0,0,1)</f>
        <v>0</v>
      </c>
      <c r="S15" s="98"/>
      <c r="T15" s="86" t="b">
        <f>OR(T11=FALSE,T12=FALSE,T13=FALSE,T14=FALSE)</f>
        <v>0</v>
      </c>
      <c r="U15" s="93">
        <f t="shared" si="4"/>
        <v>0</v>
      </c>
    </row>
    <row r="16" spans="2:21" ht="25.5">
      <c r="B16" s="146"/>
      <c r="C16" s="336"/>
      <c r="D16" s="334"/>
      <c r="E16" s="334" t="s">
        <v>107</v>
      </c>
      <c r="F16" s="326" t="s">
        <v>117</v>
      </c>
      <c r="G16" s="327"/>
      <c r="H16" s="327"/>
      <c r="I16" s="327"/>
      <c r="J16" s="328"/>
      <c r="K16" s="162" t="str">
        <f t="shared" ref="K16:K31" si="6">IF(OR(SUM(F16:J16)="",SUM(F16:J16)&gt;1),"  ","")</f>
        <v/>
      </c>
      <c r="L16" s="90" t="str">
        <f>IF(R16=0,"",S16)</f>
        <v/>
      </c>
      <c r="M16" s="159"/>
      <c r="N16" s="160"/>
      <c r="O16" s="161">
        <v>0</v>
      </c>
      <c r="P16" s="95"/>
      <c r="Q16" s="99">
        <f t="shared" si="1"/>
        <v>0</v>
      </c>
      <c r="R16" s="97">
        <f t="shared" si="2"/>
        <v>0</v>
      </c>
      <c r="S16" s="98" t="e">
        <f t="shared" si="5"/>
        <v>#DIV/0!</v>
      </c>
      <c r="T16" s="86">
        <f t="shared" si="3"/>
        <v>0</v>
      </c>
      <c r="U16" s="93">
        <f t="shared" si="4"/>
        <v>0</v>
      </c>
    </row>
    <row r="17" spans="2:21" ht="25.5">
      <c r="B17" s="168" t="s">
        <v>148</v>
      </c>
      <c r="C17" s="171" t="s">
        <v>149</v>
      </c>
      <c r="D17" s="145" t="s">
        <v>118</v>
      </c>
      <c r="E17" s="52" t="s">
        <v>105</v>
      </c>
      <c r="F17" s="136" t="s">
        <v>141</v>
      </c>
      <c r="G17" s="137"/>
      <c r="H17" s="137"/>
      <c r="I17" s="137"/>
      <c r="J17" s="138"/>
      <c r="K17" s="30" t="str">
        <f t="shared" si="6"/>
        <v/>
      </c>
      <c r="L17" s="90" t="str">
        <f>IF(R17=0,"",S17)</f>
        <v/>
      </c>
      <c r="M17" s="72"/>
      <c r="N17" s="68"/>
      <c r="O17" s="83">
        <v>1</v>
      </c>
      <c r="P17" s="95"/>
      <c r="Q17" s="99">
        <f t="shared" si="1"/>
        <v>0</v>
      </c>
      <c r="R17" s="97">
        <f t="shared" si="2"/>
        <v>0</v>
      </c>
      <c r="S17" s="98">
        <f t="shared" si="5"/>
        <v>0</v>
      </c>
      <c r="T17" s="86">
        <f t="shared" si="3"/>
        <v>0</v>
      </c>
      <c r="U17" s="93">
        <f t="shared" si="4"/>
        <v>0</v>
      </c>
    </row>
    <row r="18" spans="2:21" ht="13.5" thickBot="1">
      <c r="B18" s="301"/>
      <c r="C18" s="337"/>
      <c r="D18" s="335"/>
      <c r="E18" s="335" t="s">
        <v>108</v>
      </c>
      <c r="F18" s="323" t="s">
        <v>117</v>
      </c>
      <c r="G18" s="324"/>
      <c r="H18" s="324"/>
      <c r="I18" s="324"/>
      <c r="J18" s="329"/>
      <c r="K18" s="162" t="str">
        <f t="shared" si="6"/>
        <v/>
      </c>
      <c r="L18" s="90" t="str">
        <f>IF(R18=0,"",S18)</f>
        <v/>
      </c>
      <c r="M18" s="159"/>
      <c r="N18" s="160"/>
      <c r="O18" s="161">
        <v>0</v>
      </c>
      <c r="P18" s="95"/>
      <c r="Q18" s="99">
        <f t="shared" si="1"/>
        <v>0</v>
      </c>
      <c r="R18" s="97">
        <f t="shared" si="2"/>
        <v>0</v>
      </c>
      <c r="S18" s="98" t="e">
        <f t="shared" si="5"/>
        <v>#DIV/0!</v>
      </c>
      <c r="T18" s="86">
        <f t="shared" si="3"/>
        <v>0</v>
      </c>
      <c r="U18" s="93">
        <f t="shared" si="4"/>
        <v>0</v>
      </c>
    </row>
    <row r="19" spans="2:21" ht="13.5" customHeight="1" thickBot="1">
      <c r="B19" s="246" t="s">
        <v>98</v>
      </c>
      <c r="C19" s="247"/>
      <c r="D19" s="247"/>
      <c r="E19" s="249"/>
      <c r="F19" s="307"/>
      <c r="G19" s="307"/>
      <c r="H19" s="307"/>
      <c r="I19" s="307"/>
      <c r="J19" s="308"/>
      <c r="K19" s="30" t="str">
        <f t="shared" si="6"/>
        <v/>
      </c>
      <c r="L19" s="91" t="e">
        <f>AVERAGE(L20:L23)</f>
        <v>#DIV/0!</v>
      </c>
      <c r="M19" s="73"/>
      <c r="N19" s="68" t="s">
        <v>10</v>
      </c>
      <c r="O19" s="84">
        <v>0.05</v>
      </c>
      <c r="P19" s="95"/>
      <c r="Q19" s="96">
        <f>IF(R19=1,(Q20*R20+Q21*R21+Q22*R22+Q23*R23)/(O20*R20+O21*R21+O22*R22+O23*R23),0)</f>
        <v>0</v>
      </c>
      <c r="R19" s="97">
        <f>IF(SUM(R20:R23)=0,0,1)</f>
        <v>0</v>
      </c>
      <c r="S19" s="98"/>
      <c r="T19" s="86" t="e">
        <f>OR(T16=FALSE,#REF!=FALSE,T18=FALSE)</f>
        <v>#REF!</v>
      </c>
      <c r="U19" s="93">
        <f t="shared" si="4"/>
        <v>0</v>
      </c>
    </row>
    <row r="20" spans="2:21" ht="12.75">
      <c r="B20" s="338" t="s">
        <v>49</v>
      </c>
      <c r="C20" s="270" t="s">
        <v>48</v>
      </c>
      <c r="D20" s="339"/>
      <c r="E20" s="340" t="s">
        <v>106</v>
      </c>
      <c r="F20" s="326" t="str">
        <f>IF(SUM(G20:J20)=1,"","Non")</f>
        <v>Non</v>
      </c>
      <c r="G20" s="327"/>
      <c r="H20" s="327"/>
      <c r="I20" s="327"/>
      <c r="J20" s="341"/>
      <c r="K20" s="30" t="str">
        <f t="shared" si="6"/>
        <v/>
      </c>
      <c r="L20" s="90" t="str">
        <f>IF(R20=0,"",S20)</f>
        <v/>
      </c>
      <c r="M20" s="72"/>
      <c r="N20" s="68" t="s">
        <v>11</v>
      </c>
      <c r="O20" s="83">
        <v>0</v>
      </c>
      <c r="P20" s="95"/>
      <c r="Q20" s="99">
        <f t="shared" si="1"/>
        <v>0</v>
      </c>
      <c r="R20" s="97">
        <f t="shared" si="2"/>
        <v>0</v>
      </c>
      <c r="S20" s="98" t="e">
        <f>Q20/(O20*20)</f>
        <v>#DIV/0!</v>
      </c>
      <c r="T20" s="86">
        <f t="shared" si="3"/>
        <v>0</v>
      </c>
      <c r="U20" s="93">
        <f t="shared" si="4"/>
        <v>0</v>
      </c>
    </row>
    <row r="21" spans="2:21" ht="12.75">
      <c r="B21" s="276"/>
      <c r="C21" s="271"/>
      <c r="D21" s="280"/>
      <c r="E21" s="140" t="s">
        <v>100</v>
      </c>
      <c r="F21" s="124" t="str">
        <f>IF(SUM(G21:J21)=1,"","Non")</f>
        <v>Non</v>
      </c>
      <c r="G21" s="131"/>
      <c r="H21" s="131"/>
      <c r="I21" s="131"/>
      <c r="J21" s="132"/>
      <c r="K21" s="30" t="str">
        <f t="shared" si="6"/>
        <v/>
      </c>
      <c r="L21" s="90" t="str">
        <f>IF(R21=0,"",S21)</f>
        <v/>
      </c>
      <c r="M21" s="72"/>
      <c r="N21" s="68" t="s">
        <v>11</v>
      </c>
      <c r="O21" s="83">
        <v>0</v>
      </c>
      <c r="P21" s="95"/>
      <c r="Q21" s="99">
        <f t="shared" si="1"/>
        <v>0</v>
      </c>
      <c r="R21" s="97">
        <f t="shared" si="2"/>
        <v>0</v>
      </c>
      <c r="S21" s="98" t="e">
        <f>Q21/(O21*20)</f>
        <v>#DIV/0!</v>
      </c>
      <c r="T21" s="86">
        <f t="shared" si="3"/>
        <v>0</v>
      </c>
      <c r="U21" s="93">
        <f t="shared" si="4"/>
        <v>0</v>
      </c>
    </row>
    <row r="22" spans="2:21" ht="12.75">
      <c r="B22" s="266"/>
      <c r="C22" s="251"/>
      <c r="D22" s="281"/>
      <c r="E22" s="141" t="s">
        <v>99</v>
      </c>
      <c r="F22" s="124" t="str">
        <f>IF(SUM(G22:J22)=1,"","Non")</f>
        <v>Non</v>
      </c>
      <c r="G22" s="131"/>
      <c r="H22" s="131"/>
      <c r="I22" s="131"/>
      <c r="J22" s="132"/>
      <c r="K22" s="30" t="str">
        <f t="shared" si="6"/>
        <v/>
      </c>
      <c r="L22" s="90" t="str">
        <f>IF(R22=0,"",S22)</f>
        <v/>
      </c>
      <c r="M22" s="72"/>
      <c r="N22" s="68" t="s">
        <v>11</v>
      </c>
      <c r="O22" s="83">
        <v>0</v>
      </c>
      <c r="P22" s="95"/>
      <c r="Q22" s="99">
        <f t="shared" si="1"/>
        <v>0</v>
      </c>
      <c r="R22" s="97">
        <f t="shared" si="2"/>
        <v>0</v>
      </c>
      <c r="S22" s="98" t="e">
        <f>Q22/(O22*20)</f>
        <v>#DIV/0!</v>
      </c>
      <c r="T22" s="86">
        <f t="shared" si="3"/>
        <v>0</v>
      </c>
      <c r="U22" s="93">
        <f t="shared" si="4"/>
        <v>0</v>
      </c>
    </row>
    <row r="23" spans="2:21" ht="26.25" thickBot="1">
      <c r="B23" s="169" t="s">
        <v>51</v>
      </c>
      <c r="C23" s="173" t="s">
        <v>50</v>
      </c>
      <c r="D23" s="342" t="s">
        <v>119</v>
      </c>
      <c r="E23" s="343" t="s">
        <v>101</v>
      </c>
      <c r="F23" s="344" t="s">
        <v>141</v>
      </c>
      <c r="G23" s="345"/>
      <c r="H23" s="345"/>
      <c r="I23" s="345"/>
      <c r="J23" s="346"/>
      <c r="K23" s="30" t="str">
        <f t="shared" si="6"/>
        <v/>
      </c>
      <c r="L23" s="90" t="str">
        <f>IF(R23=0,"",S23)</f>
        <v/>
      </c>
      <c r="M23" s="72"/>
      <c r="N23" s="68" t="s">
        <v>11</v>
      </c>
      <c r="O23" s="83">
        <v>1</v>
      </c>
      <c r="P23" s="95"/>
      <c r="Q23" s="99">
        <f t="shared" si="1"/>
        <v>0</v>
      </c>
      <c r="R23" s="97">
        <f t="shared" si="2"/>
        <v>0</v>
      </c>
      <c r="S23" s="98">
        <f>Q23/(O23*20)</f>
        <v>0</v>
      </c>
      <c r="T23" s="86">
        <f t="shared" si="3"/>
        <v>0</v>
      </c>
      <c r="U23" s="93">
        <f t="shared" si="4"/>
        <v>0</v>
      </c>
    </row>
    <row r="24" spans="2:21" ht="13.5" customHeight="1" thickBot="1">
      <c r="B24" s="246" t="s">
        <v>52</v>
      </c>
      <c r="C24" s="247"/>
      <c r="D24" s="247"/>
      <c r="E24" s="249"/>
      <c r="F24" s="307"/>
      <c r="G24" s="307"/>
      <c r="H24" s="307"/>
      <c r="I24" s="307"/>
      <c r="J24" s="308"/>
      <c r="K24" s="30" t="str">
        <f t="shared" si="6"/>
        <v/>
      </c>
      <c r="L24" s="89" t="e">
        <f>AVERAGE(L25:L27)</f>
        <v>#DIV/0!</v>
      </c>
      <c r="M24" s="73"/>
      <c r="N24" s="68" t="s">
        <v>10</v>
      </c>
      <c r="O24" s="84">
        <v>0.2</v>
      </c>
      <c r="P24" s="95"/>
      <c r="Q24" s="96">
        <f>IF(R24=1,(Q25*R25+Q26*R26+Q27*R27)/(R25*O25+R26*O26+O27*R27),0)</f>
        <v>0</v>
      </c>
      <c r="R24" s="97">
        <f>IF(SUM(R25:R27)=0,0,1)</f>
        <v>0</v>
      </c>
      <c r="S24" s="98"/>
      <c r="T24" s="86" t="b">
        <f>OR(T20=FALSE,T21=FALSE,T22=FALSE,T23=FALSE)</f>
        <v>0</v>
      </c>
      <c r="U24" s="93">
        <f t="shared" si="4"/>
        <v>0</v>
      </c>
    </row>
    <row r="25" spans="2:21" ht="25.5">
      <c r="B25" s="276" t="s">
        <v>56</v>
      </c>
      <c r="C25" s="271" t="s">
        <v>53</v>
      </c>
      <c r="D25" s="157" t="s">
        <v>115</v>
      </c>
      <c r="E25" s="353" t="s">
        <v>58</v>
      </c>
      <c r="F25" s="303" t="s">
        <v>141</v>
      </c>
      <c r="G25" s="304"/>
      <c r="H25" s="304"/>
      <c r="I25" s="304"/>
      <c r="J25" s="305"/>
      <c r="K25" s="30" t="str">
        <f t="shared" si="6"/>
        <v/>
      </c>
      <c r="L25" s="90" t="str">
        <f>IF(R25=0,"",S25)</f>
        <v/>
      </c>
      <c r="M25" s="72"/>
      <c r="N25" s="68" t="s">
        <v>11</v>
      </c>
      <c r="O25" s="83">
        <v>0.5</v>
      </c>
      <c r="P25" s="95"/>
      <c r="Q25" s="99">
        <f t="shared" si="1"/>
        <v>0</v>
      </c>
      <c r="R25" s="97">
        <f t="shared" si="2"/>
        <v>0</v>
      </c>
      <c r="S25" s="98">
        <f>Q25/(O25*20)</f>
        <v>0</v>
      </c>
      <c r="T25" s="86">
        <f t="shared" si="3"/>
        <v>0</v>
      </c>
      <c r="U25" s="93">
        <f t="shared" si="4"/>
        <v>0</v>
      </c>
    </row>
    <row r="26" spans="2:21" ht="12.75">
      <c r="B26" s="266"/>
      <c r="C26" s="251"/>
      <c r="D26" s="157" t="s">
        <v>123</v>
      </c>
      <c r="E26" s="51" t="s">
        <v>55</v>
      </c>
      <c r="F26" s="53" t="s">
        <v>141</v>
      </c>
      <c r="G26" s="59"/>
      <c r="H26" s="59"/>
      <c r="I26" s="59"/>
      <c r="J26" s="60"/>
      <c r="K26" s="30" t="str">
        <f t="shared" si="6"/>
        <v/>
      </c>
      <c r="L26" s="90" t="str">
        <f>IF(R26=0,"",S26)</f>
        <v/>
      </c>
      <c r="M26" s="72"/>
      <c r="N26" s="68" t="s">
        <v>11</v>
      </c>
      <c r="O26" s="83">
        <v>0.5</v>
      </c>
      <c r="P26" s="95"/>
      <c r="Q26" s="99">
        <f t="shared" si="1"/>
        <v>0</v>
      </c>
      <c r="R26" s="97">
        <f t="shared" si="2"/>
        <v>0</v>
      </c>
      <c r="S26" s="98">
        <f>Q26/(O26*20)</f>
        <v>0</v>
      </c>
      <c r="T26" s="86">
        <f t="shared" si="3"/>
        <v>0</v>
      </c>
      <c r="U26" s="93">
        <f t="shared" si="4"/>
        <v>0</v>
      </c>
    </row>
    <row r="27" spans="2:21" ht="26.25" thickBot="1">
      <c r="B27" s="158" t="s">
        <v>57</v>
      </c>
      <c r="C27" s="347" t="s">
        <v>54</v>
      </c>
      <c r="D27" s="172"/>
      <c r="E27" s="348" t="s">
        <v>95</v>
      </c>
      <c r="F27" s="349" t="s">
        <v>102</v>
      </c>
      <c r="G27" s="350"/>
      <c r="H27" s="350"/>
      <c r="I27" s="350"/>
      <c r="J27" s="351"/>
      <c r="K27" s="162" t="str">
        <f t="shared" si="6"/>
        <v/>
      </c>
      <c r="L27" s="90" t="str">
        <f>IF(R27=0,"",S27)</f>
        <v/>
      </c>
      <c r="M27" s="159"/>
      <c r="N27" s="160" t="s">
        <v>11</v>
      </c>
      <c r="O27" s="161">
        <v>0</v>
      </c>
      <c r="P27" s="95"/>
      <c r="Q27" s="99">
        <f t="shared" si="1"/>
        <v>0</v>
      </c>
      <c r="R27" s="97">
        <f t="shared" si="2"/>
        <v>0</v>
      </c>
      <c r="S27" s="98" t="e">
        <f>Q27/(O27*20)</f>
        <v>#DIV/0!</v>
      </c>
      <c r="T27" s="86">
        <f t="shared" si="3"/>
        <v>0</v>
      </c>
      <c r="U27" s="93">
        <f t="shared" si="4"/>
        <v>0</v>
      </c>
    </row>
    <row r="28" spans="2:21" ht="13.5" customHeight="1" thickBot="1">
      <c r="B28" s="246" t="s">
        <v>59</v>
      </c>
      <c r="C28" s="247"/>
      <c r="D28" s="354"/>
      <c r="E28" s="74"/>
      <c r="F28" s="307"/>
      <c r="G28" s="307"/>
      <c r="H28" s="307"/>
      <c r="I28" s="307"/>
      <c r="J28" s="308"/>
      <c r="K28" s="30" t="str">
        <f t="shared" si="6"/>
        <v/>
      </c>
      <c r="L28" s="89" t="e">
        <f>AVERAGE(L29:L31)</f>
        <v>#DIV/0!</v>
      </c>
      <c r="M28" s="73"/>
      <c r="N28" s="68" t="s">
        <v>10</v>
      </c>
      <c r="O28" s="84">
        <v>0.05</v>
      </c>
      <c r="P28" s="95"/>
      <c r="Q28" s="96">
        <f>IF(R28=1,(Q29*R29+Q30*R30+Q31*R31)/(R29*O29+O30*R30+O31*R31),0)</f>
        <v>0</v>
      </c>
      <c r="R28" s="97">
        <f>IF(SUM(R29:R31)=0,0,1)</f>
        <v>0</v>
      </c>
      <c r="S28" s="98"/>
      <c r="T28" s="86" t="b">
        <f>OR(T25=FALSE,T26=FALSE,T27=FALSE)</f>
        <v>0</v>
      </c>
      <c r="U28" s="93">
        <f t="shared" si="4"/>
        <v>0</v>
      </c>
    </row>
    <row r="29" spans="2:21" ht="12.75" customHeight="1">
      <c r="B29" s="268"/>
      <c r="C29" s="271" t="s">
        <v>130</v>
      </c>
      <c r="D29" s="352" t="s">
        <v>122</v>
      </c>
      <c r="E29" s="353" t="s">
        <v>91</v>
      </c>
      <c r="F29" s="303" t="s">
        <v>141</v>
      </c>
      <c r="G29" s="304"/>
      <c r="H29" s="304"/>
      <c r="I29" s="304"/>
      <c r="J29" s="305"/>
      <c r="K29" s="30" t="str">
        <f t="shared" si="6"/>
        <v/>
      </c>
      <c r="L29" s="90" t="str">
        <f>IF(R29=0,"",S29)</f>
        <v/>
      </c>
      <c r="M29" s="73"/>
      <c r="N29" s="68" t="s">
        <v>11</v>
      </c>
      <c r="O29" s="83">
        <v>0.33</v>
      </c>
      <c r="P29" s="95"/>
      <c r="Q29" s="99">
        <f t="shared" si="1"/>
        <v>0</v>
      </c>
      <c r="R29" s="97">
        <f t="shared" si="2"/>
        <v>0</v>
      </c>
      <c r="S29" s="98">
        <f>Q29/(O29*20)</f>
        <v>0</v>
      </c>
      <c r="T29" s="86">
        <f t="shared" si="3"/>
        <v>0</v>
      </c>
      <c r="U29" s="93">
        <f t="shared" si="4"/>
        <v>0</v>
      </c>
    </row>
    <row r="30" spans="2:21" ht="12.75">
      <c r="B30" s="268"/>
      <c r="C30" s="271"/>
      <c r="D30" s="274"/>
      <c r="E30" s="52" t="s">
        <v>94</v>
      </c>
      <c r="F30" s="53" t="s">
        <v>141</v>
      </c>
      <c r="G30" s="59"/>
      <c r="H30" s="59"/>
      <c r="I30" s="59"/>
      <c r="J30" s="60"/>
      <c r="K30" s="30" t="str">
        <f t="shared" si="6"/>
        <v/>
      </c>
      <c r="L30" s="90" t="str">
        <f>IF(R30=0,"",S30)</f>
        <v/>
      </c>
      <c r="M30" s="73"/>
      <c r="N30" s="68" t="s">
        <v>11</v>
      </c>
      <c r="O30" s="83">
        <v>0.33</v>
      </c>
      <c r="P30" s="95"/>
      <c r="Q30" s="99">
        <f t="shared" si="1"/>
        <v>0</v>
      </c>
      <c r="R30" s="97">
        <f t="shared" si="2"/>
        <v>0</v>
      </c>
      <c r="S30" s="98">
        <f>Q30/(O30*20)</f>
        <v>0</v>
      </c>
      <c r="T30" s="86">
        <f t="shared" si="3"/>
        <v>0</v>
      </c>
      <c r="U30" s="93">
        <f t="shared" si="4"/>
        <v>0</v>
      </c>
    </row>
    <row r="31" spans="2:21" ht="13.5" thickBot="1">
      <c r="B31" s="268"/>
      <c r="C31" s="271"/>
      <c r="D31" s="274"/>
      <c r="E31" s="41" t="s">
        <v>60</v>
      </c>
      <c r="F31" s="55" t="s">
        <v>141</v>
      </c>
      <c r="G31" s="355"/>
      <c r="H31" s="355"/>
      <c r="I31" s="355"/>
      <c r="J31" s="356"/>
      <c r="K31" s="30" t="str">
        <f t="shared" si="6"/>
        <v/>
      </c>
      <c r="L31" s="90" t="str">
        <f>IF(R31=0,"",S31)</f>
        <v/>
      </c>
      <c r="M31" s="72"/>
      <c r="N31" s="68" t="s">
        <v>11</v>
      </c>
      <c r="O31" s="83">
        <v>0.33</v>
      </c>
      <c r="P31" s="95"/>
      <c r="Q31" s="99">
        <f t="shared" si="1"/>
        <v>0</v>
      </c>
      <c r="R31" s="97">
        <f t="shared" si="2"/>
        <v>0</v>
      </c>
      <c r="S31" s="98">
        <f>Q31/(O31*20)</f>
        <v>0</v>
      </c>
      <c r="T31" s="86">
        <f t="shared" si="3"/>
        <v>0</v>
      </c>
      <c r="U31" s="93">
        <f t="shared" si="4"/>
        <v>0</v>
      </c>
    </row>
    <row r="32" spans="2:21" ht="15.75" customHeight="1" thickBot="1">
      <c r="B32" s="246" t="s">
        <v>61</v>
      </c>
      <c r="C32" s="247"/>
      <c r="D32" s="247"/>
      <c r="E32" s="249"/>
      <c r="F32" s="357"/>
      <c r="G32" s="357"/>
      <c r="H32" s="357"/>
      <c r="I32" s="357"/>
      <c r="J32" s="358"/>
      <c r="K32" s="33"/>
      <c r="L32" s="89" t="e">
        <f>AVERAGE(L35)</f>
        <v>#DIV/0!</v>
      </c>
      <c r="M32" s="69"/>
      <c r="N32" s="68" t="s">
        <v>10</v>
      </c>
      <c r="O32" s="84">
        <v>0.05</v>
      </c>
      <c r="P32" s="95"/>
      <c r="Q32" s="96">
        <f>IF(R32=1,(Q35*R35 +Q33*R33+Q34*R34)/(R33*O33+R34*O34+R35*O35),0)</f>
        <v>0</v>
      </c>
      <c r="R32" s="97">
        <f>IF(SUM(R33:R35)=0,0,1)</f>
        <v>0</v>
      </c>
      <c r="S32" s="98"/>
      <c r="T32" s="86" t="b">
        <f>OR(T29=FALSE,T30=FALSE,T31=FALSE)</f>
        <v>0</v>
      </c>
      <c r="U32" s="93">
        <f t="shared" si="4"/>
        <v>0</v>
      </c>
    </row>
    <row r="33" spans="2:24" ht="15" customHeight="1">
      <c r="B33" s="146"/>
      <c r="C33" s="270" t="s">
        <v>127</v>
      </c>
      <c r="D33" s="316" t="s">
        <v>125</v>
      </c>
      <c r="E33" s="359" t="s">
        <v>92</v>
      </c>
      <c r="F33" s="318" t="s">
        <v>141</v>
      </c>
      <c r="G33" s="319"/>
      <c r="H33" s="319"/>
      <c r="I33" s="319"/>
      <c r="J33" s="320"/>
      <c r="K33" s="30" t="str">
        <f>IF(OR(SUM(F33:J33)="",SUM(F33:J33)&gt;1),"  ","")</f>
        <v/>
      </c>
      <c r="L33" s="90" t="str">
        <f>IF(R33=0,"",S33)</f>
        <v/>
      </c>
      <c r="M33" s="69"/>
      <c r="N33" s="68" t="s">
        <v>11</v>
      </c>
      <c r="O33" s="83">
        <v>0.5</v>
      </c>
      <c r="P33" s="95"/>
      <c r="Q33" s="99">
        <f t="shared" si="1"/>
        <v>0</v>
      </c>
      <c r="R33" s="97">
        <f t="shared" si="2"/>
        <v>0</v>
      </c>
      <c r="S33" s="98">
        <f>Q33/(O33*20)</f>
        <v>0</v>
      </c>
      <c r="T33" s="86">
        <f t="shared" si="3"/>
        <v>0</v>
      </c>
      <c r="U33" s="93">
        <f t="shared" si="4"/>
        <v>0</v>
      </c>
    </row>
    <row r="34" spans="2:24" ht="15" customHeight="1">
      <c r="B34" s="147"/>
      <c r="C34" s="251"/>
      <c r="D34" s="133"/>
      <c r="E34" s="134" t="s">
        <v>93</v>
      </c>
      <c r="F34" s="124" t="str">
        <f>IF(SUM(G34:J34)=1,"","Non")</f>
        <v>Non</v>
      </c>
      <c r="G34" s="131"/>
      <c r="H34" s="131"/>
      <c r="I34" s="131"/>
      <c r="J34" s="132"/>
      <c r="K34" s="30" t="str">
        <f>IF(OR(SUM(F34:J34)="",SUM(F34:J34)&gt;1),"  ","")</f>
        <v/>
      </c>
      <c r="L34" s="90" t="str">
        <f>IF(R34=0,"",S34)</f>
        <v/>
      </c>
      <c r="M34" s="69"/>
      <c r="N34" s="68" t="s">
        <v>11</v>
      </c>
      <c r="O34" s="83">
        <v>0</v>
      </c>
      <c r="P34" s="95"/>
      <c r="Q34" s="99">
        <f t="shared" si="1"/>
        <v>0</v>
      </c>
      <c r="R34" s="97">
        <f t="shared" si="2"/>
        <v>0</v>
      </c>
      <c r="S34" s="98" t="e">
        <f>Q34/(O34*20)</f>
        <v>#DIV/0!</v>
      </c>
      <c r="T34" s="86">
        <f t="shared" si="3"/>
        <v>0</v>
      </c>
      <c r="U34" s="93">
        <f t="shared" si="4"/>
        <v>0</v>
      </c>
    </row>
    <row r="35" spans="2:24" ht="13.5" thickBot="1">
      <c r="B35" s="148"/>
      <c r="C35" s="143" t="s">
        <v>128</v>
      </c>
      <c r="D35" s="342" t="s">
        <v>126</v>
      </c>
      <c r="E35" s="28" t="s">
        <v>129</v>
      </c>
      <c r="F35" s="57" t="s">
        <v>141</v>
      </c>
      <c r="G35" s="62"/>
      <c r="H35" s="62"/>
      <c r="I35" s="62"/>
      <c r="J35" s="63"/>
      <c r="K35" s="30" t="str">
        <f>IF(OR(SUM(F35:J35)="",SUM(F35:J35)&gt;1),"  ","")</f>
        <v/>
      </c>
      <c r="L35" s="90" t="str">
        <f>IF(R35=0,"",S35)</f>
        <v/>
      </c>
      <c r="M35" s="72"/>
      <c r="N35" s="68" t="s">
        <v>11</v>
      </c>
      <c r="O35" s="83">
        <v>0.5</v>
      </c>
      <c r="P35" s="95"/>
      <c r="Q35" s="99">
        <f t="shared" si="1"/>
        <v>0</v>
      </c>
      <c r="R35" s="97">
        <f>IF(F35="non",0,IF(G35&lt;&gt;"",1,0)+IF(H35&lt;&gt;"",1,0)+IF(I35&lt;&gt;"",1,0)+IF(J35&lt;&gt;"",1,0))</f>
        <v>0</v>
      </c>
      <c r="S35" s="98">
        <f>Q35/(O35*20)</f>
        <v>0</v>
      </c>
      <c r="T35" s="86">
        <f>IF(F35="",OR(G35&lt;&gt;"",H35&lt;&gt;"",I35&lt;&gt;"",J35&lt;&gt;""),0)</f>
        <v>0</v>
      </c>
      <c r="U35" s="93">
        <f t="shared" si="4"/>
        <v>0</v>
      </c>
    </row>
    <row r="36" spans="2:24" ht="12.75">
      <c r="B36" s="70"/>
      <c r="C36" s="253" t="s">
        <v>88</v>
      </c>
      <c r="D36" s="253"/>
      <c r="E36" s="253"/>
      <c r="F36" s="253"/>
      <c r="G36" s="253"/>
      <c r="H36" s="253"/>
      <c r="I36" s="253"/>
      <c r="J36" s="253"/>
      <c r="K36" s="70"/>
      <c r="L36" s="92"/>
      <c r="M36" s="72"/>
      <c r="N36" s="68"/>
      <c r="O36" s="83"/>
      <c r="P36" s="95"/>
      <c r="Q36" s="100">
        <f>O5+O10+O15+O19+O24+O28+O32</f>
        <v>1</v>
      </c>
      <c r="R36" s="97">
        <f>SUM(R5:R35)</f>
        <v>0</v>
      </c>
      <c r="S36" s="98"/>
      <c r="T36" s="86" t="b">
        <f>OR(T33=FALSE,T34=FALSE,T35=FALSE)</f>
        <v>0</v>
      </c>
    </row>
    <row r="37" spans="2:24" ht="15.75" customHeight="1" thickBot="1">
      <c r="B37" s="18"/>
      <c r="C37" s="17"/>
      <c r="D37" s="17"/>
      <c r="E37" s="18" t="s">
        <v>0</v>
      </c>
      <c r="F37" s="254">
        <f>IF(R36&lt;&gt;0,(Q5*O5+Q10*O10+Q15*O15+Q19*O19+Q24*O24+O28*Q28+O32*Q32)/(R5*O5+O10*R10+O15*R15+O19*R19+O24*R24+O28*R28+O32*R32),0)</f>
        <v>0</v>
      </c>
      <c r="G37" s="254"/>
      <c r="H37" s="254"/>
      <c r="I37" s="255" t="s">
        <v>1</v>
      </c>
      <c r="J37" s="255"/>
      <c r="K37" s="33"/>
      <c r="L37" s="256" t="s">
        <v>109</v>
      </c>
      <c r="M37" s="19"/>
      <c r="N37" s="11"/>
      <c r="O37" s="82"/>
      <c r="P37" s="16"/>
      <c r="Q37" s="101"/>
      <c r="R37" s="25"/>
      <c r="S37" s="26"/>
      <c r="T37" s="86" t="e">
        <f xml:space="preserve"> OR(T10=TRUE,T15 = TRUE, T19=TRUE,T24=TRUE,T28=TRUE,T32=TRUE,T36=TRUE)</f>
        <v>#REF!</v>
      </c>
    </row>
    <row r="38" spans="2:24" ht="16.5" thickBot="1">
      <c r="B38" s="18"/>
      <c r="C38" s="17"/>
      <c r="D38" s="17"/>
      <c r="E38" s="48" t="s">
        <v>63</v>
      </c>
      <c r="F38" s="257">
        <f>F37</f>
        <v>0</v>
      </c>
      <c r="G38" s="258"/>
      <c r="H38" s="258"/>
      <c r="I38" s="259" t="s">
        <v>2</v>
      </c>
      <c r="J38" s="260"/>
      <c r="K38" s="33"/>
      <c r="L38" s="256"/>
      <c r="M38" s="20"/>
      <c r="N38" s="11"/>
      <c r="O38" s="82"/>
      <c r="P38" s="16"/>
      <c r="Q38" s="101"/>
      <c r="R38" s="25"/>
      <c r="S38" s="26"/>
    </row>
    <row r="39" spans="2:24" thickBot="1">
      <c r="B39" s="18"/>
      <c r="C39" s="17"/>
      <c r="D39" s="17"/>
      <c r="E39" s="18" t="s">
        <v>3</v>
      </c>
      <c r="F39" s="261">
        <f>F38*3</f>
        <v>0</v>
      </c>
      <c r="G39" s="262"/>
      <c r="H39" s="262"/>
      <c r="I39" s="263" t="s">
        <v>4</v>
      </c>
      <c r="J39" s="264"/>
      <c r="K39" s="33"/>
      <c r="L39" s="256"/>
      <c r="M39" s="20"/>
      <c r="N39" s="11"/>
      <c r="O39" s="82"/>
      <c r="P39" s="16"/>
      <c r="Q39" s="101"/>
      <c r="R39" s="25"/>
      <c r="S39" s="26"/>
    </row>
    <row r="40" spans="2:24" ht="15.75" customHeight="1" thickBot="1">
      <c r="B40" s="18"/>
      <c r="C40" s="16"/>
      <c r="D40" s="16"/>
      <c r="E40" s="16"/>
      <c r="F40" s="16"/>
      <c r="G40" s="16"/>
      <c r="H40" s="16"/>
      <c r="I40" s="16"/>
      <c r="J40" s="16"/>
      <c r="K40" s="33"/>
      <c r="L40" s="231" t="str">
        <f>IF(U43/24 &lt; 0.6,"ATTENTION          le nombre de compétences évaluées est insuffisant",U43/24)</f>
        <v>ATTENTION          le nombre de compétences évaluées est insuffisant</v>
      </c>
      <c r="M40" s="10"/>
      <c r="N40" s="11"/>
      <c r="O40" s="82"/>
      <c r="P40" s="16"/>
      <c r="Q40" s="101"/>
      <c r="R40" s="25"/>
      <c r="S40" s="26"/>
    </row>
    <row r="41" spans="2:24" ht="15">
      <c r="B41" s="232" t="s">
        <v>5</v>
      </c>
      <c r="C41" s="233"/>
      <c r="D41" s="233"/>
      <c r="E41" s="233"/>
      <c r="F41" s="233"/>
      <c r="G41" s="233"/>
      <c r="H41" s="233"/>
      <c r="I41" s="233"/>
      <c r="J41" s="234"/>
      <c r="K41" s="33"/>
      <c r="L41" s="231"/>
      <c r="M41" s="21"/>
      <c r="N41" s="11"/>
      <c r="O41" s="82"/>
      <c r="P41" s="16"/>
      <c r="Q41" s="101"/>
      <c r="R41" s="25"/>
      <c r="S41" s="26"/>
    </row>
    <row r="42" spans="2:24" ht="22.5" customHeight="1" thickBot="1">
      <c r="B42" s="235"/>
      <c r="C42" s="236"/>
      <c r="D42" s="236"/>
      <c r="E42" s="236"/>
      <c r="F42" s="236"/>
      <c r="G42" s="236"/>
      <c r="H42" s="236"/>
      <c r="I42" s="236"/>
      <c r="J42" s="237"/>
      <c r="K42" s="34"/>
      <c r="L42" s="231"/>
      <c r="M42" s="22"/>
      <c r="N42" s="11"/>
      <c r="O42" s="82"/>
      <c r="P42" s="16"/>
      <c r="Q42" s="101"/>
      <c r="R42" s="25"/>
      <c r="S42" s="26"/>
      <c r="X42" s="26"/>
    </row>
    <row r="43" spans="2:24" ht="16.5" thickBot="1">
      <c r="B43" s="43"/>
      <c r="C43" s="23"/>
      <c r="D43" s="23"/>
      <c r="E43" s="23"/>
      <c r="F43" s="23"/>
      <c r="G43" s="23"/>
      <c r="H43" s="23"/>
      <c r="I43" s="23"/>
      <c r="J43" s="23"/>
      <c r="K43" s="34"/>
      <c r="L43" s="231"/>
      <c r="M43" s="22"/>
      <c r="N43" s="11"/>
      <c r="O43" s="82"/>
      <c r="P43" s="16"/>
      <c r="Q43" s="101"/>
      <c r="R43" s="25"/>
      <c r="S43" s="26"/>
      <c r="U43" s="114">
        <f>SUM(U6:U35)</f>
        <v>0</v>
      </c>
    </row>
    <row r="44" spans="2:24" ht="15.75" customHeight="1">
      <c r="B44" s="238" t="s">
        <v>6</v>
      </c>
      <c r="C44" s="239"/>
      <c r="D44" s="368"/>
      <c r="E44" s="24" t="s">
        <v>7</v>
      </c>
      <c r="F44" s="360" t="s">
        <v>32</v>
      </c>
      <c r="G44" s="361"/>
      <c r="H44" s="362"/>
      <c r="I44" s="362"/>
      <c r="J44" s="363"/>
      <c r="K44" s="35"/>
      <c r="L44" s="231"/>
      <c r="M44" s="10"/>
      <c r="N44" s="11"/>
      <c r="O44" s="82"/>
      <c r="P44" s="16"/>
      <c r="Q44" s="101"/>
      <c r="R44" s="25"/>
    </row>
    <row r="45" spans="2:24" ht="22.5" customHeight="1" thickBot="1">
      <c r="B45" s="242"/>
      <c r="C45" s="243"/>
      <c r="D45" s="175"/>
      <c r="E45" s="14"/>
      <c r="F45" s="364">
        <f ca="1">TODAY()</f>
        <v>42924</v>
      </c>
      <c r="G45" s="365"/>
      <c r="H45" s="366"/>
      <c r="I45" s="366"/>
      <c r="J45" s="367"/>
      <c r="K45" s="36"/>
      <c r="L45" s="82"/>
      <c r="M45" s="82"/>
      <c r="N45" s="82"/>
      <c r="O45" s="82"/>
      <c r="P45" s="16"/>
      <c r="Q45" s="101"/>
      <c r="R45" s="25"/>
      <c r="S45" s="26"/>
    </row>
    <row r="46" spans="2:24" ht="22.5" customHeight="1">
      <c r="B46" s="242"/>
      <c r="C46" s="243"/>
      <c r="D46" s="175"/>
      <c r="E46" s="14"/>
      <c r="F46" s="25"/>
      <c r="G46" s="25"/>
      <c r="H46" s="25"/>
      <c r="I46" s="25"/>
      <c r="J46" s="25"/>
      <c r="K46" s="33"/>
      <c r="L46" s="82"/>
      <c r="M46" s="82"/>
      <c r="N46" s="82"/>
      <c r="O46" s="82"/>
      <c r="P46" s="16"/>
      <c r="Q46" s="101"/>
      <c r="R46" s="25"/>
      <c r="S46" s="26"/>
    </row>
    <row r="47" spans="2:24" ht="22.5" customHeight="1" thickBot="1">
      <c r="B47" s="229"/>
      <c r="C47" s="230"/>
      <c r="D47" s="174"/>
      <c r="E47" s="15"/>
      <c r="F47" s="16"/>
      <c r="G47" s="16"/>
      <c r="H47" s="16"/>
      <c r="I47" s="16"/>
      <c r="J47" s="16"/>
      <c r="K47" s="33"/>
      <c r="L47" s="82"/>
      <c r="M47" s="82"/>
      <c r="N47" s="82"/>
      <c r="O47" s="82"/>
      <c r="P47" s="16"/>
      <c r="Q47" s="101"/>
      <c r="R47" s="25"/>
      <c r="S47" s="26"/>
    </row>
    <row r="48" spans="2:24" ht="15">
      <c r="B48" s="18"/>
      <c r="C48" s="17"/>
      <c r="D48" s="17"/>
      <c r="E48" s="16"/>
      <c r="F48" s="16"/>
      <c r="G48" s="16"/>
      <c r="H48" s="16"/>
      <c r="I48" s="16"/>
      <c r="J48" s="16"/>
      <c r="K48" s="33"/>
      <c r="L48" s="82"/>
      <c r="M48" s="82"/>
      <c r="N48" s="82"/>
      <c r="O48" s="82"/>
      <c r="P48" s="16"/>
      <c r="Q48" s="101"/>
      <c r="R48" s="25"/>
      <c r="S48" s="26"/>
    </row>
  </sheetData>
  <mergeCells count="39">
    <mergeCell ref="B3:J3"/>
    <mergeCell ref="Q3:Q4"/>
    <mergeCell ref="B4:C4"/>
    <mergeCell ref="B5:C5"/>
    <mergeCell ref="B6:B7"/>
    <mergeCell ref="C6:C7"/>
    <mergeCell ref="B12:B14"/>
    <mergeCell ref="C12:C14"/>
    <mergeCell ref="D12:D13"/>
    <mergeCell ref="B19:E19"/>
    <mergeCell ref="B20:B22"/>
    <mergeCell ref="C20:C22"/>
    <mergeCell ref="D21:D22"/>
    <mergeCell ref="B24:E24"/>
    <mergeCell ref="B25:B26"/>
    <mergeCell ref="C25:C26"/>
    <mergeCell ref="B28:C28"/>
    <mergeCell ref="B29:B31"/>
    <mergeCell ref="C29:C31"/>
    <mergeCell ref="D29:D31"/>
    <mergeCell ref="L37:L39"/>
    <mergeCell ref="F38:H38"/>
    <mergeCell ref="I38:J38"/>
    <mergeCell ref="F39:H39"/>
    <mergeCell ref="I39:J39"/>
    <mergeCell ref="B32:E32"/>
    <mergeCell ref="C33:C34"/>
    <mergeCell ref="C36:J36"/>
    <mergeCell ref="F37:H37"/>
    <mergeCell ref="I37:J37"/>
    <mergeCell ref="B46:C46"/>
    <mergeCell ref="B47:C47"/>
    <mergeCell ref="L40:L44"/>
    <mergeCell ref="B41:J41"/>
    <mergeCell ref="B42:J42"/>
    <mergeCell ref="B44:C44"/>
    <mergeCell ref="F44:J44"/>
    <mergeCell ref="B45:C45"/>
    <mergeCell ref="F45:J45"/>
  </mergeCells>
  <conditionalFormatting sqref="K36">
    <cfRule type="cellIs" dxfId="19" priority="92" operator="greaterThan">
      <formula>1</formula>
    </cfRule>
    <cfRule type="colorScale" priority="93">
      <colorScale>
        <cfvo type="num" val="$R$6"/>
        <cfvo type="max" val="0"/>
        <color rgb="FFFF0000"/>
        <color rgb="FFFFEF9C"/>
      </colorScale>
    </cfRule>
  </conditionalFormatting>
  <conditionalFormatting sqref="K33">
    <cfRule type="cellIs" dxfId="18" priority="90" operator="greaterThan">
      <formula>1</formula>
    </cfRule>
    <cfRule type="colorScale" priority="91">
      <colorScale>
        <cfvo type="num" val="$R$6"/>
        <cfvo type="max" val="0"/>
        <color rgb="FFFF0000"/>
        <color rgb="FFFFEF9C"/>
      </colorScale>
    </cfRule>
  </conditionalFormatting>
  <conditionalFormatting sqref="K34">
    <cfRule type="cellIs" dxfId="17" priority="88" operator="greaterThan">
      <formula>1</formula>
    </cfRule>
    <cfRule type="colorScale" priority="89">
      <colorScale>
        <cfvo type="num" val="$R$6"/>
        <cfvo type="max" val="0"/>
        <color rgb="FFFF0000"/>
        <color rgb="FFFFEF9C"/>
      </colorScale>
    </cfRule>
  </conditionalFormatting>
  <conditionalFormatting sqref="K35">
    <cfRule type="cellIs" dxfId="16" priority="86" operator="greaterThan">
      <formula>1</formula>
    </cfRule>
    <cfRule type="colorScale" priority="87">
      <colorScale>
        <cfvo type="num" val="$R$6"/>
        <cfvo type="max" val="0"/>
        <color rgb="FFFF0000"/>
        <color rgb="FFFFEF9C"/>
      </colorScale>
    </cfRule>
  </conditionalFormatting>
  <conditionalFormatting sqref="K6:K31">
    <cfRule type="cellIs" dxfId="15" priority="84" operator="greaterThan">
      <formula>1</formula>
    </cfRule>
    <cfRule type="colorScale" priority="85">
      <colorScale>
        <cfvo type="num" val="$R$6"/>
        <cfvo type="max" val="0"/>
        <color rgb="FFFF0000"/>
        <color rgb="FFFFEF9C"/>
      </colorScale>
    </cfRule>
  </conditionalFormatting>
  <conditionalFormatting sqref="L40:L44">
    <cfRule type="cellIs" dxfId="14" priority="81" operator="lessThan">
      <formula>60</formula>
    </cfRule>
    <cfRule type="cellIs" dxfId="13" priority="82" operator="lessThan">
      <formula>0.6</formula>
    </cfRule>
    <cfRule type="cellIs" dxfId="12" priority="83" operator="lessThan">
      <formula>0.6</formula>
    </cfRule>
  </conditionalFormatting>
  <conditionalFormatting sqref="K33:K36 K6:K31">
    <cfRule type="cellIs" dxfId="11" priority="80" stopIfTrue="1" operator="equal">
      <formula>"  "</formula>
    </cfRule>
  </conditionalFormatting>
  <conditionalFormatting sqref="L31:M31 L29:L30">
    <cfRule type="dataBar" priority="79">
      <dataBar>
        <cfvo type="min" val="0"/>
        <cfvo type="max" val="0"/>
        <color rgb="FF008AEF"/>
      </dataBar>
    </cfRule>
  </conditionalFormatting>
  <conditionalFormatting sqref="L35:M36 B36:K36">
    <cfRule type="dataBar" priority="78">
      <dataBar>
        <cfvo type="min" val="0"/>
        <cfvo type="max" val="0"/>
        <color rgb="FF008AEF"/>
      </dataBar>
    </cfRule>
  </conditionalFormatting>
  <conditionalFormatting sqref="L5 L19 L10 L24 L28:L29 L32:L34">
    <cfRule type="dataBar" priority="77">
      <dataBar>
        <cfvo type="min" val="0"/>
        <cfvo type="max" val="0"/>
        <color rgb="FFFFB628"/>
      </dataBar>
    </cfRule>
  </conditionalFormatting>
  <conditionalFormatting sqref="L29">
    <cfRule type="dataBar" priority="76">
      <dataBar>
        <cfvo type="min" val="0"/>
        <cfvo type="max" val="0"/>
        <color rgb="FF008AEF"/>
      </dataBar>
    </cfRule>
  </conditionalFormatting>
  <conditionalFormatting sqref="L10">
    <cfRule type="dataBar" priority="75">
      <dataBar>
        <cfvo type="min" val="0"/>
        <cfvo type="max" val="0"/>
        <color rgb="FFFFB628"/>
      </dataBar>
    </cfRule>
  </conditionalFormatting>
  <conditionalFormatting sqref="L33:L35">
    <cfRule type="dataBar" priority="74">
      <dataBar>
        <cfvo type="min" val="0"/>
        <cfvo type="max" val="0"/>
        <color rgb="FF008AEF"/>
      </dataBar>
    </cfRule>
  </conditionalFormatting>
  <conditionalFormatting sqref="L34">
    <cfRule type="dataBar" priority="73">
      <dataBar>
        <cfvo type="min" val="0"/>
        <cfvo type="max" val="0"/>
        <color rgb="FF008AEF"/>
      </dataBar>
    </cfRule>
  </conditionalFormatting>
  <conditionalFormatting sqref="L33">
    <cfRule type="dataBar" priority="72">
      <dataBar>
        <cfvo type="min" val="0"/>
        <cfvo type="max" val="0"/>
        <color rgb="FF008AEF"/>
      </dataBar>
    </cfRule>
  </conditionalFormatting>
  <conditionalFormatting sqref="L31">
    <cfRule type="dataBar" priority="71">
      <dataBar>
        <cfvo type="min" val="0"/>
        <cfvo type="max" val="0"/>
        <color rgb="FF008AEF"/>
      </dataBar>
    </cfRule>
  </conditionalFormatting>
  <conditionalFormatting sqref="L30">
    <cfRule type="dataBar" priority="70">
      <dataBar>
        <cfvo type="min" val="0"/>
        <cfvo type="max" val="0"/>
        <color rgb="FF008AEF"/>
      </dataBar>
    </cfRule>
  </conditionalFormatting>
  <conditionalFormatting sqref="L27">
    <cfRule type="dataBar" priority="69">
      <dataBar>
        <cfvo type="min" val="0"/>
        <cfvo type="max" val="0"/>
        <color rgb="FF008AEF"/>
      </dataBar>
    </cfRule>
  </conditionalFormatting>
  <conditionalFormatting sqref="L26">
    <cfRule type="dataBar" priority="68">
      <dataBar>
        <cfvo type="min" val="0"/>
        <cfvo type="max" val="0"/>
        <color rgb="FF008AEF"/>
      </dataBar>
    </cfRule>
  </conditionalFormatting>
  <conditionalFormatting sqref="L25">
    <cfRule type="dataBar" priority="67">
      <dataBar>
        <cfvo type="min" val="0"/>
        <cfvo type="max" val="0"/>
        <color rgb="FF008AEF"/>
      </dataBar>
    </cfRule>
  </conditionalFormatting>
  <conditionalFormatting sqref="L23">
    <cfRule type="dataBar" priority="66">
      <dataBar>
        <cfvo type="min" val="0"/>
        <cfvo type="max" val="0"/>
        <color rgb="FF008AEF"/>
      </dataBar>
    </cfRule>
  </conditionalFormatting>
  <conditionalFormatting sqref="L22">
    <cfRule type="dataBar" priority="65">
      <dataBar>
        <cfvo type="min" val="0"/>
        <cfvo type="max" val="0"/>
        <color rgb="FF008AEF"/>
      </dataBar>
    </cfRule>
  </conditionalFormatting>
  <conditionalFormatting sqref="L21">
    <cfRule type="dataBar" priority="64">
      <dataBar>
        <cfvo type="min" val="0"/>
        <cfvo type="max" val="0"/>
        <color rgb="FF008AEF"/>
      </dataBar>
    </cfRule>
  </conditionalFormatting>
  <conditionalFormatting sqref="L20">
    <cfRule type="dataBar" priority="63">
      <dataBar>
        <cfvo type="min" val="0"/>
        <cfvo type="max" val="0"/>
        <color rgb="FF008AEF"/>
      </dataBar>
    </cfRule>
  </conditionalFormatting>
  <conditionalFormatting sqref="L13">
    <cfRule type="dataBar" priority="62">
      <dataBar>
        <cfvo type="min" val="0"/>
        <cfvo type="max" val="0"/>
        <color rgb="FF008AEF"/>
      </dataBar>
    </cfRule>
  </conditionalFormatting>
  <conditionalFormatting sqref="L12">
    <cfRule type="dataBar" priority="61">
      <dataBar>
        <cfvo type="min" val="0"/>
        <cfvo type="max" val="0"/>
        <color rgb="FF008AEF"/>
      </dataBar>
    </cfRule>
  </conditionalFormatting>
  <conditionalFormatting sqref="L11">
    <cfRule type="dataBar" priority="60">
      <dataBar>
        <cfvo type="min" val="0"/>
        <cfvo type="max" val="0"/>
        <color rgb="FF008AEF"/>
      </dataBar>
    </cfRule>
  </conditionalFormatting>
  <conditionalFormatting sqref="L9">
    <cfRule type="dataBar" priority="59">
      <dataBar>
        <cfvo type="min" val="0"/>
        <cfvo type="max" val="0"/>
        <color rgb="FF008AEF"/>
      </dataBar>
    </cfRule>
  </conditionalFormatting>
  <conditionalFormatting sqref="L8">
    <cfRule type="dataBar" priority="58">
      <dataBar>
        <cfvo type="min" val="0"/>
        <cfvo type="max" val="0"/>
        <color rgb="FF008AEF"/>
      </dataBar>
    </cfRule>
  </conditionalFormatting>
  <conditionalFormatting sqref="L7">
    <cfRule type="dataBar" priority="57">
      <dataBar>
        <cfvo type="min" val="0"/>
        <cfvo type="max" val="0"/>
        <color rgb="FF008AEF"/>
      </dataBar>
    </cfRule>
  </conditionalFormatting>
  <conditionalFormatting sqref="L6">
    <cfRule type="dataBar" priority="56">
      <dataBar>
        <cfvo type="min" val="0"/>
        <cfvo type="max" val="0"/>
        <color rgb="FF008AEF"/>
      </dataBar>
    </cfRule>
  </conditionalFormatting>
  <conditionalFormatting sqref="L49:L65536 L1:L36">
    <cfRule type="dataBar" priority="55">
      <dataBar>
        <cfvo type="min" val="0"/>
        <cfvo type="max" val="0"/>
        <color rgb="FF008AEF"/>
      </dataBar>
    </cfRule>
  </conditionalFormatting>
  <conditionalFormatting sqref="L1:L1048576">
    <cfRule type="dataBar" priority="54">
      <dataBar>
        <cfvo type="min" val="0"/>
        <cfvo type="max" val="0"/>
        <color rgb="FF638EC6"/>
      </dataBar>
    </cfRule>
  </conditionalFormatting>
  <conditionalFormatting sqref="K6:K30">
    <cfRule type="cellIs" dxfId="10" priority="52" operator="greaterThan">
      <formula>1</formula>
    </cfRule>
    <cfRule type="colorScale" priority="53">
      <colorScale>
        <cfvo type="num" val="$R$6"/>
        <cfvo type="max" val="0"/>
        <color rgb="FFFF0000"/>
        <color rgb="FFFFEF9C"/>
      </colorScale>
    </cfRule>
  </conditionalFormatting>
  <conditionalFormatting sqref="L6:M30">
    <cfRule type="dataBar" priority="51">
      <dataBar>
        <cfvo type="min" val="0"/>
        <cfvo type="max" val="0"/>
        <color rgb="FF008AEF"/>
      </dataBar>
    </cfRule>
  </conditionalFormatting>
  <conditionalFormatting sqref="L14:L18">
    <cfRule type="dataBar" priority="50">
      <dataBar>
        <cfvo type="min" val="0"/>
        <cfvo type="max" val="0"/>
        <color rgb="FF008AEF"/>
      </dataBar>
    </cfRule>
  </conditionalFormatting>
  <conditionalFormatting sqref="K36">
    <cfRule type="cellIs" dxfId="9" priority="48" operator="greaterThan">
      <formula>1</formula>
    </cfRule>
    <cfRule type="colorScale" priority="49">
      <colorScale>
        <cfvo type="num" val="$R$6"/>
        <cfvo type="max" val="0"/>
        <color rgb="FFFF0000"/>
        <color rgb="FFFFEF9C"/>
      </colorScale>
    </cfRule>
  </conditionalFormatting>
  <conditionalFormatting sqref="K33">
    <cfRule type="cellIs" dxfId="8" priority="46" operator="greaterThan">
      <formula>1</formula>
    </cfRule>
    <cfRule type="colorScale" priority="47">
      <colorScale>
        <cfvo type="num" val="$R$6"/>
        <cfvo type="max" val="0"/>
        <color rgb="FFFF0000"/>
        <color rgb="FFFFEF9C"/>
      </colorScale>
    </cfRule>
  </conditionalFormatting>
  <conditionalFormatting sqref="K34">
    <cfRule type="cellIs" dxfId="7" priority="44" operator="greaterThan">
      <formula>1</formula>
    </cfRule>
    <cfRule type="colorScale" priority="45">
      <colorScale>
        <cfvo type="num" val="$R$6"/>
        <cfvo type="max" val="0"/>
        <color rgb="FFFF0000"/>
        <color rgb="FFFFEF9C"/>
      </colorScale>
    </cfRule>
  </conditionalFormatting>
  <conditionalFormatting sqref="K35">
    <cfRule type="cellIs" dxfId="6" priority="42" operator="greaterThan">
      <formula>1</formula>
    </cfRule>
    <cfRule type="colorScale" priority="43">
      <colorScale>
        <cfvo type="num" val="$R$6"/>
        <cfvo type="max" val="0"/>
        <color rgb="FFFF0000"/>
        <color rgb="FFFFEF9C"/>
      </colorScale>
    </cfRule>
  </conditionalFormatting>
  <conditionalFormatting sqref="K6:K31">
    <cfRule type="cellIs" dxfId="5" priority="40" operator="greaterThan">
      <formula>1</formula>
    </cfRule>
    <cfRule type="colorScale" priority="41">
      <colorScale>
        <cfvo type="num" val="$R$6"/>
        <cfvo type="max" val="0"/>
        <color rgb="FFFF0000"/>
        <color rgb="FFFFEF9C"/>
      </colorScale>
    </cfRule>
  </conditionalFormatting>
  <conditionalFormatting sqref="L40:L44">
    <cfRule type="cellIs" dxfId="4" priority="37" operator="lessThan">
      <formula>60</formula>
    </cfRule>
    <cfRule type="cellIs" dxfId="3" priority="38" operator="lessThan">
      <formula>0.6</formula>
    </cfRule>
    <cfRule type="cellIs" dxfId="2" priority="39" operator="lessThan">
      <formula>0.6</formula>
    </cfRule>
  </conditionalFormatting>
  <conditionalFormatting sqref="K33:K36 K6:K31">
    <cfRule type="cellIs" dxfId="1" priority="36" stopIfTrue="1" operator="equal">
      <formula>"  "</formula>
    </cfRule>
  </conditionalFormatting>
  <conditionalFormatting sqref="L31:M31">
    <cfRule type="dataBar" priority="35">
      <dataBar>
        <cfvo type="min" val="0"/>
        <cfvo type="max" val="0"/>
        <color rgb="FF008AEF"/>
      </dataBar>
    </cfRule>
  </conditionalFormatting>
  <conditionalFormatting sqref="L35:M36">
    <cfRule type="dataBar" priority="34">
      <dataBar>
        <cfvo type="min" val="0"/>
        <cfvo type="max" val="0"/>
        <color rgb="FF008AEF"/>
      </dataBar>
    </cfRule>
  </conditionalFormatting>
  <conditionalFormatting sqref="L19 L5 L10 L24 L28:L29 L32:L34">
    <cfRule type="dataBar" priority="33">
      <dataBar>
        <cfvo type="min" val="0"/>
        <cfvo type="max" val="0"/>
        <color rgb="FFFFB628"/>
      </dataBar>
    </cfRule>
  </conditionalFormatting>
  <conditionalFormatting sqref="L29">
    <cfRule type="dataBar" priority="32">
      <dataBar>
        <cfvo type="min" val="0"/>
        <cfvo type="max" val="0"/>
        <color rgb="FF008AEF"/>
      </dataBar>
    </cfRule>
  </conditionalFormatting>
  <conditionalFormatting sqref="L10">
    <cfRule type="dataBar" priority="31">
      <dataBar>
        <cfvo type="min" val="0"/>
        <cfvo type="max" val="0"/>
        <color rgb="FFFFB628"/>
      </dataBar>
    </cfRule>
  </conditionalFormatting>
  <conditionalFormatting sqref="L33:L35">
    <cfRule type="dataBar" priority="30">
      <dataBar>
        <cfvo type="min" val="0"/>
        <cfvo type="max" val="0"/>
        <color rgb="FF008AEF"/>
      </dataBar>
    </cfRule>
  </conditionalFormatting>
  <conditionalFormatting sqref="L34">
    <cfRule type="dataBar" priority="29">
      <dataBar>
        <cfvo type="min" val="0"/>
        <cfvo type="max" val="0"/>
        <color rgb="FF008AEF"/>
      </dataBar>
    </cfRule>
  </conditionalFormatting>
  <conditionalFormatting sqref="L33">
    <cfRule type="dataBar" priority="28">
      <dataBar>
        <cfvo type="min" val="0"/>
        <cfvo type="max" val="0"/>
        <color rgb="FF008AEF"/>
      </dataBar>
    </cfRule>
  </conditionalFormatting>
  <conditionalFormatting sqref="L31">
    <cfRule type="dataBar" priority="27">
      <dataBar>
        <cfvo type="min" val="0"/>
        <cfvo type="max" val="0"/>
        <color rgb="FF008AEF"/>
      </dataBar>
    </cfRule>
  </conditionalFormatting>
  <conditionalFormatting sqref="L30">
    <cfRule type="dataBar" priority="26">
      <dataBar>
        <cfvo type="min" val="0"/>
        <cfvo type="max" val="0"/>
        <color rgb="FF008AEF"/>
      </dataBar>
    </cfRule>
  </conditionalFormatting>
  <conditionalFormatting sqref="L27">
    <cfRule type="dataBar" priority="25">
      <dataBar>
        <cfvo type="min" val="0"/>
        <cfvo type="max" val="0"/>
        <color rgb="FF008AEF"/>
      </dataBar>
    </cfRule>
  </conditionalFormatting>
  <conditionalFormatting sqref="L26">
    <cfRule type="dataBar" priority="24">
      <dataBar>
        <cfvo type="min" val="0"/>
        <cfvo type="max" val="0"/>
        <color rgb="FF008AEF"/>
      </dataBar>
    </cfRule>
  </conditionalFormatting>
  <conditionalFormatting sqref="L25">
    <cfRule type="dataBar" priority="23">
      <dataBar>
        <cfvo type="min" val="0"/>
        <cfvo type="max" val="0"/>
        <color rgb="FF008AEF"/>
      </dataBar>
    </cfRule>
  </conditionalFormatting>
  <conditionalFormatting sqref="L23">
    <cfRule type="dataBar" priority="22">
      <dataBar>
        <cfvo type="min" val="0"/>
        <cfvo type="max" val="0"/>
        <color rgb="FF008AEF"/>
      </dataBar>
    </cfRule>
  </conditionalFormatting>
  <conditionalFormatting sqref="L22">
    <cfRule type="dataBar" priority="21">
      <dataBar>
        <cfvo type="min" val="0"/>
        <cfvo type="max" val="0"/>
        <color rgb="FF008AEF"/>
      </dataBar>
    </cfRule>
  </conditionalFormatting>
  <conditionalFormatting sqref="L21">
    <cfRule type="dataBar" priority="20">
      <dataBar>
        <cfvo type="min" val="0"/>
        <cfvo type="max" val="0"/>
        <color rgb="FF008AEF"/>
      </dataBar>
    </cfRule>
  </conditionalFormatting>
  <conditionalFormatting sqref="L20">
    <cfRule type="dataBar" priority="19">
      <dataBar>
        <cfvo type="min" val="0"/>
        <cfvo type="max" val="0"/>
        <color rgb="FF008AEF"/>
      </dataBar>
    </cfRule>
  </conditionalFormatting>
  <conditionalFormatting sqref="L13">
    <cfRule type="dataBar" priority="18">
      <dataBar>
        <cfvo type="min" val="0"/>
        <cfvo type="max" val="0"/>
        <color rgb="FF008AEF"/>
      </dataBar>
    </cfRule>
  </conditionalFormatting>
  <conditionalFormatting sqref="L12">
    <cfRule type="dataBar" priority="17">
      <dataBar>
        <cfvo type="min" val="0"/>
        <cfvo type="max" val="0"/>
        <color rgb="FF008AEF"/>
      </dataBar>
    </cfRule>
  </conditionalFormatting>
  <conditionalFormatting sqref="L11">
    <cfRule type="dataBar" priority="16">
      <dataBar>
        <cfvo type="min" val="0"/>
        <cfvo type="max" val="0"/>
        <color rgb="FF008AEF"/>
      </dataBar>
    </cfRule>
  </conditionalFormatting>
  <conditionalFormatting sqref="L9">
    <cfRule type="dataBar" priority="15">
      <dataBar>
        <cfvo type="min" val="0"/>
        <cfvo type="max" val="0"/>
        <color rgb="FF008AEF"/>
      </dataBar>
    </cfRule>
  </conditionalFormatting>
  <conditionalFormatting sqref="L8">
    <cfRule type="dataBar" priority="14">
      <dataBar>
        <cfvo type="min" val="0"/>
        <cfvo type="max" val="0"/>
        <color rgb="FF008AEF"/>
      </dataBar>
    </cfRule>
  </conditionalFormatting>
  <conditionalFormatting sqref="L7">
    <cfRule type="dataBar" priority="13">
      <dataBar>
        <cfvo type="min" val="0"/>
        <cfvo type="max" val="0"/>
        <color rgb="FF008AEF"/>
      </dataBar>
    </cfRule>
  </conditionalFormatting>
  <conditionalFormatting sqref="L6">
    <cfRule type="dataBar" priority="12">
      <dataBar>
        <cfvo type="min" val="0"/>
        <cfvo type="max" val="0"/>
        <color rgb="FF008AEF"/>
      </dataBar>
    </cfRule>
  </conditionalFormatting>
  <conditionalFormatting sqref="L3:L36">
    <cfRule type="dataBar" priority="11">
      <dataBar>
        <cfvo type="min" val="0"/>
        <cfvo type="max" val="0"/>
        <color rgb="FF008AEF"/>
      </dataBar>
    </cfRule>
  </conditionalFormatting>
  <conditionalFormatting sqref="L3:L47">
    <cfRule type="dataBar" priority="10">
      <dataBar>
        <cfvo type="min" val="0"/>
        <cfvo type="max" val="0"/>
        <color rgb="FF638EC6"/>
      </dataBar>
    </cfRule>
  </conditionalFormatting>
  <conditionalFormatting sqref="K6:K30">
    <cfRule type="cellIs" dxfId="0" priority="8" operator="greaterThan">
      <formula>1</formula>
    </cfRule>
    <cfRule type="colorScale" priority="9">
      <colorScale>
        <cfvo type="num" val="$R$6"/>
        <cfvo type="max" val="0"/>
        <color rgb="FFFF0000"/>
        <color rgb="FFFFEF9C"/>
      </colorScale>
    </cfRule>
  </conditionalFormatting>
  <conditionalFormatting sqref="L6:M30">
    <cfRule type="dataBar" priority="7">
      <dataBar>
        <cfvo type="min" val="0"/>
        <cfvo type="max" val="0"/>
        <color rgb="FF008AEF"/>
      </dataBar>
    </cfRule>
  </conditionalFormatting>
  <conditionalFormatting sqref="L14:L19">
    <cfRule type="dataBar" priority="6">
      <dataBar>
        <cfvo type="min" val="0"/>
        <cfvo type="max" val="0"/>
        <color rgb="FF008AEF"/>
      </dataBar>
    </cfRule>
  </conditionalFormatting>
  <conditionalFormatting sqref="L14">
    <cfRule type="dataBar" priority="5">
      <dataBar>
        <cfvo type="min" val="0"/>
        <cfvo type="max" val="0"/>
        <color rgb="FF008AEF"/>
      </dataBar>
    </cfRule>
  </conditionalFormatting>
  <conditionalFormatting sqref="L16">
    <cfRule type="dataBar" priority="4">
      <dataBar>
        <cfvo type="min" val="0"/>
        <cfvo type="max" val="0"/>
        <color rgb="FF008AEF"/>
      </dataBar>
    </cfRule>
  </conditionalFormatting>
  <conditionalFormatting sqref="L18:L19">
    <cfRule type="dataBar" priority="3">
      <dataBar>
        <cfvo type="min" val="0"/>
        <cfvo type="max" val="0"/>
        <color rgb="FF008AEF"/>
      </dataBar>
    </cfRule>
  </conditionalFormatting>
  <conditionalFormatting sqref="L27">
    <cfRule type="dataBar" priority="2">
      <dataBar>
        <cfvo type="min" val="0"/>
        <cfvo type="max" val="0"/>
        <color rgb="FF008AEF"/>
      </dataBar>
    </cfRule>
  </conditionalFormatting>
  <conditionalFormatting sqref="L27">
    <cfRule type="dataBar" priority="1">
      <dataBar>
        <cfvo type="min" val="0"/>
        <cfvo type="max" val="0"/>
        <color rgb="FF008AEF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Iden AGAPE LAURYN</vt:lpstr>
      <vt:lpstr>Eval AGAPE LAURYN</vt:lpstr>
      <vt:lpstr>Idendification</vt:lpstr>
      <vt:lpstr>Evaluation</vt:lpstr>
      <vt:lpstr>'Iden AGAPE LAURYN'!Zone_d_impression</vt:lpstr>
      <vt:lpstr>Idendification!Zone_d_impression</vt:lpstr>
    </vt:vector>
  </TitlesOfParts>
  <Company>Rectorat de Clermont-ferrand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RAGE</dc:creator>
  <cp:lastModifiedBy>PC</cp:lastModifiedBy>
  <cp:lastPrinted>2021-07-09T07:37:53Z</cp:lastPrinted>
  <dcterms:created xsi:type="dcterms:W3CDTF">2011-09-27T19:32:21Z</dcterms:created>
  <dcterms:modified xsi:type="dcterms:W3CDTF">2021-07-09T09:52:36Z</dcterms:modified>
</cp:coreProperties>
</file>