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codeName="ThisWorkbook" defaultThemeVersion="124226"/>
  <bookViews>
    <workbookView xWindow="2415" yWindow="300" windowWidth="8370" windowHeight="11460" tabRatio="857" activeTab="6"/>
  </bookViews>
  <sheets>
    <sheet name="Lisez moi" sheetId="25" r:id="rId1"/>
    <sheet name="Coût Air comprimé" sheetId="28" r:id="rId2"/>
    <sheet name="Flex@40cm" sheetId="22" r:id="rId3"/>
    <sheet name="Flex@40cm (2)" sheetId="30" r:id="rId4"/>
    <sheet name="Flex@2m" sheetId="20" r:id="rId5"/>
    <sheet name="ParaDish2@2m" sheetId="29" r:id="rId6"/>
    <sheet name="ParaDish2@5m" sheetId="31" r:id="rId7"/>
    <sheet name="ParaDish1@2m" sheetId="19" r:id="rId8"/>
    <sheet name="ParaDish1@5m" sheetId="18" r:id="rId9"/>
    <sheet name="Résumé" sheetId="27" r:id="rId10"/>
    <sheet name="Revision Table" sheetId="23" r:id="rId11"/>
  </sheets>
  <definedNames>
    <definedName name="_xlnm._FilterDatabase" localSheetId="4" hidden="1">'Flex@2m'!$I$9:$I$11</definedName>
    <definedName name="_xlnm._FilterDatabase" localSheetId="2" hidden="1">'Flex@40cm'!$I$9:$I$11</definedName>
    <definedName name="_xlnm._FilterDatabase" localSheetId="7" hidden="1">'ParaDish1@2m'!$I$9:$I$11</definedName>
    <definedName name="_xlnm._FilterDatabase" localSheetId="8" hidden="1">'ParaDish1@5m'!$I$9:$I$11</definedName>
  </definedNames>
  <calcPr calcId="145621"/>
</workbook>
</file>

<file path=xl/calcChain.xml><?xml version="1.0" encoding="utf-8"?>
<calcChain xmlns="http://schemas.openxmlformats.org/spreadsheetml/2006/main">
  <c r="D17" i="28" l="1"/>
  <c r="X38" i="18" l="1"/>
  <c r="X36" i="18"/>
  <c r="X34" i="18"/>
  <c r="X32" i="18"/>
  <c r="X30" i="18"/>
  <c r="X28" i="18"/>
  <c r="X26" i="18"/>
  <c r="X24" i="18"/>
  <c r="X22" i="18"/>
  <c r="X20" i="18"/>
  <c r="X18" i="18"/>
  <c r="R38" i="18"/>
  <c r="R36" i="18"/>
  <c r="R34" i="18"/>
  <c r="R32" i="18"/>
  <c r="R30" i="18"/>
  <c r="R28" i="18"/>
  <c r="R26" i="18"/>
  <c r="R24" i="18"/>
  <c r="R22" i="18"/>
  <c r="R20" i="18"/>
  <c r="R18" i="18"/>
  <c r="L38" i="18"/>
  <c r="L36" i="18"/>
  <c r="L34" i="18"/>
  <c r="L32" i="18"/>
  <c r="L30" i="18"/>
  <c r="L28" i="18"/>
  <c r="L26" i="18"/>
  <c r="L24" i="18"/>
  <c r="L22" i="18"/>
  <c r="L20" i="18"/>
  <c r="L18" i="18"/>
  <c r="F38" i="18"/>
  <c r="F36" i="18"/>
  <c r="F34" i="18"/>
  <c r="F32" i="18"/>
  <c r="F30" i="18"/>
  <c r="F28" i="18"/>
  <c r="F26" i="18"/>
  <c r="F24" i="18"/>
  <c r="F22" i="18"/>
  <c r="F20" i="18"/>
  <c r="F18" i="18"/>
  <c r="X16" i="18"/>
  <c r="R16" i="18"/>
  <c r="L16" i="18"/>
  <c r="F16" i="18"/>
  <c r="F16" i="19"/>
  <c r="X38" i="19"/>
  <c r="X36" i="19"/>
  <c r="X34" i="19"/>
  <c r="X32" i="19"/>
  <c r="X30" i="19"/>
  <c r="X28" i="19"/>
  <c r="X26" i="19"/>
  <c r="X24" i="19"/>
  <c r="X22" i="19"/>
  <c r="X20" i="19"/>
  <c r="X18" i="19"/>
  <c r="R38" i="19"/>
  <c r="R36" i="19"/>
  <c r="R34" i="19"/>
  <c r="R32" i="19"/>
  <c r="R30" i="19"/>
  <c r="R28" i="19"/>
  <c r="R26" i="19"/>
  <c r="R24" i="19"/>
  <c r="R22" i="19"/>
  <c r="R20" i="19"/>
  <c r="R18" i="19"/>
  <c r="L38" i="19"/>
  <c r="L36" i="19"/>
  <c r="L34" i="19"/>
  <c r="L32" i="19"/>
  <c r="L30" i="19"/>
  <c r="L28" i="19"/>
  <c r="L26" i="19"/>
  <c r="L24" i="19"/>
  <c r="L22" i="19"/>
  <c r="L20" i="19"/>
  <c r="L18" i="19"/>
  <c r="X16" i="19"/>
  <c r="R16" i="19"/>
  <c r="L16" i="19"/>
  <c r="F38" i="19"/>
  <c r="F36" i="19"/>
  <c r="F34" i="19"/>
  <c r="F32" i="19"/>
  <c r="F30" i="19"/>
  <c r="F28" i="19"/>
  <c r="F26" i="19"/>
  <c r="F24" i="19"/>
  <c r="F22" i="19"/>
  <c r="F20" i="19"/>
  <c r="F18" i="19"/>
  <c r="F16" i="31"/>
  <c r="X38" i="31"/>
  <c r="X36" i="31"/>
  <c r="X34" i="31"/>
  <c r="X32" i="31"/>
  <c r="X30" i="31"/>
  <c r="X28" i="31"/>
  <c r="X26" i="31"/>
  <c r="X24" i="31"/>
  <c r="X22" i="31"/>
  <c r="X20" i="31"/>
  <c r="X18" i="31"/>
  <c r="R38" i="31"/>
  <c r="R36" i="31"/>
  <c r="R34" i="31"/>
  <c r="R32" i="31"/>
  <c r="R30" i="31"/>
  <c r="R28" i="31"/>
  <c r="R26" i="31"/>
  <c r="R24" i="31"/>
  <c r="R22" i="31"/>
  <c r="R20" i="31"/>
  <c r="R18" i="31"/>
  <c r="L38" i="31"/>
  <c r="L36" i="31"/>
  <c r="L34" i="31"/>
  <c r="L32" i="31"/>
  <c r="L30" i="31"/>
  <c r="L28" i="31"/>
  <c r="L26" i="31"/>
  <c r="L24" i="31"/>
  <c r="L22" i="31"/>
  <c r="L20" i="31"/>
  <c r="L18" i="31"/>
  <c r="X16" i="31"/>
  <c r="R16" i="31"/>
  <c r="L16" i="31"/>
  <c r="F38" i="31"/>
  <c r="F36" i="31"/>
  <c r="F34" i="31"/>
  <c r="F32" i="31"/>
  <c r="F30" i="31"/>
  <c r="F28" i="31"/>
  <c r="F26" i="31"/>
  <c r="F24" i="31"/>
  <c r="F22" i="31"/>
  <c r="F20" i="31"/>
  <c r="F18" i="31"/>
  <c r="F16" i="29"/>
  <c r="X38" i="29"/>
  <c r="X36" i="29"/>
  <c r="X34" i="29"/>
  <c r="X32" i="29"/>
  <c r="X30" i="29"/>
  <c r="X28" i="29"/>
  <c r="X26" i="29"/>
  <c r="X24" i="29"/>
  <c r="X22" i="29"/>
  <c r="X20" i="29"/>
  <c r="X18" i="29"/>
  <c r="R38" i="29"/>
  <c r="R36" i="29"/>
  <c r="R34" i="29"/>
  <c r="R32" i="29"/>
  <c r="R30" i="29"/>
  <c r="R28" i="29"/>
  <c r="R26" i="29"/>
  <c r="R24" i="29"/>
  <c r="R22" i="29"/>
  <c r="R20" i="29"/>
  <c r="R18" i="29"/>
  <c r="L38" i="29"/>
  <c r="L36" i="29"/>
  <c r="L34" i="29"/>
  <c r="L32" i="29"/>
  <c r="L30" i="29"/>
  <c r="L28" i="29"/>
  <c r="L26" i="29"/>
  <c r="L24" i="29"/>
  <c r="L22" i="29"/>
  <c r="L20" i="29"/>
  <c r="L18" i="29"/>
  <c r="F38" i="29"/>
  <c r="F36" i="29"/>
  <c r="F34" i="29"/>
  <c r="F32" i="29"/>
  <c r="F30" i="29"/>
  <c r="F28" i="29"/>
  <c r="F26" i="29"/>
  <c r="F24" i="29"/>
  <c r="F22" i="29"/>
  <c r="F20" i="29"/>
  <c r="F18" i="29"/>
  <c r="X16" i="29"/>
  <c r="R16" i="29"/>
  <c r="L16" i="29"/>
  <c r="F16" i="20"/>
  <c r="X38" i="20"/>
  <c r="X36" i="20"/>
  <c r="X34" i="20"/>
  <c r="X32" i="20"/>
  <c r="X30" i="20"/>
  <c r="X28" i="20"/>
  <c r="X26" i="20"/>
  <c r="X24" i="20"/>
  <c r="X22" i="20"/>
  <c r="X20" i="20"/>
  <c r="X18" i="20"/>
  <c r="R38" i="20"/>
  <c r="R36" i="20"/>
  <c r="R34" i="20"/>
  <c r="R32" i="20"/>
  <c r="R30" i="20"/>
  <c r="R28" i="20"/>
  <c r="R26" i="20"/>
  <c r="R24" i="20"/>
  <c r="R22" i="20"/>
  <c r="R20" i="20"/>
  <c r="R18" i="20"/>
  <c r="L38" i="20"/>
  <c r="L36" i="20"/>
  <c r="L34" i="20"/>
  <c r="L32" i="20"/>
  <c r="L30" i="20"/>
  <c r="L28" i="20"/>
  <c r="L26" i="20"/>
  <c r="L24" i="20"/>
  <c r="L22" i="20"/>
  <c r="L20" i="20"/>
  <c r="L18" i="20"/>
  <c r="F38" i="20"/>
  <c r="F36" i="20"/>
  <c r="F34" i="20"/>
  <c r="F32" i="20"/>
  <c r="F30" i="20"/>
  <c r="F28" i="20"/>
  <c r="F26" i="20"/>
  <c r="F24" i="20"/>
  <c r="F22" i="20"/>
  <c r="F20" i="20"/>
  <c r="F18" i="20"/>
  <c r="X16" i="20"/>
  <c r="R16" i="20"/>
  <c r="L16" i="20"/>
  <c r="X38" i="30"/>
  <c r="X36" i="30"/>
  <c r="X34" i="30"/>
  <c r="X32" i="30"/>
  <c r="X30" i="30"/>
  <c r="X28" i="30"/>
  <c r="X26" i="30"/>
  <c r="X24" i="30"/>
  <c r="X22" i="30"/>
  <c r="X20" i="30"/>
  <c r="X18" i="30"/>
  <c r="R38" i="30"/>
  <c r="R36" i="30"/>
  <c r="R34" i="30"/>
  <c r="R32" i="30"/>
  <c r="R30" i="30"/>
  <c r="R28" i="30"/>
  <c r="R26" i="30"/>
  <c r="R24" i="30"/>
  <c r="R22" i="30"/>
  <c r="R20" i="30"/>
  <c r="R18" i="30"/>
  <c r="L38" i="30"/>
  <c r="L36" i="30"/>
  <c r="L34" i="30"/>
  <c r="L32" i="30"/>
  <c r="L30" i="30"/>
  <c r="L28" i="30"/>
  <c r="L26" i="30"/>
  <c r="L24" i="30"/>
  <c r="L22" i="30"/>
  <c r="L20" i="30"/>
  <c r="L18" i="30"/>
  <c r="X16" i="30"/>
  <c r="R16" i="30"/>
  <c r="L16" i="30"/>
  <c r="F38" i="30"/>
  <c r="F36" i="30"/>
  <c r="F34" i="30"/>
  <c r="F32" i="30"/>
  <c r="F30" i="30"/>
  <c r="F28" i="30"/>
  <c r="F26" i="30"/>
  <c r="F24" i="30"/>
  <c r="F22" i="30"/>
  <c r="F20" i="30"/>
  <c r="F18" i="30"/>
  <c r="F16" i="30"/>
  <c r="X38" i="22" l="1"/>
  <c r="X36" i="22"/>
  <c r="X34" i="22"/>
  <c r="X32" i="22"/>
  <c r="X30" i="22"/>
  <c r="X28" i="22"/>
  <c r="X26" i="22"/>
  <c r="X24" i="22"/>
  <c r="X22" i="22"/>
  <c r="X20" i="22"/>
  <c r="X18" i="22"/>
  <c r="R38" i="22"/>
  <c r="R36" i="22"/>
  <c r="R34" i="22"/>
  <c r="R32" i="22"/>
  <c r="R30" i="22"/>
  <c r="R28" i="22"/>
  <c r="R26" i="22"/>
  <c r="R24" i="22"/>
  <c r="R22" i="22"/>
  <c r="R20" i="22"/>
  <c r="R18" i="22"/>
  <c r="L38" i="22"/>
  <c r="L36" i="22"/>
  <c r="L34" i="22"/>
  <c r="L32" i="22"/>
  <c r="L30" i="22"/>
  <c r="L28" i="22"/>
  <c r="L26" i="22"/>
  <c r="L24" i="22"/>
  <c r="L22" i="22"/>
  <c r="L20" i="22"/>
  <c r="L18" i="22"/>
  <c r="F38" i="22"/>
  <c r="F36" i="22"/>
  <c r="F34" i="22"/>
  <c r="F32" i="22"/>
  <c r="F30" i="22"/>
  <c r="F28" i="22"/>
  <c r="F26" i="22"/>
  <c r="F24" i="22"/>
  <c r="F22" i="22"/>
  <c r="F20" i="22"/>
  <c r="F18" i="22"/>
  <c r="X16" i="22"/>
  <c r="R16" i="22"/>
  <c r="L16" i="22"/>
  <c r="F16" i="22"/>
  <c r="M8" i="31" l="1"/>
  <c r="V7" i="31" l="1"/>
  <c r="V11" i="31" l="1"/>
  <c r="D23" i="27"/>
  <c r="V7" i="30"/>
  <c r="V9" i="30" l="1"/>
  <c r="V11" i="30" s="1"/>
  <c r="V7" i="29" l="1"/>
  <c r="D21" i="27" s="1"/>
  <c r="F21" i="27" s="1"/>
  <c r="V9" i="19"/>
  <c r="V9" i="20"/>
  <c r="V9" i="29"/>
  <c r="V9" i="22"/>
  <c r="V9" i="18"/>
  <c r="V11" i="29" l="1"/>
  <c r="V7" i="18" l="1"/>
  <c r="V7" i="19" l="1"/>
  <c r="D17" i="27" s="1"/>
  <c r="F17" i="27" s="1"/>
  <c r="V7" i="20"/>
  <c r="D15" i="27" s="1"/>
  <c r="F15" i="27" s="1"/>
  <c r="F23" i="27"/>
  <c r="D19" i="27"/>
  <c r="F19" i="27" s="1"/>
  <c r="V7" i="22"/>
  <c r="D13" i="27" s="1"/>
  <c r="V11" i="18"/>
  <c r="V11" i="19" l="1"/>
  <c r="V11" i="20"/>
  <c r="F13" i="27"/>
  <c r="F25" i="27" s="1"/>
  <c r="D25" i="27"/>
  <c r="V11" i="22"/>
</calcChain>
</file>

<file path=xl/sharedStrings.xml><?xml version="1.0" encoding="utf-8"?>
<sst xmlns="http://schemas.openxmlformats.org/spreadsheetml/2006/main" count="275" uniqueCount="127">
  <si>
    <t>dBµV</t>
  </si>
  <si>
    <t>bar</t>
  </si>
  <si>
    <t>2 m</t>
  </si>
  <si>
    <t>L/h</t>
  </si>
  <si>
    <t>5 m</t>
  </si>
  <si>
    <t>psi</t>
  </si>
  <si>
    <t>40 cm</t>
  </si>
  <si>
    <t>Revision</t>
  </si>
  <si>
    <t>Date</t>
  </si>
  <si>
    <t>Author</t>
  </si>
  <si>
    <t>1.0</t>
  </si>
  <si>
    <t>Description</t>
  </si>
  <si>
    <t xml:space="preserve">Gus Velasquez </t>
  </si>
  <si>
    <t>First Beta version</t>
  </si>
  <si>
    <t>N/A</t>
  </si>
  <si>
    <t>Ce dont vous aurez besoin pour démarrer</t>
  </si>
  <si>
    <t>2. Un capteur flexible et/ou parabolique</t>
  </si>
  <si>
    <t xml:space="preserve">Les mesures correspondant à des débits de fuite plus élevés ou moins élevés </t>
  </si>
  <si>
    <t>Pression réseau</t>
  </si>
  <si>
    <t>Capteur Interne US ou Canne flexible</t>
  </si>
  <si>
    <t>Litres/heure</t>
  </si>
  <si>
    <t>Fuite N°</t>
  </si>
  <si>
    <t>1. Un détecteur d’ultrasons SDT170  ou SDT200 ou SDT270</t>
  </si>
  <si>
    <t>Coût 1000 m3</t>
  </si>
  <si>
    <t>(consommation annuelle de 500 à 2 000 MWh) est de 0,081 € H.T. pour 2012</t>
  </si>
  <si>
    <t>Source Eurostat</t>
  </si>
  <si>
    <t>(1) : énergie nécessaire pour produire un mètre cuble d'air comprimé.</t>
  </si>
  <si>
    <t>En moyenne elle est de 0,2kWh pour une pression de service de 7 bar.</t>
  </si>
  <si>
    <t>(2) : Prix H.T. de l'électricité auprès de votre fournisseur.</t>
  </si>
  <si>
    <t>Le prix moyen aux consommateurs industriels de taille moyenne</t>
  </si>
  <si>
    <t>(3) : Nombre annuel d'heures de fonctionnement des compresseurs.</t>
  </si>
  <si>
    <t>A ne pas confondre avec les heures de production.</t>
  </si>
  <si>
    <t>pour un fonctionnement des compresseurs 5 jours sur 7, 24 heures sur 24,</t>
  </si>
  <si>
    <t>Le nombre d'heures couramment utilisé est de 6200 heures par an</t>
  </si>
  <si>
    <t>Capteur interne US ou Canne flexible</t>
  </si>
  <si>
    <t xml:space="preserve"> </t>
  </si>
  <si>
    <t>Coût/1000m3 air comprimé</t>
  </si>
  <si>
    <t xml:space="preserve"> pertes/an Flex@40cm</t>
  </si>
  <si>
    <t>Pertes/an Flex@2m</t>
  </si>
  <si>
    <t>Parabole Paradish1</t>
  </si>
  <si>
    <t xml:space="preserve">Distance Fuite / Parabole :  </t>
  </si>
  <si>
    <t>Cette configuration n'est pas recommandée
La distance devrait être de 5 mètres ou plus.</t>
  </si>
  <si>
    <t>Total pertes/heure</t>
  </si>
  <si>
    <t>Total Pertes/heure</t>
  </si>
  <si>
    <t>Pertes/an Parabole@5m</t>
  </si>
  <si>
    <t>Pertes/an Parabole@2m</t>
  </si>
  <si>
    <t>Litre/heure</t>
  </si>
  <si>
    <t>Pertes par heure</t>
  </si>
  <si>
    <t>Calcul du coût de l'air comprimé</t>
  </si>
  <si>
    <t>kWh/m3 (1)</t>
  </si>
  <si>
    <t>Prix kWh (2)</t>
  </si>
  <si>
    <t>Heures /an (3)</t>
  </si>
  <si>
    <t>même en période d'arrêt de production.</t>
  </si>
  <si>
    <t>Les compresseurs continuent à alimenter les fuites,</t>
  </si>
  <si>
    <t>et de 8700 heures par an pour un fonctionnement des compresseurs</t>
  </si>
  <si>
    <t xml:space="preserve"> 7 jours sur 7, 24 heures sur 24.</t>
  </si>
  <si>
    <t>3. Le nombre d'heures d'utilisation annuelle des compresseurs</t>
  </si>
  <si>
    <t>4. Le coût du kWh dans votre entreprise</t>
  </si>
  <si>
    <t>Depuis l'onglet Coût Air Comprimé, encodez les informations à votre disposition,</t>
  </si>
  <si>
    <t>ou alors gardez les valeurs par défaut :</t>
  </si>
  <si>
    <t>1°) Energie pour produire un m3 d'air comprimé</t>
  </si>
  <si>
    <t>2°) Le prix du kWh</t>
  </si>
  <si>
    <t>3°) Le nombre d'heures de fonctionnement des compresseurs</t>
  </si>
  <si>
    <t>Encodage des fuites trouvées</t>
  </si>
  <si>
    <t>Vous avez à votre disposition les onglets Flex@40cm, Flex@2m,</t>
  </si>
  <si>
    <t>ParaDish1@2m et 5m, ParaDish2@2m et 5m.</t>
  </si>
  <si>
    <t>Seules les cellules vertes peuvent être complétées.</t>
  </si>
  <si>
    <t>Encodez les valeurs de mesure en dBµV pour chaque capteur et distance.</t>
  </si>
  <si>
    <t>A chaque mesure encodée, l'outil calcule :</t>
  </si>
  <si>
    <t>1°) le volume d'air perdu par la fuite en litres/heure</t>
  </si>
  <si>
    <t>2°) Le cumul de toutes les fuites par capteur et distance en m3/h</t>
  </si>
  <si>
    <t>3°) Le cumul de toutes les fuites par capteur et distance en €/an</t>
  </si>
  <si>
    <t>de fonctionnement des compresseurs</t>
  </si>
  <si>
    <t>en fonction du coût de l'air comprimé et du nombre d'heures</t>
  </si>
  <si>
    <t>Onglet Résumé</t>
  </si>
  <si>
    <t>L'onglet Résumé récapitule par distance et capteur :</t>
  </si>
  <si>
    <t>1°) Le cumul des pertes en m3/h</t>
  </si>
  <si>
    <t>2°) Le cumul des pertes en €/an</t>
  </si>
  <si>
    <t>Encodez la pression de service (choix possible de 1 à 10 bar).</t>
  </si>
  <si>
    <t>seront indiquées d'un fond rouge dans le tableau.</t>
  </si>
  <si>
    <t>Il est également limité à une pression de réseau comprise entre 1 et 10 bar.</t>
  </si>
  <si>
    <t>Tous droits réservés. Reproduction interdite sous quelque forme que ce soit, de toute ou partie de ce document sans la permission écrite de :</t>
  </si>
  <si>
    <t>Troisième édition, version française.</t>
  </si>
  <si>
    <t>SDT International n.v. s.a. Bd. de l’Humanité 415 - 1190 Bruxelles (Belgique) - www.sdt.eu - info@sdt.be</t>
  </si>
  <si>
    <r>
      <t xml:space="preserve">Copyright </t>
    </r>
    <r>
      <rPr>
        <b/>
        <sz val="8"/>
        <color theme="4"/>
        <rFont val="Calibri"/>
        <family val="2"/>
      </rPr>
      <t>©</t>
    </r>
    <r>
      <rPr>
        <b/>
        <sz val="8"/>
        <color theme="4"/>
        <rFont val="Verdana"/>
        <family val="2"/>
      </rPr>
      <t xml:space="preserve"> 2013 by SDT International n.v. s.a.</t>
    </r>
  </si>
  <si>
    <t>Résumé</t>
  </si>
  <si>
    <t>Flex@40cm</t>
  </si>
  <si>
    <t>Pertes en €/an</t>
  </si>
  <si>
    <t>Flex@2m</t>
  </si>
  <si>
    <t>ParaDish1@2m</t>
  </si>
  <si>
    <t>ParaDish1@5m</t>
  </si>
  <si>
    <t>ParaDish2@2m</t>
  </si>
  <si>
    <t>Cumul</t>
  </si>
  <si>
    <t>SDT ne peut être tenu responsable des résultats obtenus lors de l'utilisation de ce Convertisseur</t>
  </si>
  <si>
    <t xml:space="preserve">Avertissement
Comprendre l'impact économique des fuites d'air pour la rentabilité d'une entreprise n'est pas difficile, mais estimer le coût réel de chaque fuite en Euro peut le devenir. L'exercice le plus complexe est de quantifier le volume d'air gaspillé pour compenser la fuite. Grâce à son savoir engrangé depuis 40 ans, SDT a élaboré le convertisseur dB SDT / débit pour aider les inspecteurs à estimer le coût des fuites. SDT convient qu'il existe de nombreux facteurs qui influent sur l'exactitude des résultats mais nous pensons qu’il est préférable d’avoir une idée approximative des coûts plutôt que rien du tout ! SDT met cet outil à la disposition de ses clients mais ne se déclare pas responsable des résultats obtenus et des décisions qui pourraient s’ensuivre. L'utilisation du Convertisseur dB SDT / débit, ainsi que toutes les mesures prises à la suite de son utilisation, reste donc la responsabilité de l'utilisateur final.
                                                                                     </t>
  </si>
  <si>
    <t>Limites du Convertisseur dB SDT / débit</t>
  </si>
  <si>
    <t>Utilisation du Convertisseur SDT dBµV / débit</t>
  </si>
  <si>
    <t>JPE</t>
  </si>
  <si>
    <t>Parabole ParaDish2</t>
  </si>
  <si>
    <t>Coût 1000 m³ air comprimé</t>
  </si>
  <si>
    <t>ParaDish2@5m</t>
  </si>
  <si>
    <t>Insert Tab Flex@40cm(2) and Tab ParaDish2@5m. Tab Résumé corrected</t>
  </si>
  <si>
    <t>1.1</t>
  </si>
  <si>
    <t>Litres/hour</t>
  </si>
  <si>
    <t>1.2</t>
  </si>
  <si>
    <t>Légende</t>
  </si>
  <si>
    <t>Peut-être rempli</t>
  </si>
  <si>
    <t>Sera calculé</t>
  </si>
  <si>
    <t xml:space="preserve">   1   à   10 </t>
  </si>
  <si>
    <t xml:space="preserve"> Distance capteur / fuite </t>
  </si>
  <si>
    <t>L'outil est limité à certains débits en fonction du capteur utilisé.</t>
  </si>
  <si>
    <t>Limites : 1 à 10 bar    -   Min 10 dB    -   Max 78,6 dB    -    290  à  15069 Litres / heure</t>
  </si>
  <si>
    <t>m³/heure</t>
  </si>
  <si>
    <t>Limites : 1 à 10 bar    -   Min 20 dB    -   Max 60 dB    -    1502  à  15046 Litres / heure</t>
  </si>
  <si>
    <r>
      <t>Pertes en m</t>
    </r>
    <r>
      <rPr>
        <b/>
        <vertAlign val="superscript"/>
        <sz val="14"/>
        <color theme="0"/>
        <rFont val="Arial"/>
        <family val="2"/>
      </rPr>
      <t>3</t>
    </r>
    <r>
      <rPr>
        <b/>
        <sz val="14"/>
        <color theme="0"/>
        <rFont val="Arial"/>
        <family val="2"/>
      </rPr>
      <t>/an</t>
    </r>
  </si>
  <si>
    <t xml:space="preserve">    2 m</t>
  </si>
  <si>
    <t>Distance Parabole / fuite</t>
  </si>
  <si>
    <t>m³/hour</t>
  </si>
  <si>
    <t>Limites : 1 à 10 bar    -   Min 20 dB    -   Max 88,4 dB    -    585  à  25724 Litres / heure</t>
  </si>
  <si>
    <t>Limites : 1 à 10 bar    -   Min 20 dB    -   Max 75 dB    -    1083  à  25726 Litres / heure</t>
  </si>
  <si>
    <t xml:space="preserve">Distance Parabole / fuite </t>
  </si>
  <si>
    <t>Limites : 1 à 10 bar    -   Min 20 dB    -   Max 87 dB    -    346  à  16413 Litres / heure</t>
  </si>
  <si>
    <t xml:space="preserve">Distance Fuite / Parabole </t>
  </si>
  <si>
    <t>1.3</t>
  </si>
  <si>
    <t>'Update links'' message removed when opening the file</t>
  </si>
  <si>
    <t>Tabs Paradish2@5m and Résumé corrected. Added Legend on Tab Coût Air comprimé</t>
  </si>
  <si>
    <t>Limites : 1 à 10 bar    -   Min 20 dB    -   Max 75 dB    -    346  à  18252 Litres / heure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</si>
</sst>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 &quot;€&quot;"/>
    <numFmt numFmtId="166" formatCode="d/mm/yyyy;@"/>
    <numFmt numFmtId="167" formatCode="_(* #,##0.00_);_(* \(#,##0.00\);_(* &quot;-&quot;??_);_(@_)"/>
    <numFmt numFmtId="168" formatCode="&quot;$&quot;#,##0"/>
    <numFmt numFmtId="169" formatCode="&quot;$&quot;#,##0.00"/>
    <numFmt numFmtId="170" formatCode="_ &quot;€&quot;\ * #,##0.000_ ;_ &quot;€&quot;\ * \-#,##0.000_ ;_ &quot;€&quot;\ * &quot;-&quot;???_ ;_ @_ "/>
    <numFmt numFmtId="171" formatCode="&quot;€&quot;\ #,##0.00"/>
    <numFmt numFmtId="172" formatCode="&quot;€&quot;\ #,##0"/>
  </numFmts>
  <fonts count="60" x14ac:knownFonts="1">
    <font>
      <sz val="10"/>
      <name val="Arial"/>
    </font>
    <font>
      <sz val="11"/>
      <color theme="1"/>
      <name val="Calibri"/>
      <family val="2"/>
      <scheme val="minor"/>
    </font>
    <font>
      <sz val="10"/>
      <name val="Arial"/>
      <family val="2"/>
    </font>
    <font>
      <sz val="8"/>
      <name val="Arial"/>
      <family val="2"/>
    </font>
    <font>
      <b/>
      <sz val="12"/>
      <name val="Arial"/>
      <family val="2"/>
    </font>
    <font>
      <b/>
      <sz val="10"/>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sz val="10"/>
      <color indexed="10"/>
      <name val="Arial"/>
      <family val="2"/>
    </font>
    <font>
      <b/>
      <sz val="9"/>
      <name val="Verdana"/>
      <family val="2"/>
    </font>
    <font>
      <sz val="10"/>
      <name val="Arial"/>
      <family val="2"/>
    </font>
    <font>
      <sz val="10"/>
      <color indexed="9"/>
      <name val="Arial"/>
      <family val="2"/>
    </font>
    <font>
      <i/>
      <sz val="10"/>
      <name val="Arial"/>
      <family val="2"/>
    </font>
    <font>
      <b/>
      <i/>
      <sz val="12"/>
      <color indexed="12"/>
      <name val="Arial"/>
      <family val="2"/>
    </font>
    <font>
      <i/>
      <sz val="10"/>
      <color indexed="10"/>
      <name val="Arial"/>
      <family val="2"/>
    </font>
    <font>
      <b/>
      <i/>
      <sz val="12"/>
      <color indexed="62"/>
      <name val="Arial"/>
      <family val="2"/>
    </font>
    <font>
      <sz val="10"/>
      <color indexed="9"/>
      <name val="Arial"/>
      <family val="2"/>
    </font>
    <font>
      <b/>
      <sz val="12"/>
      <color theme="5" tint="-0.249977111117893"/>
      <name val="Algerian"/>
      <family val="5"/>
    </font>
    <font>
      <b/>
      <sz val="14"/>
      <color indexed="18"/>
      <name val="Arial"/>
      <family val="2"/>
    </font>
    <font>
      <b/>
      <i/>
      <sz val="11"/>
      <name val="Arial"/>
      <family val="2"/>
    </font>
    <font>
      <b/>
      <i/>
      <sz val="11"/>
      <color indexed="9"/>
      <name val="Arial"/>
      <family val="2"/>
    </font>
    <font>
      <sz val="10"/>
      <color theme="0"/>
      <name val="Arial"/>
      <family val="2"/>
    </font>
    <font>
      <b/>
      <sz val="10"/>
      <color theme="0"/>
      <name val="Arial"/>
      <family val="2"/>
    </font>
    <font>
      <b/>
      <sz val="12"/>
      <color theme="0"/>
      <name val="Arial"/>
      <family val="2"/>
    </font>
    <font>
      <b/>
      <i/>
      <sz val="10"/>
      <color theme="3"/>
      <name val="Arial"/>
      <family val="2"/>
    </font>
    <font>
      <b/>
      <sz val="11"/>
      <color theme="0"/>
      <name val="Arial"/>
      <family val="2"/>
    </font>
    <font>
      <b/>
      <sz val="16"/>
      <color theme="0"/>
      <name val="Arial"/>
      <family val="2"/>
    </font>
    <font>
      <b/>
      <sz val="14"/>
      <color theme="0"/>
      <name val="Arial"/>
      <family val="2"/>
    </font>
    <font>
      <sz val="14"/>
      <name val="Arial"/>
      <family val="2"/>
    </font>
    <font>
      <b/>
      <sz val="12"/>
      <color theme="4"/>
      <name val="Arial"/>
      <family val="2"/>
    </font>
    <font>
      <i/>
      <sz val="10"/>
      <color theme="4"/>
      <name val="Arial"/>
      <family val="2"/>
    </font>
    <font>
      <b/>
      <i/>
      <sz val="10"/>
      <color theme="4"/>
      <name val="Arial"/>
      <family val="2"/>
    </font>
    <font>
      <sz val="10"/>
      <color theme="4"/>
      <name val="Arial"/>
      <family val="2"/>
    </font>
    <font>
      <sz val="8"/>
      <name val="Verdana"/>
      <family val="2"/>
    </font>
    <font>
      <b/>
      <sz val="8"/>
      <color theme="4"/>
      <name val="Verdana"/>
      <family val="2"/>
    </font>
    <font>
      <b/>
      <sz val="8"/>
      <color theme="4"/>
      <name val="Calibri"/>
      <family val="2"/>
    </font>
    <font>
      <b/>
      <sz val="10"/>
      <color theme="4"/>
      <name val="Arial"/>
      <family val="2"/>
    </font>
    <font>
      <i/>
      <sz val="11"/>
      <color theme="4"/>
      <name val="Arial"/>
      <family val="2"/>
    </font>
    <font>
      <sz val="11"/>
      <name val="Arial"/>
      <family val="2"/>
    </font>
    <font>
      <sz val="10"/>
      <name val="Calibri"/>
      <family val="2"/>
      <scheme val="minor"/>
    </font>
    <font>
      <b/>
      <sz val="12"/>
      <name val="Calibri"/>
      <family val="2"/>
      <scheme val="minor"/>
    </font>
    <font>
      <b/>
      <sz val="14"/>
      <color theme="0"/>
      <name val="Calibri"/>
      <family val="2"/>
      <scheme val="minor"/>
    </font>
    <font>
      <sz val="10"/>
      <color indexed="9"/>
      <name val="Calibri"/>
      <family val="2"/>
      <scheme val="minor"/>
    </font>
    <font>
      <b/>
      <sz val="10"/>
      <name val="Calibri"/>
      <family val="2"/>
      <scheme val="minor"/>
    </font>
    <font>
      <b/>
      <sz val="12"/>
      <color indexed="9"/>
      <name val="Calibri"/>
      <family val="2"/>
      <scheme val="minor"/>
    </font>
    <font>
      <b/>
      <sz val="10"/>
      <color theme="0"/>
      <name val="Calibri"/>
      <family val="2"/>
      <scheme val="minor"/>
    </font>
    <font>
      <b/>
      <sz val="10"/>
      <color indexed="9"/>
      <name val="Calibri"/>
      <family val="2"/>
      <scheme val="minor"/>
    </font>
    <font>
      <b/>
      <sz val="10"/>
      <color indexed="10"/>
      <name val="Calibri"/>
      <family val="2"/>
      <scheme val="minor"/>
    </font>
    <font>
      <b/>
      <sz val="10"/>
      <color theme="4" tint="0.59999389629810485"/>
      <name val="Calibri"/>
      <family val="2"/>
      <scheme val="minor"/>
    </font>
    <font>
      <u/>
      <sz val="10"/>
      <color theme="10"/>
      <name val="Arial"/>
      <family val="2"/>
    </font>
    <font>
      <b/>
      <sz val="18"/>
      <color theme="0"/>
      <name val="Arial"/>
      <family val="2"/>
    </font>
    <font>
      <sz val="18"/>
      <name val="Arial"/>
      <family val="2"/>
    </font>
    <font>
      <b/>
      <sz val="14"/>
      <color theme="5" tint="-0.249977111117893"/>
      <name val="Arial"/>
      <family val="2"/>
    </font>
    <font>
      <sz val="14"/>
      <color indexed="9"/>
      <name val="Arial"/>
      <family val="2"/>
    </font>
    <font>
      <sz val="14"/>
      <color theme="0"/>
      <name val="Arial"/>
      <family val="2"/>
    </font>
    <font>
      <sz val="12"/>
      <name val="Arial"/>
      <family val="2"/>
    </font>
    <font>
      <b/>
      <vertAlign val="superscript"/>
      <sz val="14"/>
      <color theme="0"/>
      <name val="Arial"/>
      <family val="2"/>
    </font>
  </fonts>
  <fills count="17">
    <fill>
      <patternFill patternType="none"/>
    </fill>
    <fill>
      <patternFill patternType="gray125"/>
    </fill>
    <fill>
      <patternFill patternType="solid">
        <fgColor indexed="11"/>
        <bgColor indexed="64"/>
      </patternFill>
    </fill>
    <fill>
      <patternFill patternType="solid">
        <fgColor indexed="54"/>
        <bgColor indexed="64"/>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00FF00"/>
        <bgColor indexed="6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8" tint="0.79998168889431442"/>
        <bgColor indexed="65"/>
      </patternFill>
    </fill>
    <fill>
      <patternFill patternType="solid">
        <fgColor theme="9"/>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bgColor indexed="64"/>
      </patternFill>
    </fill>
    <fill>
      <patternFill patternType="solid">
        <fgColor theme="4" tint="0.39997558519241921"/>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right/>
      <top style="thin">
        <color indexed="64"/>
      </top>
      <bottom/>
      <diagonal/>
    </border>
  </borders>
  <cellStyleXfs count="8">
    <xf numFmtId="0" fontId="0" fillId="0" borderId="0"/>
    <xf numFmtId="167" fontId="2" fillId="0" borderId="0" applyFont="0" applyFill="0" applyBorder="0" applyAlignment="0" applyProtection="0"/>
    <xf numFmtId="0" fontId="13" fillId="0" borderId="0"/>
    <xf numFmtId="0" fontId="1" fillId="9" borderId="0" applyNumberFormat="0" applyBorder="0" applyAlignment="0" applyProtection="0"/>
    <xf numFmtId="0" fontId="30" fillId="10" borderId="0" applyNumberFormat="0" applyBorder="0" applyAlignment="0" applyProtection="0"/>
    <xf numFmtId="0" fontId="1" fillId="11" borderId="0" applyNumberFormat="0" applyBorder="0" applyAlignment="0" applyProtection="0"/>
    <xf numFmtId="0" fontId="29" fillId="12" borderId="0" applyNumberFormat="0" applyBorder="0" applyAlignment="0" applyProtection="0"/>
    <xf numFmtId="0" fontId="52" fillId="0" borderId="0" applyNumberFormat="0" applyFill="0" applyBorder="0" applyAlignment="0" applyProtection="0"/>
  </cellStyleXfs>
  <cellXfs count="327">
    <xf numFmtId="0" fontId="0" fillId="0" borderId="0" xfId="0"/>
    <xf numFmtId="0" fontId="0" fillId="0" borderId="0" xfId="0" applyProtection="1">
      <protection hidden="1"/>
    </xf>
    <xf numFmtId="0" fontId="9" fillId="0" borderId="0" xfId="0" applyFont="1" applyAlignment="1">
      <alignment horizontal="center" vertical="center"/>
    </xf>
    <xf numFmtId="0" fontId="8" fillId="0" borderId="0"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2" borderId="2" xfId="0" applyFont="1" applyFill="1" applyBorder="1" applyAlignment="1" applyProtection="1">
      <alignment horizontal="center" vertical="center"/>
      <protection locked="0" hidden="1"/>
    </xf>
    <xf numFmtId="0" fontId="0" fillId="0" borderId="0" xfId="0" applyBorder="1" applyProtection="1">
      <protection hidden="1"/>
    </xf>
    <xf numFmtId="1" fontId="11" fillId="5" borderId="2" xfId="0" applyNumberFormat="1" applyFont="1" applyFill="1" applyBorder="1" applyAlignment="1" applyProtection="1">
      <alignment horizontal="center" vertical="center"/>
      <protection hidden="1"/>
    </xf>
    <xf numFmtId="0" fontId="0" fillId="0" borderId="0" xfId="0" applyBorder="1" applyAlignment="1" applyProtection="1">
      <alignment horizontal="left"/>
      <protection hidden="1"/>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xf>
    <xf numFmtId="0" fontId="13" fillId="0" borderId="6" xfId="0" applyFont="1" applyBorder="1" applyAlignment="1">
      <alignment horizontal="center" vertical="center"/>
    </xf>
    <xf numFmtId="164" fontId="0" fillId="0" borderId="7" xfId="0" applyNumberFormat="1" applyBorder="1" applyAlignment="1">
      <alignment horizontal="center"/>
    </xf>
    <xf numFmtId="164" fontId="5" fillId="0" borderId="0" xfId="0" applyNumberFormat="1" applyFont="1" applyBorder="1" applyAlignment="1">
      <alignment horizontal="center" vertical="center"/>
    </xf>
    <xf numFmtId="0" fontId="13" fillId="0" borderId="0" xfId="0" applyFont="1" applyBorder="1" applyAlignment="1">
      <alignment horizontal="center"/>
    </xf>
    <xf numFmtId="0" fontId="13" fillId="0" borderId="0" xfId="0" applyFont="1" applyBorder="1" applyAlignment="1">
      <alignment horizontal="center" vertical="center"/>
    </xf>
    <xf numFmtId="0" fontId="14" fillId="0" borderId="0" xfId="0" applyFont="1" applyFill="1" applyBorder="1" applyAlignment="1" applyProtection="1">
      <alignment vertical="center"/>
      <protection hidden="1"/>
    </xf>
    <xf numFmtId="166" fontId="0" fillId="0" borderId="0" xfId="0" applyNumberFormat="1"/>
    <xf numFmtId="0" fontId="5" fillId="0" borderId="0" xfId="0" applyFont="1" applyAlignment="1">
      <alignment horizontal="center"/>
    </xf>
    <xf numFmtId="0" fontId="13" fillId="0" borderId="0" xfId="2"/>
    <xf numFmtId="0" fontId="19" fillId="0" borderId="0" xfId="2" applyFont="1"/>
    <xf numFmtId="10" fontId="9" fillId="2" borderId="2" xfId="0" applyNumberFormat="1" applyFont="1" applyFill="1" applyBorder="1" applyAlignment="1" applyProtection="1">
      <alignment horizontal="center" vertical="center"/>
      <protection locked="0" hidden="1"/>
    </xf>
    <xf numFmtId="0" fontId="2" fillId="0" borderId="0" xfId="2" applyFont="1"/>
    <xf numFmtId="2" fontId="25" fillId="7" borderId="0" xfId="0" applyNumberFormat="1" applyFont="1" applyFill="1" applyBorder="1" applyProtection="1">
      <protection hidden="1"/>
    </xf>
    <xf numFmtId="0" fontId="24" fillId="7" borderId="0" xfId="0" applyFont="1" applyFill="1" applyBorder="1" applyProtection="1">
      <protection hidden="1"/>
    </xf>
    <xf numFmtId="2" fontId="26" fillId="7" borderId="0" xfId="0" applyNumberFormat="1" applyFont="1" applyFill="1" applyBorder="1" applyProtection="1">
      <protection hidden="1"/>
    </xf>
    <xf numFmtId="0" fontId="9" fillId="8" borderId="2" xfId="0" applyFont="1" applyFill="1" applyBorder="1" applyAlignment="1" applyProtection="1">
      <alignment horizontal="center" vertical="center"/>
      <protection locked="0" hidden="1"/>
    </xf>
    <xf numFmtId="0" fontId="0" fillId="0" borderId="0" xfId="0" applyAlignment="1">
      <alignment vertical="center"/>
    </xf>
    <xf numFmtId="0" fontId="0" fillId="0" borderId="0" xfId="0" applyAlignment="1" applyProtection="1">
      <alignment vertical="center"/>
      <protection hidden="1"/>
    </xf>
    <xf numFmtId="0" fontId="0" fillId="0" borderId="27" xfId="0" applyBorder="1"/>
    <xf numFmtId="0" fontId="0" fillId="0" borderId="0" xfId="0" applyBorder="1"/>
    <xf numFmtId="0" fontId="14" fillId="0" borderId="0" xfId="0" applyFont="1" applyFill="1" applyBorder="1" applyProtection="1">
      <protection hidden="1"/>
    </xf>
    <xf numFmtId="0" fontId="0" fillId="0" borderId="17" xfId="0" applyBorder="1" applyProtection="1">
      <protection hidden="1"/>
    </xf>
    <xf numFmtId="0" fontId="9" fillId="0" borderId="0" xfId="0" applyFont="1" applyBorder="1" applyAlignment="1" applyProtection="1">
      <alignment horizontal="center" vertical="center"/>
      <protection hidden="1"/>
    </xf>
    <xf numFmtId="1" fontId="9" fillId="0" borderId="0" xfId="0" applyNumberFormat="1" applyFont="1" applyBorder="1" applyAlignment="1" applyProtection="1">
      <alignment horizontal="center" vertical="center"/>
      <protection hidden="1"/>
    </xf>
    <xf numFmtId="1" fontId="9" fillId="0" borderId="17" xfId="0" applyNumberFormat="1" applyFont="1" applyBorder="1" applyAlignment="1" applyProtection="1">
      <alignment horizontal="center" vertical="center"/>
      <protection hidden="1"/>
    </xf>
    <xf numFmtId="0" fontId="1" fillId="9" borderId="2" xfId="3" applyBorder="1" applyAlignment="1" applyProtection="1">
      <alignment horizontal="center" vertical="center"/>
      <protection hidden="1"/>
    </xf>
    <xf numFmtId="0" fontId="32" fillId="13" borderId="32" xfId="0" applyFont="1" applyFill="1" applyBorder="1" applyProtection="1">
      <protection hidden="1"/>
    </xf>
    <xf numFmtId="0" fontId="4" fillId="13" borderId="32" xfId="0" applyFont="1" applyFill="1" applyBorder="1" applyProtection="1">
      <protection hidden="1"/>
    </xf>
    <xf numFmtId="0" fontId="4" fillId="13" borderId="33" xfId="0" applyFont="1" applyFill="1" applyBorder="1" applyProtection="1">
      <protection hidden="1"/>
    </xf>
    <xf numFmtId="0" fontId="32" fillId="13" borderId="35" xfId="0" applyFont="1" applyFill="1" applyBorder="1" applyProtection="1">
      <protection hidden="1"/>
    </xf>
    <xf numFmtId="0" fontId="4" fillId="13" borderId="35" xfId="0" applyFont="1" applyFill="1" applyBorder="1" applyProtection="1">
      <protection hidden="1"/>
    </xf>
    <xf numFmtId="0" fontId="4" fillId="13" borderId="36" xfId="0" applyFont="1" applyFill="1" applyBorder="1" applyProtection="1">
      <protection hidden="1"/>
    </xf>
    <xf numFmtId="0" fontId="32" fillId="13" borderId="33" xfId="0" applyFont="1" applyFill="1" applyBorder="1" applyProtection="1">
      <protection hidden="1"/>
    </xf>
    <xf numFmtId="0" fontId="32" fillId="13" borderId="0" xfId="0" applyFont="1" applyFill="1" applyBorder="1" applyProtection="1">
      <protection hidden="1"/>
    </xf>
    <xf numFmtId="0" fontId="32" fillId="13" borderId="38" xfId="0" applyFont="1" applyFill="1" applyBorder="1" applyProtection="1">
      <protection hidden="1"/>
    </xf>
    <xf numFmtId="0" fontId="32" fillId="13" borderId="36" xfId="0" applyFont="1" applyFill="1" applyBorder="1" applyProtection="1">
      <protection hidden="1"/>
    </xf>
    <xf numFmtId="0" fontId="0" fillId="0" borderId="25" xfId="0" applyBorder="1" applyProtection="1">
      <protection hidden="1"/>
    </xf>
    <xf numFmtId="0" fontId="0" fillId="0" borderId="18" xfId="0" applyBorder="1" applyProtection="1">
      <protection hidden="1"/>
    </xf>
    <xf numFmtId="0" fontId="0" fillId="0" borderId="26" xfId="0" applyBorder="1" applyProtection="1">
      <protection hidden="1"/>
    </xf>
    <xf numFmtId="0" fontId="0" fillId="0" borderId="27" xfId="0" applyBorder="1" applyProtection="1">
      <protection hidden="1"/>
    </xf>
    <xf numFmtId="0" fontId="0" fillId="0" borderId="27" xfId="0" applyBorder="1" applyAlignment="1" applyProtection="1">
      <alignment vertical="center"/>
      <protection hidden="1"/>
    </xf>
    <xf numFmtId="0" fontId="30" fillId="10" borderId="0" xfId="4" applyBorder="1" applyAlignment="1" applyProtection="1">
      <alignment vertical="center"/>
      <protection hidden="1"/>
    </xf>
    <xf numFmtId="0" fontId="31" fillId="8" borderId="0" xfId="0" applyFont="1" applyFill="1" applyBorder="1" applyAlignment="1" applyProtection="1">
      <alignment vertical="center"/>
      <protection locked="0" hidden="1"/>
    </xf>
    <xf numFmtId="0" fontId="0" fillId="0" borderId="0" xfId="0" applyBorder="1" applyAlignment="1" applyProtection="1">
      <alignment vertical="center"/>
      <protection hidden="1"/>
    </xf>
    <xf numFmtId="0" fontId="0" fillId="0" borderId="17" xfId="0" applyBorder="1" applyAlignment="1" applyProtection="1">
      <alignment vertical="center"/>
      <protection hidden="1"/>
    </xf>
    <xf numFmtId="0" fontId="5" fillId="0" borderId="0" xfId="0" applyFont="1" applyBorder="1" applyAlignment="1" applyProtection="1">
      <alignment vertical="center"/>
      <protection hidden="1"/>
    </xf>
    <xf numFmtId="0" fontId="31" fillId="0" borderId="0" xfId="0" applyFont="1" applyBorder="1" applyAlignment="1" applyProtection="1">
      <alignment vertical="center"/>
      <protection hidden="1"/>
    </xf>
    <xf numFmtId="170" fontId="31" fillId="8" borderId="0" xfId="0" applyNumberFormat="1" applyFont="1" applyFill="1" applyBorder="1" applyAlignment="1" applyProtection="1">
      <alignment vertical="center"/>
      <protection locked="0" hidden="1"/>
    </xf>
    <xf numFmtId="171" fontId="29" fillId="12" borderId="0" xfId="6" applyNumberFormat="1"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28" xfId="0" applyBorder="1" applyProtection="1">
      <protection hidden="1"/>
    </xf>
    <xf numFmtId="0" fontId="0" fillId="0" borderId="29" xfId="0" applyBorder="1" applyProtection="1">
      <protection hidden="1"/>
    </xf>
    <xf numFmtId="0" fontId="0" fillId="0" borderId="30" xfId="0" applyBorder="1" applyProtection="1">
      <protection hidden="1"/>
    </xf>
    <xf numFmtId="0" fontId="13" fillId="0" borderId="0" xfId="2" applyBorder="1" applyProtection="1">
      <protection locked="0"/>
    </xf>
    <xf numFmtId="0" fontId="15" fillId="0" borderId="0" xfId="2" applyFont="1" applyBorder="1" applyProtection="1">
      <protection locked="0"/>
    </xf>
    <xf numFmtId="0" fontId="15" fillId="7" borderId="0" xfId="2" applyFont="1" applyFill="1" applyBorder="1" applyProtection="1">
      <protection locked="0"/>
    </xf>
    <xf numFmtId="0" fontId="13" fillId="7" borderId="0" xfId="2" applyFill="1" applyBorder="1" applyProtection="1">
      <protection locked="0"/>
    </xf>
    <xf numFmtId="0" fontId="15" fillId="7" borderId="0" xfId="2" applyFont="1" applyFill="1" applyBorder="1" applyAlignment="1" applyProtection="1">
      <alignment horizontal="center"/>
      <protection locked="0"/>
    </xf>
    <xf numFmtId="0" fontId="2" fillId="7" borderId="0" xfId="2" applyFont="1" applyFill="1" applyBorder="1" applyProtection="1">
      <protection locked="0"/>
    </xf>
    <xf numFmtId="0" fontId="13" fillId="0" borderId="0" xfId="2" applyBorder="1"/>
    <xf numFmtId="0" fontId="15" fillId="0" borderId="0" xfId="0" applyFont="1" applyBorder="1" applyAlignment="1" applyProtection="1">
      <alignment vertical="center"/>
      <protection locked="0"/>
    </xf>
    <xf numFmtId="0" fontId="2" fillId="0" borderId="0" xfId="2" applyFont="1" applyBorder="1"/>
    <xf numFmtId="0" fontId="15" fillId="0" borderId="0" xfId="0" applyFont="1" applyBorder="1" applyProtection="1">
      <protection locked="0"/>
    </xf>
    <xf numFmtId="0" fontId="40" fillId="13" borderId="31" xfId="0" applyFont="1" applyFill="1" applyBorder="1" applyProtection="1">
      <protection hidden="1"/>
    </xf>
    <xf numFmtId="0" fontId="40" fillId="13" borderId="34" xfId="0" applyFont="1" applyFill="1" applyBorder="1" applyProtection="1">
      <protection hidden="1"/>
    </xf>
    <xf numFmtId="0" fontId="40" fillId="13" borderId="37" xfId="0" applyFont="1" applyFill="1" applyBorder="1" applyProtection="1">
      <protection hidden="1"/>
    </xf>
    <xf numFmtId="0" fontId="0" fillId="0" borderId="0" xfId="0" applyFill="1" applyBorder="1" applyProtection="1">
      <protection hidden="1"/>
    </xf>
    <xf numFmtId="0" fontId="2" fillId="0" borderId="0" xfId="0" applyFont="1" applyFill="1" applyBorder="1" applyProtection="1">
      <protection hidden="1"/>
    </xf>
    <xf numFmtId="0" fontId="41" fillId="0" borderId="0" xfId="0" applyFont="1" applyFill="1" applyBorder="1" applyAlignment="1" applyProtection="1">
      <alignment horizontal="right" vertical="center"/>
      <protection hidden="1"/>
    </xf>
    <xf numFmtId="0" fontId="41" fillId="0" borderId="0" xfId="0" applyFont="1" applyFill="1" applyBorder="1" applyProtection="1">
      <protection hidden="1"/>
    </xf>
    <xf numFmtId="165" fontId="41" fillId="0" borderId="0" xfId="0" applyNumberFormat="1" applyFont="1" applyFill="1" applyBorder="1" applyAlignment="1" applyProtection="1">
      <alignment horizontal="center" vertical="center"/>
      <protection hidden="1"/>
    </xf>
    <xf numFmtId="3" fontId="41" fillId="0" borderId="0" xfId="0" applyNumberFormat="1" applyFont="1" applyFill="1" applyBorder="1" applyAlignment="1" applyProtection="1">
      <alignment horizontal="center" vertical="center"/>
      <protection hidden="1"/>
    </xf>
    <xf numFmtId="0" fontId="13" fillId="0" borderId="25" xfId="2" applyBorder="1" applyProtection="1">
      <protection hidden="1"/>
    </xf>
    <xf numFmtId="0" fontId="13" fillId="0" borderId="18" xfId="2" applyBorder="1" applyProtection="1">
      <protection hidden="1"/>
    </xf>
    <xf numFmtId="0" fontId="13" fillId="0" borderId="26" xfId="2" applyBorder="1" applyProtection="1">
      <protection hidden="1"/>
    </xf>
    <xf numFmtId="0" fontId="13" fillId="0" borderId="0" xfId="2" applyProtection="1">
      <protection hidden="1"/>
    </xf>
    <xf numFmtId="0" fontId="13" fillId="0" borderId="27" xfId="2" applyBorder="1" applyProtection="1">
      <protection hidden="1"/>
    </xf>
    <xf numFmtId="0" fontId="13" fillId="0" borderId="0" xfId="2" applyBorder="1" applyProtection="1">
      <protection hidden="1"/>
    </xf>
    <xf numFmtId="0" fontId="13" fillId="0" borderId="17" xfId="2" applyBorder="1" applyProtection="1">
      <protection hidden="1"/>
    </xf>
    <xf numFmtId="0" fontId="30" fillId="10" borderId="27" xfId="4" applyBorder="1" applyAlignment="1" applyProtection="1">
      <alignment horizontal="centerContinuous"/>
      <protection hidden="1"/>
    </xf>
    <xf numFmtId="0" fontId="30" fillId="10" borderId="0" xfId="4" applyBorder="1" applyAlignment="1" applyProtection="1">
      <alignment horizontal="centerContinuous" vertical="top"/>
      <protection hidden="1"/>
    </xf>
    <xf numFmtId="0" fontId="30" fillId="10" borderId="17" xfId="4" applyBorder="1" applyAlignment="1" applyProtection="1">
      <alignment horizontal="centerContinuous"/>
      <protection hidden="1"/>
    </xf>
    <xf numFmtId="0" fontId="30" fillId="10" borderId="27" xfId="4" applyBorder="1" applyAlignment="1" applyProtection="1">
      <alignment horizontal="left" vertical="top"/>
      <protection hidden="1"/>
    </xf>
    <xf numFmtId="0" fontId="30" fillId="10" borderId="0" xfId="4" applyBorder="1" applyAlignment="1" applyProtection="1">
      <alignment horizontal="left" vertical="top"/>
      <protection hidden="1"/>
    </xf>
    <xf numFmtId="0" fontId="30" fillId="10" borderId="17" xfId="4" applyBorder="1" applyProtection="1">
      <protection hidden="1"/>
    </xf>
    <xf numFmtId="0" fontId="13" fillId="0" borderId="27" xfId="2" applyBorder="1" applyAlignment="1" applyProtection="1">
      <alignment horizontal="centerContinuous"/>
      <protection hidden="1"/>
    </xf>
    <xf numFmtId="0" fontId="13" fillId="0" borderId="0" xfId="2" applyBorder="1" applyAlignment="1" applyProtection="1">
      <alignment horizontal="centerContinuous"/>
      <protection hidden="1"/>
    </xf>
    <xf numFmtId="0" fontId="33" fillId="13" borderId="0" xfId="2" applyFont="1" applyFill="1" applyBorder="1" applyProtection="1">
      <protection hidden="1"/>
    </xf>
    <xf numFmtId="0" fontId="13" fillId="13" borderId="17" xfId="2" applyFill="1" applyBorder="1" applyProtection="1">
      <protection hidden="1"/>
    </xf>
    <xf numFmtId="0" fontId="17" fillId="0" borderId="0" xfId="2" applyFont="1" applyBorder="1" applyAlignment="1" applyProtection="1">
      <alignment horizontal="center" vertical="top" wrapText="1"/>
      <protection hidden="1"/>
    </xf>
    <xf numFmtId="0" fontId="33" fillId="13" borderId="0" xfId="2" applyFont="1" applyFill="1" applyBorder="1" applyAlignment="1" applyProtection="1">
      <alignment vertical="top"/>
      <protection hidden="1"/>
    </xf>
    <xf numFmtId="0" fontId="33" fillId="13" borderId="0" xfId="2" applyFont="1" applyFill="1" applyBorder="1" applyAlignment="1" applyProtection="1">
      <alignment vertical="top" wrapText="1"/>
      <protection hidden="1"/>
    </xf>
    <xf numFmtId="0" fontId="35" fillId="13" borderId="17" xfId="2" applyFont="1" applyFill="1" applyBorder="1" applyProtection="1">
      <protection hidden="1"/>
    </xf>
    <xf numFmtId="0" fontId="33" fillId="13" borderId="0" xfId="2" applyFont="1" applyFill="1" applyBorder="1" applyAlignment="1" applyProtection="1">
      <alignment horizontal="left" vertical="top"/>
      <protection hidden="1"/>
    </xf>
    <xf numFmtId="0" fontId="33" fillId="13" borderId="0" xfId="2" applyFont="1" applyFill="1" applyBorder="1" applyAlignment="1" applyProtection="1">
      <alignment horizontal="center" vertical="top"/>
      <protection hidden="1"/>
    </xf>
    <xf numFmtId="0" fontId="35" fillId="13" borderId="17" xfId="2" applyFont="1" applyFill="1" applyBorder="1" applyAlignment="1" applyProtection="1">
      <protection hidden="1"/>
    </xf>
    <xf numFmtId="0" fontId="13" fillId="0" borderId="0" xfId="2" applyAlignment="1" applyProtection="1">
      <protection hidden="1"/>
    </xf>
    <xf numFmtId="0" fontId="15" fillId="0" borderId="0" xfId="2" applyFont="1" applyBorder="1" applyProtection="1">
      <protection hidden="1"/>
    </xf>
    <xf numFmtId="0" fontId="17" fillId="0" borderId="0" xfId="2" applyFont="1" applyBorder="1" applyAlignment="1" applyProtection="1">
      <alignment horizontal="center" vertical="top"/>
      <protection hidden="1"/>
    </xf>
    <xf numFmtId="0" fontId="13" fillId="0" borderId="17" xfId="2" applyBorder="1" applyAlignment="1" applyProtection="1">
      <protection hidden="1"/>
    </xf>
    <xf numFmtId="0" fontId="30" fillId="10" borderId="17" xfId="4" applyBorder="1" applyAlignment="1" applyProtection="1">
      <protection hidden="1"/>
    </xf>
    <xf numFmtId="0" fontId="13" fillId="13" borderId="17" xfId="2" applyFill="1" applyBorder="1" applyAlignment="1" applyProtection="1">
      <protection hidden="1"/>
    </xf>
    <xf numFmtId="0" fontId="33" fillId="0" borderId="0" xfId="2" applyFont="1" applyBorder="1" applyAlignment="1" applyProtection="1">
      <alignment horizontal="left" vertical="top"/>
      <protection hidden="1"/>
    </xf>
    <xf numFmtId="0" fontId="35" fillId="0" borderId="0" xfId="2" applyFont="1" applyBorder="1" applyAlignment="1" applyProtection="1">
      <alignment horizontal="left"/>
      <protection hidden="1"/>
    </xf>
    <xf numFmtId="0" fontId="33" fillId="13" borderId="17" xfId="2" applyFont="1" applyFill="1" applyBorder="1" applyProtection="1">
      <protection hidden="1"/>
    </xf>
    <xf numFmtId="0" fontId="15" fillId="0" borderId="0" xfId="2" applyFont="1" applyProtection="1">
      <protection hidden="1"/>
    </xf>
    <xf numFmtId="0" fontId="33" fillId="13" borderId="0" xfId="2" applyFont="1" applyFill="1" applyBorder="1" applyAlignment="1" applyProtection="1">
      <alignment horizontal="left"/>
      <protection hidden="1"/>
    </xf>
    <xf numFmtId="0" fontId="33" fillId="13" borderId="0" xfId="2" applyFont="1" applyFill="1" applyBorder="1" applyAlignment="1" applyProtection="1">
      <protection hidden="1"/>
    </xf>
    <xf numFmtId="0" fontId="33" fillId="13" borderId="17" xfId="2" applyFont="1" applyFill="1" applyBorder="1" applyAlignment="1" applyProtection="1">
      <protection hidden="1"/>
    </xf>
    <xf numFmtId="0" fontId="15" fillId="0" borderId="0" xfId="2" applyFont="1" applyBorder="1" applyAlignment="1" applyProtection="1">
      <alignment horizontal="left"/>
      <protection hidden="1"/>
    </xf>
    <xf numFmtId="0" fontId="13" fillId="0" borderId="0" xfId="2" applyBorder="1" applyAlignment="1" applyProtection="1">
      <protection hidden="1"/>
    </xf>
    <xf numFmtId="0" fontId="37" fillId="13" borderId="0" xfId="0" applyFont="1" applyFill="1" applyBorder="1" applyAlignment="1" applyProtection="1">
      <alignment horizontal="left" vertical="center"/>
      <protection hidden="1"/>
    </xf>
    <xf numFmtId="0" fontId="34" fillId="13" borderId="0" xfId="2" applyFont="1" applyFill="1" applyBorder="1" applyProtection="1">
      <protection hidden="1"/>
    </xf>
    <xf numFmtId="0" fontId="39" fillId="13" borderId="0" xfId="2" applyFont="1" applyFill="1" applyBorder="1" applyProtection="1">
      <protection hidden="1"/>
    </xf>
    <xf numFmtId="0" fontId="39" fillId="13" borderId="0" xfId="2" applyFont="1" applyFill="1" applyBorder="1" applyAlignment="1" applyProtection="1">
      <protection hidden="1"/>
    </xf>
    <xf numFmtId="0" fontId="39" fillId="13" borderId="17" xfId="2" applyFont="1" applyFill="1" applyBorder="1" applyAlignment="1" applyProtection="1">
      <protection hidden="1"/>
    </xf>
    <xf numFmtId="0" fontId="36" fillId="0" borderId="0" xfId="0" applyFont="1" applyBorder="1" applyAlignment="1" applyProtection="1">
      <alignment horizontal="left" vertical="center"/>
      <protection hidden="1"/>
    </xf>
    <xf numFmtId="0" fontId="13" fillId="0" borderId="28" xfId="2" applyBorder="1" applyProtection="1">
      <protection hidden="1"/>
    </xf>
    <xf numFmtId="0" fontId="15" fillId="0" borderId="29" xfId="2" applyFont="1" applyBorder="1" applyProtection="1">
      <protection hidden="1"/>
    </xf>
    <xf numFmtId="0" fontId="13" fillId="0" borderId="29" xfId="2" applyBorder="1" applyProtection="1">
      <protection hidden="1"/>
    </xf>
    <xf numFmtId="0" fontId="13" fillId="0" borderId="29" xfId="2" applyBorder="1" applyAlignment="1" applyProtection="1">
      <protection hidden="1"/>
    </xf>
    <xf numFmtId="0" fontId="13" fillId="0" borderId="30" xfId="2" applyBorder="1" applyAlignment="1" applyProtection="1">
      <protection hidden="1"/>
    </xf>
    <xf numFmtId="0" fontId="4" fillId="0" borderId="0" xfId="0" applyFont="1" applyFill="1" applyBorder="1" applyAlignment="1" applyProtection="1">
      <alignment horizontal="center" vertical="center"/>
      <protection hidden="1"/>
    </xf>
    <xf numFmtId="0" fontId="14" fillId="0" borderId="0" xfId="0" applyFont="1" applyBorder="1" applyProtection="1">
      <protection hidden="1"/>
    </xf>
    <xf numFmtId="2" fontId="4" fillId="7" borderId="0" xfId="0" applyNumberFormat="1" applyFont="1" applyFill="1" applyBorder="1" applyProtection="1">
      <protection hidden="1"/>
    </xf>
    <xf numFmtId="164" fontId="0" fillId="0" borderId="7" xfId="0" applyNumberFormat="1" applyBorder="1" applyAlignment="1" applyProtection="1">
      <alignment horizontal="center"/>
      <protection hidden="1"/>
    </xf>
    <xf numFmtId="0" fontId="13" fillId="0" borderId="5" xfId="0" applyFont="1" applyBorder="1" applyAlignment="1" applyProtection="1">
      <alignment horizontal="center" vertical="center"/>
      <protection hidden="1"/>
    </xf>
    <xf numFmtId="0" fontId="13" fillId="0" borderId="5" xfId="0" applyFont="1" applyBorder="1" applyAlignment="1" applyProtection="1">
      <alignment horizontal="center"/>
      <protection hidden="1"/>
    </xf>
    <xf numFmtId="0" fontId="10" fillId="4" borderId="1" xfId="0" applyFont="1" applyFill="1" applyBorder="1" applyAlignment="1" applyProtection="1">
      <alignment horizontal="center" vertical="center"/>
      <protection hidden="1"/>
    </xf>
    <xf numFmtId="0" fontId="5" fillId="0" borderId="0" xfId="0" applyFont="1" applyBorder="1" applyAlignment="1" applyProtection="1">
      <alignment vertical="top"/>
      <protection hidden="1"/>
    </xf>
    <xf numFmtId="0" fontId="9" fillId="0" borderId="29"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5" fillId="0" borderId="0" xfId="0" applyFont="1" applyBorder="1" applyProtection="1">
      <protection hidden="1"/>
    </xf>
    <xf numFmtId="0" fontId="8" fillId="0" borderId="0" xfId="0" applyFont="1" applyBorder="1" applyAlignment="1" applyProtection="1">
      <alignment horizontal="left" vertical="center"/>
      <protection hidden="1"/>
    </xf>
    <xf numFmtId="0" fontId="30" fillId="7" borderId="0" xfId="4" applyFill="1" applyBorder="1" applyProtection="1">
      <protection hidden="1"/>
    </xf>
    <xf numFmtId="0" fontId="10" fillId="0" borderId="0" xfId="0" applyFont="1" applyBorder="1" applyAlignment="1" applyProtection="1">
      <alignment horizontal="center" vertical="center"/>
      <protection hidden="1"/>
    </xf>
    <xf numFmtId="0" fontId="0" fillId="0" borderId="25" xfId="0" applyBorder="1" applyAlignment="1" applyProtection="1">
      <alignment horizontal="right"/>
      <protection hidden="1"/>
    </xf>
    <xf numFmtId="0" fontId="0" fillId="0" borderId="18" xfId="0" applyBorder="1" applyAlignment="1" applyProtection="1">
      <alignment horizontal="right"/>
      <protection hidden="1"/>
    </xf>
    <xf numFmtId="0" fontId="0" fillId="0" borderId="27" xfId="0" applyBorder="1" applyAlignment="1" applyProtection="1">
      <alignment horizontal="right"/>
      <protection hidden="1"/>
    </xf>
    <xf numFmtId="0" fontId="0" fillId="0" borderId="0" xfId="0" applyBorder="1" applyAlignment="1" applyProtection="1">
      <alignment horizontal="right"/>
      <protection hidden="1"/>
    </xf>
    <xf numFmtId="0" fontId="0" fillId="0" borderId="27" xfId="0" applyFill="1" applyBorder="1" applyProtection="1">
      <protection hidden="1"/>
    </xf>
    <xf numFmtId="0" fontId="21" fillId="0" borderId="0" xfId="0" applyFont="1" applyFill="1" applyBorder="1" applyAlignment="1" applyProtection="1">
      <alignment horizontal="center" vertical="center" wrapText="1"/>
      <protection hidden="1"/>
    </xf>
    <xf numFmtId="0" fontId="41" fillId="0" borderId="27" xfId="0" applyFont="1" applyFill="1" applyBorder="1" applyProtection="1">
      <protection hidden="1"/>
    </xf>
    <xf numFmtId="0" fontId="41" fillId="0" borderId="0" xfId="0" applyFont="1" applyBorder="1" applyProtection="1">
      <protection hidden="1"/>
    </xf>
    <xf numFmtId="0" fontId="26" fillId="10" borderId="0" xfId="4" applyFont="1" applyBorder="1" applyProtection="1">
      <protection hidden="1"/>
    </xf>
    <xf numFmtId="1" fontId="41" fillId="0" borderId="0" xfId="0" applyNumberFormat="1" applyFont="1" applyFill="1" applyBorder="1" applyProtection="1">
      <protection hidden="1"/>
    </xf>
    <xf numFmtId="172" fontId="29" fillId="12" borderId="0" xfId="6" applyNumberFormat="1" applyBorder="1" applyProtection="1">
      <protection hidden="1"/>
    </xf>
    <xf numFmtId="0" fontId="0" fillId="0" borderId="0" xfId="0" applyFill="1" applyBorder="1" applyAlignment="1" applyProtection="1">
      <protection hidden="1"/>
    </xf>
    <xf numFmtId="0" fontId="41" fillId="0" borderId="0" xfId="0" applyFont="1" applyFill="1" applyBorder="1" applyAlignment="1" applyProtection="1">
      <protection hidden="1"/>
    </xf>
    <xf numFmtId="2" fontId="41" fillId="0" borderId="0" xfId="0" applyNumberFormat="1" applyFont="1" applyFill="1" applyBorder="1" applyAlignment="1" applyProtection="1">
      <alignment horizontal="center" vertical="center"/>
      <protection hidden="1"/>
    </xf>
    <xf numFmtId="0" fontId="4" fillId="0" borderId="0" xfId="0" applyFont="1" applyFill="1" applyBorder="1" applyAlignment="1" applyProtection="1">
      <protection hidden="1"/>
    </xf>
    <xf numFmtId="0" fontId="4" fillId="0" borderId="17" xfId="0" applyFont="1" applyFill="1" applyBorder="1" applyAlignment="1" applyProtection="1">
      <protection hidden="1"/>
    </xf>
    <xf numFmtId="0" fontId="2" fillId="0" borderId="0" xfId="0" applyFont="1" applyFill="1" applyBorder="1" applyAlignment="1" applyProtection="1">
      <protection hidden="1"/>
    </xf>
    <xf numFmtId="0" fontId="41" fillId="7" borderId="27" xfId="0" applyFont="1" applyFill="1" applyBorder="1" applyProtection="1">
      <protection hidden="1"/>
    </xf>
    <xf numFmtId="0" fontId="41" fillId="0" borderId="27" xfId="0" applyFont="1" applyBorder="1" applyProtection="1">
      <protection hidden="1"/>
    </xf>
    <xf numFmtId="0" fontId="2" fillId="0" borderId="0" xfId="0" applyFont="1" applyBorder="1" applyProtection="1">
      <protection hidden="1"/>
    </xf>
    <xf numFmtId="3" fontId="4" fillId="0" borderId="17" xfId="0" applyNumberFormat="1" applyFont="1" applyFill="1" applyBorder="1" applyAlignment="1" applyProtection="1">
      <protection hidden="1"/>
    </xf>
    <xf numFmtId="0" fontId="41" fillId="0" borderId="0" xfId="0" applyFont="1" applyFill="1" applyBorder="1" applyAlignment="1" applyProtection="1">
      <alignment horizontal="left"/>
      <protection hidden="1"/>
    </xf>
    <xf numFmtId="168" fontId="41" fillId="0" borderId="0" xfId="0" applyNumberFormat="1" applyFont="1" applyFill="1" applyBorder="1" applyAlignment="1" applyProtection="1">
      <alignment horizontal="center" vertical="center"/>
      <protection hidden="1"/>
    </xf>
    <xf numFmtId="169" fontId="4" fillId="0" borderId="0" xfId="0" applyNumberFormat="1" applyFont="1" applyFill="1" applyBorder="1" applyAlignment="1" applyProtection="1">
      <alignment horizontal="center"/>
      <protection hidden="1"/>
    </xf>
    <xf numFmtId="166" fontId="5" fillId="0" borderId="19" xfId="0" applyNumberFormat="1" applyFont="1" applyBorder="1" applyAlignment="1" applyProtection="1">
      <alignment horizontal="center"/>
      <protection hidden="1"/>
    </xf>
    <xf numFmtId="0" fontId="5" fillId="0" borderId="20" xfId="0" applyFont="1" applyBorder="1" applyAlignment="1" applyProtection="1">
      <alignment horizontal="center"/>
      <protection hidden="1"/>
    </xf>
    <xf numFmtId="0" fontId="5" fillId="0" borderId="21" xfId="0" applyFont="1" applyBorder="1" applyAlignment="1" applyProtection="1">
      <alignment horizontal="center"/>
      <protection hidden="1"/>
    </xf>
    <xf numFmtId="0" fontId="5" fillId="0" borderId="0" xfId="0" applyFont="1" applyAlignment="1" applyProtection="1">
      <alignment horizontal="center"/>
      <protection hidden="1"/>
    </xf>
    <xf numFmtId="166" fontId="0" fillId="0" borderId="22" xfId="0" applyNumberFormat="1" applyBorder="1" applyProtection="1">
      <protection hidden="1"/>
    </xf>
    <xf numFmtId="0" fontId="2" fillId="0" borderId="23" xfId="0" applyFont="1" applyBorder="1" applyProtection="1">
      <protection hidden="1"/>
    </xf>
    <xf numFmtId="49" fontId="2" fillId="0" borderId="23" xfId="0" applyNumberFormat="1" applyFont="1" applyBorder="1" applyProtection="1">
      <protection hidden="1"/>
    </xf>
    <xf numFmtId="0" fontId="2" fillId="0" borderId="24" xfId="0" applyFont="1" applyBorder="1" applyProtection="1">
      <protection hidden="1"/>
    </xf>
    <xf numFmtId="166" fontId="0" fillId="0" borderId="8" xfId="0" applyNumberFormat="1" applyBorder="1" applyProtection="1">
      <protection hidden="1"/>
    </xf>
    <xf numFmtId="0" fontId="2" fillId="0" borderId="2" xfId="0" applyFont="1" applyBorder="1" applyProtection="1">
      <protection hidden="1"/>
    </xf>
    <xf numFmtId="49" fontId="2" fillId="0" borderId="2" xfId="0" applyNumberFormat="1" applyFont="1" applyBorder="1" applyProtection="1">
      <protection hidden="1"/>
    </xf>
    <xf numFmtId="0" fontId="2" fillId="0" borderId="2" xfId="0" applyFont="1" applyBorder="1" applyAlignment="1" applyProtection="1">
      <alignment wrapText="1"/>
      <protection hidden="1"/>
    </xf>
    <xf numFmtId="0" fontId="2" fillId="0" borderId="9" xfId="0" applyFont="1" applyBorder="1" applyProtection="1">
      <protection hidden="1"/>
    </xf>
    <xf numFmtId="0" fontId="0" fillId="0" borderId="2" xfId="0" applyBorder="1" applyProtection="1">
      <protection hidden="1"/>
    </xf>
    <xf numFmtId="0" fontId="2" fillId="0" borderId="9" xfId="0" applyFont="1" applyBorder="1" applyAlignment="1" applyProtection="1">
      <alignment wrapText="1"/>
      <protection hidden="1"/>
    </xf>
    <xf numFmtId="49" fontId="13" fillId="0" borderId="2" xfId="0" applyNumberFormat="1" applyFont="1" applyBorder="1" applyProtection="1">
      <protection hidden="1"/>
    </xf>
    <xf numFmtId="0" fontId="0" fillId="0" borderId="9" xfId="0" applyBorder="1" applyProtection="1">
      <protection hidden="1"/>
    </xf>
    <xf numFmtId="166" fontId="0" fillId="0" borderId="4" xfId="0" applyNumberFormat="1" applyBorder="1" applyProtection="1">
      <protection hidden="1"/>
    </xf>
    <xf numFmtId="0" fontId="0" fillId="0" borderId="10" xfId="0" applyBorder="1" applyProtection="1">
      <protection hidden="1"/>
    </xf>
    <xf numFmtId="49" fontId="13" fillId="0" borderId="10" xfId="0" applyNumberFormat="1" applyFont="1" applyBorder="1" applyProtection="1">
      <protection hidden="1"/>
    </xf>
    <xf numFmtId="0" fontId="0" fillId="0" borderId="3" xfId="0" applyBorder="1" applyProtection="1">
      <protection hidden="1"/>
    </xf>
    <xf numFmtId="166" fontId="0" fillId="0" borderId="0" xfId="0" applyNumberFormat="1" applyProtection="1">
      <protection hidden="1"/>
    </xf>
    <xf numFmtId="49" fontId="13" fillId="0" borderId="0" xfId="0" applyNumberFormat="1" applyFont="1" applyProtection="1">
      <protection hidden="1"/>
    </xf>
    <xf numFmtId="3" fontId="29" fillId="12" borderId="0" xfId="6" applyNumberFormat="1" applyBorder="1" applyProtection="1">
      <protection hidden="1"/>
    </xf>
    <xf numFmtId="0" fontId="30" fillId="10" borderId="0" xfId="4" applyBorder="1" applyAlignment="1" applyProtection="1">
      <alignment horizontal="center" vertical="center"/>
      <protection hidden="1"/>
    </xf>
    <xf numFmtId="0" fontId="30" fillId="10" borderId="0" xfId="4" applyBorder="1" applyAlignment="1" applyProtection="1">
      <alignment horizontal="left" vertical="center"/>
      <protection hidden="1"/>
    </xf>
    <xf numFmtId="0" fontId="30" fillId="10" borderId="0" xfId="4" applyBorder="1" applyAlignment="1" applyProtection="1">
      <alignment horizontal="right" vertical="center"/>
      <protection hidden="1"/>
    </xf>
    <xf numFmtId="0" fontId="0" fillId="0" borderId="0" xfId="0" applyBorder="1" applyAlignment="1" applyProtection="1">
      <alignment horizontal="center"/>
      <protection hidden="1"/>
    </xf>
    <xf numFmtId="0" fontId="11"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41" fillId="0" borderId="0" xfId="0" applyFont="1" applyFill="1" applyBorder="1" applyAlignment="1" applyProtection="1">
      <alignment horizontal="center" vertical="center"/>
      <protection hidden="1"/>
    </xf>
    <xf numFmtId="0" fontId="41" fillId="0" borderId="0" xfId="0" applyFont="1" applyFill="1" applyBorder="1" applyAlignment="1" applyProtection="1">
      <alignment horizontal="left" vertical="center"/>
      <protection hidden="1"/>
    </xf>
    <xf numFmtId="0" fontId="9" fillId="14" borderId="2" xfId="0" applyFont="1" applyFill="1" applyBorder="1" applyAlignment="1" applyProtection="1">
      <alignment horizontal="center" vertical="center"/>
      <protection hidden="1"/>
    </xf>
    <xf numFmtId="0" fontId="42" fillId="0" borderId="25" xfId="0" applyFont="1" applyBorder="1" applyProtection="1">
      <protection hidden="1"/>
    </xf>
    <xf numFmtId="0" fontId="42" fillId="0" borderId="18" xfId="0" applyFont="1" applyBorder="1" applyProtection="1">
      <protection hidden="1"/>
    </xf>
    <xf numFmtId="0" fontId="42" fillId="0" borderId="26" xfId="0" applyFont="1" applyBorder="1" applyProtection="1">
      <protection hidden="1"/>
    </xf>
    <xf numFmtId="0" fontId="42" fillId="0" borderId="0" xfId="0" applyFont="1" applyProtection="1">
      <protection hidden="1"/>
    </xf>
    <xf numFmtId="0" fontId="42" fillId="0" borderId="27" xfId="0" applyFont="1" applyBorder="1" applyProtection="1">
      <protection hidden="1"/>
    </xf>
    <xf numFmtId="0" fontId="42" fillId="0" borderId="0" xfId="0" applyFont="1" applyBorder="1" applyProtection="1">
      <protection hidden="1"/>
    </xf>
    <xf numFmtId="0" fontId="42" fillId="0" borderId="17" xfId="0" applyFont="1" applyBorder="1" applyProtection="1">
      <protection hidden="1"/>
    </xf>
    <xf numFmtId="0" fontId="43" fillId="0" borderId="0" xfId="0" applyFont="1" applyBorder="1" applyAlignment="1" applyProtection="1">
      <alignment horizontal="left" vertical="center"/>
      <protection hidden="1"/>
    </xf>
    <xf numFmtId="0" fontId="42" fillId="0" borderId="0" xfId="0" applyFont="1" applyBorder="1" applyAlignment="1" applyProtection="1">
      <alignment horizontal="center"/>
      <protection hidden="1"/>
    </xf>
    <xf numFmtId="0" fontId="44" fillId="7" borderId="0" xfId="4" applyFont="1" applyFill="1" applyBorder="1" applyProtection="1">
      <protection hidden="1"/>
    </xf>
    <xf numFmtId="0" fontId="43" fillId="0" borderId="0" xfId="0" applyFont="1" applyFill="1" applyBorder="1" applyAlignment="1" applyProtection="1">
      <alignment horizontal="center" vertical="center"/>
      <protection hidden="1"/>
    </xf>
    <xf numFmtId="0" fontId="42" fillId="0" borderId="0" xfId="0" applyFont="1" applyBorder="1" applyAlignment="1" applyProtection="1">
      <alignment horizontal="left"/>
      <protection hidden="1"/>
    </xf>
    <xf numFmtId="0" fontId="45" fillId="0" borderId="0" xfId="0" applyFont="1" applyBorder="1" applyProtection="1">
      <protection hidden="1"/>
    </xf>
    <xf numFmtId="2" fontId="48" fillId="7" borderId="0" xfId="0" applyNumberFormat="1" applyFont="1" applyFill="1" applyBorder="1" applyProtection="1">
      <protection hidden="1"/>
    </xf>
    <xf numFmtId="2" fontId="43" fillId="7" borderId="0" xfId="0" applyNumberFormat="1" applyFont="1" applyFill="1" applyBorder="1" applyProtection="1">
      <protection hidden="1"/>
    </xf>
    <xf numFmtId="0" fontId="46" fillId="0" borderId="0" xfId="0" applyFont="1" applyBorder="1" applyAlignment="1" applyProtection="1">
      <alignment horizontal="center" vertical="center"/>
      <protection hidden="1"/>
    </xf>
    <xf numFmtId="0" fontId="46" fillId="2" borderId="2" xfId="0" applyFont="1" applyFill="1" applyBorder="1" applyAlignment="1" applyProtection="1">
      <alignment horizontal="center" vertical="center"/>
      <protection locked="0" hidden="1"/>
    </xf>
    <xf numFmtId="1" fontId="50" fillId="5" borderId="2" xfId="0" applyNumberFormat="1" applyFont="1" applyFill="1" applyBorder="1" applyAlignment="1" applyProtection="1">
      <alignment horizontal="center" vertical="center"/>
      <protection hidden="1"/>
    </xf>
    <xf numFmtId="10" fontId="46" fillId="2" borderId="2" xfId="0" applyNumberFormat="1" applyFont="1" applyFill="1" applyBorder="1" applyAlignment="1" applyProtection="1">
      <alignment horizontal="center" vertical="center"/>
      <protection locked="0" hidden="1"/>
    </xf>
    <xf numFmtId="1" fontId="46" fillId="0" borderId="0" xfId="0" applyNumberFormat="1" applyFont="1" applyBorder="1" applyAlignment="1" applyProtection="1">
      <alignment horizontal="center" vertical="center"/>
      <protection hidden="1"/>
    </xf>
    <xf numFmtId="1" fontId="46" fillId="0" borderId="17" xfId="0" applyNumberFormat="1" applyFont="1" applyBorder="1" applyAlignment="1" applyProtection="1">
      <alignment horizontal="center" vertical="center"/>
      <protection hidden="1"/>
    </xf>
    <xf numFmtId="0" fontId="46" fillId="0" borderId="17" xfId="0" applyFont="1" applyBorder="1" applyAlignment="1" applyProtection="1">
      <alignment horizontal="center" vertical="center"/>
      <protection hidden="1"/>
    </xf>
    <xf numFmtId="0" fontId="43" fillId="0" borderId="0" xfId="0" applyFont="1" applyBorder="1" applyAlignment="1" applyProtection="1">
      <alignment horizontal="center" vertical="center"/>
      <protection hidden="1"/>
    </xf>
    <xf numFmtId="0" fontId="49" fillId="0" borderId="0" xfId="0" applyFont="1" applyBorder="1" applyAlignment="1" applyProtection="1">
      <alignment horizontal="center" vertical="center"/>
      <protection hidden="1"/>
    </xf>
    <xf numFmtId="0" fontId="51" fillId="0" borderId="0" xfId="0" applyFont="1" applyBorder="1" applyAlignment="1" applyProtection="1">
      <alignment horizontal="center" vertical="center"/>
      <protection hidden="1"/>
    </xf>
    <xf numFmtId="0" fontId="46" fillId="14" borderId="2" xfId="0" applyFont="1" applyFill="1" applyBorder="1" applyAlignment="1" applyProtection="1">
      <alignment horizontal="center" vertical="center"/>
      <protection hidden="1"/>
    </xf>
    <xf numFmtId="0" fontId="26" fillId="10" borderId="0" xfId="7" applyFont="1" applyFill="1" applyBorder="1" applyProtection="1">
      <protection hidden="1"/>
    </xf>
    <xf numFmtId="0" fontId="29" fillId="10" borderId="0" xfId="4" applyFont="1" applyBorder="1" applyProtection="1">
      <protection hidden="1"/>
    </xf>
    <xf numFmtId="3" fontId="53" fillId="12" borderId="0" xfId="6" applyNumberFormat="1" applyFont="1" applyBorder="1" applyProtection="1">
      <protection hidden="1"/>
    </xf>
    <xf numFmtId="1" fontId="54" fillId="0" borderId="0" xfId="0" applyNumberFormat="1" applyFont="1" applyFill="1" applyBorder="1" applyProtection="1">
      <protection hidden="1"/>
    </xf>
    <xf numFmtId="172" fontId="53" fillId="12" borderId="0" xfId="6" applyNumberFormat="1" applyFont="1" applyBorder="1" applyProtection="1">
      <protection hidden="1"/>
    </xf>
    <xf numFmtId="3" fontId="41" fillId="0" borderId="0" xfId="0" applyNumberFormat="1" applyFont="1" applyFill="1" applyBorder="1" applyProtection="1">
      <protection hidden="1"/>
    </xf>
    <xf numFmtId="172" fontId="29" fillId="15" borderId="0" xfId="0" applyNumberFormat="1" applyFont="1" applyFill="1" applyBorder="1" applyProtection="1">
      <protection hidden="1"/>
    </xf>
    <xf numFmtId="164" fontId="30" fillId="10" borderId="0" xfId="4" applyNumberFormat="1" applyFont="1" applyBorder="1" applyAlignment="1" applyProtection="1">
      <alignment horizontal="center" vertical="center"/>
      <protection hidden="1"/>
    </xf>
    <xf numFmtId="0" fontId="31" fillId="0" borderId="0" xfId="0" applyFont="1" applyBorder="1" applyProtection="1">
      <protection hidden="1"/>
    </xf>
    <xf numFmtId="0" fontId="2" fillId="0" borderId="27" xfId="0" applyFont="1" applyBorder="1" applyProtection="1">
      <protection hidden="1"/>
    </xf>
    <xf numFmtId="0" fontId="30" fillId="10" borderId="0" xfId="4" applyFont="1" applyBorder="1" applyAlignment="1" applyProtection="1">
      <alignment vertical="center"/>
      <protection hidden="1"/>
    </xf>
    <xf numFmtId="0" fontId="30" fillId="10" borderId="0" xfId="4" applyFont="1" applyBorder="1" applyAlignment="1" applyProtection="1">
      <alignment horizontal="left" vertical="center"/>
      <protection hidden="1"/>
    </xf>
    <xf numFmtId="0" fontId="31" fillId="0" borderId="27" xfId="0" applyFont="1" applyBorder="1" applyProtection="1">
      <protection hidden="1"/>
    </xf>
    <xf numFmtId="0" fontId="56" fillId="0" borderId="0" xfId="0" applyFont="1" applyFill="1" applyBorder="1" applyAlignment="1" applyProtection="1">
      <alignment vertical="center"/>
      <protection hidden="1"/>
    </xf>
    <xf numFmtId="0" fontId="56" fillId="0" borderId="0" xfId="0" applyFont="1" applyFill="1" applyBorder="1" applyProtection="1">
      <protection hidden="1"/>
    </xf>
    <xf numFmtId="0" fontId="5" fillId="0" borderId="0" xfId="0" applyFont="1" applyBorder="1" applyAlignment="1" applyProtection="1">
      <alignment horizontal="center" vertical="center"/>
      <protection hidden="1"/>
    </xf>
    <xf numFmtId="0" fontId="2" fillId="0" borderId="0" xfId="0" applyFont="1" applyProtection="1">
      <protection hidden="1"/>
    </xf>
    <xf numFmtId="0" fontId="2" fillId="0" borderId="0" xfId="0" applyFont="1"/>
    <xf numFmtId="3" fontId="29" fillId="15" borderId="0" xfId="0" applyNumberFormat="1" applyFont="1" applyFill="1" applyBorder="1" applyProtection="1">
      <protection hidden="1"/>
    </xf>
    <xf numFmtId="172" fontId="41" fillId="0" borderId="0" xfId="0" applyNumberFormat="1" applyFont="1" applyFill="1" applyBorder="1" applyProtection="1">
      <protection hidden="1"/>
    </xf>
    <xf numFmtId="172" fontId="0" fillId="0" borderId="0" xfId="0" applyNumberFormat="1" applyBorder="1" applyProtection="1">
      <protection hidden="1"/>
    </xf>
    <xf numFmtId="0" fontId="57" fillId="16" borderId="25" xfId="0" applyFont="1" applyFill="1" applyBorder="1" applyAlignment="1" applyProtection="1">
      <alignment vertical="center"/>
      <protection hidden="1"/>
    </xf>
    <xf numFmtId="0" fontId="57" fillId="16" borderId="26" xfId="0" applyFont="1" applyFill="1" applyBorder="1" applyAlignment="1" applyProtection="1">
      <alignment vertical="center"/>
      <protection hidden="1"/>
    </xf>
    <xf numFmtId="0" fontId="44" fillId="16" borderId="0" xfId="5" applyFont="1" applyFill="1" applyBorder="1" applyAlignment="1" applyProtection="1">
      <alignment horizontal="center" vertical="center"/>
      <protection hidden="1"/>
    </xf>
    <xf numFmtId="164" fontId="30" fillId="10" borderId="11" xfId="4" applyNumberFormat="1" applyBorder="1" applyAlignment="1" applyProtection="1">
      <alignment horizontal="center" vertical="center"/>
      <protection hidden="1"/>
    </xf>
    <xf numFmtId="164" fontId="30" fillId="10" borderId="39" xfId="4" applyNumberFormat="1" applyBorder="1" applyAlignment="1" applyProtection="1">
      <alignment horizontal="center" vertical="center"/>
      <protection hidden="1"/>
    </xf>
    <xf numFmtId="1" fontId="11" fillId="5" borderId="45" xfId="0" applyNumberFormat="1" applyFont="1" applyFill="1" applyBorder="1" applyAlignment="1" applyProtection="1">
      <alignment horizontal="center" vertical="center"/>
      <protection hidden="1"/>
    </xf>
    <xf numFmtId="1" fontId="50" fillId="5" borderId="0" xfId="0" applyNumberFormat="1" applyFont="1" applyFill="1" applyBorder="1" applyAlignment="1" applyProtection="1">
      <alignment horizontal="center" vertical="center"/>
      <protection hidden="1"/>
    </xf>
    <xf numFmtId="0" fontId="0" fillId="0" borderId="17" xfId="0" applyBorder="1"/>
    <xf numFmtId="0" fontId="0" fillId="0" borderId="29" xfId="0" applyBorder="1"/>
    <xf numFmtId="0" fontId="0" fillId="0" borderId="30" xfId="0" applyBorder="1"/>
    <xf numFmtId="0" fontId="2" fillId="0" borderId="2" xfId="0" quotePrefix="1" applyFont="1" applyBorder="1" applyAlignment="1" applyProtection="1">
      <alignment wrapText="1"/>
      <protection hidden="1"/>
    </xf>
    <xf numFmtId="0" fontId="30" fillId="10" borderId="0" xfId="4" applyBorder="1" applyAlignment="1" applyProtection="1">
      <alignment horizontal="center"/>
      <protection hidden="1"/>
    </xf>
    <xf numFmtId="0" fontId="22" fillId="7" borderId="0" xfId="2" applyFont="1" applyFill="1" applyBorder="1" applyAlignment="1" applyProtection="1">
      <alignment horizontal="left"/>
      <protection locked="0"/>
    </xf>
    <xf numFmtId="0" fontId="18" fillId="0" borderId="0" xfId="2" applyFont="1" applyBorder="1" applyAlignment="1" applyProtection="1">
      <alignment horizontal="center"/>
      <protection locked="0"/>
    </xf>
    <xf numFmtId="0" fontId="13" fillId="7" borderId="0" xfId="2" applyFill="1" applyBorder="1" applyAlignment="1" applyProtection="1">
      <alignment horizontal="left"/>
      <protection locked="0"/>
    </xf>
    <xf numFmtId="0" fontId="33" fillId="13" borderId="0" xfId="2" applyFont="1" applyFill="1" applyBorder="1" applyAlignment="1" applyProtection="1">
      <alignment horizontal="center" vertical="center" wrapText="1"/>
      <protection hidden="1"/>
    </xf>
    <xf numFmtId="0" fontId="18" fillId="7" borderId="0" xfId="2" applyFont="1" applyFill="1" applyBorder="1" applyAlignment="1" applyProtection="1">
      <alignment horizontal="center"/>
      <protection locked="0"/>
    </xf>
    <xf numFmtId="0" fontId="30" fillId="10" borderId="17" xfId="4" applyBorder="1" applyAlignment="1" applyProtection="1">
      <alignment horizontal="center"/>
      <protection hidden="1"/>
    </xf>
    <xf numFmtId="0" fontId="2" fillId="7" borderId="0" xfId="2" applyFont="1" applyFill="1" applyBorder="1" applyAlignment="1">
      <alignment horizontal="center"/>
    </xf>
    <xf numFmtId="0" fontId="13" fillId="7" borderId="0" xfId="2" applyFill="1" applyBorder="1" applyAlignment="1">
      <alignment horizontal="center"/>
    </xf>
    <xf numFmtId="0" fontId="23" fillId="7" borderId="0" xfId="2" applyFont="1" applyFill="1" applyBorder="1" applyAlignment="1" applyProtection="1">
      <alignment horizontal="left"/>
      <protection locked="0"/>
    </xf>
    <xf numFmtId="0" fontId="16" fillId="7" borderId="0" xfId="2" applyFont="1" applyFill="1" applyBorder="1" applyAlignment="1" applyProtection="1">
      <alignment horizontal="center"/>
      <protection locked="0"/>
    </xf>
    <xf numFmtId="0" fontId="30" fillId="10" borderId="0" xfId="4" applyBorder="1" applyAlignment="1" applyProtection="1">
      <alignment horizontal="center" vertical="center"/>
      <protection hidden="1"/>
    </xf>
    <xf numFmtId="0" fontId="58" fillId="8" borderId="27" xfId="0" applyFont="1" applyFill="1" applyBorder="1" applyAlignment="1" applyProtection="1">
      <alignment vertical="center"/>
      <protection hidden="1"/>
    </xf>
    <xf numFmtId="0" fontId="58" fillId="8" borderId="17" xfId="0" applyFont="1" applyFill="1" applyBorder="1" applyAlignment="1" applyProtection="1">
      <alignment vertical="center"/>
      <protection hidden="1"/>
    </xf>
    <xf numFmtId="0" fontId="58" fillId="15" borderId="28" xfId="0" applyFont="1" applyFill="1" applyBorder="1" applyAlignment="1" applyProtection="1">
      <alignment vertical="center"/>
      <protection hidden="1"/>
    </xf>
    <xf numFmtId="0" fontId="58" fillId="15" borderId="30" xfId="0" applyFont="1" applyFill="1" applyBorder="1" applyAlignment="1" applyProtection="1">
      <alignment vertical="center"/>
      <protection hidden="1"/>
    </xf>
    <xf numFmtId="0" fontId="26" fillId="10" borderId="0" xfId="4" applyFont="1" applyBorder="1" applyAlignment="1" applyProtection="1">
      <alignment horizontal="center" vertical="center"/>
      <protection hidden="1"/>
    </xf>
    <xf numFmtId="165" fontId="29" fillId="12" borderId="14" xfId="6" applyNumberFormat="1" applyBorder="1" applyAlignment="1" applyProtection="1">
      <alignment horizontal="center" vertical="center"/>
      <protection hidden="1"/>
    </xf>
    <xf numFmtId="165" fontId="29" fillId="12" borderId="15" xfId="6" applyNumberFormat="1" applyBorder="1" applyAlignment="1" applyProtection="1">
      <alignment horizontal="center" vertical="center"/>
      <protection hidden="1"/>
    </xf>
    <xf numFmtId="165" fontId="29" fillId="12" borderId="16" xfId="6" applyNumberFormat="1" applyBorder="1" applyAlignment="1" applyProtection="1">
      <alignment horizontal="center" vertical="center"/>
      <protection hidden="1"/>
    </xf>
    <xf numFmtId="0" fontId="28" fillId="10" borderId="0" xfId="4" applyFont="1" applyBorder="1" applyAlignment="1" applyProtection="1">
      <alignment horizontal="center" vertical="center"/>
      <protection hidden="1"/>
    </xf>
    <xf numFmtId="0" fontId="7" fillId="7" borderId="0" xfId="0" applyFont="1" applyFill="1" applyBorder="1" applyAlignment="1" applyProtection="1">
      <alignment horizontal="center" vertical="center"/>
      <protection hidden="1"/>
    </xf>
    <xf numFmtId="0" fontId="24" fillId="7" borderId="0" xfId="0" applyFont="1" applyFill="1" applyBorder="1" applyAlignment="1" applyProtection="1">
      <alignment horizontal="center"/>
      <protection hidden="1"/>
    </xf>
    <xf numFmtId="0" fontId="20" fillId="7" borderId="0" xfId="0" applyFont="1" applyFill="1" applyBorder="1" applyAlignment="1" applyProtection="1">
      <alignment horizontal="center" vertical="center"/>
      <protection hidden="1"/>
    </xf>
    <xf numFmtId="165" fontId="29" fillId="12" borderId="11" xfId="6" applyNumberFormat="1" applyBorder="1" applyAlignment="1" applyProtection="1">
      <alignment horizontal="center" vertical="center"/>
      <protection hidden="1"/>
    </xf>
    <xf numFmtId="165" fontId="29" fillId="12" borderId="12" xfId="6" applyNumberFormat="1" applyBorder="1" applyAlignment="1" applyProtection="1">
      <alignment horizontal="center" vertical="center"/>
      <protection hidden="1"/>
    </xf>
    <xf numFmtId="165" fontId="29" fillId="12" borderId="13" xfId="6" applyNumberFormat="1" applyBorder="1" applyAlignment="1" applyProtection="1">
      <alignment horizontal="center" vertical="center"/>
      <protection hidden="1"/>
    </xf>
    <xf numFmtId="0" fontId="30" fillId="10" borderId="0" xfId="4" applyBorder="1" applyAlignment="1" applyProtection="1">
      <alignment horizontal="left" vertical="center"/>
      <protection hidden="1"/>
    </xf>
    <xf numFmtId="0" fontId="30" fillId="10" borderId="12" xfId="4" applyBorder="1" applyAlignment="1" applyProtection="1">
      <alignment horizontal="center" vertical="center"/>
      <protection hidden="1"/>
    </xf>
    <xf numFmtId="0" fontId="30" fillId="10" borderId="13" xfId="4" applyBorder="1" applyAlignment="1" applyProtection="1">
      <alignment horizontal="center" vertical="center"/>
      <protection hidden="1"/>
    </xf>
    <xf numFmtId="11" fontId="14" fillId="0" borderId="0" xfId="0" applyNumberFormat="1" applyFont="1" applyBorder="1" applyAlignment="1" applyProtection="1">
      <alignment horizontal="center"/>
      <protection hidden="1"/>
    </xf>
    <xf numFmtId="165" fontId="29" fillId="12" borderId="42" xfId="6" applyNumberFormat="1" applyBorder="1" applyAlignment="1" applyProtection="1">
      <alignment horizontal="center" vertical="center"/>
      <protection hidden="1"/>
    </xf>
    <xf numFmtId="165" fontId="29" fillId="12" borderId="43" xfId="6" applyNumberFormat="1" applyBorder="1" applyAlignment="1" applyProtection="1">
      <alignment horizontal="center" vertical="center"/>
      <protection hidden="1"/>
    </xf>
    <xf numFmtId="165" fontId="29" fillId="12" borderId="44" xfId="6" applyNumberFormat="1" applyBorder="1" applyAlignment="1" applyProtection="1">
      <alignment horizontal="center" vertical="center"/>
      <protection hidden="1"/>
    </xf>
    <xf numFmtId="0" fontId="0" fillId="0" borderId="0" xfId="0" applyBorder="1" applyAlignment="1" applyProtection="1">
      <alignment horizontal="center"/>
      <protection hidden="1"/>
    </xf>
    <xf numFmtId="0" fontId="30" fillId="10" borderId="40" xfId="4" applyBorder="1" applyAlignment="1" applyProtection="1">
      <alignment horizontal="center" vertical="center"/>
      <protection hidden="1"/>
    </xf>
    <xf numFmtId="0" fontId="30" fillId="10" borderId="41" xfId="4" applyBorder="1" applyAlignment="1" applyProtection="1">
      <alignment horizontal="center" vertical="center"/>
      <protection hidden="1"/>
    </xf>
    <xf numFmtId="0" fontId="27" fillId="0" borderId="0" xfId="0" applyFont="1" applyBorder="1" applyAlignment="1" applyProtection="1">
      <alignment horizontal="center" wrapText="1"/>
      <protection hidden="1"/>
    </xf>
    <xf numFmtId="0" fontId="27" fillId="0" borderId="0" xfId="0" applyFont="1" applyBorder="1" applyAlignment="1" applyProtection="1">
      <alignment horizontal="center"/>
      <protection hidden="1"/>
    </xf>
    <xf numFmtId="0" fontId="47" fillId="7" borderId="0" xfId="0" applyFont="1" applyFill="1" applyBorder="1" applyAlignment="1" applyProtection="1">
      <alignment horizontal="center" vertical="center"/>
      <protection hidden="1"/>
    </xf>
    <xf numFmtId="0" fontId="42" fillId="0" borderId="0" xfId="0" applyFont="1" applyBorder="1" applyAlignment="1" applyProtection="1">
      <alignment horizontal="center"/>
      <protection hidden="1"/>
    </xf>
    <xf numFmtId="165" fontId="29" fillId="15" borderId="0" xfId="0" applyNumberFormat="1" applyFont="1" applyFill="1" applyBorder="1" applyAlignment="1" applyProtection="1">
      <alignment horizontal="center" vertical="center"/>
      <protection hidden="1"/>
    </xf>
    <xf numFmtId="165" fontId="29" fillId="15" borderId="17" xfId="0" applyNumberFormat="1" applyFont="1" applyFill="1" applyBorder="1" applyAlignment="1" applyProtection="1">
      <alignment horizontal="center" vertical="center"/>
      <protection hidden="1"/>
    </xf>
    <xf numFmtId="0" fontId="30" fillId="10" borderId="0" xfId="4" applyNumberFormat="1" applyFont="1" applyBorder="1" applyAlignment="1" applyProtection="1">
      <alignment horizontal="center" vertical="center"/>
      <protection hidden="1"/>
    </xf>
    <xf numFmtId="0" fontId="30" fillId="10" borderId="17" xfId="4" applyNumberFormat="1" applyFont="1" applyBorder="1" applyAlignment="1" applyProtection="1">
      <alignment horizontal="center" vertical="center"/>
      <protection hidden="1"/>
    </xf>
    <xf numFmtId="11" fontId="45" fillId="0" borderId="0" xfId="0" applyNumberFormat="1" applyFont="1" applyBorder="1" applyAlignment="1" applyProtection="1">
      <alignment horizontal="center"/>
      <protection hidden="1"/>
    </xf>
    <xf numFmtId="0" fontId="55" fillId="7" borderId="0" xfId="0" applyFont="1" applyFill="1" applyBorder="1" applyAlignment="1" applyProtection="1">
      <alignment horizontal="center" vertical="center"/>
      <protection hidden="1"/>
    </xf>
    <xf numFmtId="0" fontId="30" fillId="10" borderId="0" xfId="4" applyFont="1" applyBorder="1" applyAlignment="1" applyProtection="1">
      <alignment horizontal="left" vertical="center"/>
      <protection hidden="1"/>
    </xf>
    <xf numFmtId="0" fontId="30" fillId="10" borderId="0" xfId="4" applyFont="1" applyBorder="1" applyAlignment="1" applyProtection="1">
      <alignment horizontal="center" vertical="center"/>
      <protection hidden="1"/>
    </xf>
    <xf numFmtId="165" fontId="29" fillId="15" borderId="42" xfId="0" applyNumberFormat="1" applyFont="1" applyFill="1" applyBorder="1" applyAlignment="1" applyProtection="1">
      <alignment horizontal="center" vertical="center"/>
      <protection hidden="1"/>
    </xf>
    <xf numFmtId="165" fontId="29" fillId="15" borderId="43" xfId="0" applyNumberFormat="1" applyFont="1" applyFill="1" applyBorder="1" applyAlignment="1" applyProtection="1">
      <alignment horizontal="center" vertical="center"/>
      <protection hidden="1"/>
    </xf>
    <xf numFmtId="165" fontId="29" fillId="15" borderId="44" xfId="0" applyNumberFormat="1" applyFont="1" applyFill="1" applyBorder="1" applyAlignment="1" applyProtection="1">
      <alignment horizontal="center" vertical="center"/>
      <protection hidden="1"/>
    </xf>
    <xf numFmtId="0" fontId="30" fillId="10" borderId="40" xfId="4" applyNumberFormat="1" applyBorder="1" applyAlignment="1" applyProtection="1">
      <alignment horizontal="center" vertical="center"/>
      <protection hidden="1"/>
    </xf>
    <xf numFmtId="0" fontId="30" fillId="10" borderId="41" xfId="4" applyNumberFormat="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41" fillId="0" borderId="0" xfId="0" applyFont="1" applyFill="1" applyBorder="1" applyAlignment="1" applyProtection="1">
      <alignment horizontal="center" vertical="center"/>
      <protection hidden="1"/>
    </xf>
    <xf numFmtId="0" fontId="41" fillId="0" borderId="0" xfId="0" applyFont="1" applyFill="1" applyBorder="1" applyAlignment="1" applyProtection="1">
      <alignment horizontal="left" vertical="center"/>
      <protection hidden="1"/>
    </xf>
    <xf numFmtId="0" fontId="40" fillId="13" borderId="0" xfId="0" applyFont="1" applyFill="1" applyBorder="1" applyAlignment="1" applyProtection="1">
      <alignment horizontal="center" vertical="center"/>
      <protection hidden="1"/>
    </xf>
    <xf numFmtId="0" fontId="40" fillId="13" borderId="17" xfId="0" applyFont="1" applyFill="1" applyBorder="1" applyAlignment="1" applyProtection="1">
      <alignment horizontal="center" vertical="center"/>
      <protection hidden="1"/>
    </xf>
  </cellXfs>
  <cellStyles count="8">
    <cellStyle name="20% - Accent5" xfId="5" builtinId="46"/>
    <cellStyle name="40% - Accent1" xfId="3" builtinId="31"/>
    <cellStyle name="60% - Accent1" xfId="4" builtinId="32" customBuiltin="1"/>
    <cellStyle name="Accent6" xfId="6" builtinId="49" customBuiltin="1"/>
    <cellStyle name="Comma 2" xfId="1"/>
    <cellStyle name="Hyperlink" xfId="7" builtinId="8"/>
    <cellStyle name="Normal" xfId="0" builtinId="0"/>
    <cellStyle name="Normal 2" xfId="2"/>
  </cellStyles>
  <dxfs count="8">
    <dxf>
      <font>
        <b val="0"/>
        <i/>
        <condense val="0"/>
        <extend val="0"/>
        <color indexed="9"/>
      </font>
      <fill>
        <patternFill>
          <bgColor rgb="FFFF0000"/>
        </patternFill>
      </fill>
    </dxf>
    <dxf>
      <font>
        <b/>
        <i val="0"/>
        <color indexed="9"/>
      </font>
      <fill>
        <patternFill>
          <bgColor rgb="FFFF0000"/>
        </patternFill>
      </fill>
    </dxf>
    <dxf>
      <font>
        <b/>
        <i val="0"/>
        <color indexed="9"/>
      </font>
      <fill>
        <patternFill>
          <bgColor rgb="FFFF0000"/>
        </patternFill>
      </fill>
    </dxf>
    <dxf>
      <font>
        <b/>
        <i val="0"/>
        <color indexed="9"/>
      </font>
      <fill>
        <patternFill>
          <bgColor rgb="FFFF0000"/>
        </patternFill>
      </fill>
    </dxf>
    <dxf>
      <font>
        <b/>
        <i val="0"/>
        <color indexed="9"/>
      </font>
      <fill>
        <patternFill>
          <bgColor rgb="FFFF0000"/>
        </patternFill>
      </fill>
    </dxf>
    <dxf>
      <fill>
        <patternFill>
          <bgColor rgb="FFFF0000"/>
        </patternFill>
      </fill>
    </dxf>
    <dxf>
      <fill>
        <patternFill>
          <bgColor rgb="FF00FF00"/>
        </patternFill>
      </fill>
    </dxf>
    <dxf>
      <fill>
        <patternFill>
          <bgColor rgb="FFFF0000"/>
        </patternFill>
      </fill>
    </dxf>
  </dxfs>
  <tableStyles count="0" defaultTableStyle="TableStyleMedium9" defaultPivotStyle="PivotStyleLight16"/>
  <colors>
    <mruColors>
      <color rgb="FF00FF00"/>
      <color rgb="FFCC04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409425</xdr:colOff>
      <xdr:row>3</xdr:row>
      <xdr:rowOff>121935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106000" cy="1093485"/>
        </a:xfrm>
        <a:prstGeom prst="rect">
          <a:avLst/>
        </a:prstGeom>
      </xdr:spPr>
    </xdr:pic>
    <xdr:clientData/>
  </xdr:twoCellAnchor>
  <xdr:twoCellAnchor editAs="oneCell">
    <xdr:from>
      <xdr:col>0</xdr:col>
      <xdr:colOff>264319</xdr:colOff>
      <xdr:row>0</xdr:row>
      <xdr:rowOff>304800</xdr:rowOff>
    </xdr:from>
    <xdr:to>
      <xdr:col>1</xdr:col>
      <xdr:colOff>373856</xdr:colOff>
      <xdr:row>3</xdr:row>
      <xdr:rowOff>47625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4319" y="304800"/>
          <a:ext cx="719137" cy="714375"/>
        </a:xfrm>
        <a:prstGeom prst="rect">
          <a:avLst/>
        </a:prstGeom>
      </xdr:spPr>
    </xdr:pic>
    <xdr:clientData/>
  </xdr:twoCellAnchor>
  <xdr:twoCellAnchor editAs="oneCell">
    <xdr:from>
      <xdr:col>0</xdr:col>
      <xdr:colOff>0</xdr:colOff>
      <xdr:row>41</xdr:row>
      <xdr:rowOff>38101</xdr:rowOff>
    </xdr:from>
    <xdr:to>
      <xdr:col>18</xdr:col>
      <xdr:colOff>409425</xdr:colOff>
      <xdr:row>46</xdr:row>
      <xdr:rowOff>159247</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610476"/>
          <a:ext cx="11106000" cy="1006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17</xdr:col>
      <xdr:colOff>533400</xdr:colOff>
      <xdr:row>6</xdr:row>
      <xdr:rowOff>123825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0"/>
          <a:ext cx="11125200" cy="1095375"/>
        </a:xfrm>
        <a:prstGeom prst="rect">
          <a:avLst/>
        </a:prstGeom>
      </xdr:spPr>
    </xdr:pic>
    <xdr:clientData/>
  </xdr:twoCellAnchor>
  <xdr:twoCellAnchor editAs="oneCell">
    <xdr:from>
      <xdr:col>0</xdr:col>
      <xdr:colOff>292894</xdr:colOff>
      <xdr:row>1</xdr:row>
      <xdr:rowOff>142875</xdr:rowOff>
    </xdr:from>
    <xdr:to>
      <xdr:col>1</xdr:col>
      <xdr:colOff>402431</xdr:colOff>
      <xdr:row>6</xdr:row>
      <xdr:rowOff>47625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2894" y="304800"/>
          <a:ext cx="719137" cy="714375"/>
        </a:xfrm>
        <a:prstGeom prst="rect">
          <a:avLst/>
        </a:prstGeom>
      </xdr:spPr>
    </xdr:pic>
    <xdr:clientData/>
  </xdr:twoCellAnchor>
  <xdr:twoCellAnchor editAs="oneCell">
    <xdr:from>
      <xdr:col>0</xdr:col>
      <xdr:colOff>28575</xdr:colOff>
      <xdr:row>41</xdr:row>
      <xdr:rowOff>76201</xdr:rowOff>
    </xdr:from>
    <xdr:to>
      <xdr:col>17</xdr:col>
      <xdr:colOff>533250</xdr:colOff>
      <xdr:row>47</xdr:row>
      <xdr:rowOff>107318</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575" y="7915276"/>
          <a:ext cx="11125050" cy="1002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838200</xdr:colOff>
      <xdr:row>5</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93450" cy="1095375"/>
        </a:xfrm>
        <a:prstGeom prst="rect">
          <a:avLst/>
        </a:prstGeom>
      </xdr:spPr>
    </xdr:pic>
    <xdr:clientData/>
  </xdr:twoCellAnchor>
  <xdr:twoCellAnchor editAs="oneCell">
    <xdr:from>
      <xdr:col>1</xdr:col>
      <xdr:colOff>114300</xdr:colOff>
      <xdr:row>1</xdr:row>
      <xdr:rowOff>114300</xdr:rowOff>
    </xdr:from>
    <xdr:to>
      <xdr:col>3</xdr:col>
      <xdr:colOff>95250</xdr:colOff>
      <xdr:row>5</xdr:row>
      <xdr:rowOff>66675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275" y="304800"/>
          <a:ext cx="714375" cy="714375"/>
        </a:xfrm>
        <a:prstGeom prst="rect">
          <a:avLst/>
        </a:prstGeom>
      </xdr:spPr>
    </xdr:pic>
    <xdr:clientData/>
  </xdr:twoCellAnchor>
  <xdr:twoCellAnchor editAs="oneCell">
    <xdr:from>
      <xdr:col>0</xdr:col>
      <xdr:colOff>0</xdr:colOff>
      <xdr:row>39</xdr:row>
      <xdr:rowOff>238126</xdr:rowOff>
    </xdr:from>
    <xdr:to>
      <xdr:col>23</xdr:col>
      <xdr:colOff>838050</xdr:colOff>
      <xdr:row>43</xdr:row>
      <xdr:rowOff>240668</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867651"/>
          <a:ext cx="11106000" cy="9931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825500</xdr:colOff>
      <xdr:row>5</xdr:row>
      <xdr:rowOff>142875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93450" cy="1095375"/>
        </a:xfrm>
        <a:prstGeom prst="rect">
          <a:avLst/>
        </a:prstGeom>
      </xdr:spPr>
    </xdr:pic>
    <xdr:clientData/>
  </xdr:twoCellAnchor>
  <xdr:twoCellAnchor editAs="oneCell">
    <xdr:from>
      <xdr:col>1</xdr:col>
      <xdr:colOff>113242</xdr:colOff>
      <xdr:row>1</xdr:row>
      <xdr:rowOff>114300</xdr:rowOff>
    </xdr:from>
    <xdr:to>
      <xdr:col>3</xdr:col>
      <xdr:colOff>91017</xdr:colOff>
      <xdr:row>5</xdr:row>
      <xdr:rowOff>66675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217" y="304800"/>
          <a:ext cx="711200" cy="714375"/>
        </a:xfrm>
        <a:prstGeom prst="rect">
          <a:avLst/>
        </a:prstGeom>
      </xdr:spPr>
    </xdr:pic>
    <xdr:clientData/>
  </xdr:twoCellAnchor>
  <xdr:twoCellAnchor editAs="oneCell">
    <xdr:from>
      <xdr:col>0</xdr:col>
      <xdr:colOff>0</xdr:colOff>
      <xdr:row>40</xdr:row>
      <xdr:rowOff>0</xdr:rowOff>
    </xdr:from>
    <xdr:to>
      <xdr:col>23</xdr:col>
      <xdr:colOff>838050</xdr:colOff>
      <xdr:row>46</xdr:row>
      <xdr:rowOff>12067</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743825"/>
          <a:ext cx="11106000" cy="993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825500</xdr:colOff>
      <xdr:row>5</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93450" cy="1095375"/>
        </a:xfrm>
        <a:prstGeom prst="rect">
          <a:avLst/>
        </a:prstGeom>
      </xdr:spPr>
    </xdr:pic>
    <xdr:clientData/>
  </xdr:twoCellAnchor>
  <xdr:twoCellAnchor editAs="oneCell">
    <xdr:from>
      <xdr:col>1</xdr:col>
      <xdr:colOff>113242</xdr:colOff>
      <xdr:row>1</xdr:row>
      <xdr:rowOff>114300</xdr:rowOff>
    </xdr:from>
    <xdr:to>
      <xdr:col>3</xdr:col>
      <xdr:colOff>91017</xdr:colOff>
      <xdr:row>5</xdr:row>
      <xdr:rowOff>66675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217" y="304800"/>
          <a:ext cx="711200" cy="714375"/>
        </a:xfrm>
        <a:prstGeom prst="rect">
          <a:avLst/>
        </a:prstGeom>
      </xdr:spPr>
    </xdr:pic>
    <xdr:clientData/>
  </xdr:twoCellAnchor>
  <xdr:twoCellAnchor editAs="oneCell">
    <xdr:from>
      <xdr:col>0</xdr:col>
      <xdr:colOff>0</xdr:colOff>
      <xdr:row>39</xdr:row>
      <xdr:rowOff>176743</xdr:rowOff>
    </xdr:from>
    <xdr:to>
      <xdr:col>23</xdr:col>
      <xdr:colOff>825350</xdr:colOff>
      <xdr:row>43</xdr:row>
      <xdr:rowOff>229026</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806268"/>
          <a:ext cx="11093300" cy="9762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825500</xdr:colOff>
      <xdr:row>5</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93450" cy="1095375"/>
        </a:xfrm>
        <a:prstGeom prst="rect">
          <a:avLst/>
        </a:prstGeom>
      </xdr:spPr>
    </xdr:pic>
    <xdr:clientData/>
  </xdr:twoCellAnchor>
  <xdr:twoCellAnchor editAs="oneCell">
    <xdr:from>
      <xdr:col>1</xdr:col>
      <xdr:colOff>113242</xdr:colOff>
      <xdr:row>1</xdr:row>
      <xdr:rowOff>114300</xdr:rowOff>
    </xdr:from>
    <xdr:to>
      <xdr:col>3</xdr:col>
      <xdr:colOff>91017</xdr:colOff>
      <xdr:row>5</xdr:row>
      <xdr:rowOff>66675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217" y="304800"/>
          <a:ext cx="711200" cy="714375"/>
        </a:xfrm>
        <a:prstGeom prst="rect">
          <a:avLst/>
        </a:prstGeom>
      </xdr:spPr>
    </xdr:pic>
    <xdr:clientData/>
  </xdr:twoCellAnchor>
  <xdr:twoCellAnchor editAs="oneCell">
    <xdr:from>
      <xdr:col>0</xdr:col>
      <xdr:colOff>0</xdr:colOff>
      <xdr:row>40</xdr:row>
      <xdr:rowOff>9525</xdr:rowOff>
    </xdr:from>
    <xdr:to>
      <xdr:col>23</xdr:col>
      <xdr:colOff>838050</xdr:colOff>
      <xdr:row>45</xdr:row>
      <xdr:rowOff>193042</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753350"/>
          <a:ext cx="11106000" cy="9931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825500</xdr:colOff>
      <xdr:row>5</xdr:row>
      <xdr:rowOff>38100</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93450" cy="1095375"/>
        </a:xfrm>
        <a:prstGeom prst="rect">
          <a:avLst/>
        </a:prstGeom>
      </xdr:spPr>
    </xdr:pic>
    <xdr:clientData/>
  </xdr:twoCellAnchor>
  <xdr:twoCellAnchor editAs="oneCell">
    <xdr:from>
      <xdr:col>1</xdr:col>
      <xdr:colOff>114300</xdr:colOff>
      <xdr:row>1</xdr:row>
      <xdr:rowOff>114300</xdr:rowOff>
    </xdr:from>
    <xdr:to>
      <xdr:col>3</xdr:col>
      <xdr:colOff>92075</xdr:colOff>
      <xdr:row>5</xdr:row>
      <xdr:rowOff>66675</xdr:rowOff>
    </xdr:to>
    <xdr:pic>
      <xdr:nvPicPr>
        <xdr:cNvPr id="14" name="Picture 1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275" y="304800"/>
          <a:ext cx="711200" cy="714375"/>
        </a:xfrm>
        <a:prstGeom prst="rect">
          <a:avLst/>
        </a:prstGeom>
      </xdr:spPr>
    </xdr:pic>
    <xdr:clientData/>
  </xdr:twoCellAnchor>
  <xdr:twoCellAnchor editAs="oneCell">
    <xdr:from>
      <xdr:col>0</xdr:col>
      <xdr:colOff>19050</xdr:colOff>
      <xdr:row>41</xdr:row>
      <xdr:rowOff>0</xdr:rowOff>
    </xdr:from>
    <xdr:to>
      <xdr:col>23</xdr:col>
      <xdr:colOff>838200</xdr:colOff>
      <xdr:row>46</xdr:row>
      <xdr:rowOff>166583</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 y="7905750"/>
          <a:ext cx="11087100" cy="9762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825500</xdr:colOff>
      <xdr:row>5</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93450" cy="1095375"/>
        </a:xfrm>
        <a:prstGeom prst="rect">
          <a:avLst/>
        </a:prstGeom>
      </xdr:spPr>
    </xdr:pic>
    <xdr:clientData/>
  </xdr:twoCellAnchor>
  <xdr:twoCellAnchor editAs="oneCell">
    <xdr:from>
      <xdr:col>1</xdr:col>
      <xdr:colOff>113242</xdr:colOff>
      <xdr:row>1</xdr:row>
      <xdr:rowOff>114300</xdr:rowOff>
    </xdr:from>
    <xdr:to>
      <xdr:col>3</xdr:col>
      <xdr:colOff>91017</xdr:colOff>
      <xdr:row>5</xdr:row>
      <xdr:rowOff>66675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217" y="304800"/>
          <a:ext cx="711200" cy="714375"/>
        </a:xfrm>
        <a:prstGeom prst="rect">
          <a:avLst/>
        </a:prstGeom>
      </xdr:spPr>
    </xdr:pic>
    <xdr:clientData/>
  </xdr:twoCellAnchor>
  <xdr:twoCellAnchor editAs="oneCell">
    <xdr:from>
      <xdr:col>0</xdr:col>
      <xdr:colOff>9525</xdr:colOff>
      <xdr:row>39</xdr:row>
      <xdr:rowOff>176743</xdr:rowOff>
    </xdr:from>
    <xdr:to>
      <xdr:col>23</xdr:col>
      <xdr:colOff>834875</xdr:colOff>
      <xdr:row>43</xdr:row>
      <xdr:rowOff>162351</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 y="7806268"/>
          <a:ext cx="11093300" cy="9762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825500</xdr:colOff>
      <xdr:row>5</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93450" cy="1095375"/>
        </a:xfrm>
        <a:prstGeom prst="rect">
          <a:avLst/>
        </a:prstGeom>
      </xdr:spPr>
    </xdr:pic>
    <xdr:clientData/>
  </xdr:twoCellAnchor>
  <xdr:twoCellAnchor editAs="oneCell">
    <xdr:from>
      <xdr:col>1</xdr:col>
      <xdr:colOff>113242</xdr:colOff>
      <xdr:row>1</xdr:row>
      <xdr:rowOff>114300</xdr:rowOff>
    </xdr:from>
    <xdr:to>
      <xdr:col>3</xdr:col>
      <xdr:colOff>91017</xdr:colOff>
      <xdr:row>5</xdr:row>
      <xdr:rowOff>66675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217" y="304800"/>
          <a:ext cx="711200" cy="714375"/>
        </a:xfrm>
        <a:prstGeom prst="rect">
          <a:avLst/>
        </a:prstGeom>
      </xdr:spPr>
    </xdr:pic>
    <xdr:clientData/>
  </xdr:twoCellAnchor>
  <xdr:twoCellAnchor editAs="oneCell">
    <xdr:from>
      <xdr:col>0</xdr:col>
      <xdr:colOff>0</xdr:colOff>
      <xdr:row>39</xdr:row>
      <xdr:rowOff>167218</xdr:rowOff>
    </xdr:from>
    <xdr:to>
      <xdr:col>23</xdr:col>
      <xdr:colOff>825350</xdr:colOff>
      <xdr:row>43</xdr:row>
      <xdr:rowOff>152826</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796743"/>
          <a:ext cx="11093300" cy="9762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644525</xdr:colOff>
      <xdr:row>5</xdr:row>
      <xdr:rowOff>47625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93450" cy="1095375"/>
        </a:xfrm>
        <a:prstGeom prst="rect">
          <a:avLst/>
        </a:prstGeom>
      </xdr:spPr>
    </xdr:pic>
    <xdr:clientData/>
  </xdr:twoCellAnchor>
  <xdr:twoCellAnchor editAs="oneCell">
    <xdr:from>
      <xdr:col>1</xdr:col>
      <xdr:colOff>8467</xdr:colOff>
      <xdr:row>1</xdr:row>
      <xdr:rowOff>95250</xdr:rowOff>
    </xdr:from>
    <xdr:to>
      <xdr:col>1</xdr:col>
      <xdr:colOff>719667</xdr:colOff>
      <xdr:row>4</xdr:row>
      <xdr:rowOff>180975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217" y="304800"/>
          <a:ext cx="711200" cy="714375"/>
        </a:xfrm>
        <a:prstGeom prst="rect">
          <a:avLst/>
        </a:prstGeom>
      </xdr:spPr>
    </xdr:pic>
    <xdr:clientData/>
  </xdr:twoCellAnchor>
  <xdr:twoCellAnchor editAs="oneCell">
    <xdr:from>
      <xdr:col>0</xdr:col>
      <xdr:colOff>0</xdr:colOff>
      <xdr:row>28</xdr:row>
      <xdr:rowOff>14818</xdr:rowOff>
    </xdr:from>
    <xdr:to>
      <xdr:col>15</xdr:col>
      <xdr:colOff>644375</xdr:colOff>
      <xdr:row>32</xdr:row>
      <xdr:rowOff>200451</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777318"/>
          <a:ext cx="11093300" cy="976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6.bin"/><Relationship Id="rId1" Type="http://schemas.openxmlformats.org/officeDocument/2006/relationships/hyperlink" Target="mailto:ParaDish2@5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T109"/>
  <sheetViews>
    <sheetView showGridLines="0" zoomScaleNormal="100" workbookViewId="0">
      <selection activeCell="L33" sqref="L33"/>
    </sheetView>
  </sheetViews>
  <sheetFormatPr defaultRowHeight="12.75" x14ac:dyDescent="0.2"/>
  <cols>
    <col min="1" max="7" width="9.140625" style="22"/>
    <col min="8" max="8" width="12" style="22" customWidth="1"/>
    <col min="9" max="9" width="2.140625" style="22" customWidth="1"/>
    <col min="10" max="18" width="9.140625" style="22"/>
    <col min="19" max="19" width="6.42578125" style="22" customWidth="1"/>
    <col min="20" max="16384" width="9.140625" style="22"/>
  </cols>
  <sheetData>
    <row r="1" spans="1:20" ht="51" customHeight="1" x14ac:dyDescent="0.2">
      <c r="A1" s="86"/>
      <c r="B1" s="87"/>
      <c r="C1" s="87"/>
      <c r="D1" s="87"/>
      <c r="E1" s="87"/>
      <c r="F1" s="87"/>
      <c r="G1" s="87"/>
      <c r="H1" s="87"/>
      <c r="I1" s="87"/>
      <c r="J1" s="87"/>
      <c r="K1" s="87"/>
      <c r="L1" s="87"/>
      <c r="M1" s="87"/>
      <c r="N1" s="87"/>
      <c r="O1" s="87"/>
      <c r="P1" s="87"/>
      <c r="Q1" s="87"/>
      <c r="R1" s="87"/>
      <c r="S1" s="88"/>
      <c r="T1" s="89"/>
    </row>
    <row r="2" spans="1:20" x14ac:dyDescent="0.2">
      <c r="A2" s="90"/>
      <c r="B2" s="91"/>
      <c r="C2" s="91"/>
      <c r="D2" s="91"/>
      <c r="E2" s="91"/>
      <c r="F2" s="91"/>
      <c r="G2" s="91"/>
      <c r="H2" s="91"/>
      <c r="I2" s="91"/>
      <c r="J2" s="91"/>
      <c r="K2" s="91"/>
      <c r="L2" s="91"/>
      <c r="M2" s="91"/>
      <c r="N2" s="91"/>
      <c r="O2" s="91"/>
      <c r="P2" s="91"/>
      <c r="Q2" s="91"/>
      <c r="R2" s="91"/>
      <c r="S2" s="92"/>
      <c r="T2" s="89"/>
    </row>
    <row r="3" spans="1:20" x14ac:dyDescent="0.2">
      <c r="A3" s="90"/>
      <c r="B3" s="91"/>
      <c r="C3" s="91"/>
      <c r="D3" s="91"/>
      <c r="E3" s="91"/>
      <c r="F3" s="91"/>
      <c r="G3" s="91"/>
      <c r="H3" s="91"/>
      <c r="I3" s="91"/>
      <c r="J3" s="91"/>
      <c r="K3" s="91"/>
      <c r="L3" s="91"/>
      <c r="M3" s="91"/>
      <c r="N3" s="91"/>
      <c r="O3" s="91"/>
      <c r="P3" s="91"/>
      <c r="Q3" s="91"/>
      <c r="R3" s="91"/>
      <c r="S3" s="92"/>
      <c r="T3" s="89"/>
    </row>
    <row r="4" spans="1:20" x14ac:dyDescent="0.2">
      <c r="A4" s="90"/>
      <c r="B4" s="91"/>
      <c r="C4" s="91"/>
      <c r="D4" s="91"/>
      <c r="E4" s="91"/>
      <c r="F4" s="91"/>
      <c r="G4" s="91"/>
      <c r="H4" s="91"/>
      <c r="I4" s="91"/>
      <c r="J4" s="91"/>
      <c r="K4" s="91"/>
      <c r="L4" s="91"/>
      <c r="M4" s="91"/>
      <c r="N4" s="91"/>
      <c r="O4" s="91"/>
      <c r="P4" s="91"/>
      <c r="Q4" s="91"/>
      <c r="R4" s="91"/>
      <c r="S4" s="92"/>
      <c r="T4" s="89"/>
    </row>
    <row r="5" spans="1:20" x14ac:dyDescent="0.2">
      <c r="A5" s="90"/>
      <c r="B5" s="91"/>
      <c r="C5" s="91"/>
      <c r="D5" s="91"/>
      <c r="E5" s="91"/>
      <c r="F5" s="91"/>
      <c r="G5" s="91"/>
      <c r="H5" s="91"/>
      <c r="I5" s="91"/>
      <c r="J5" s="91"/>
      <c r="K5" s="91"/>
      <c r="L5" s="91"/>
      <c r="M5" s="91"/>
      <c r="N5" s="91"/>
      <c r="O5" s="91"/>
      <c r="P5" s="91"/>
      <c r="Q5" s="91"/>
      <c r="R5" s="91"/>
      <c r="S5" s="92"/>
      <c r="T5" s="89"/>
    </row>
    <row r="6" spans="1:20" ht="18.75" customHeight="1" x14ac:dyDescent="0.25">
      <c r="A6" s="93" t="s">
        <v>96</v>
      </c>
      <c r="B6" s="94"/>
      <c r="C6" s="94"/>
      <c r="D6" s="94"/>
      <c r="E6" s="94"/>
      <c r="F6" s="94"/>
      <c r="G6" s="94"/>
      <c r="H6" s="94"/>
      <c r="I6" s="94"/>
      <c r="J6" s="94"/>
      <c r="K6" s="94"/>
      <c r="L6" s="94"/>
      <c r="M6" s="94"/>
      <c r="N6" s="94"/>
      <c r="O6" s="94"/>
      <c r="P6" s="94"/>
      <c r="Q6" s="94"/>
      <c r="R6" s="94"/>
      <c r="S6" s="95"/>
      <c r="T6" s="89"/>
    </row>
    <row r="7" spans="1:20" ht="12.75" customHeight="1" x14ac:dyDescent="0.25">
      <c r="A7" s="96"/>
      <c r="B7" s="97"/>
      <c r="C7" s="97"/>
      <c r="D7" s="97"/>
      <c r="E7" s="97"/>
      <c r="F7" s="97"/>
      <c r="G7" s="97"/>
      <c r="H7" s="97"/>
      <c r="I7" s="97"/>
      <c r="J7" s="97"/>
      <c r="K7" s="97"/>
      <c r="L7" s="97"/>
      <c r="M7" s="97"/>
      <c r="N7" s="97"/>
      <c r="O7" s="97"/>
      <c r="P7" s="97"/>
      <c r="Q7" s="97"/>
      <c r="R7" s="97"/>
      <c r="S7" s="98"/>
      <c r="T7" s="89"/>
    </row>
    <row r="8" spans="1:20" ht="8.25" customHeight="1" x14ac:dyDescent="0.2">
      <c r="A8" s="53"/>
      <c r="B8" s="7"/>
      <c r="C8" s="7"/>
      <c r="D8" s="7"/>
      <c r="E8" s="7"/>
      <c r="F8" s="7"/>
      <c r="G8" s="7"/>
      <c r="H8" s="7"/>
      <c r="I8" s="7"/>
      <c r="J8" s="7"/>
      <c r="K8" s="7"/>
      <c r="L8" s="7"/>
      <c r="M8" s="7"/>
      <c r="N8" s="7"/>
      <c r="O8" s="7"/>
      <c r="P8" s="7"/>
      <c r="Q8" s="7"/>
      <c r="R8" s="7"/>
      <c r="S8" s="92"/>
      <c r="T8" s="89"/>
    </row>
    <row r="9" spans="1:20" ht="18.75" customHeight="1" x14ac:dyDescent="0.25">
      <c r="A9" s="99"/>
      <c r="B9" s="271" t="s">
        <v>94</v>
      </c>
      <c r="C9" s="271"/>
      <c r="D9" s="271"/>
      <c r="E9" s="271"/>
      <c r="F9" s="271"/>
      <c r="G9" s="271"/>
      <c r="H9" s="271"/>
      <c r="I9" s="100"/>
      <c r="J9" s="100"/>
      <c r="K9" s="100"/>
      <c r="L9" s="267" t="s">
        <v>15</v>
      </c>
      <c r="M9" s="267"/>
      <c r="N9" s="267"/>
      <c r="O9" s="267"/>
      <c r="P9" s="267"/>
      <c r="Q9" s="267"/>
      <c r="R9" s="267"/>
      <c r="S9" s="98"/>
      <c r="T9" s="89"/>
    </row>
    <row r="10" spans="1:20" x14ac:dyDescent="0.2">
      <c r="A10" s="99"/>
      <c r="B10" s="271"/>
      <c r="C10" s="271"/>
      <c r="D10" s="271"/>
      <c r="E10" s="271"/>
      <c r="F10" s="271"/>
      <c r="G10" s="271"/>
      <c r="H10" s="271"/>
      <c r="I10" s="100"/>
      <c r="J10" s="100"/>
      <c r="K10" s="100"/>
      <c r="L10" s="91"/>
      <c r="M10" s="91"/>
      <c r="N10" s="91"/>
      <c r="O10" s="91"/>
      <c r="P10" s="91"/>
      <c r="Q10" s="91"/>
      <c r="R10" s="91"/>
      <c r="S10" s="92"/>
      <c r="T10" s="89"/>
    </row>
    <row r="11" spans="1:20" x14ac:dyDescent="0.2">
      <c r="A11" s="99"/>
      <c r="B11" s="271"/>
      <c r="C11" s="271"/>
      <c r="D11" s="271"/>
      <c r="E11" s="271"/>
      <c r="F11" s="271"/>
      <c r="G11" s="271"/>
      <c r="H11" s="271"/>
      <c r="I11" s="100"/>
      <c r="J11" s="100"/>
      <c r="K11" s="100"/>
      <c r="L11" s="101" t="s">
        <v>22</v>
      </c>
      <c r="M11" s="101"/>
      <c r="N11" s="101"/>
      <c r="O11" s="101"/>
      <c r="P11" s="101"/>
      <c r="Q11" s="101"/>
      <c r="R11" s="101"/>
      <c r="S11" s="102"/>
      <c r="T11" s="89"/>
    </row>
    <row r="12" spans="1:20" x14ac:dyDescent="0.2">
      <c r="A12" s="99"/>
      <c r="B12" s="271"/>
      <c r="C12" s="271"/>
      <c r="D12" s="271"/>
      <c r="E12" s="271"/>
      <c r="F12" s="271"/>
      <c r="G12" s="271"/>
      <c r="H12" s="271"/>
      <c r="I12" s="100"/>
      <c r="J12" s="100"/>
      <c r="K12" s="100"/>
      <c r="L12" s="101" t="s">
        <v>16</v>
      </c>
      <c r="M12" s="101"/>
      <c r="N12" s="101"/>
      <c r="O12" s="101"/>
      <c r="P12" s="101"/>
      <c r="Q12" s="101"/>
      <c r="R12" s="101"/>
      <c r="S12" s="102"/>
      <c r="T12" s="89"/>
    </row>
    <row r="13" spans="1:20" x14ac:dyDescent="0.2">
      <c r="A13" s="99"/>
      <c r="B13" s="271"/>
      <c r="C13" s="271"/>
      <c r="D13" s="271"/>
      <c r="E13" s="271"/>
      <c r="F13" s="271"/>
      <c r="G13" s="271"/>
      <c r="H13" s="271"/>
      <c r="I13" s="100"/>
      <c r="J13" s="100"/>
      <c r="K13" s="100"/>
      <c r="L13" s="101" t="s">
        <v>56</v>
      </c>
      <c r="M13" s="101"/>
      <c r="N13" s="101"/>
      <c r="O13" s="101"/>
      <c r="P13" s="101"/>
      <c r="Q13" s="101"/>
      <c r="R13" s="101"/>
      <c r="S13" s="102"/>
      <c r="T13" s="89"/>
    </row>
    <row r="14" spans="1:20" x14ac:dyDescent="0.2">
      <c r="A14" s="99"/>
      <c r="B14" s="271"/>
      <c r="C14" s="271"/>
      <c r="D14" s="271"/>
      <c r="E14" s="271"/>
      <c r="F14" s="271"/>
      <c r="G14" s="271"/>
      <c r="H14" s="271"/>
      <c r="I14" s="100"/>
      <c r="J14" s="100"/>
      <c r="K14" s="100"/>
      <c r="L14" s="101" t="s">
        <v>57</v>
      </c>
      <c r="M14" s="101"/>
      <c r="N14" s="101"/>
      <c r="O14" s="101"/>
      <c r="P14" s="101"/>
      <c r="Q14" s="101"/>
      <c r="R14" s="101"/>
      <c r="S14" s="102"/>
      <c r="T14" s="89"/>
    </row>
    <row r="15" spans="1:20" x14ac:dyDescent="0.2">
      <c r="A15" s="99"/>
      <c r="B15" s="271"/>
      <c r="C15" s="271"/>
      <c r="D15" s="271"/>
      <c r="E15" s="271"/>
      <c r="F15" s="271"/>
      <c r="G15" s="271"/>
      <c r="H15" s="271"/>
      <c r="I15" s="100"/>
      <c r="J15" s="100"/>
      <c r="K15" s="100"/>
      <c r="L15" s="91"/>
      <c r="M15" s="91"/>
      <c r="N15" s="91"/>
      <c r="O15" s="91"/>
      <c r="P15" s="91"/>
      <c r="Q15" s="91"/>
      <c r="R15" s="91"/>
      <c r="S15" s="92"/>
      <c r="T15" s="89"/>
    </row>
    <row r="16" spans="1:20" ht="18" customHeight="1" x14ac:dyDescent="0.25">
      <c r="A16" s="99"/>
      <c r="B16" s="271"/>
      <c r="C16" s="271"/>
      <c r="D16" s="271"/>
      <c r="E16" s="271"/>
      <c r="F16" s="271"/>
      <c r="G16" s="271"/>
      <c r="H16" s="271"/>
      <c r="I16" s="100"/>
      <c r="J16" s="100"/>
      <c r="K16" s="100"/>
      <c r="L16" s="267" t="s">
        <v>48</v>
      </c>
      <c r="M16" s="267"/>
      <c r="N16" s="267"/>
      <c r="O16" s="267"/>
      <c r="P16" s="267"/>
      <c r="Q16" s="267"/>
      <c r="R16" s="267"/>
      <c r="S16" s="98"/>
      <c r="T16" s="89"/>
    </row>
    <row r="17" spans="1:20" ht="12.75" customHeight="1" x14ac:dyDescent="0.2">
      <c r="A17" s="99"/>
      <c r="B17" s="271"/>
      <c r="C17" s="271"/>
      <c r="D17" s="271"/>
      <c r="E17" s="271"/>
      <c r="F17" s="271"/>
      <c r="G17" s="271"/>
      <c r="H17" s="271"/>
      <c r="I17" s="100"/>
      <c r="J17" s="100"/>
      <c r="K17" s="100"/>
      <c r="L17" s="103"/>
      <c r="M17" s="103"/>
      <c r="N17" s="103"/>
      <c r="O17" s="103"/>
      <c r="P17" s="103"/>
      <c r="Q17" s="103"/>
      <c r="R17" s="103"/>
      <c r="S17" s="92"/>
      <c r="T17" s="89"/>
    </row>
    <row r="18" spans="1:20" ht="12.75" customHeight="1" x14ac:dyDescent="0.2">
      <c r="A18" s="99"/>
      <c r="B18" s="271"/>
      <c r="C18" s="271"/>
      <c r="D18" s="271"/>
      <c r="E18" s="271"/>
      <c r="F18" s="271"/>
      <c r="G18" s="271"/>
      <c r="H18" s="271"/>
      <c r="I18" s="100"/>
      <c r="J18" s="100"/>
      <c r="K18" s="100"/>
      <c r="L18" s="104" t="s">
        <v>58</v>
      </c>
      <c r="M18" s="105"/>
      <c r="N18" s="105"/>
      <c r="O18" s="105"/>
      <c r="P18" s="105"/>
      <c r="Q18" s="105"/>
      <c r="R18" s="105"/>
      <c r="S18" s="106"/>
      <c r="T18" s="89"/>
    </row>
    <row r="19" spans="1:20" ht="12.75" customHeight="1" x14ac:dyDescent="0.2">
      <c r="A19" s="99"/>
      <c r="B19" s="271"/>
      <c r="C19" s="271"/>
      <c r="D19" s="271"/>
      <c r="E19" s="271"/>
      <c r="F19" s="271"/>
      <c r="G19" s="271"/>
      <c r="H19" s="271"/>
      <c r="I19" s="100"/>
      <c r="J19" s="100"/>
      <c r="K19" s="100"/>
      <c r="L19" s="107" t="s">
        <v>59</v>
      </c>
      <c r="M19" s="108"/>
      <c r="N19" s="108"/>
      <c r="O19" s="108"/>
      <c r="P19" s="108"/>
      <c r="Q19" s="108"/>
      <c r="R19" s="108"/>
      <c r="S19" s="109"/>
      <c r="T19" s="110"/>
    </row>
    <row r="20" spans="1:20" ht="12.75" customHeight="1" x14ac:dyDescent="0.2">
      <c r="A20" s="99"/>
      <c r="B20" s="271"/>
      <c r="C20" s="271"/>
      <c r="D20" s="271"/>
      <c r="E20" s="271"/>
      <c r="F20" s="271"/>
      <c r="G20" s="271"/>
      <c r="H20" s="271"/>
      <c r="I20" s="100"/>
      <c r="J20" s="100"/>
      <c r="K20" s="100"/>
      <c r="L20" s="107" t="s">
        <v>60</v>
      </c>
      <c r="M20" s="108"/>
      <c r="N20" s="108"/>
      <c r="O20" s="108"/>
      <c r="P20" s="108"/>
      <c r="Q20" s="108"/>
      <c r="R20" s="108"/>
      <c r="S20" s="109"/>
      <c r="T20" s="110"/>
    </row>
    <row r="21" spans="1:20" ht="12.75" customHeight="1" x14ac:dyDescent="0.2">
      <c r="A21" s="90"/>
      <c r="B21" s="91"/>
      <c r="C21" s="91"/>
      <c r="D21" s="91"/>
      <c r="E21" s="91"/>
      <c r="F21" s="91"/>
      <c r="G21" s="91"/>
      <c r="H21" s="91"/>
      <c r="I21" s="91"/>
      <c r="J21" s="91"/>
      <c r="K21" s="91"/>
      <c r="L21" s="107" t="s">
        <v>61</v>
      </c>
      <c r="M21" s="108"/>
      <c r="N21" s="108"/>
      <c r="O21" s="108"/>
      <c r="P21" s="108"/>
      <c r="Q21" s="108"/>
      <c r="R21" s="108"/>
      <c r="S21" s="109"/>
      <c r="T21" s="110"/>
    </row>
    <row r="22" spans="1:20" ht="18" customHeight="1" x14ac:dyDescent="0.2">
      <c r="A22" s="90"/>
      <c r="B22" s="91"/>
      <c r="C22" s="91"/>
      <c r="D22" s="91"/>
      <c r="E22" s="91"/>
      <c r="F22" s="91"/>
      <c r="G22" s="91"/>
      <c r="H22" s="91"/>
      <c r="I22" s="91"/>
      <c r="J22" s="91"/>
      <c r="K22" s="91"/>
      <c r="L22" s="107" t="s">
        <v>62</v>
      </c>
      <c r="M22" s="108"/>
      <c r="N22" s="108"/>
      <c r="O22" s="108"/>
      <c r="P22" s="108"/>
      <c r="Q22" s="108"/>
      <c r="R22" s="108"/>
      <c r="S22" s="109"/>
      <c r="T22" s="110"/>
    </row>
    <row r="23" spans="1:20" ht="18" customHeight="1" x14ac:dyDescent="0.25">
      <c r="A23" s="90"/>
      <c r="B23" s="267" t="s">
        <v>63</v>
      </c>
      <c r="C23" s="267"/>
      <c r="D23" s="267"/>
      <c r="E23" s="267"/>
      <c r="F23" s="267"/>
      <c r="G23" s="267"/>
      <c r="H23" s="267"/>
      <c r="I23" s="111"/>
      <c r="J23" s="111"/>
      <c r="K23" s="91"/>
      <c r="L23" s="112"/>
      <c r="M23" s="112"/>
      <c r="N23" s="112"/>
      <c r="O23" s="112"/>
      <c r="P23" s="112"/>
      <c r="Q23" s="112"/>
      <c r="R23" s="112"/>
      <c r="S23" s="113"/>
      <c r="T23" s="110"/>
    </row>
    <row r="24" spans="1:20" ht="18" x14ac:dyDescent="0.25">
      <c r="A24" s="90"/>
      <c r="B24" s="91"/>
      <c r="C24" s="91"/>
      <c r="D24" s="91"/>
      <c r="E24" s="91"/>
      <c r="F24" s="91"/>
      <c r="G24" s="91"/>
      <c r="H24" s="91"/>
      <c r="I24" s="111"/>
      <c r="J24" s="111"/>
      <c r="K24" s="91"/>
      <c r="L24" s="267" t="s">
        <v>74</v>
      </c>
      <c r="M24" s="267"/>
      <c r="N24" s="267"/>
      <c r="O24" s="267"/>
      <c r="P24" s="267"/>
      <c r="Q24" s="267"/>
      <c r="R24" s="267"/>
      <c r="S24" s="114"/>
      <c r="T24" s="110"/>
    </row>
    <row r="25" spans="1:20" ht="12.75" customHeight="1" x14ac:dyDescent="0.2">
      <c r="A25" s="90"/>
      <c r="B25" s="101" t="s">
        <v>67</v>
      </c>
      <c r="C25" s="101"/>
      <c r="D25" s="101"/>
      <c r="E25" s="101"/>
      <c r="F25" s="101"/>
      <c r="G25" s="101"/>
      <c r="H25" s="101"/>
      <c r="I25" s="111"/>
      <c r="J25" s="111"/>
      <c r="K25" s="91"/>
      <c r="L25" s="112"/>
      <c r="M25" s="112"/>
      <c r="N25" s="112"/>
      <c r="O25" s="112"/>
      <c r="P25" s="112"/>
      <c r="Q25" s="112"/>
      <c r="R25" s="112"/>
      <c r="S25" s="113"/>
      <c r="T25" s="110"/>
    </row>
    <row r="26" spans="1:20" ht="12.75" customHeight="1" x14ac:dyDescent="0.2">
      <c r="A26" s="90"/>
      <c r="B26" s="101" t="s">
        <v>78</v>
      </c>
      <c r="C26" s="101"/>
      <c r="D26" s="101"/>
      <c r="E26" s="101"/>
      <c r="F26" s="101"/>
      <c r="G26" s="101"/>
      <c r="H26" s="101"/>
      <c r="I26" s="111"/>
      <c r="J26" s="111"/>
      <c r="K26" s="91"/>
      <c r="L26" s="107" t="s">
        <v>75</v>
      </c>
      <c r="M26" s="107"/>
      <c r="N26" s="107"/>
      <c r="O26" s="107"/>
      <c r="P26" s="107"/>
      <c r="Q26" s="107"/>
      <c r="R26" s="107"/>
      <c r="S26" s="115"/>
      <c r="T26" s="110"/>
    </row>
    <row r="27" spans="1:20" ht="12.75" customHeight="1" x14ac:dyDescent="0.2">
      <c r="A27" s="90"/>
      <c r="B27" s="101" t="s">
        <v>66</v>
      </c>
      <c r="C27" s="101"/>
      <c r="D27" s="101"/>
      <c r="E27" s="101"/>
      <c r="F27" s="101"/>
      <c r="G27" s="101"/>
      <c r="H27" s="101"/>
      <c r="I27" s="111"/>
      <c r="J27" s="111"/>
      <c r="K27" s="91"/>
      <c r="L27" s="107" t="s">
        <v>76</v>
      </c>
      <c r="M27" s="107"/>
      <c r="N27" s="107"/>
      <c r="O27" s="107"/>
      <c r="P27" s="107"/>
      <c r="Q27" s="107"/>
      <c r="R27" s="107"/>
      <c r="S27" s="115"/>
      <c r="T27" s="110"/>
    </row>
    <row r="28" spans="1:20" ht="12.75" customHeight="1" x14ac:dyDescent="0.2">
      <c r="A28" s="90"/>
      <c r="B28" s="101" t="s">
        <v>64</v>
      </c>
      <c r="C28" s="101"/>
      <c r="D28" s="101"/>
      <c r="E28" s="101"/>
      <c r="F28" s="101"/>
      <c r="G28" s="101"/>
      <c r="H28" s="101"/>
      <c r="I28" s="111"/>
      <c r="J28" s="111"/>
      <c r="K28" s="91"/>
      <c r="L28" s="107" t="s">
        <v>77</v>
      </c>
      <c r="M28" s="107"/>
      <c r="N28" s="107"/>
      <c r="O28" s="107"/>
      <c r="P28" s="107"/>
      <c r="Q28" s="107"/>
      <c r="R28" s="107"/>
      <c r="S28" s="115"/>
      <c r="T28" s="110"/>
    </row>
    <row r="29" spans="1:20" ht="12.75" customHeight="1" x14ac:dyDescent="0.2">
      <c r="A29" s="90"/>
      <c r="B29" s="101" t="s">
        <v>65</v>
      </c>
      <c r="C29" s="101"/>
      <c r="D29" s="101"/>
      <c r="E29" s="101"/>
      <c r="F29" s="101"/>
      <c r="G29" s="101"/>
      <c r="H29" s="101"/>
      <c r="I29" s="111"/>
      <c r="J29" s="111"/>
      <c r="K29" s="91"/>
      <c r="L29" s="116"/>
      <c r="M29" s="116"/>
      <c r="N29" s="116"/>
      <c r="O29" s="116"/>
      <c r="P29" s="116"/>
      <c r="Q29" s="116"/>
      <c r="R29" s="116"/>
      <c r="S29" s="113"/>
      <c r="T29" s="110"/>
    </row>
    <row r="30" spans="1:20" ht="18" customHeight="1" x14ac:dyDescent="0.25">
      <c r="A30" s="90"/>
      <c r="B30" s="101" t="s">
        <v>68</v>
      </c>
      <c r="C30" s="101"/>
      <c r="D30" s="101"/>
      <c r="E30" s="101"/>
      <c r="F30" s="101"/>
      <c r="G30" s="101"/>
      <c r="H30" s="101"/>
      <c r="I30" s="111"/>
      <c r="J30" s="111"/>
      <c r="K30" s="91"/>
      <c r="L30" s="267" t="s">
        <v>95</v>
      </c>
      <c r="M30" s="267"/>
      <c r="N30" s="267"/>
      <c r="O30" s="267"/>
      <c r="P30" s="267"/>
      <c r="Q30" s="267"/>
      <c r="R30" s="267"/>
      <c r="S30" s="273"/>
      <c r="T30" s="110"/>
    </row>
    <row r="31" spans="1:20" ht="12.75" customHeight="1" x14ac:dyDescent="0.2">
      <c r="A31" s="90"/>
      <c r="B31" s="101" t="s">
        <v>69</v>
      </c>
      <c r="C31" s="101"/>
      <c r="D31" s="101"/>
      <c r="E31" s="101"/>
      <c r="F31" s="101"/>
      <c r="G31" s="101"/>
      <c r="H31" s="101"/>
      <c r="I31" s="111"/>
      <c r="J31" s="111"/>
      <c r="K31" s="91"/>
      <c r="L31" s="117"/>
      <c r="M31" s="117"/>
      <c r="N31" s="117"/>
      <c r="O31" s="117"/>
      <c r="P31" s="117"/>
      <c r="Q31" s="117"/>
      <c r="R31" s="117"/>
      <c r="S31" s="113"/>
      <c r="T31" s="110"/>
    </row>
    <row r="32" spans="1:20" ht="12.75" customHeight="1" x14ac:dyDescent="0.2">
      <c r="A32" s="90"/>
      <c r="B32" s="101" t="s">
        <v>70</v>
      </c>
      <c r="C32" s="101"/>
      <c r="D32" s="101"/>
      <c r="E32" s="101"/>
      <c r="F32" s="101"/>
      <c r="G32" s="101"/>
      <c r="H32" s="101"/>
      <c r="I32" s="111"/>
      <c r="J32" s="111"/>
      <c r="K32" s="91"/>
      <c r="L32" s="101" t="s">
        <v>110</v>
      </c>
      <c r="M32" s="101"/>
      <c r="N32" s="101"/>
      <c r="O32" s="101"/>
      <c r="P32" s="101"/>
      <c r="Q32" s="101"/>
      <c r="R32" s="101"/>
      <c r="S32" s="118"/>
      <c r="T32" s="119"/>
    </row>
    <row r="33" spans="1:20" x14ac:dyDescent="0.2">
      <c r="A33" s="90"/>
      <c r="B33" s="101" t="s">
        <v>71</v>
      </c>
      <c r="C33" s="101"/>
      <c r="D33" s="101"/>
      <c r="E33" s="101"/>
      <c r="F33" s="101"/>
      <c r="G33" s="101"/>
      <c r="H33" s="101"/>
      <c r="I33" s="111"/>
      <c r="J33" s="111"/>
      <c r="K33" s="91"/>
      <c r="L33" s="101" t="s">
        <v>17</v>
      </c>
      <c r="M33" s="101"/>
      <c r="N33" s="101"/>
      <c r="O33" s="101"/>
      <c r="P33" s="101"/>
      <c r="Q33" s="101"/>
      <c r="R33" s="101"/>
      <c r="S33" s="118"/>
      <c r="T33" s="119"/>
    </row>
    <row r="34" spans="1:20" ht="14.25" customHeight="1" x14ac:dyDescent="0.2">
      <c r="A34" s="90"/>
      <c r="B34" s="120" t="s">
        <v>73</v>
      </c>
      <c r="C34" s="120"/>
      <c r="D34" s="120"/>
      <c r="E34" s="120"/>
      <c r="F34" s="120"/>
      <c r="G34" s="120"/>
      <c r="H34" s="120"/>
      <c r="I34" s="111"/>
      <c r="J34" s="111"/>
      <c r="K34" s="91"/>
      <c r="L34" s="101" t="s">
        <v>79</v>
      </c>
      <c r="M34" s="101"/>
      <c r="N34" s="101"/>
      <c r="O34" s="101"/>
      <c r="P34" s="101"/>
      <c r="Q34" s="101"/>
      <c r="R34" s="101"/>
      <c r="S34" s="118"/>
      <c r="T34" s="119"/>
    </row>
    <row r="35" spans="1:20" x14ac:dyDescent="0.2">
      <c r="A35" s="90"/>
      <c r="B35" s="120" t="s">
        <v>72</v>
      </c>
      <c r="C35" s="120"/>
      <c r="D35" s="120"/>
      <c r="E35" s="120"/>
      <c r="F35" s="120"/>
      <c r="G35" s="120"/>
      <c r="H35" s="120"/>
      <c r="I35" s="111"/>
      <c r="J35" s="111"/>
      <c r="K35" s="91"/>
      <c r="L35" s="121" t="s">
        <v>80</v>
      </c>
      <c r="M35" s="121"/>
      <c r="N35" s="121"/>
      <c r="O35" s="121"/>
      <c r="P35" s="121"/>
      <c r="Q35" s="121"/>
      <c r="R35" s="121"/>
      <c r="S35" s="122"/>
      <c r="T35" s="110"/>
    </row>
    <row r="36" spans="1:20" x14ac:dyDescent="0.2">
      <c r="A36" s="90"/>
      <c r="B36" s="123"/>
      <c r="C36" s="123"/>
      <c r="D36" s="123"/>
      <c r="E36" s="123"/>
      <c r="F36" s="123"/>
      <c r="G36" s="123"/>
      <c r="H36" s="123"/>
      <c r="I36" s="111"/>
      <c r="J36" s="111"/>
      <c r="K36" s="91"/>
      <c r="L36" s="124"/>
      <c r="M36" s="124"/>
      <c r="N36" s="124"/>
      <c r="O36" s="124"/>
      <c r="P36" s="124"/>
      <c r="Q36" s="124"/>
      <c r="R36" s="124"/>
      <c r="S36" s="113"/>
      <c r="T36" s="110"/>
    </row>
    <row r="37" spans="1:20" x14ac:dyDescent="0.2">
      <c r="A37" s="90"/>
      <c r="B37" s="123"/>
      <c r="C37" s="123"/>
      <c r="D37" s="123"/>
      <c r="E37" s="123"/>
      <c r="F37" s="123"/>
      <c r="G37" s="123"/>
      <c r="H37" s="123"/>
      <c r="I37" s="111"/>
      <c r="J37" s="111"/>
      <c r="K37" s="91"/>
      <c r="L37" s="124"/>
      <c r="M37" s="124"/>
      <c r="N37" s="124"/>
      <c r="O37" s="124"/>
      <c r="P37" s="124"/>
      <c r="Q37" s="124"/>
      <c r="R37" s="124"/>
      <c r="S37" s="113"/>
      <c r="T37" s="110"/>
    </row>
    <row r="38" spans="1:20" x14ac:dyDescent="0.2">
      <c r="A38" s="90"/>
      <c r="B38" s="125" t="s">
        <v>84</v>
      </c>
      <c r="C38" s="126"/>
      <c r="D38" s="126"/>
      <c r="E38" s="126"/>
      <c r="F38" s="126"/>
      <c r="G38" s="126"/>
      <c r="H38" s="126"/>
      <c r="I38" s="126"/>
      <c r="J38" s="126"/>
      <c r="K38" s="127"/>
      <c r="L38" s="128"/>
      <c r="M38" s="128"/>
      <c r="N38" s="128"/>
      <c r="O38" s="128"/>
      <c r="P38" s="128"/>
      <c r="Q38" s="128"/>
      <c r="R38" s="128"/>
      <c r="S38" s="129"/>
      <c r="T38" s="110"/>
    </row>
    <row r="39" spans="1:20" x14ac:dyDescent="0.2">
      <c r="A39" s="90"/>
      <c r="B39" s="125" t="s">
        <v>82</v>
      </c>
      <c r="C39" s="127"/>
      <c r="D39" s="127"/>
      <c r="E39" s="127"/>
      <c r="F39" s="127"/>
      <c r="G39" s="127"/>
      <c r="H39" s="127"/>
      <c r="I39" s="126"/>
      <c r="J39" s="126"/>
      <c r="K39" s="127"/>
      <c r="L39" s="128"/>
      <c r="M39" s="128"/>
      <c r="N39" s="128"/>
      <c r="O39" s="128"/>
      <c r="P39" s="128"/>
      <c r="Q39" s="128"/>
      <c r="R39" s="128"/>
      <c r="S39" s="129"/>
      <c r="T39" s="110"/>
    </row>
    <row r="40" spans="1:20" x14ac:dyDescent="0.2">
      <c r="A40" s="90"/>
      <c r="B40" s="125" t="s">
        <v>81</v>
      </c>
      <c r="C40" s="126"/>
      <c r="D40" s="126"/>
      <c r="E40" s="126"/>
      <c r="F40" s="126"/>
      <c r="G40" s="126"/>
      <c r="H40" s="126"/>
      <c r="I40" s="126"/>
      <c r="J40" s="126"/>
      <c r="K40" s="127"/>
      <c r="L40" s="128"/>
      <c r="M40" s="128"/>
      <c r="N40" s="128"/>
      <c r="O40" s="128"/>
      <c r="P40" s="128"/>
      <c r="Q40" s="128"/>
      <c r="R40" s="128"/>
      <c r="S40" s="129"/>
      <c r="T40" s="110"/>
    </row>
    <row r="41" spans="1:20" x14ac:dyDescent="0.2">
      <c r="A41" s="90"/>
      <c r="B41" s="125" t="s">
        <v>83</v>
      </c>
      <c r="C41" s="126"/>
      <c r="D41" s="126"/>
      <c r="E41" s="126"/>
      <c r="F41" s="126"/>
      <c r="G41" s="126"/>
      <c r="H41" s="126"/>
      <c r="I41" s="126"/>
      <c r="J41" s="126"/>
      <c r="K41" s="127"/>
      <c r="L41" s="128"/>
      <c r="M41" s="128"/>
      <c r="N41" s="128"/>
      <c r="O41" s="128"/>
      <c r="P41" s="128"/>
      <c r="Q41" s="128"/>
      <c r="R41" s="128"/>
      <c r="S41" s="129"/>
      <c r="T41" s="110"/>
    </row>
    <row r="42" spans="1:20" x14ac:dyDescent="0.2">
      <c r="A42" s="90"/>
      <c r="B42" s="130"/>
      <c r="C42" s="111"/>
      <c r="D42" s="111"/>
      <c r="E42" s="111"/>
      <c r="F42" s="111"/>
      <c r="G42" s="111"/>
      <c r="H42" s="111"/>
      <c r="I42" s="111"/>
      <c r="J42" s="111"/>
      <c r="K42" s="91"/>
      <c r="L42" s="124"/>
      <c r="M42" s="124"/>
      <c r="N42" s="124"/>
      <c r="O42" s="124"/>
      <c r="P42" s="124"/>
      <c r="Q42" s="124"/>
      <c r="R42" s="124"/>
      <c r="S42" s="113"/>
      <c r="T42" s="110"/>
    </row>
    <row r="43" spans="1:20" x14ac:dyDescent="0.2">
      <c r="A43" s="90"/>
      <c r="B43" s="130"/>
      <c r="C43" s="111"/>
      <c r="D43" s="111"/>
      <c r="E43" s="111"/>
      <c r="F43" s="111"/>
      <c r="G43" s="111"/>
      <c r="H43" s="111"/>
      <c r="I43" s="111"/>
      <c r="J43" s="111"/>
      <c r="K43" s="91"/>
      <c r="L43" s="124"/>
      <c r="M43" s="124"/>
      <c r="N43" s="124"/>
      <c r="O43" s="124"/>
      <c r="P43" s="124"/>
      <c r="Q43" s="124"/>
      <c r="R43" s="124"/>
      <c r="S43" s="113"/>
      <c r="T43" s="110"/>
    </row>
    <row r="44" spans="1:20" ht="18.75" customHeight="1" x14ac:dyDescent="0.2">
      <c r="A44" s="90"/>
      <c r="B44" s="91"/>
      <c r="C44" s="91"/>
      <c r="D44" s="91"/>
      <c r="E44" s="91"/>
      <c r="F44" s="91"/>
      <c r="G44" s="91"/>
      <c r="H44" s="91"/>
      <c r="I44" s="91"/>
      <c r="J44" s="91"/>
      <c r="K44" s="91"/>
      <c r="L44" s="124"/>
      <c r="M44" s="124"/>
      <c r="N44" s="124"/>
      <c r="O44" s="124"/>
      <c r="P44" s="124"/>
      <c r="Q44" s="124"/>
      <c r="R44" s="124"/>
      <c r="S44" s="113"/>
      <c r="T44" s="110"/>
    </row>
    <row r="45" spans="1:20" x14ac:dyDescent="0.2">
      <c r="A45" s="90"/>
      <c r="B45" s="91"/>
      <c r="C45" s="91"/>
      <c r="D45" s="91"/>
      <c r="E45" s="91"/>
      <c r="F45" s="91"/>
      <c r="G45" s="91"/>
      <c r="H45" s="91"/>
      <c r="I45" s="91"/>
      <c r="J45" s="91"/>
      <c r="K45" s="91"/>
      <c r="L45" s="124"/>
      <c r="M45" s="124"/>
      <c r="N45" s="124"/>
      <c r="O45" s="124"/>
      <c r="P45" s="124"/>
      <c r="Q45" s="124"/>
      <c r="R45" s="124"/>
      <c r="S45" s="113"/>
      <c r="T45" s="110"/>
    </row>
    <row r="46" spans="1:20" x14ac:dyDescent="0.2">
      <c r="A46" s="90"/>
      <c r="B46" s="91"/>
      <c r="C46" s="91"/>
      <c r="D46" s="91"/>
      <c r="E46" s="91"/>
      <c r="F46" s="91"/>
      <c r="G46" s="91"/>
      <c r="H46" s="91"/>
      <c r="I46" s="91"/>
      <c r="J46" s="91"/>
      <c r="K46" s="91"/>
      <c r="L46" s="124"/>
      <c r="M46" s="124"/>
      <c r="N46" s="124"/>
      <c r="O46" s="124"/>
      <c r="P46" s="124"/>
      <c r="Q46" s="124"/>
      <c r="R46" s="124"/>
      <c r="S46" s="113"/>
      <c r="T46" s="110"/>
    </row>
    <row r="47" spans="1:20" ht="13.5" thickBot="1" x14ac:dyDescent="0.25">
      <c r="A47" s="131"/>
      <c r="B47" s="132"/>
      <c r="C47" s="132"/>
      <c r="D47" s="132"/>
      <c r="E47" s="132"/>
      <c r="F47" s="132"/>
      <c r="G47" s="132"/>
      <c r="H47" s="132"/>
      <c r="I47" s="132"/>
      <c r="J47" s="132"/>
      <c r="K47" s="133"/>
      <c r="L47" s="134"/>
      <c r="M47" s="134"/>
      <c r="N47" s="134"/>
      <c r="O47" s="134"/>
      <c r="P47" s="134"/>
      <c r="Q47" s="134"/>
      <c r="R47" s="134"/>
      <c r="S47" s="135"/>
      <c r="T47" s="110"/>
    </row>
    <row r="48" spans="1:20" x14ac:dyDescent="0.2">
      <c r="A48" s="91"/>
      <c r="B48" s="111"/>
      <c r="C48" s="111"/>
      <c r="D48" s="111"/>
      <c r="E48" s="111"/>
      <c r="F48" s="111"/>
      <c r="G48" s="111"/>
      <c r="H48" s="111"/>
      <c r="I48" s="111"/>
      <c r="J48" s="111"/>
      <c r="K48" s="91"/>
      <c r="L48" s="91"/>
      <c r="M48" s="91"/>
      <c r="N48" s="89"/>
      <c r="O48" s="89"/>
      <c r="P48" s="89"/>
      <c r="Q48" s="89"/>
      <c r="R48" s="89"/>
      <c r="S48" s="89"/>
      <c r="T48" s="89"/>
    </row>
    <row r="49" spans="1:14" x14ac:dyDescent="0.2">
      <c r="A49" s="67"/>
      <c r="B49" s="68"/>
      <c r="C49" s="68"/>
      <c r="D49" s="68"/>
      <c r="E49" s="68"/>
      <c r="F49" s="68"/>
      <c r="G49" s="68"/>
      <c r="H49" s="68"/>
      <c r="I49" s="68"/>
      <c r="J49" s="68"/>
      <c r="K49" s="67"/>
      <c r="L49" s="67"/>
      <c r="M49" s="73"/>
    </row>
    <row r="50" spans="1:14" x14ac:dyDescent="0.2">
      <c r="A50" s="67"/>
      <c r="B50" s="68"/>
      <c r="C50" s="68"/>
      <c r="D50" s="68"/>
      <c r="E50" s="68"/>
      <c r="F50" s="68"/>
      <c r="G50" s="68"/>
      <c r="H50" s="68"/>
      <c r="I50" s="68"/>
      <c r="J50" s="68"/>
      <c r="K50" s="67"/>
      <c r="L50" s="67"/>
      <c r="M50" s="73"/>
    </row>
    <row r="51" spans="1:14" x14ac:dyDescent="0.2">
      <c r="A51" s="67"/>
      <c r="B51" s="68"/>
      <c r="C51" s="68"/>
      <c r="D51" s="68"/>
      <c r="E51" s="68"/>
      <c r="F51" s="68"/>
      <c r="G51" s="68"/>
      <c r="H51" s="68"/>
      <c r="I51" s="68"/>
      <c r="J51" s="68"/>
      <c r="K51" s="67"/>
      <c r="L51" s="67"/>
      <c r="M51" s="73"/>
    </row>
    <row r="52" spans="1:14" x14ac:dyDescent="0.2">
      <c r="A52" s="67"/>
      <c r="B52" s="68"/>
      <c r="C52" s="68"/>
      <c r="D52" s="68"/>
      <c r="E52" s="68"/>
      <c r="F52" s="68"/>
      <c r="G52" s="68"/>
      <c r="H52" s="68"/>
      <c r="I52" s="68"/>
      <c r="J52" s="68"/>
      <c r="K52" s="67"/>
      <c r="L52" s="67"/>
      <c r="M52" s="73"/>
    </row>
    <row r="53" spans="1:14" x14ac:dyDescent="0.2">
      <c r="A53" s="67"/>
      <c r="B53" s="74"/>
      <c r="C53" s="68"/>
      <c r="D53" s="68"/>
      <c r="E53" s="68"/>
      <c r="F53" s="68"/>
      <c r="G53" s="68"/>
      <c r="H53" s="68"/>
      <c r="I53" s="68"/>
      <c r="J53" s="68"/>
      <c r="K53" s="68"/>
      <c r="L53" s="68"/>
      <c r="M53" s="75"/>
      <c r="N53" s="25"/>
    </row>
    <row r="54" spans="1:14" x14ac:dyDescent="0.2">
      <c r="A54" s="67"/>
      <c r="B54" s="67"/>
      <c r="C54" s="67"/>
      <c r="D54" s="67"/>
      <c r="E54" s="67"/>
      <c r="F54" s="67"/>
      <c r="G54" s="67"/>
      <c r="H54" s="67"/>
      <c r="I54" s="68"/>
      <c r="J54" s="68"/>
      <c r="K54" s="68"/>
      <c r="L54" s="68"/>
      <c r="M54" s="75"/>
      <c r="N54" s="25"/>
    </row>
    <row r="55" spans="1:14" x14ac:dyDescent="0.2">
      <c r="A55" s="67"/>
      <c r="B55" s="74"/>
      <c r="C55" s="68"/>
      <c r="D55" s="68"/>
      <c r="E55" s="68"/>
      <c r="F55" s="68"/>
      <c r="G55" s="68"/>
      <c r="H55" s="68"/>
      <c r="I55" s="68"/>
      <c r="J55" s="68"/>
      <c r="K55" s="68"/>
      <c r="L55" s="68"/>
      <c r="M55" s="75"/>
      <c r="N55" s="25"/>
    </row>
    <row r="56" spans="1:14" x14ac:dyDescent="0.2">
      <c r="A56" s="67"/>
      <c r="B56" s="74"/>
      <c r="C56" s="68"/>
      <c r="D56" s="68"/>
      <c r="E56" s="68"/>
      <c r="F56" s="68"/>
      <c r="G56" s="68"/>
      <c r="H56" s="68"/>
      <c r="I56" s="68"/>
      <c r="J56" s="68"/>
      <c r="K56" s="68"/>
      <c r="L56" s="68"/>
      <c r="M56" s="75"/>
      <c r="N56" s="25"/>
    </row>
    <row r="57" spans="1:14" x14ac:dyDescent="0.2">
      <c r="A57" s="67"/>
      <c r="B57" s="74"/>
      <c r="C57" s="68"/>
      <c r="D57" s="68"/>
      <c r="E57" s="68"/>
      <c r="F57" s="68"/>
      <c r="G57" s="68"/>
      <c r="H57" s="68"/>
      <c r="I57" s="68"/>
      <c r="J57" s="68"/>
      <c r="K57" s="68"/>
      <c r="L57" s="68"/>
      <c r="M57" s="75"/>
      <c r="N57" s="25"/>
    </row>
    <row r="58" spans="1:14" x14ac:dyDescent="0.2">
      <c r="A58" s="67"/>
      <c r="B58" s="76"/>
      <c r="C58" s="68"/>
      <c r="D58" s="68"/>
      <c r="E58" s="68"/>
      <c r="F58" s="68"/>
      <c r="G58" s="68"/>
      <c r="H58" s="68"/>
      <c r="I58" s="68"/>
      <c r="J58" s="68"/>
      <c r="K58" s="68"/>
      <c r="L58" s="68"/>
      <c r="M58" s="73"/>
    </row>
    <row r="59" spans="1:14" x14ac:dyDescent="0.2">
      <c r="A59" s="67"/>
      <c r="B59" s="68"/>
      <c r="C59" s="68"/>
      <c r="D59" s="68"/>
      <c r="E59" s="68"/>
      <c r="F59" s="68"/>
      <c r="G59" s="68"/>
      <c r="H59" s="68"/>
      <c r="I59" s="68"/>
      <c r="J59" s="68"/>
      <c r="K59" s="67"/>
      <c r="L59" s="67"/>
      <c r="M59" s="73"/>
    </row>
    <row r="60" spans="1:14" ht="15" x14ac:dyDescent="0.2">
      <c r="A60" s="67"/>
      <c r="B60" s="269"/>
      <c r="C60" s="269"/>
      <c r="D60" s="269"/>
      <c r="E60" s="269"/>
      <c r="F60" s="269"/>
      <c r="G60" s="269"/>
      <c r="H60" s="269"/>
      <c r="I60" s="68"/>
      <c r="J60" s="68"/>
      <c r="K60" s="67"/>
      <c r="L60" s="67"/>
      <c r="M60" s="73"/>
    </row>
    <row r="61" spans="1:14" ht="18.75" customHeight="1" x14ac:dyDescent="0.2">
      <c r="A61" s="67"/>
      <c r="B61" s="68"/>
      <c r="C61" s="68"/>
      <c r="D61" s="68"/>
      <c r="E61" s="68"/>
      <c r="F61" s="68"/>
      <c r="G61" s="68"/>
      <c r="H61" s="68"/>
      <c r="I61" s="68"/>
      <c r="J61" s="68"/>
      <c r="K61" s="67"/>
      <c r="L61" s="67"/>
      <c r="M61" s="73"/>
    </row>
    <row r="62" spans="1:14" x14ac:dyDescent="0.2">
      <c r="A62" s="67"/>
      <c r="B62" s="68"/>
      <c r="C62" s="68"/>
      <c r="D62" s="68"/>
      <c r="E62" s="68"/>
      <c r="F62" s="68"/>
      <c r="G62" s="68"/>
      <c r="H62" s="68"/>
      <c r="I62" s="68"/>
      <c r="J62" s="68"/>
      <c r="K62" s="67"/>
      <c r="L62" s="67"/>
      <c r="M62" s="73"/>
    </row>
    <row r="63" spans="1:14" x14ac:dyDescent="0.2">
      <c r="A63" s="67"/>
      <c r="B63" s="68"/>
      <c r="C63" s="68"/>
      <c r="D63" s="68"/>
      <c r="E63" s="68"/>
      <c r="F63" s="68"/>
      <c r="G63" s="68"/>
      <c r="H63" s="68"/>
      <c r="I63" s="68"/>
      <c r="J63" s="68"/>
      <c r="K63" s="67"/>
      <c r="L63" s="67"/>
      <c r="M63" s="73"/>
    </row>
    <row r="64" spans="1:14" x14ac:dyDescent="0.2">
      <c r="A64" s="67"/>
      <c r="B64" s="68"/>
      <c r="C64" s="68"/>
      <c r="D64" s="68"/>
      <c r="E64" s="68"/>
      <c r="F64" s="68"/>
      <c r="G64" s="68"/>
      <c r="H64" s="68"/>
      <c r="I64" s="68"/>
      <c r="J64" s="68"/>
      <c r="K64" s="67"/>
      <c r="L64" s="67"/>
      <c r="M64" s="73"/>
    </row>
    <row r="65" spans="1:13" x14ac:dyDescent="0.2">
      <c r="A65" s="67"/>
      <c r="B65" s="68"/>
      <c r="C65" s="68"/>
      <c r="D65" s="68"/>
      <c r="E65" s="68"/>
      <c r="F65" s="68"/>
      <c r="G65" s="68"/>
      <c r="H65" s="68"/>
      <c r="I65" s="68"/>
      <c r="J65" s="68"/>
      <c r="K65" s="67"/>
      <c r="L65" s="67"/>
      <c r="M65" s="73"/>
    </row>
    <row r="66" spans="1:13" x14ac:dyDescent="0.2">
      <c r="A66" s="67"/>
      <c r="B66" s="68"/>
      <c r="C66" s="68"/>
      <c r="D66" s="68"/>
      <c r="E66" s="68"/>
      <c r="F66" s="68"/>
      <c r="G66" s="68"/>
      <c r="H66" s="68"/>
      <c r="I66" s="68"/>
      <c r="J66" s="68"/>
      <c r="K66" s="67"/>
      <c r="L66" s="67"/>
      <c r="M66" s="73"/>
    </row>
    <row r="67" spans="1:13" ht="15" x14ac:dyDescent="0.2">
      <c r="A67" s="69"/>
      <c r="B67" s="272"/>
      <c r="C67" s="272"/>
      <c r="D67" s="272"/>
      <c r="E67" s="272"/>
      <c r="F67" s="272"/>
      <c r="G67" s="272"/>
      <c r="H67" s="272"/>
      <c r="I67" s="69"/>
      <c r="J67" s="70"/>
      <c r="K67" s="70"/>
      <c r="L67" s="70"/>
      <c r="M67" s="73"/>
    </row>
    <row r="68" spans="1:13" x14ac:dyDescent="0.2">
      <c r="A68" s="69"/>
      <c r="B68" s="69"/>
      <c r="C68" s="69"/>
      <c r="D68" s="69"/>
      <c r="E68" s="69"/>
      <c r="F68" s="69"/>
      <c r="G68" s="69"/>
      <c r="H68" s="69"/>
      <c r="I68" s="69"/>
      <c r="J68" s="70"/>
      <c r="K68" s="70"/>
      <c r="L68" s="70"/>
    </row>
    <row r="69" spans="1:13" x14ac:dyDescent="0.2">
      <c r="A69" s="69"/>
      <c r="B69" s="69"/>
      <c r="C69" s="69"/>
      <c r="D69" s="69"/>
      <c r="E69" s="69"/>
      <c r="F69" s="69"/>
      <c r="G69" s="69"/>
      <c r="H69" s="69"/>
      <c r="I69" s="69"/>
      <c r="J69" s="70"/>
      <c r="K69" s="70"/>
      <c r="L69" s="70"/>
    </row>
    <row r="70" spans="1:13" x14ac:dyDescent="0.2">
      <c r="A70" s="69"/>
      <c r="B70" s="69"/>
      <c r="C70" s="69"/>
      <c r="D70" s="69"/>
      <c r="E70" s="69"/>
      <c r="F70" s="69"/>
      <c r="G70" s="69"/>
      <c r="H70" s="69"/>
      <c r="I70" s="69"/>
      <c r="J70" s="70"/>
      <c r="K70" s="70"/>
      <c r="L70" s="70"/>
    </row>
    <row r="71" spans="1:13" x14ac:dyDescent="0.2">
      <c r="A71" s="69"/>
      <c r="B71" s="69"/>
      <c r="C71" s="69"/>
      <c r="D71" s="69"/>
      <c r="E71" s="69"/>
      <c r="F71" s="69"/>
      <c r="G71" s="69"/>
      <c r="H71" s="69"/>
      <c r="I71" s="69"/>
      <c r="J71" s="70"/>
      <c r="K71" s="70"/>
      <c r="L71" s="70"/>
    </row>
    <row r="72" spans="1:13" x14ac:dyDescent="0.2">
      <c r="A72" s="69"/>
      <c r="B72" s="69"/>
      <c r="C72" s="69"/>
      <c r="D72" s="69"/>
      <c r="E72" s="69"/>
      <c r="F72" s="69"/>
      <c r="G72" s="69"/>
      <c r="H72" s="69"/>
      <c r="I72" s="69"/>
      <c r="J72" s="70"/>
      <c r="K72" s="70"/>
      <c r="L72" s="70"/>
    </row>
    <row r="73" spans="1:13" x14ac:dyDescent="0.2">
      <c r="A73" s="69"/>
      <c r="B73" s="69"/>
      <c r="C73" s="69"/>
      <c r="D73" s="69"/>
      <c r="E73" s="69"/>
      <c r="F73" s="69"/>
      <c r="G73" s="69"/>
      <c r="H73" s="69"/>
      <c r="I73" s="69"/>
      <c r="J73" s="70"/>
      <c r="K73" s="70"/>
      <c r="L73" s="70"/>
    </row>
    <row r="74" spans="1:13" x14ac:dyDescent="0.2">
      <c r="A74" s="69"/>
      <c r="B74" s="69"/>
      <c r="C74" s="69"/>
      <c r="D74" s="69"/>
      <c r="E74" s="69"/>
      <c r="F74" s="69"/>
      <c r="G74" s="69"/>
      <c r="H74" s="69"/>
      <c r="I74" s="69"/>
      <c r="J74" s="70"/>
      <c r="K74" s="70"/>
      <c r="L74" s="70"/>
    </row>
    <row r="75" spans="1:13" x14ac:dyDescent="0.2">
      <c r="A75" s="69"/>
      <c r="B75" s="69"/>
      <c r="C75" s="69"/>
      <c r="D75" s="69"/>
      <c r="E75" s="69"/>
      <c r="F75" s="69"/>
      <c r="G75" s="69"/>
      <c r="H75" s="69"/>
      <c r="I75" s="69"/>
      <c r="J75" s="70"/>
      <c r="K75" s="70"/>
      <c r="L75" s="70"/>
    </row>
    <row r="76" spans="1:13" ht="14.25" x14ac:dyDescent="0.2">
      <c r="A76" s="69"/>
      <c r="B76" s="268"/>
      <c r="C76" s="268"/>
      <c r="D76" s="268"/>
      <c r="E76" s="268"/>
      <c r="F76" s="268"/>
      <c r="G76" s="268"/>
      <c r="H76" s="268"/>
      <c r="I76" s="69"/>
      <c r="J76" s="70"/>
      <c r="K76" s="70"/>
      <c r="L76" s="70"/>
    </row>
    <row r="77" spans="1:13" x14ac:dyDescent="0.2">
      <c r="A77" s="70"/>
      <c r="B77" s="69"/>
      <c r="C77" s="70"/>
      <c r="D77" s="70"/>
      <c r="E77" s="70"/>
      <c r="F77" s="70"/>
      <c r="G77" s="70"/>
      <c r="H77" s="70"/>
      <c r="I77" s="70"/>
      <c r="J77" s="70"/>
      <c r="K77" s="70"/>
      <c r="L77" s="70"/>
    </row>
    <row r="78" spans="1:13" x14ac:dyDescent="0.2">
      <c r="A78" s="70"/>
      <c r="B78" s="69"/>
      <c r="C78" s="69"/>
      <c r="D78" s="69"/>
      <c r="E78" s="69"/>
      <c r="F78" s="69"/>
      <c r="G78" s="70"/>
      <c r="H78" s="70"/>
      <c r="I78" s="70"/>
      <c r="J78" s="70"/>
      <c r="K78" s="70"/>
      <c r="L78" s="70"/>
    </row>
    <row r="79" spans="1:13" x14ac:dyDescent="0.2">
      <c r="A79" s="70"/>
      <c r="B79" s="69"/>
      <c r="C79" s="69"/>
      <c r="D79" s="69"/>
      <c r="E79" s="69"/>
      <c r="F79" s="69"/>
      <c r="G79" s="70"/>
      <c r="H79" s="70"/>
      <c r="I79" s="70"/>
      <c r="J79" s="70"/>
      <c r="K79" s="70"/>
      <c r="L79" s="70"/>
    </row>
    <row r="80" spans="1:13" x14ac:dyDescent="0.2">
      <c r="A80" s="70"/>
      <c r="B80" s="69"/>
      <c r="C80" s="69"/>
      <c r="D80" s="69"/>
      <c r="E80" s="71"/>
      <c r="F80" s="69"/>
      <c r="G80" s="70"/>
      <c r="H80" s="70"/>
      <c r="I80" s="70"/>
      <c r="J80" s="70"/>
      <c r="K80" s="70"/>
      <c r="L80" s="70"/>
    </row>
    <row r="81" spans="1:12" ht="14.25" x14ac:dyDescent="0.2">
      <c r="A81" s="70"/>
      <c r="B81" s="276"/>
      <c r="C81" s="276"/>
      <c r="D81" s="276"/>
      <c r="E81" s="276"/>
      <c r="F81" s="276"/>
      <c r="G81" s="276"/>
      <c r="H81" s="276"/>
      <c r="I81" s="70"/>
      <c r="J81" s="70"/>
      <c r="K81" s="70"/>
      <c r="L81" s="70"/>
    </row>
    <row r="82" spans="1:12" x14ac:dyDescent="0.2">
      <c r="A82" s="70"/>
      <c r="B82" s="69"/>
      <c r="C82" s="70"/>
      <c r="D82" s="70"/>
      <c r="E82" s="70"/>
      <c r="F82" s="70"/>
      <c r="G82" s="70"/>
      <c r="H82" s="70"/>
      <c r="I82" s="70"/>
      <c r="J82" s="70"/>
      <c r="K82" s="70"/>
      <c r="L82" s="70"/>
    </row>
    <row r="83" spans="1:12" x14ac:dyDescent="0.2">
      <c r="A83" s="70"/>
      <c r="B83" s="69"/>
      <c r="C83" s="69"/>
      <c r="D83" s="69"/>
      <c r="E83" s="69"/>
      <c r="F83" s="69"/>
      <c r="G83" s="70"/>
      <c r="H83" s="70"/>
      <c r="I83" s="70"/>
      <c r="J83" s="70"/>
      <c r="K83" s="70"/>
      <c r="L83" s="70"/>
    </row>
    <row r="84" spans="1:12" x14ac:dyDescent="0.2">
      <c r="A84" s="70"/>
      <c r="B84" s="69"/>
      <c r="C84" s="69"/>
      <c r="D84" s="69"/>
      <c r="E84" s="69"/>
      <c r="F84" s="69"/>
      <c r="G84" s="70"/>
      <c r="H84" s="70"/>
      <c r="I84" s="70"/>
      <c r="J84" s="70"/>
      <c r="K84" s="70"/>
      <c r="L84" s="70"/>
    </row>
    <row r="85" spans="1:12" x14ac:dyDescent="0.2">
      <c r="A85" s="70"/>
      <c r="B85" s="70"/>
      <c r="C85" s="70"/>
      <c r="D85" s="70"/>
      <c r="E85" s="70"/>
      <c r="F85" s="70"/>
      <c r="G85" s="70"/>
      <c r="H85" s="70"/>
      <c r="I85" s="70"/>
      <c r="J85" s="70"/>
      <c r="K85" s="70"/>
      <c r="L85" s="70"/>
    </row>
    <row r="86" spans="1:12" ht="14.25" x14ac:dyDescent="0.2">
      <c r="A86" s="70"/>
      <c r="B86" s="276"/>
      <c r="C86" s="276"/>
      <c r="D86" s="276"/>
      <c r="E86" s="276"/>
      <c r="F86" s="276"/>
      <c r="G86" s="276"/>
      <c r="H86" s="276"/>
      <c r="I86" s="70"/>
      <c r="J86" s="70"/>
      <c r="K86" s="70"/>
      <c r="L86" s="70"/>
    </row>
    <row r="87" spans="1:12" x14ac:dyDescent="0.2">
      <c r="A87" s="70"/>
      <c r="B87" s="69"/>
      <c r="C87" s="70"/>
      <c r="D87" s="70"/>
      <c r="E87" s="70"/>
      <c r="F87" s="70"/>
      <c r="G87" s="70"/>
      <c r="H87" s="70"/>
      <c r="I87" s="70"/>
      <c r="J87" s="70"/>
      <c r="K87" s="70"/>
      <c r="L87" s="70"/>
    </row>
    <row r="88" spans="1:12" x14ac:dyDescent="0.2">
      <c r="A88" s="70"/>
      <c r="B88" s="69"/>
      <c r="C88" s="69"/>
      <c r="D88" s="69"/>
      <c r="E88" s="69"/>
      <c r="F88" s="69"/>
      <c r="G88" s="70"/>
      <c r="H88" s="70"/>
      <c r="I88" s="70"/>
      <c r="J88" s="70"/>
      <c r="K88" s="70"/>
      <c r="L88" s="70"/>
    </row>
    <row r="89" spans="1:12" x14ac:dyDescent="0.2">
      <c r="A89" s="70"/>
      <c r="B89" s="69"/>
      <c r="C89" s="69"/>
      <c r="D89" s="69"/>
      <c r="E89" s="69"/>
      <c r="F89" s="69"/>
      <c r="G89" s="70"/>
      <c r="H89" s="70"/>
      <c r="I89" s="70"/>
      <c r="J89" s="70"/>
      <c r="K89" s="70"/>
      <c r="L89" s="70"/>
    </row>
    <row r="90" spans="1:12" x14ac:dyDescent="0.2">
      <c r="A90" s="70"/>
      <c r="B90" s="70"/>
      <c r="C90" s="70"/>
      <c r="D90" s="70"/>
      <c r="E90" s="70"/>
      <c r="F90" s="70"/>
      <c r="G90" s="70"/>
      <c r="H90" s="70"/>
      <c r="I90" s="70"/>
      <c r="J90" s="70"/>
      <c r="K90" s="70"/>
      <c r="L90" s="70"/>
    </row>
    <row r="91" spans="1:12" ht="14.25" x14ac:dyDescent="0.2">
      <c r="A91" s="70"/>
      <c r="B91" s="276"/>
      <c r="C91" s="276"/>
      <c r="D91" s="276"/>
      <c r="E91" s="276"/>
      <c r="F91" s="276"/>
      <c r="G91" s="276"/>
      <c r="H91" s="276"/>
      <c r="I91" s="70"/>
      <c r="J91" s="70"/>
      <c r="K91" s="70"/>
      <c r="L91" s="70"/>
    </row>
    <row r="92" spans="1:12" x14ac:dyDescent="0.2">
      <c r="A92" s="70"/>
      <c r="B92" s="69"/>
      <c r="C92" s="70"/>
      <c r="D92" s="70"/>
      <c r="E92" s="70"/>
      <c r="F92" s="70"/>
      <c r="G92" s="70"/>
      <c r="H92" s="70"/>
      <c r="I92" s="70"/>
      <c r="J92" s="70"/>
      <c r="K92" s="70"/>
      <c r="L92" s="70"/>
    </row>
    <row r="93" spans="1:12" x14ac:dyDescent="0.2">
      <c r="A93" s="70"/>
      <c r="B93" s="69"/>
      <c r="C93" s="69"/>
      <c r="D93" s="69"/>
      <c r="E93" s="69"/>
      <c r="F93" s="69"/>
      <c r="G93" s="70"/>
      <c r="H93" s="70"/>
      <c r="I93" s="70"/>
      <c r="J93" s="70"/>
      <c r="K93" s="70"/>
      <c r="L93" s="70"/>
    </row>
    <row r="94" spans="1:12" x14ac:dyDescent="0.2">
      <c r="A94" s="70"/>
      <c r="B94" s="69"/>
      <c r="C94" s="69"/>
      <c r="D94" s="69"/>
      <c r="E94" s="69"/>
      <c r="F94" s="69"/>
      <c r="G94" s="70"/>
      <c r="H94" s="70"/>
      <c r="I94" s="70"/>
      <c r="J94" s="70"/>
      <c r="K94" s="70"/>
      <c r="L94" s="70"/>
    </row>
    <row r="95" spans="1:12" x14ac:dyDescent="0.2">
      <c r="A95" s="70"/>
      <c r="B95" s="69"/>
      <c r="C95" s="69"/>
      <c r="D95" s="69"/>
      <c r="E95" s="69"/>
      <c r="F95" s="69"/>
      <c r="G95" s="70"/>
      <c r="H95" s="70"/>
      <c r="I95" s="70"/>
      <c r="J95" s="70"/>
      <c r="K95" s="70"/>
      <c r="L95" s="70"/>
    </row>
    <row r="96" spans="1:12" x14ac:dyDescent="0.2">
      <c r="A96" s="70"/>
      <c r="B96" s="70"/>
      <c r="C96" s="70"/>
      <c r="D96" s="70"/>
      <c r="E96" s="70"/>
      <c r="F96" s="70"/>
      <c r="G96" s="70"/>
      <c r="H96" s="70"/>
      <c r="I96" s="70"/>
      <c r="J96" s="70"/>
      <c r="K96" s="70"/>
      <c r="L96" s="70"/>
    </row>
    <row r="97" spans="1:12" ht="15" x14ac:dyDescent="0.2">
      <c r="A97" s="277"/>
      <c r="B97" s="277"/>
      <c r="C97" s="277"/>
      <c r="D97" s="277"/>
      <c r="E97" s="277"/>
      <c r="F97" s="277"/>
      <c r="G97" s="277"/>
      <c r="H97" s="277"/>
      <c r="I97" s="277"/>
      <c r="J97" s="277"/>
      <c r="K97" s="70"/>
      <c r="L97" s="70"/>
    </row>
    <row r="98" spans="1:12" x14ac:dyDescent="0.2">
      <c r="A98" s="70"/>
      <c r="B98" s="70"/>
      <c r="C98" s="70"/>
      <c r="D98" s="70"/>
      <c r="E98" s="70"/>
      <c r="F98" s="70"/>
      <c r="G98" s="70"/>
      <c r="H98" s="70"/>
      <c r="I98" s="70"/>
      <c r="J98" s="70"/>
      <c r="K98" s="70"/>
      <c r="L98" s="70"/>
    </row>
    <row r="99" spans="1:12" x14ac:dyDescent="0.2">
      <c r="A99" s="70"/>
      <c r="B99" s="70"/>
      <c r="C99" s="70"/>
      <c r="D99" s="70"/>
      <c r="E99" s="70"/>
      <c r="F99" s="70"/>
      <c r="G99" s="70"/>
      <c r="H99" s="70"/>
      <c r="I99" s="70"/>
      <c r="J99" s="70"/>
      <c r="K99" s="70"/>
      <c r="L99" s="70"/>
    </row>
    <row r="100" spans="1:12" x14ac:dyDescent="0.2">
      <c r="A100" s="70"/>
      <c r="B100" s="72"/>
      <c r="C100" s="70"/>
      <c r="D100" s="70"/>
      <c r="E100" s="70"/>
      <c r="F100" s="70"/>
      <c r="G100" s="70"/>
      <c r="H100" s="70"/>
      <c r="I100" s="70"/>
      <c r="J100" s="70"/>
      <c r="K100" s="70"/>
      <c r="L100" s="70"/>
    </row>
    <row r="101" spans="1:12" x14ac:dyDescent="0.2">
      <c r="A101" s="70"/>
      <c r="B101" s="72"/>
      <c r="C101" s="70"/>
      <c r="D101" s="70"/>
      <c r="E101" s="70"/>
      <c r="F101" s="70"/>
      <c r="G101" s="70"/>
      <c r="H101" s="70"/>
      <c r="I101" s="70"/>
      <c r="J101" s="70"/>
      <c r="K101" s="70"/>
      <c r="L101" s="70"/>
    </row>
    <row r="102" spans="1:12" x14ac:dyDescent="0.2">
      <c r="A102" s="70"/>
      <c r="B102" s="270"/>
      <c r="C102" s="270"/>
      <c r="D102" s="270"/>
      <c r="E102" s="270"/>
      <c r="F102" s="270"/>
      <c r="G102" s="270"/>
      <c r="H102" s="270"/>
      <c r="I102" s="270"/>
      <c r="J102" s="270"/>
      <c r="K102" s="70"/>
      <c r="L102" s="70"/>
    </row>
    <row r="103" spans="1:12" x14ac:dyDescent="0.2">
      <c r="A103" s="70"/>
      <c r="B103" s="70"/>
      <c r="C103" s="70"/>
      <c r="D103" s="70"/>
      <c r="E103" s="70"/>
      <c r="F103" s="70"/>
      <c r="G103" s="70"/>
      <c r="H103" s="70"/>
      <c r="I103" s="70"/>
      <c r="J103" s="70"/>
      <c r="K103" s="70"/>
      <c r="L103" s="70"/>
    </row>
    <row r="104" spans="1:12" x14ac:dyDescent="0.2">
      <c r="A104" s="274"/>
      <c r="B104" s="275"/>
      <c r="C104" s="275"/>
      <c r="D104" s="275"/>
      <c r="E104" s="275"/>
      <c r="F104" s="275"/>
      <c r="G104" s="275"/>
      <c r="H104" s="275"/>
      <c r="I104" s="275"/>
      <c r="J104" s="275"/>
      <c r="K104" s="275"/>
      <c r="L104" s="275"/>
    </row>
    <row r="109" spans="1:12" x14ac:dyDescent="0.2">
      <c r="A109" s="23" t="s">
        <v>12</v>
      </c>
      <c r="B109" s="23"/>
      <c r="C109" s="23"/>
    </row>
  </sheetData>
  <sheetProtection password="CCF7" sheet="1" objects="1" scenarios="1" selectLockedCells="1" selectUnlockedCells="1"/>
  <mergeCells count="15">
    <mergeCell ref="A104:L104"/>
    <mergeCell ref="B81:H81"/>
    <mergeCell ref="B86:H86"/>
    <mergeCell ref="B91:H91"/>
    <mergeCell ref="A97:J97"/>
    <mergeCell ref="L16:R16"/>
    <mergeCell ref="B23:H23"/>
    <mergeCell ref="B76:H76"/>
    <mergeCell ref="B60:H60"/>
    <mergeCell ref="B102:J102"/>
    <mergeCell ref="B9:H20"/>
    <mergeCell ref="L9:R9"/>
    <mergeCell ref="B67:H67"/>
    <mergeCell ref="L24:R24"/>
    <mergeCell ref="L30:S30"/>
  </mergeCells>
  <pageMargins left="0.74803149606299213" right="0.19685039370078741" top="0.62992125984251968" bottom="0.6692913385826772" header="0.51181102362204722" footer="0.51181102362204722"/>
  <pageSetup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4AF"/>
  </sheetPr>
  <dimension ref="A1:W50"/>
  <sheetViews>
    <sheetView showGridLines="0" workbookViewId="0">
      <selection activeCell="D11" sqref="D11"/>
    </sheetView>
  </sheetViews>
  <sheetFormatPr defaultRowHeight="12.75" x14ac:dyDescent="0.2"/>
  <cols>
    <col min="3" max="3" width="10.140625" customWidth="1"/>
    <col min="4" max="4" width="12" bestFit="1" customWidth="1"/>
    <col min="18" max="18" width="8.28515625" customWidth="1"/>
  </cols>
  <sheetData>
    <row r="1" spans="1:23" x14ac:dyDescent="0.2">
      <c r="A1" s="50"/>
      <c r="B1" s="51"/>
      <c r="C1" s="51"/>
      <c r="D1" s="51"/>
      <c r="E1" s="51"/>
      <c r="F1" s="51"/>
      <c r="G1" s="51"/>
      <c r="H1" s="51"/>
      <c r="I1" s="51"/>
      <c r="J1" s="51"/>
      <c r="K1" s="51"/>
      <c r="L1" s="51"/>
      <c r="M1" s="51"/>
      <c r="N1" s="51"/>
      <c r="O1" s="51"/>
      <c r="P1" s="51"/>
      <c r="Q1" s="51"/>
      <c r="R1" s="52"/>
      <c r="S1" s="1"/>
      <c r="T1" s="1"/>
      <c r="U1" s="1"/>
      <c r="V1" s="1"/>
      <c r="W1" s="1"/>
    </row>
    <row r="2" spans="1:23" x14ac:dyDescent="0.2">
      <c r="A2" s="53"/>
      <c r="B2" s="7"/>
      <c r="C2" s="7"/>
      <c r="D2" s="7"/>
      <c r="E2" s="7"/>
      <c r="F2" s="7"/>
      <c r="G2" s="7"/>
      <c r="H2" s="7"/>
      <c r="I2" s="7"/>
      <c r="J2" s="7"/>
      <c r="K2" s="7"/>
      <c r="L2" s="7"/>
      <c r="M2" s="7"/>
      <c r="N2" s="7"/>
      <c r="O2" s="7"/>
      <c r="P2" s="7"/>
      <c r="Q2" s="7"/>
      <c r="R2" s="35"/>
      <c r="S2" s="1"/>
      <c r="T2" s="1"/>
      <c r="U2" s="1"/>
      <c r="V2" s="1"/>
      <c r="W2" s="1"/>
    </row>
    <row r="3" spans="1:23" x14ac:dyDescent="0.2">
      <c r="A3" s="53"/>
      <c r="B3" s="7"/>
      <c r="C3" s="7"/>
      <c r="D3" s="7"/>
      <c r="E3" s="7"/>
      <c r="F3" s="7"/>
      <c r="G3" s="7"/>
      <c r="H3" s="7"/>
      <c r="I3" s="7"/>
      <c r="J3" s="7"/>
      <c r="K3" s="7"/>
      <c r="L3" s="7"/>
      <c r="M3" s="7"/>
      <c r="N3" s="7"/>
      <c r="O3" s="7"/>
      <c r="P3" s="7"/>
      <c r="Q3" s="7"/>
      <c r="R3" s="35"/>
      <c r="S3" s="1"/>
      <c r="T3" s="1"/>
      <c r="U3" s="1"/>
      <c r="V3" s="1"/>
      <c r="W3" s="1"/>
    </row>
    <row r="4" spans="1:23" x14ac:dyDescent="0.2">
      <c r="A4" s="53"/>
      <c r="B4" s="7"/>
      <c r="C4" s="7"/>
      <c r="D4" s="7"/>
      <c r="E4" s="7"/>
      <c r="F4" s="7"/>
      <c r="G4" s="7"/>
      <c r="H4" s="7"/>
      <c r="I4" s="7"/>
      <c r="J4" s="7"/>
      <c r="K4" s="7"/>
      <c r="L4" s="7"/>
      <c r="M4" s="7"/>
      <c r="N4" s="7"/>
      <c r="O4" s="7"/>
      <c r="P4" s="7"/>
      <c r="Q4" s="7"/>
      <c r="R4" s="35"/>
      <c r="S4" s="1"/>
      <c r="T4" s="1"/>
      <c r="U4" s="1"/>
      <c r="V4" s="1"/>
      <c r="W4" s="1"/>
    </row>
    <row r="5" spans="1:23" x14ac:dyDescent="0.2">
      <c r="A5" s="53"/>
      <c r="B5" s="7"/>
      <c r="C5" s="7"/>
      <c r="D5" s="7"/>
      <c r="E5" s="7"/>
      <c r="F5" s="7"/>
      <c r="G5" s="7"/>
      <c r="H5" s="7"/>
      <c r="I5" s="7"/>
      <c r="J5" s="7"/>
      <c r="K5" s="7"/>
      <c r="L5" s="7"/>
      <c r="M5" s="7"/>
      <c r="N5" s="7"/>
      <c r="O5" s="7"/>
      <c r="P5" s="7"/>
      <c r="Q5" s="7"/>
      <c r="R5" s="35"/>
      <c r="S5" s="1"/>
      <c r="T5" s="1"/>
      <c r="U5" s="1"/>
      <c r="V5" s="1"/>
      <c r="W5" s="1"/>
    </row>
    <row r="6" spans="1:23" x14ac:dyDescent="0.2">
      <c r="A6" s="53"/>
      <c r="B6" s="7"/>
      <c r="C6" s="7"/>
      <c r="D6" s="7"/>
      <c r="E6" s="7"/>
      <c r="F6" s="7"/>
      <c r="G6" s="7"/>
      <c r="H6" s="7"/>
      <c r="I6" s="7"/>
      <c r="J6" s="7"/>
      <c r="K6" s="7"/>
      <c r="L6" s="7"/>
      <c r="M6" s="7"/>
      <c r="N6" s="7"/>
      <c r="O6" s="7"/>
      <c r="P6" s="7"/>
      <c r="Q6" s="7"/>
      <c r="R6" s="35"/>
      <c r="S6" s="1"/>
      <c r="T6" s="1"/>
      <c r="U6" s="1"/>
      <c r="V6" s="1"/>
      <c r="W6" s="1"/>
    </row>
    <row r="7" spans="1:23" ht="18" customHeight="1" x14ac:dyDescent="0.2">
      <c r="A7" s="53"/>
      <c r="B7" s="7"/>
      <c r="C7" s="7"/>
      <c r="D7" s="7"/>
      <c r="E7" s="7"/>
      <c r="F7" s="7"/>
      <c r="G7" s="7"/>
      <c r="H7" s="7"/>
      <c r="I7" s="7"/>
      <c r="J7" s="7"/>
      <c r="K7" s="7"/>
      <c r="L7" s="7"/>
      <c r="M7" s="7"/>
      <c r="N7" s="7"/>
      <c r="O7" s="7"/>
      <c r="P7" s="7"/>
      <c r="Q7" s="7"/>
      <c r="R7" s="35"/>
      <c r="S7" s="1"/>
      <c r="T7" s="1"/>
      <c r="U7" s="1"/>
      <c r="V7" s="1"/>
      <c r="W7" s="1"/>
    </row>
    <row r="8" spans="1:23" ht="12.75" customHeight="1" x14ac:dyDescent="0.2">
      <c r="A8" s="53"/>
      <c r="B8" s="7"/>
      <c r="C8" s="278" t="s">
        <v>48</v>
      </c>
      <c r="D8" s="278"/>
      <c r="E8" s="278"/>
      <c r="F8" s="278"/>
      <c r="G8" s="278"/>
      <c r="H8" s="278"/>
      <c r="I8" s="7"/>
      <c r="J8" s="7"/>
      <c r="K8" s="7"/>
      <c r="L8" s="7"/>
      <c r="M8" s="7"/>
      <c r="N8" s="7"/>
      <c r="O8" s="7"/>
      <c r="P8" s="7"/>
      <c r="Q8" s="7"/>
      <c r="R8" s="35"/>
      <c r="S8" s="1"/>
      <c r="T8" s="1"/>
      <c r="U8" s="1"/>
      <c r="V8" s="1"/>
      <c r="W8" s="1"/>
    </row>
    <row r="9" spans="1:23" ht="18" customHeight="1" x14ac:dyDescent="0.2">
      <c r="A9" s="53"/>
      <c r="B9" s="7"/>
      <c r="C9" s="278"/>
      <c r="D9" s="278"/>
      <c r="E9" s="278"/>
      <c r="F9" s="278"/>
      <c r="G9" s="278"/>
      <c r="H9" s="278"/>
      <c r="I9" s="7"/>
      <c r="J9" s="7"/>
      <c r="K9" s="7"/>
      <c r="L9" s="7"/>
      <c r="M9" s="7"/>
      <c r="N9" s="7"/>
      <c r="O9" s="7"/>
      <c r="P9" s="7"/>
      <c r="Q9" s="7"/>
      <c r="R9" s="35"/>
      <c r="S9" s="1"/>
      <c r="T9" s="1"/>
      <c r="U9" s="1"/>
      <c r="V9" s="1"/>
      <c r="W9" s="1"/>
    </row>
    <row r="10" spans="1:23" ht="13.5" thickBot="1" x14ac:dyDescent="0.25">
      <c r="A10" s="53"/>
      <c r="B10" s="7"/>
      <c r="C10" s="7"/>
      <c r="D10" s="7"/>
      <c r="E10" s="7"/>
      <c r="F10" s="7"/>
      <c r="G10" s="7"/>
      <c r="H10" s="7"/>
      <c r="I10" s="7"/>
      <c r="J10" s="7"/>
      <c r="K10" s="7"/>
      <c r="L10" s="7"/>
      <c r="M10" s="7"/>
      <c r="N10" s="7"/>
      <c r="O10" s="7"/>
      <c r="P10" s="7"/>
      <c r="Q10" s="7"/>
      <c r="R10" s="35"/>
      <c r="S10" s="1"/>
      <c r="T10" s="1"/>
      <c r="U10" s="1"/>
      <c r="V10" s="1"/>
      <c r="W10" s="1"/>
    </row>
    <row r="11" spans="1:23" s="30" customFormat="1" ht="20.100000000000001" customHeight="1" x14ac:dyDescent="0.2">
      <c r="A11" s="54"/>
      <c r="B11" s="55" t="s">
        <v>49</v>
      </c>
      <c r="C11" s="55"/>
      <c r="D11" s="56">
        <v>0.2</v>
      </c>
      <c r="E11" s="57"/>
      <c r="F11" s="57"/>
      <c r="G11" s="57"/>
      <c r="H11" s="57"/>
      <c r="I11" s="57"/>
      <c r="J11" s="57"/>
      <c r="K11" s="57"/>
      <c r="L11" s="57"/>
      <c r="M11" s="256" t="s">
        <v>105</v>
      </c>
      <c r="N11" s="257"/>
      <c r="O11" s="57"/>
      <c r="P11" s="57"/>
      <c r="Q11" s="57"/>
      <c r="R11" s="58"/>
      <c r="S11" s="31"/>
      <c r="T11" s="31"/>
      <c r="U11" s="31"/>
      <c r="V11" s="31"/>
      <c r="W11" s="31"/>
    </row>
    <row r="12" spans="1:23" s="30" customFormat="1" ht="18" x14ac:dyDescent="0.2">
      <c r="A12" s="54"/>
      <c r="B12" s="59"/>
      <c r="C12" s="57"/>
      <c r="D12" s="60"/>
      <c r="E12" s="57"/>
      <c r="F12" s="57"/>
      <c r="G12" s="57"/>
      <c r="H12" s="57"/>
      <c r="I12" s="57"/>
      <c r="J12" s="57"/>
      <c r="K12" s="57"/>
      <c r="L12" s="57"/>
      <c r="M12" s="279" t="s">
        <v>106</v>
      </c>
      <c r="N12" s="280"/>
      <c r="O12" s="57"/>
      <c r="P12" s="57"/>
      <c r="Q12" s="57"/>
      <c r="R12" s="58"/>
      <c r="S12" s="31"/>
      <c r="T12" s="31"/>
      <c r="U12" s="31"/>
      <c r="V12" s="31"/>
      <c r="W12" s="31"/>
    </row>
    <row r="13" spans="1:23" s="30" customFormat="1" ht="20.100000000000001" customHeight="1" thickBot="1" x14ac:dyDescent="0.25">
      <c r="A13" s="54"/>
      <c r="B13" s="55" t="s">
        <v>50</v>
      </c>
      <c r="C13" s="55"/>
      <c r="D13" s="61">
        <v>8.1000000000000003E-2</v>
      </c>
      <c r="E13" s="57"/>
      <c r="F13" s="57"/>
      <c r="G13" s="57"/>
      <c r="H13" s="57"/>
      <c r="I13" s="57"/>
      <c r="J13" s="57"/>
      <c r="K13" s="57"/>
      <c r="L13" s="57"/>
      <c r="M13" s="281" t="s">
        <v>107</v>
      </c>
      <c r="N13" s="282"/>
      <c r="O13" s="57"/>
      <c r="P13" s="57"/>
      <c r="Q13" s="57"/>
      <c r="R13" s="58"/>
      <c r="S13" s="31"/>
      <c r="T13" s="31"/>
      <c r="U13" s="31"/>
      <c r="V13" s="31"/>
      <c r="W13" s="31"/>
    </row>
    <row r="14" spans="1:23" s="30" customFormat="1" ht="18" x14ac:dyDescent="0.2">
      <c r="A14" s="54"/>
      <c r="B14" s="59"/>
      <c r="C14" s="57"/>
      <c r="D14" s="60"/>
      <c r="E14" s="57"/>
      <c r="F14" s="57"/>
      <c r="G14" s="57"/>
      <c r="H14" s="57"/>
      <c r="I14" s="57"/>
      <c r="J14" s="57"/>
      <c r="K14" s="57"/>
      <c r="L14" s="57"/>
      <c r="M14" s="57"/>
      <c r="N14" s="57"/>
      <c r="O14" s="57"/>
      <c r="P14" s="57"/>
      <c r="Q14" s="57"/>
      <c r="R14" s="58"/>
      <c r="S14" s="31"/>
      <c r="T14" s="31"/>
      <c r="U14" s="31"/>
      <c r="V14" s="31"/>
      <c r="W14" s="31"/>
    </row>
    <row r="15" spans="1:23" s="30" customFormat="1" ht="20.100000000000001" customHeight="1" x14ac:dyDescent="0.2">
      <c r="A15" s="54"/>
      <c r="B15" s="55" t="s">
        <v>51</v>
      </c>
      <c r="C15" s="55"/>
      <c r="D15" s="56">
        <v>8700</v>
      </c>
      <c r="E15" s="57"/>
      <c r="F15" s="57"/>
      <c r="G15" s="57"/>
      <c r="H15" s="57"/>
      <c r="I15" s="57"/>
      <c r="J15" s="57"/>
      <c r="K15" s="57"/>
      <c r="L15" s="57"/>
      <c r="M15" s="57"/>
      <c r="N15" s="57"/>
      <c r="O15" s="57"/>
      <c r="P15" s="57"/>
      <c r="Q15" s="57"/>
      <c r="R15" s="58"/>
      <c r="S15" s="31"/>
      <c r="T15" s="31"/>
      <c r="U15" s="31"/>
      <c r="V15" s="31"/>
      <c r="W15" s="31"/>
    </row>
    <row r="16" spans="1:23" s="30" customFormat="1" x14ac:dyDescent="0.2">
      <c r="A16" s="54"/>
      <c r="B16" s="57"/>
      <c r="C16" s="57"/>
      <c r="D16" s="57"/>
      <c r="E16" s="57"/>
      <c r="F16" s="57"/>
      <c r="G16" s="57"/>
      <c r="H16" s="57"/>
      <c r="I16" s="57"/>
      <c r="J16" s="57"/>
      <c r="K16" s="57"/>
      <c r="L16" s="57"/>
      <c r="M16" s="57"/>
      <c r="N16" s="57"/>
      <c r="O16" s="57"/>
      <c r="P16" s="57"/>
      <c r="Q16" s="57"/>
      <c r="R16" s="58"/>
      <c r="S16" s="31"/>
      <c r="T16" s="31"/>
      <c r="U16" s="31"/>
      <c r="V16" s="31"/>
      <c r="W16" s="31"/>
    </row>
    <row r="17" spans="1:23" s="30" customFormat="1" ht="20.100000000000001" customHeight="1" x14ac:dyDescent="0.2">
      <c r="A17" s="54"/>
      <c r="B17" s="55" t="s">
        <v>23</v>
      </c>
      <c r="C17" s="55"/>
      <c r="D17" s="62">
        <f>+D11*1000*D13</f>
        <v>16.2</v>
      </c>
      <c r="E17" s="57"/>
      <c r="F17" s="63"/>
      <c r="G17" s="57"/>
      <c r="H17" s="57"/>
      <c r="I17" s="57"/>
      <c r="J17" s="57"/>
      <c r="K17" s="57"/>
      <c r="L17" s="57"/>
      <c r="M17" s="57"/>
      <c r="N17" s="57"/>
      <c r="O17" s="57"/>
      <c r="P17" s="57"/>
      <c r="Q17" s="57"/>
      <c r="R17" s="58"/>
      <c r="S17" s="31"/>
      <c r="T17" s="31"/>
      <c r="U17" s="31"/>
      <c r="V17" s="31"/>
      <c r="W17" s="31"/>
    </row>
    <row r="18" spans="1:23" x14ac:dyDescent="0.2">
      <c r="A18" s="53"/>
      <c r="B18" s="7"/>
      <c r="C18" s="7"/>
      <c r="D18" s="7"/>
      <c r="E18" s="7"/>
      <c r="F18" s="7"/>
      <c r="G18" s="7"/>
      <c r="H18" s="7"/>
      <c r="I18" s="7"/>
      <c r="J18" s="7"/>
      <c r="K18" s="7"/>
      <c r="L18" s="7"/>
      <c r="M18" s="7"/>
      <c r="N18" s="7"/>
      <c r="O18" s="7"/>
      <c r="P18" s="7"/>
      <c r="Q18" s="7"/>
      <c r="R18" s="35"/>
      <c r="S18" s="1"/>
      <c r="T18" s="1"/>
      <c r="U18" s="1"/>
      <c r="V18" s="1"/>
      <c r="W18" s="1"/>
    </row>
    <row r="19" spans="1:23" ht="13.5" thickBot="1" x14ac:dyDescent="0.25">
      <c r="A19" s="53"/>
      <c r="B19" s="7"/>
      <c r="C19" s="7"/>
      <c r="D19" s="7"/>
      <c r="E19" s="7"/>
      <c r="F19" s="7"/>
      <c r="G19" s="7"/>
      <c r="H19" s="7"/>
      <c r="I19" s="7"/>
      <c r="J19" s="7"/>
      <c r="K19" s="7"/>
      <c r="L19" s="7"/>
      <c r="M19" s="7"/>
      <c r="N19" s="7"/>
      <c r="O19" s="7"/>
      <c r="P19" s="7"/>
      <c r="Q19" s="7"/>
      <c r="R19" s="35"/>
      <c r="S19" s="1"/>
      <c r="T19" s="1"/>
      <c r="U19" s="1"/>
      <c r="V19" s="1"/>
      <c r="W19" s="1"/>
    </row>
    <row r="20" spans="1:23" ht="15.75" x14ac:dyDescent="0.25">
      <c r="A20" s="53"/>
      <c r="B20" s="77" t="s">
        <v>26</v>
      </c>
      <c r="C20" s="40"/>
      <c r="D20" s="40"/>
      <c r="E20" s="40"/>
      <c r="F20" s="40"/>
      <c r="G20" s="40"/>
      <c r="H20" s="41"/>
      <c r="I20" s="41"/>
      <c r="J20" s="42"/>
      <c r="K20" s="7"/>
      <c r="L20" s="7"/>
      <c r="M20" s="7"/>
      <c r="N20" s="7"/>
      <c r="O20" s="7"/>
      <c r="P20" s="7"/>
      <c r="Q20" s="7"/>
      <c r="R20" s="35"/>
      <c r="S20" s="1"/>
      <c r="T20" s="1"/>
      <c r="U20" s="1"/>
      <c r="V20" s="1"/>
      <c r="W20" s="1"/>
    </row>
    <row r="21" spans="1:23" ht="16.5" customHeight="1" thickBot="1" x14ac:dyDescent="0.3">
      <c r="A21" s="53"/>
      <c r="B21" s="78" t="s">
        <v>27</v>
      </c>
      <c r="C21" s="43"/>
      <c r="D21" s="43"/>
      <c r="E21" s="43"/>
      <c r="F21" s="43"/>
      <c r="G21" s="43"/>
      <c r="H21" s="44"/>
      <c r="I21" s="44"/>
      <c r="J21" s="45"/>
      <c r="K21" s="7"/>
      <c r="L21" s="7"/>
      <c r="M21" s="7"/>
      <c r="N21" s="7"/>
      <c r="O21" s="7"/>
      <c r="P21" s="7"/>
      <c r="Q21" s="7"/>
      <c r="R21" s="35"/>
      <c r="S21" s="1"/>
      <c r="T21" s="1"/>
      <c r="U21" s="1"/>
      <c r="V21" s="1"/>
      <c r="W21" s="1"/>
    </row>
    <row r="22" spans="1:23" ht="13.5" thickBot="1" x14ac:dyDescent="0.25">
      <c r="A22" s="53"/>
      <c r="B22" s="7"/>
      <c r="C22" s="7"/>
      <c r="D22" s="7"/>
      <c r="E22" s="7"/>
      <c r="F22" s="7"/>
      <c r="G22" s="7"/>
      <c r="H22" s="7"/>
      <c r="I22" s="7"/>
      <c r="J22" s="7"/>
      <c r="K22" s="7"/>
      <c r="L22" s="7"/>
      <c r="M22" s="7"/>
      <c r="N22" s="7"/>
      <c r="O22" s="7"/>
      <c r="P22" s="7"/>
      <c r="Q22" s="7"/>
      <c r="R22" s="35"/>
      <c r="S22" s="1"/>
      <c r="T22" s="1"/>
      <c r="U22" s="1"/>
      <c r="V22" s="1"/>
      <c r="W22" s="1"/>
    </row>
    <row r="23" spans="1:23" ht="15.75" x14ac:dyDescent="0.25">
      <c r="A23" s="53"/>
      <c r="B23" s="77" t="s">
        <v>28</v>
      </c>
      <c r="C23" s="40"/>
      <c r="D23" s="40"/>
      <c r="E23" s="40"/>
      <c r="F23" s="40"/>
      <c r="G23" s="40"/>
      <c r="H23" s="40"/>
      <c r="I23" s="40"/>
      <c r="J23" s="46"/>
      <c r="K23" s="7"/>
      <c r="L23" s="7"/>
      <c r="M23" s="7"/>
      <c r="N23" s="7"/>
      <c r="O23" s="7"/>
      <c r="P23" s="7"/>
      <c r="Q23" s="7"/>
      <c r="R23" s="35"/>
      <c r="S23" s="1"/>
      <c r="T23" s="1"/>
      <c r="U23" s="1"/>
      <c r="V23" s="1"/>
      <c r="W23" s="1"/>
    </row>
    <row r="24" spans="1:23" ht="15.75" x14ac:dyDescent="0.25">
      <c r="A24" s="53"/>
      <c r="B24" s="79" t="s">
        <v>29</v>
      </c>
      <c r="C24" s="47"/>
      <c r="D24" s="47"/>
      <c r="E24" s="47"/>
      <c r="F24" s="47"/>
      <c r="G24" s="47"/>
      <c r="H24" s="47"/>
      <c r="I24" s="47"/>
      <c r="J24" s="48"/>
      <c r="K24" s="7"/>
      <c r="L24" s="7"/>
      <c r="M24" s="7"/>
      <c r="N24" s="7"/>
      <c r="O24" s="7"/>
      <c r="P24" s="7"/>
      <c r="Q24" s="7"/>
      <c r="R24" s="35"/>
      <c r="S24" s="1"/>
      <c r="T24" s="1"/>
      <c r="U24" s="1"/>
      <c r="V24" s="1"/>
      <c r="W24" s="1"/>
    </row>
    <row r="25" spans="1:23" ht="15.75" x14ac:dyDescent="0.25">
      <c r="A25" s="53"/>
      <c r="B25" s="79" t="s">
        <v>24</v>
      </c>
      <c r="C25" s="47"/>
      <c r="D25" s="47"/>
      <c r="E25" s="47"/>
      <c r="F25" s="47"/>
      <c r="G25" s="47"/>
      <c r="H25" s="47"/>
      <c r="I25" s="47"/>
      <c r="J25" s="48"/>
      <c r="K25" s="7"/>
      <c r="L25" s="7"/>
      <c r="M25" s="7"/>
      <c r="N25" s="7"/>
      <c r="O25" s="7"/>
      <c r="P25" s="7"/>
      <c r="Q25" s="7"/>
      <c r="R25" s="35"/>
      <c r="S25" s="1"/>
      <c r="T25" s="1"/>
      <c r="U25" s="1"/>
      <c r="V25" s="1"/>
      <c r="W25" s="1"/>
    </row>
    <row r="26" spans="1:23" ht="16.5" thickBot="1" x14ac:dyDescent="0.3">
      <c r="A26" s="53"/>
      <c r="B26" s="78" t="s">
        <v>25</v>
      </c>
      <c r="C26" s="43"/>
      <c r="D26" s="43"/>
      <c r="E26" s="43"/>
      <c r="F26" s="43"/>
      <c r="G26" s="43"/>
      <c r="H26" s="43"/>
      <c r="I26" s="43"/>
      <c r="J26" s="49"/>
      <c r="K26" s="7"/>
      <c r="L26" s="7"/>
      <c r="M26" s="7"/>
      <c r="N26" s="7"/>
      <c r="O26" s="7"/>
      <c r="P26" s="7"/>
      <c r="Q26" s="7"/>
      <c r="R26" s="35"/>
      <c r="S26" s="1"/>
      <c r="T26" s="1"/>
      <c r="U26" s="1"/>
      <c r="V26" s="1"/>
      <c r="W26" s="1"/>
    </row>
    <row r="27" spans="1:23" ht="13.5" thickBot="1" x14ac:dyDescent="0.25">
      <c r="A27" s="53"/>
      <c r="B27" s="7"/>
      <c r="C27" s="7"/>
      <c r="D27" s="7"/>
      <c r="E27" s="7"/>
      <c r="F27" s="7"/>
      <c r="G27" s="7"/>
      <c r="H27" s="7"/>
      <c r="I27" s="7"/>
      <c r="J27" s="7"/>
      <c r="K27" s="7"/>
      <c r="L27" s="7"/>
      <c r="M27" s="7"/>
      <c r="N27" s="7"/>
      <c r="O27" s="7"/>
      <c r="P27" s="7"/>
      <c r="Q27" s="7"/>
      <c r="R27" s="35"/>
      <c r="S27" s="1"/>
      <c r="T27" s="1"/>
      <c r="U27" s="1"/>
      <c r="V27" s="1"/>
      <c r="W27" s="1"/>
    </row>
    <row r="28" spans="1:23" ht="15.75" x14ac:dyDescent="0.25">
      <c r="A28" s="53"/>
      <c r="B28" s="77" t="s">
        <v>30</v>
      </c>
      <c r="C28" s="40"/>
      <c r="D28" s="40"/>
      <c r="E28" s="40"/>
      <c r="F28" s="40"/>
      <c r="G28" s="40"/>
      <c r="H28" s="40"/>
      <c r="I28" s="40"/>
      <c r="J28" s="46"/>
      <c r="K28" s="7"/>
      <c r="L28" s="7"/>
      <c r="M28" s="7"/>
      <c r="N28" s="7"/>
      <c r="O28" s="7"/>
      <c r="P28" s="7"/>
      <c r="Q28" s="7"/>
      <c r="R28" s="35"/>
      <c r="S28" s="1"/>
      <c r="T28" s="1"/>
      <c r="U28" s="1"/>
      <c r="V28" s="1"/>
      <c r="W28" s="1"/>
    </row>
    <row r="29" spans="1:23" ht="15.75" x14ac:dyDescent="0.25">
      <c r="A29" s="53"/>
      <c r="B29" s="79" t="s">
        <v>31</v>
      </c>
      <c r="C29" s="47"/>
      <c r="D29" s="47"/>
      <c r="E29" s="47"/>
      <c r="F29" s="47"/>
      <c r="G29" s="47"/>
      <c r="H29" s="47"/>
      <c r="I29" s="47"/>
      <c r="J29" s="48"/>
      <c r="K29" s="7"/>
      <c r="L29" s="7"/>
      <c r="M29" s="7"/>
      <c r="N29" s="7"/>
      <c r="O29" s="7"/>
      <c r="P29" s="7"/>
      <c r="Q29" s="7"/>
      <c r="R29" s="35"/>
      <c r="S29" s="1"/>
      <c r="T29" s="1"/>
      <c r="U29" s="1"/>
      <c r="V29" s="1"/>
      <c r="W29" s="1"/>
    </row>
    <row r="30" spans="1:23" ht="15.75" x14ac:dyDescent="0.25">
      <c r="A30" s="53"/>
      <c r="B30" s="79" t="s">
        <v>53</v>
      </c>
      <c r="C30" s="47"/>
      <c r="D30" s="47"/>
      <c r="E30" s="47"/>
      <c r="F30" s="47"/>
      <c r="G30" s="47"/>
      <c r="H30" s="47"/>
      <c r="I30" s="47"/>
      <c r="J30" s="48"/>
      <c r="K30" s="7"/>
      <c r="L30" s="7"/>
      <c r="M30" s="7"/>
      <c r="N30" s="7"/>
      <c r="O30" s="7"/>
      <c r="P30" s="7"/>
      <c r="Q30" s="7"/>
      <c r="R30" s="35"/>
      <c r="S30" s="1"/>
      <c r="T30" s="1"/>
      <c r="U30" s="1"/>
      <c r="V30" s="1"/>
      <c r="W30" s="1"/>
    </row>
    <row r="31" spans="1:23" ht="15.75" x14ac:dyDescent="0.25">
      <c r="A31" s="53"/>
      <c r="B31" s="79" t="s">
        <v>52</v>
      </c>
      <c r="C31" s="47"/>
      <c r="D31" s="47"/>
      <c r="E31" s="47"/>
      <c r="F31" s="47"/>
      <c r="G31" s="47"/>
      <c r="H31" s="47"/>
      <c r="I31" s="47"/>
      <c r="J31" s="48"/>
      <c r="K31" s="7"/>
      <c r="L31" s="7"/>
      <c r="M31" s="7"/>
      <c r="N31" s="7"/>
      <c r="O31" s="7"/>
      <c r="P31" s="7"/>
      <c r="Q31" s="7"/>
      <c r="R31" s="35"/>
      <c r="S31" s="1"/>
      <c r="T31" s="1"/>
      <c r="U31" s="1"/>
      <c r="V31" s="1"/>
      <c r="W31" s="1"/>
    </row>
    <row r="32" spans="1:23" ht="15.75" x14ac:dyDescent="0.25">
      <c r="A32" s="53"/>
      <c r="B32" s="79" t="s">
        <v>33</v>
      </c>
      <c r="C32" s="47"/>
      <c r="D32" s="47"/>
      <c r="E32" s="47"/>
      <c r="F32" s="47"/>
      <c r="G32" s="47"/>
      <c r="H32" s="47"/>
      <c r="I32" s="47"/>
      <c r="J32" s="48"/>
      <c r="K32" s="7"/>
      <c r="L32" s="7"/>
      <c r="M32" s="7"/>
      <c r="N32" s="7"/>
      <c r="O32" s="7"/>
      <c r="P32" s="7"/>
      <c r="Q32" s="7"/>
      <c r="R32" s="35"/>
      <c r="S32" s="1"/>
      <c r="T32" s="1"/>
      <c r="U32" s="1"/>
      <c r="V32" s="1"/>
      <c r="W32" s="1"/>
    </row>
    <row r="33" spans="1:23" ht="15.75" x14ac:dyDescent="0.25">
      <c r="A33" s="53"/>
      <c r="B33" s="79" t="s">
        <v>32</v>
      </c>
      <c r="C33" s="47"/>
      <c r="D33" s="47"/>
      <c r="E33" s="47"/>
      <c r="F33" s="47"/>
      <c r="G33" s="47"/>
      <c r="H33" s="47"/>
      <c r="I33" s="47"/>
      <c r="J33" s="48"/>
      <c r="K33" s="7"/>
      <c r="L33" s="7"/>
      <c r="M33" s="7"/>
      <c r="N33" s="7"/>
      <c r="O33" s="7"/>
      <c r="P33" s="7"/>
      <c r="Q33" s="7"/>
      <c r="R33" s="35"/>
      <c r="S33" s="1"/>
      <c r="T33" s="1"/>
      <c r="U33" s="1"/>
      <c r="V33" s="1"/>
      <c r="W33" s="1"/>
    </row>
    <row r="34" spans="1:23" ht="15.75" x14ac:dyDescent="0.25">
      <c r="A34" s="53"/>
      <c r="B34" s="79" t="s">
        <v>54</v>
      </c>
      <c r="C34" s="47"/>
      <c r="D34" s="47"/>
      <c r="E34" s="47"/>
      <c r="F34" s="47"/>
      <c r="G34" s="47"/>
      <c r="H34" s="47"/>
      <c r="I34" s="47"/>
      <c r="J34" s="48"/>
      <c r="K34" s="7"/>
      <c r="L34" s="7"/>
      <c r="M34" s="7"/>
      <c r="N34" s="7"/>
      <c r="O34" s="7"/>
      <c r="P34" s="7"/>
      <c r="Q34" s="7"/>
      <c r="R34" s="35"/>
      <c r="S34" s="1"/>
      <c r="T34" s="1"/>
      <c r="U34" s="1"/>
      <c r="V34" s="1"/>
      <c r="W34" s="1"/>
    </row>
    <row r="35" spans="1:23" ht="16.5" thickBot="1" x14ac:dyDescent="0.3">
      <c r="A35" s="53"/>
      <c r="B35" s="78" t="s">
        <v>55</v>
      </c>
      <c r="C35" s="43"/>
      <c r="D35" s="43"/>
      <c r="E35" s="43"/>
      <c r="F35" s="43"/>
      <c r="G35" s="43"/>
      <c r="H35" s="43"/>
      <c r="I35" s="43"/>
      <c r="J35" s="49"/>
      <c r="K35" s="7"/>
      <c r="L35" s="7"/>
      <c r="M35" s="7"/>
      <c r="N35" s="7"/>
      <c r="O35" s="7"/>
      <c r="P35" s="7"/>
      <c r="Q35" s="7"/>
      <c r="R35" s="35"/>
      <c r="S35" s="1"/>
      <c r="T35" s="1"/>
      <c r="U35" s="1"/>
      <c r="V35" s="1"/>
      <c r="W35" s="1"/>
    </row>
    <row r="36" spans="1:23" x14ac:dyDescent="0.2">
      <c r="A36" s="53"/>
      <c r="B36" s="7"/>
      <c r="C36" s="7"/>
      <c r="D36" s="7"/>
      <c r="E36" s="7"/>
      <c r="F36" s="7"/>
      <c r="G36" s="7"/>
      <c r="H36" s="7"/>
      <c r="I36" s="7"/>
      <c r="J36" s="7"/>
      <c r="K36" s="7"/>
      <c r="L36" s="7"/>
      <c r="M36" s="7"/>
      <c r="N36" s="7"/>
      <c r="O36" s="7"/>
      <c r="P36" s="7"/>
      <c r="Q36" s="7"/>
      <c r="R36" s="35"/>
      <c r="S36" s="1"/>
      <c r="T36" s="1"/>
      <c r="U36" s="1"/>
      <c r="V36" s="1"/>
      <c r="W36" s="1"/>
    </row>
    <row r="37" spans="1:23" x14ac:dyDescent="0.2">
      <c r="A37" s="53"/>
      <c r="B37" s="7"/>
      <c r="C37" s="7"/>
      <c r="D37" s="7"/>
      <c r="E37" s="7"/>
      <c r="F37" s="7"/>
      <c r="G37" s="7"/>
      <c r="H37" s="7"/>
      <c r="I37" s="7"/>
      <c r="J37" s="7"/>
      <c r="K37" s="7"/>
      <c r="L37" s="7"/>
      <c r="M37" s="7"/>
      <c r="N37" s="7"/>
      <c r="O37" s="7"/>
      <c r="P37" s="7"/>
      <c r="Q37" s="7"/>
      <c r="R37" s="35"/>
      <c r="S37" s="1"/>
      <c r="T37" s="1"/>
      <c r="U37" s="1"/>
      <c r="V37" s="1"/>
      <c r="W37" s="1"/>
    </row>
    <row r="38" spans="1:23" x14ac:dyDescent="0.2">
      <c r="A38" s="53"/>
      <c r="B38" s="7"/>
      <c r="C38" s="7"/>
      <c r="D38" s="7"/>
      <c r="E38" s="7"/>
      <c r="F38" s="7"/>
      <c r="G38" s="7"/>
      <c r="H38" s="7"/>
      <c r="I38" s="7"/>
      <c r="J38" s="7"/>
      <c r="K38" s="7"/>
      <c r="L38" s="7"/>
      <c r="M38" s="7"/>
      <c r="N38" s="7"/>
      <c r="O38" s="7"/>
      <c r="P38" s="7"/>
      <c r="Q38" s="7"/>
      <c r="R38" s="35"/>
      <c r="S38" s="1"/>
      <c r="T38" s="1"/>
      <c r="U38" s="1"/>
      <c r="V38" s="1"/>
      <c r="W38" s="1"/>
    </row>
    <row r="39" spans="1:23" x14ac:dyDescent="0.2">
      <c r="A39" s="53"/>
      <c r="B39" s="7"/>
      <c r="C39" s="7"/>
      <c r="D39" s="7"/>
      <c r="E39" s="7"/>
      <c r="F39" s="7"/>
      <c r="G39" s="7"/>
      <c r="H39" s="7"/>
      <c r="I39" s="7"/>
      <c r="J39" s="7"/>
      <c r="K39" s="7"/>
      <c r="L39" s="7"/>
      <c r="M39" s="7"/>
      <c r="N39" s="7"/>
      <c r="O39" s="7"/>
      <c r="P39" s="7"/>
      <c r="Q39" s="7"/>
      <c r="R39" s="35"/>
      <c r="S39" s="1"/>
      <c r="T39" s="1"/>
      <c r="U39" s="1"/>
      <c r="V39" s="1"/>
      <c r="W39" s="1"/>
    </row>
    <row r="40" spans="1:23" x14ac:dyDescent="0.2">
      <c r="A40" s="53"/>
      <c r="B40" s="7"/>
      <c r="C40" s="7"/>
      <c r="D40" s="7"/>
      <c r="E40" s="7"/>
      <c r="F40" s="7"/>
      <c r="G40" s="7"/>
      <c r="H40" s="7"/>
      <c r="I40" s="7"/>
      <c r="J40" s="7"/>
      <c r="K40" s="7"/>
      <c r="L40" s="7"/>
      <c r="M40" s="7"/>
      <c r="N40" s="7"/>
      <c r="O40" s="7"/>
      <c r="P40" s="7"/>
      <c r="Q40" s="7"/>
      <c r="R40" s="35"/>
      <c r="S40" s="1"/>
      <c r="T40" s="1"/>
      <c r="U40" s="1"/>
      <c r="V40" s="1"/>
      <c r="W40" s="1"/>
    </row>
    <row r="41" spans="1:23" x14ac:dyDescent="0.2">
      <c r="A41" s="53"/>
      <c r="B41" s="7"/>
      <c r="C41" s="7"/>
      <c r="D41" s="7"/>
      <c r="E41" s="7"/>
      <c r="F41" s="7"/>
      <c r="G41" s="7"/>
      <c r="H41" s="7"/>
      <c r="I41" s="7"/>
      <c r="J41" s="7"/>
      <c r="K41" s="7"/>
      <c r="L41" s="7"/>
      <c r="M41" s="7"/>
      <c r="N41" s="7"/>
      <c r="O41" s="7"/>
      <c r="P41" s="7"/>
      <c r="Q41" s="7"/>
      <c r="R41" s="35"/>
      <c r="S41" s="1"/>
      <c r="T41" s="1"/>
      <c r="U41" s="1"/>
      <c r="V41" s="1"/>
      <c r="W41" s="1"/>
    </row>
    <row r="42" spans="1:23" x14ac:dyDescent="0.2">
      <c r="A42" s="53"/>
      <c r="B42" s="7"/>
      <c r="C42" s="7"/>
      <c r="D42" s="7"/>
      <c r="E42" s="7"/>
      <c r="F42" s="7"/>
      <c r="G42" s="7"/>
      <c r="H42" s="7"/>
      <c r="I42" s="7"/>
      <c r="J42" s="7"/>
      <c r="K42" s="7"/>
      <c r="L42" s="7"/>
      <c r="M42" s="7"/>
      <c r="N42" s="7"/>
      <c r="O42" s="7"/>
      <c r="P42" s="7"/>
      <c r="Q42" s="7"/>
      <c r="R42" s="35"/>
      <c r="S42" s="1"/>
      <c r="T42" s="1"/>
      <c r="U42" s="1"/>
      <c r="V42" s="1"/>
      <c r="W42" s="1"/>
    </row>
    <row r="43" spans="1:23" x14ac:dyDescent="0.2">
      <c r="A43" s="53"/>
      <c r="B43" s="7"/>
      <c r="C43" s="7"/>
      <c r="D43" s="7"/>
      <c r="E43" s="7"/>
      <c r="F43" s="7"/>
      <c r="G43" s="7"/>
      <c r="H43" s="7"/>
      <c r="I43" s="7"/>
      <c r="J43" s="7"/>
      <c r="K43" s="7"/>
      <c r="L43" s="7"/>
      <c r="M43" s="7"/>
      <c r="N43" s="7"/>
      <c r="O43" s="7"/>
      <c r="P43" s="7"/>
      <c r="Q43" s="7"/>
      <c r="R43" s="35"/>
      <c r="S43" s="1"/>
      <c r="T43" s="1"/>
      <c r="U43" s="1"/>
      <c r="V43" s="1"/>
      <c r="W43" s="1"/>
    </row>
    <row r="44" spans="1:23" x14ac:dyDescent="0.2">
      <c r="A44" s="53"/>
      <c r="B44" s="7"/>
      <c r="C44" s="7"/>
      <c r="D44" s="7"/>
      <c r="E44" s="7"/>
      <c r="F44" s="7"/>
      <c r="G44" s="7"/>
      <c r="H44" s="7"/>
      <c r="I44" s="7"/>
      <c r="J44" s="7"/>
      <c r="K44" s="7"/>
      <c r="L44" s="7"/>
      <c r="M44" s="7"/>
      <c r="N44" s="7"/>
      <c r="O44" s="7"/>
      <c r="P44" s="7"/>
      <c r="Q44" s="7"/>
      <c r="R44" s="35"/>
      <c r="S44" s="1"/>
      <c r="T44" s="1"/>
      <c r="U44" s="1"/>
      <c r="V44" s="1"/>
      <c r="W44" s="1"/>
    </row>
    <row r="45" spans="1:23" x14ac:dyDescent="0.2">
      <c r="A45" s="53"/>
      <c r="B45" s="7"/>
      <c r="C45" s="7"/>
      <c r="D45" s="7"/>
      <c r="E45" s="7"/>
      <c r="F45" s="7"/>
      <c r="G45" s="7"/>
      <c r="H45" s="7"/>
      <c r="I45" s="7"/>
      <c r="J45" s="7"/>
      <c r="K45" s="7"/>
      <c r="L45" s="7"/>
      <c r="M45" s="7"/>
      <c r="N45" s="7"/>
      <c r="O45" s="7"/>
      <c r="P45" s="7"/>
      <c r="Q45" s="7"/>
      <c r="R45" s="35"/>
      <c r="S45" s="1"/>
      <c r="T45" s="1"/>
      <c r="U45" s="1"/>
      <c r="V45" s="1"/>
      <c r="W45" s="1"/>
    </row>
    <row r="46" spans="1:23" x14ac:dyDescent="0.2">
      <c r="A46" s="53"/>
      <c r="B46" s="7"/>
      <c r="C46" s="7"/>
      <c r="D46" s="7"/>
      <c r="E46" s="7"/>
      <c r="F46" s="7"/>
      <c r="G46" s="7"/>
      <c r="H46" s="7"/>
      <c r="I46" s="7"/>
      <c r="J46" s="7"/>
      <c r="K46" s="7"/>
      <c r="L46" s="7"/>
      <c r="M46" s="7"/>
      <c r="N46" s="7"/>
      <c r="O46" s="7"/>
      <c r="P46" s="7"/>
      <c r="Q46" s="7"/>
      <c r="R46" s="35"/>
      <c r="S46" s="1"/>
      <c r="T46" s="1"/>
      <c r="U46" s="1"/>
      <c r="V46" s="1"/>
      <c r="W46" s="1"/>
    </row>
    <row r="47" spans="1:23" x14ac:dyDescent="0.2">
      <c r="A47" s="53"/>
      <c r="B47" s="7"/>
      <c r="C47" s="7"/>
      <c r="D47" s="7"/>
      <c r="E47" s="7"/>
      <c r="F47" s="7"/>
      <c r="G47" s="7"/>
      <c r="H47" s="7"/>
      <c r="I47" s="7"/>
      <c r="J47" s="7"/>
      <c r="K47" s="7"/>
      <c r="L47" s="7"/>
      <c r="M47" s="7"/>
      <c r="N47" s="7"/>
      <c r="O47" s="7"/>
      <c r="P47" s="7"/>
      <c r="Q47" s="7"/>
      <c r="R47" s="35"/>
      <c r="S47" s="1"/>
      <c r="T47" s="1"/>
      <c r="U47" s="1"/>
      <c r="V47" s="1"/>
      <c r="W47" s="1"/>
    </row>
    <row r="48" spans="1:23" ht="9.75" customHeight="1" thickBot="1" x14ac:dyDescent="0.25">
      <c r="A48" s="64"/>
      <c r="B48" s="65"/>
      <c r="C48" s="65"/>
      <c r="D48" s="65"/>
      <c r="E48" s="65"/>
      <c r="F48" s="65"/>
      <c r="G48" s="65"/>
      <c r="H48" s="65"/>
      <c r="I48" s="65"/>
      <c r="J48" s="65"/>
      <c r="K48" s="65"/>
      <c r="L48" s="65"/>
      <c r="M48" s="65"/>
      <c r="N48" s="65"/>
      <c r="O48" s="65"/>
      <c r="P48" s="65"/>
      <c r="Q48" s="65"/>
      <c r="R48" s="66"/>
      <c r="S48" s="1"/>
      <c r="T48" s="1"/>
      <c r="U48" s="1"/>
      <c r="V48" s="1"/>
      <c r="W48" s="1"/>
    </row>
    <row r="49" spans="1:23" x14ac:dyDescent="0.2">
      <c r="A49" s="1"/>
      <c r="B49" s="1"/>
      <c r="C49" s="1"/>
      <c r="D49" s="1"/>
      <c r="E49" s="1"/>
      <c r="F49" s="1"/>
      <c r="G49" s="1"/>
      <c r="H49" s="1"/>
      <c r="I49" s="1"/>
      <c r="J49" s="1"/>
      <c r="K49" s="1"/>
      <c r="L49" s="1"/>
      <c r="M49" s="1"/>
      <c r="N49" s="1"/>
      <c r="O49" s="1"/>
      <c r="P49" s="1"/>
      <c r="Q49" s="1"/>
      <c r="R49" s="1"/>
      <c r="S49" s="1"/>
      <c r="T49" s="1"/>
      <c r="U49" s="1"/>
      <c r="V49" s="1"/>
      <c r="W49" s="1"/>
    </row>
    <row r="50" spans="1:23" x14ac:dyDescent="0.2">
      <c r="A50" s="1"/>
      <c r="B50" s="1"/>
      <c r="C50" s="1"/>
      <c r="D50" s="1"/>
      <c r="E50" s="1"/>
      <c r="F50" s="1"/>
      <c r="G50" s="1"/>
      <c r="H50" s="1"/>
      <c r="I50" s="1"/>
      <c r="J50" s="1"/>
      <c r="K50" s="1"/>
      <c r="L50" s="1"/>
      <c r="M50" s="1"/>
      <c r="N50" s="1"/>
      <c r="O50" s="1"/>
      <c r="P50" s="1"/>
      <c r="Q50" s="1"/>
      <c r="R50" s="1"/>
      <c r="S50" s="1"/>
      <c r="T50" s="1"/>
      <c r="U50" s="1"/>
      <c r="V50" s="1"/>
      <c r="W50" s="1"/>
    </row>
  </sheetData>
  <sheetProtection password="CCF7" sheet="1" objects="1" scenarios="1" selectLockedCells="1"/>
  <mergeCells count="3">
    <mergeCell ref="C8:H9"/>
    <mergeCell ref="M12:N12"/>
    <mergeCell ref="M13:N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4"/>
  </sheetPr>
  <dimension ref="A1:AG57"/>
  <sheetViews>
    <sheetView showGridLines="0" zoomScaleNormal="100" workbookViewId="0">
      <selection activeCell="D18" sqref="D18"/>
    </sheetView>
  </sheetViews>
  <sheetFormatPr defaultRowHeight="12.75" x14ac:dyDescent="0.2"/>
  <cols>
    <col min="1" max="1" width="2.7109375" customWidth="1"/>
    <col min="2" max="2" width="8.7109375" customWidth="1"/>
    <col min="3" max="3" width="2.28515625" customWidth="1"/>
    <col min="4" max="4" width="10.7109375" customWidth="1"/>
    <col min="5" max="5" width="2.28515625" customWidth="1"/>
    <col min="6" max="6" width="12.7109375" customWidth="1"/>
    <col min="7" max="7" width="5.7109375" customWidth="1"/>
    <col min="8" max="8" width="8.7109375" customWidth="1"/>
    <col min="9" max="9" width="2.28515625" customWidth="1"/>
    <col min="10" max="10" width="10.7109375" customWidth="1"/>
    <col min="11" max="11" width="2.28515625" customWidth="1"/>
    <col min="12" max="12" width="12.7109375" customWidth="1"/>
    <col min="13" max="13" width="5.7109375" customWidth="1"/>
    <col min="14" max="14" width="8.7109375" customWidth="1"/>
    <col min="15" max="15" width="2.28515625" customWidth="1"/>
    <col min="16" max="16" width="10.7109375" customWidth="1"/>
    <col min="17" max="17" width="2.28515625" customWidth="1"/>
    <col min="18" max="18" width="12.7109375" customWidth="1"/>
    <col min="19" max="19" width="5.7109375" customWidth="1"/>
    <col min="20" max="20" width="8.7109375" customWidth="1"/>
    <col min="21" max="21" width="2.28515625" customWidth="1"/>
    <col min="22" max="22" width="10.7109375" customWidth="1"/>
    <col min="23" max="23" width="2.28515625" customWidth="1"/>
    <col min="24" max="24" width="12.7109375" customWidth="1"/>
    <col min="29" max="29" width="0" hidden="1" customWidth="1"/>
    <col min="30" max="31" width="9.140625" hidden="1" customWidth="1"/>
    <col min="32" max="33" width="0" hidden="1" customWidth="1"/>
  </cols>
  <sheetData>
    <row r="1" spans="1:33" ht="15" customHeight="1" x14ac:dyDescent="0.2">
      <c r="A1" s="50"/>
      <c r="B1" s="51"/>
      <c r="C1" s="51"/>
      <c r="D1" s="51"/>
      <c r="E1" s="51"/>
      <c r="F1" s="51"/>
      <c r="G1" s="51"/>
      <c r="H1" s="51"/>
      <c r="I1" s="51"/>
      <c r="J1" s="51"/>
      <c r="K1" s="51"/>
      <c r="L1" s="51"/>
      <c r="M1" s="51"/>
      <c r="N1" s="51"/>
      <c r="O1" s="51"/>
      <c r="P1" s="51"/>
      <c r="Q1" s="51"/>
      <c r="R1" s="51"/>
      <c r="S1" s="51"/>
      <c r="T1" s="51"/>
      <c r="U1" s="51"/>
      <c r="V1" s="51"/>
      <c r="W1" s="51"/>
      <c r="X1" s="52"/>
      <c r="Y1" s="1"/>
    </row>
    <row r="2" spans="1:33" ht="15" customHeight="1" x14ac:dyDescent="0.2">
      <c r="A2" s="53"/>
      <c r="B2" s="7"/>
      <c r="C2" s="7"/>
      <c r="D2" s="7"/>
      <c r="E2" s="7"/>
      <c r="F2" s="7"/>
      <c r="G2" s="7"/>
      <c r="H2" s="7"/>
      <c r="I2" s="7"/>
      <c r="J2" s="7"/>
      <c r="K2" s="7"/>
      <c r="L2" s="7"/>
      <c r="M2" s="7"/>
      <c r="N2" s="7"/>
      <c r="O2" s="7"/>
      <c r="P2" s="7"/>
      <c r="Q2" s="7"/>
      <c r="R2" s="7"/>
      <c r="S2" s="7"/>
      <c r="T2" s="7"/>
      <c r="U2" s="7"/>
      <c r="V2" s="7"/>
      <c r="W2" s="7"/>
      <c r="X2" s="35"/>
      <c r="Y2" s="1"/>
      <c r="AG2">
        <v>30</v>
      </c>
    </row>
    <row r="3" spans="1:33" ht="15" customHeight="1" x14ac:dyDescent="0.2">
      <c r="A3" s="53"/>
      <c r="B3" s="7"/>
      <c r="C3" s="7"/>
      <c r="D3" s="7"/>
      <c r="E3" s="7"/>
      <c r="F3" s="7"/>
      <c r="G3" s="7"/>
      <c r="H3" s="7"/>
      <c r="I3" s="7"/>
      <c r="J3" s="7"/>
      <c r="K3" s="7"/>
      <c r="L3" s="7"/>
      <c r="M3" s="7"/>
      <c r="N3" s="7"/>
      <c r="O3" s="7"/>
      <c r="P3" s="7"/>
      <c r="Q3" s="7"/>
      <c r="R3" s="7"/>
      <c r="S3" s="7"/>
      <c r="T3" s="7"/>
      <c r="U3" s="7"/>
      <c r="V3" s="7"/>
      <c r="W3" s="7"/>
      <c r="X3" s="35"/>
      <c r="Y3" s="1"/>
      <c r="AG3">
        <v>29</v>
      </c>
    </row>
    <row r="4" spans="1:33" ht="15" customHeight="1" x14ac:dyDescent="0.2">
      <c r="A4" s="53"/>
      <c r="B4" s="7"/>
      <c r="C4" s="7"/>
      <c r="D4" s="7"/>
      <c r="E4" s="7"/>
      <c r="F4" s="7"/>
      <c r="G4" s="7"/>
      <c r="H4" s="7"/>
      <c r="I4" s="7"/>
      <c r="J4" s="7"/>
      <c r="K4" s="7"/>
      <c r="L4" s="7"/>
      <c r="M4" s="7"/>
      <c r="N4" s="7"/>
      <c r="O4" s="7"/>
      <c r="P4" s="7"/>
      <c r="Q4" s="7"/>
      <c r="R4" s="7"/>
      <c r="S4" s="7"/>
      <c r="T4" s="7"/>
      <c r="U4" s="7"/>
      <c r="V4" s="7"/>
      <c r="W4" s="7"/>
      <c r="X4" s="35"/>
      <c r="Y4" s="1"/>
      <c r="AG4">
        <v>28</v>
      </c>
    </row>
    <row r="5" spans="1:33" ht="15" customHeight="1" x14ac:dyDescent="0.2">
      <c r="A5" s="53"/>
      <c r="B5" s="7"/>
      <c r="C5" s="7"/>
      <c r="D5" s="7"/>
      <c r="E5" s="7"/>
      <c r="F5" s="7"/>
      <c r="G5" s="7"/>
      <c r="H5" s="7"/>
      <c r="I5" s="7"/>
      <c r="J5" s="7"/>
      <c r="K5" s="7"/>
      <c r="L5" s="7"/>
      <c r="M5" s="7"/>
      <c r="N5" s="7"/>
      <c r="O5" s="7"/>
      <c r="P5" s="149"/>
      <c r="Q5" s="7"/>
      <c r="R5" s="7"/>
      <c r="S5" s="7"/>
      <c r="T5" s="7"/>
      <c r="U5" s="7"/>
      <c r="V5" s="7"/>
      <c r="W5" s="7"/>
      <c r="X5" s="35"/>
      <c r="Y5" s="1"/>
      <c r="AG5">
        <v>27</v>
      </c>
    </row>
    <row r="6" spans="1:33" ht="15" customHeight="1" thickBot="1" x14ac:dyDescent="0.25">
      <c r="A6" s="53"/>
      <c r="B6" s="7"/>
      <c r="C6" s="7"/>
      <c r="D6" s="7"/>
      <c r="E6" s="7"/>
      <c r="F6" s="7"/>
      <c r="G6" s="7"/>
      <c r="H6" s="7"/>
      <c r="I6" s="203"/>
      <c r="J6" s="7"/>
      <c r="K6" s="7"/>
      <c r="L6" s="7"/>
      <c r="M6" s="7"/>
      <c r="N6" s="7"/>
      <c r="O6" s="7"/>
      <c r="P6" s="7"/>
      <c r="Q6" s="7"/>
      <c r="R6" s="7"/>
      <c r="S6" s="7"/>
      <c r="T6" s="7"/>
      <c r="U6" s="7"/>
      <c r="V6" s="7"/>
      <c r="W6" s="7"/>
      <c r="X6" s="35"/>
      <c r="Y6" s="1"/>
      <c r="AG6">
        <v>26</v>
      </c>
    </row>
    <row r="7" spans="1:33" ht="20.100000000000001" customHeight="1" thickBot="1" x14ac:dyDescent="0.25">
      <c r="A7" s="53"/>
      <c r="B7" s="290"/>
      <c r="C7" s="290"/>
      <c r="D7" s="290"/>
      <c r="E7" s="290"/>
      <c r="F7" s="290"/>
      <c r="G7" s="290"/>
      <c r="H7" s="290"/>
      <c r="I7" s="290"/>
      <c r="J7" s="201" t="s">
        <v>19</v>
      </c>
      <c r="K7" s="201"/>
      <c r="L7" s="201"/>
      <c r="M7" s="201"/>
      <c r="N7" s="201"/>
      <c r="O7" s="201"/>
      <c r="P7" s="201"/>
      <c r="Q7" s="7"/>
      <c r="R7" s="278" t="s">
        <v>47</v>
      </c>
      <c r="S7" s="278"/>
      <c r="T7" s="278"/>
      <c r="U7" s="7"/>
      <c r="V7" s="259">
        <f>(SUM(F16:F38)+SUM(L16:L38)+SUM(R16:R38)+SUM(X16:X38))/1000</f>
        <v>1.3722592296914444</v>
      </c>
      <c r="W7" s="295" t="s">
        <v>112</v>
      </c>
      <c r="X7" s="296"/>
      <c r="Y7" s="1"/>
      <c r="AD7" s="10" t="s">
        <v>0</v>
      </c>
      <c r="AE7" s="11" t="s">
        <v>3</v>
      </c>
      <c r="AG7">
        <v>25</v>
      </c>
    </row>
    <row r="8" spans="1:33" ht="20.100000000000001" customHeight="1" thickBot="1" x14ac:dyDescent="0.25">
      <c r="A8" s="53"/>
      <c r="B8" s="136"/>
      <c r="C8" s="136"/>
      <c r="D8" s="136"/>
      <c r="E8" s="136"/>
      <c r="F8" s="7"/>
      <c r="G8" s="7"/>
      <c r="H8" s="7"/>
      <c r="I8" s="136"/>
      <c r="J8" s="136"/>
      <c r="K8" s="136"/>
      <c r="L8" s="136"/>
      <c r="M8" s="297">
        <v>1E-3</v>
      </c>
      <c r="N8" s="297"/>
      <c r="O8" s="7"/>
      <c r="P8" s="7"/>
      <c r="Q8" s="7"/>
      <c r="R8" s="7"/>
      <c r="S8" s="7"/>
      <c r="T8" s="7"/>
      <c r="U8" s="7"/>
      <c r="V8" s="7"/>
      <c r="W8" s="7"/>
      <c r="X8" s="35"/>
      <c r="Y8" s="1"/>
      <c r="AD8" s="15">
        <v>56</v>
      </c>
      <c r="AE8" s="12">
        <v>944</v>
      </c>
      <c r="AG8">
        <v>24</v>
      </c>
    </row>
    <row r="9" spans="1:33" ht="20.100000000000001" customHeight="1" thickBot="1" x14ac:dyDescent="0.25">
      <c r="A9" s="53"/>
      <c r="B9" s="278" t="s">
        <v>18</v>
      </c>
      <c r="C9" s="278"/>
      <c r="D9" s="278"/>
      <c r="E9" s="278"/>
      <c r="F9" s="258" t="s">
        <v>108</v>
      </c>
      <c r="G9" s="55" t="s">
        <v>1</v>
      </c>
      <c r="H9" s="19" t="s">
        <v>1</v>
      </c>
      <c r="I9" s="34" t="s">
        <v>5</v>
      </c>
      <c r="J9" s="294" t="s">
        <v>109</v>
      </c>
      <c r="K9" s="294"/>
      <c r="L9" s="294"/>
      <c r="M9" s="294"/>
      <c r="N9" s="294" t="s">
        <v>6</v>
      </c>
      <c r="O9" s="294"/>
      <c r="P9" s="294"/>
      <c r="Q9" s="7"/>
      <c r="R9" s="287" t="s">
        <v>36</v>
      </c>
      <c r="S9" s="287"/>
      <c r="T9" s="287"/>
      <c r="U9" s="7"/>
      <c r="V9" s="291">
        <f>'Coût Air comprimé'!D17</f>
        <v>16.2</v>
      </c>
      <c r="W9" s="292"/>
      <c r="X9" s="293"/>
      <c r="Y9" s="1"/>
      <c r="AD9" s="15">
        <v>56.5</v>
      </c>
      <c r="AE9" s="13">
        <v>998</v>
      </c>
      <c r="AG9">
        <v>23</v>
      </c>
    </row>
    <row r="10" spans="1:33" ht="6.95" customHeight="1" x14ac:dyDescent="0.2">
      <c r="A10" s="53"/>
      <c r="B10" s="7"/>
      <c r="C10" s="7"/>
      <c r="D10" s="7"/>
      <c r="E10" s="7"/>
      <c r="F10" s="9"/>
      <c r="G10" s="9"/>
      <c r="H10" s="9"/>
      <c r="I10" s="7"/>
      <c r="J10" s="7"/>
      <c r="K10" s="7"/>
      <c r="L10" s="7"/>
      <c r="M10" s="7"/>
      <c r="N10" s="7"/>
      <c r="O10" s="7"/>
      <c r="P10" s="7"/>
      <c r="Q10" s="7"/>
      <c r="R10" s="3"/>
      <c r="S10" s="3"/>
      <c r="T10" s="3"/>
      <c r="U10" s="7"/>
      <c r="V10" s="7"/>
      <c r="W10" s="7"/>
      <c r="X10" s="35"/>
      <c r="Y10" s="1"/>
      <c r="AD10" s="15">
        <v>57</v>
      </c>
      <c r="AE10" s="12">
        <v>1053</v>
      </c>
      <c r="AG10">
        <v>22</v>
      </c>
    </row>
    <row r="11" spans="1:33" ht="20.100000000000001" customHeight="1" thickBot="1" x14ac:dyDescent="0.3">
      <c r="A11" s="53"/>
      <c r="B11" s="288"/>
      <c r="C11" s="288"/>
      <c r="D11" s="288"/>
      <c r="E11" s="7"/>
      <c r="F11" s="27"/>
      <c r="G11" s="26"/>
      <c r="H11" s="28"/>
      <c r="I11" s="27"/>
      <c r="J11" s="289"/>
      <c r="K11" s="289"/>
      <c r="L11" s="289"/>
      <c r="M11" s="289"/>
      <c r="N11" s="7"/>
      <c r="O11" s="7"/>
      <c r="P11" s="7"/>
      <c r="Q11" s="7"/>
      <c r="R11" s="283" t="s">
        <v>37</v>
      </c>
      <c r="S11" s="283"/>
      <c r="T11" s="283"/>
      <c r="U11" s="7"/>
      <c r="V11" s="284">
        <f>+V7*V9*'Coût Air comprimé'!D15/1000</f>
        <v>193.40621583271215</v>
      </c>
      <c r="W11" s="285"/>
      <c r="X11" s="286"/>
      <c r="Y11" s="1"/>
      <c r="AD11" s="15">
        <v>57.5</v>
      </c>
      <c r="AE11" s="13">
        <v>1108</v>
      </c>
      <c r="AG11">
        <v>21</v>
      </c>
    </row>
    <row r="12" spans="1:33" ht="6.95" customHeight="1" x14ac:dyDescent="0.25">
      <c r="A12" s="53"/>
      <c r="B12" s="7"/>
      <c r="C12" s="7"/>
      <c r="D12" s="7"/>
      <c r="E12" s="7"/>
      <c r="F12" s="7"/>
      <c r="G12" s="7"/>
      <c r="H12" s="28"/>
      <c r="I12" s="7"/>
      <c r="J12" s="7"/>
      <c r="K12" s="7"/>
      <c r="L12" s="7"/>
      <c r="M12" s="7"/>
      <c r="N12" s="7"/>
      <c r="O12" s="7"/>
      <c r="P12" s="7"/>
      <c r="Q12" s="7"/>
      <c r="R12" s="7"/>
      <c r="S12" s="7"/>
      <c r="T12" s="7"/>
      <c r="U12" s="7"/>
      <c r="V12" s="7"/>
      <c r="W12" s="7"/>
      <c r="X12" s="35"/>
      <c r="Y12" s="1"/>
      <c r="AD12" s="15">
        <v>58</v>
      </c>
      <c r="AE12" s="12">
        <v>1164</v>
      </c>
      <c r="AG12">
        <v>20</v>
      </c>
    </row>
    <row r="13" spans="1:33" ht="20.100000000000001" customHeight="1" thickBot="1" x14ac:dyDescent="0.25">
      <c r="A13" s="53"/>
      <c r="B13" s="7"/>
      <c r="C13" s="7"/>
      <c r="D13" s="7"/>
      <c r="E13" s="7"/>
      <c r="F13" s="7"/>
      <c r="G13" s="7"/>
      <c r="H13" s="7"/>
      <c r="I13" s="7"/>
      <c r="J13" s="7"/>
      <c r="K13" s="7"/>
      <c r="L13" s="7"/>
      <c r="M13" s="7"/>
      <c r="N13" s="7"/>
      <c r="O13" s="7"/>
      <c r="P13" s="7"/>
      <c r="Q13" s="7"/>
      <c r="R13" s="7"/>
      <c r="S13" s="7"/>
      <c r="T13" s="7"/>
      <c r="U13" s="7"/>
      <c r="V13" s="7"/>
      <c r="W13" s="7"/>
      <c r="X13" s="35"/>
      <c r="Y13" s="1"/>
      <c r="AD13" s="15">
        <v>58.5</v>
      </c>
      <c r="AE13" s="13">
        <v>1221</v>
      </c>
      <c r="AG13">
        <v>19</v>
      </c>
    </row>
    <row r="14" spans="1:33" ht="20.100000000000001" customHeight="1" thickBot="1" x14ac:dyDescent="0.25">
      <c r="A14" s="53"/>
      <c r="B14" s="4" t="s">
        <v>21</v>
      </c>
      <c r="C14" s="36"/>
      <c r="D14" s="4" t="s">
        <v>0</v>
      </c>
      <c r="E14" s="36"/>
      <c r="F14" s="142" t="s">
        <v>20</v>
      </c>
      <c r="G14" s="36"/>
      <c r="H14" s="4" t="s">
        <v>21</v>
      </c>
      <c r="I14" s="36"/>
      <c r="J14" s="4" t="s">
        <v>0</v>
      </c>
      <c r="K14" s="36"/>
      <c r="L14" s="142" t="s">
        <v>20</v>
      </c>
      <c r="M14" s="7"/>
      <c r="N14" s="4" t="s">
        <v>21</v>
      </c>
      <c r="O14" s="36"/>
      <c r="P14" s="4" t="s">
        <v>0</v>
      </c>
      <c r="Q14" s="36"/>
      <c r="R14" s="142" t="s">
        <v>20</v>
      </c>
      <c r="S14" s="36"/>
      <c r="T14" s="4" t="s">
        <v>21</v>
      </c>
      <c r="U14" s="36"/>
      <c r="V14" s="4" t="s">
        <v>0</v>
      </c>
      <c r="W14" s="36"/>
      <c r="X14" s="142" t="s">
        <v>20</v>
      </c>
      <c r="Y14" s="1"/>
      <c r="AD14" s="15">
        <v>59</v>
      </c>
      <c r="AE14" s="12">
        <v>1278</v>
      </c>
      <c r="AG14">
        <v>18</v>
      </c>
    </row>
    <row r="15" spans="1:33" ht="20.100000000000001" customHeight="1" x14ac:dyDescent="0.2">
      <c r="A15" s="53"/>
      <c r="B15" s="36"/>
      <c r="C15" s="36"/>
      <c r="D15" s="36"/>
      <c r="E15" s="36"/>
      <c r="F15" s="36"/>
      <c r="G15" s="36"/>
      <c r="H15" s="36"/>
      <c r="I15" s="36"/>
      <c r="J15" s="36"/>
      <c r="K15" s="36"/>
      <c r="L15" s="36"/>
      <c r="M15" s="7"/>
      <c r="N15" s="7"/>
      <c r="O15" s="7"/>
      <c r="P15" s="7"/>
      <c r="Q15" s="7"/>
      <c r="R15" s="7"/>
      <c r="S15" s="7"/>
      <c r="T15" s="7"/>
      <c r="U15" s="7"/>
      <c r="V15" s="7"/>
      <c r="W15" s="7"/>
      <c r="X15" s="35"/>
      <c r="Y15" s="1"/>
      <c r="AD15" s="15">
        <v>59.5</v>
      </c>
      <c r="AE15" s="13">
        <v>1336</v>
      </c>
      <c r="AG15">
        <v>17</v>
      </c>
    </row>
    <row r="16" spans="1:33" ht="20.100000000000001" customHeight="1" x14ac:dyDescent="0.2">
      <c r="A16" s="32"/>
      <c r="B16" s="39">
        <v>1</v>
      </c>
      <c r="C16" s="36"/>
      <c r="D16" s="29">
        <v>37</v>
      </c>
      <c r="E16" s="36"/>
      <c r="F16" s="8">
        <f>IF((D16&gt;=10),IF((D16&lt;=78.6),162.88*EXP(0.0576*D16),15069),0)</f>
        <v>1372.2592296914445</v>
      </c>
      <c r="G16" s="36"/>
      <c r="H16" s="39">
        <v>13</v>
      </c>
      <c r="I16" s="36"/>
      <c r="J16" s="6"/>
      <c r="K16" s="36"/>
      <c r="L16" s="8">
        <f>IF((J16&gt;=10),IF((J16&lt;=78.6),162.88*EXP(0.0576*J16),15069),0)</f>
        <v>0</v>
      </c>
      <c r="M16" s="33"/>
      <c r="N16" s="39">
        <v>25</v>
      </c>
      <c r="O16" s="36"/>
      <c r="P16" s="6"/>
      <c r="Q16" s="36"/>
      <c r="R16" s="8">
        <f>IF((P16&gt;=10),IF((P16&lt;=78.6),162.88*EXP(0.0576*P16),15069),0)</f>
        <v>0</v>
      </c>
      <c r="S16" s="36"/>
      <c r="T16" s="39">
        <v>37</v>
      </c>
      <c r="U16" s="36"/>
      <c r="V16" s="6"/>
      <c r="W16" s="36"/>
      <c r="X16" s="8">
        <f>IF((V16&gt;=10),IF((V16&lt;=78.6),162.88*EXP(0.0576*V16),15069),0)</f>
        <v>0</v>
      </c>
      <c r="AD16" s="15">
        <v>60</v>
      </c>
      <c r="AE16" s="12">
        <v>1396</v>
      </c>
      <c r="AG16">
        <v>16</v>
      </c>
    </row>
    <row r="17" spans="1:33" ht="9.9499999999999993" customHeight="1" x14ac:dyDescent="0.2">
      <c r="A17" s="32"/>
      <c r="B17" s="36"/>
      <c r="C17" s="36"/>
      <c r="D17" s="36"/>
      <c r="E17" s="36"/>
      <c r="F17" s="37"/>
      <c r="G17" s="36"/>
      <c r="H17" s="36"/>
      <c r="I17" s="36"/>
      <c r="J17" s="36"/>
      <c r="K17" s="36"/>
      <c r="L17" s="37"/>
      <c r="M17" s="33"/>
      <c r="N17" s="36"/>
      <c r="O17" s="36"/>
      <c r="P17" s="36"/>
      <c r="Q17" s="36"/>
      <c r="R17" s="37"/>
      <c r="S17" s="36"/>
      <c r="T17" s="36"/>
      <c r="U17" s="36"/>
      <c r="V17" s="36"/>
      <c r="W17" s="36"/>
      <c r="X17" s="38"/>
      <c r="AD17" s="15">
        <v>60.5</v>
      </c>
      <c r="AE17" s="13">
        <v>1455</v>
      </c>
      <c r="AG17">
        <v>15</v>
      </c>
    </row>
    <row r="18" spans="1:33" ht="20.100000000000001" customHeight="1" x14ac:dyDescent="0.2">
      <c r="A18" s="32"/>
      <c r="B18" s="39">
        <v>2</v>
      </c>
      <c r="C18" s="36"/>
      <c r="D18" s="6"/>
      <c r="E18" s="36"/>
      <c r="F18" s="8">
        <f>IF((D18&gt;=10),IF((D18&lt;=78.6),162.88*EXP(0.0576*D18),15069),0)</f>
        <v>0</v>
      </c>
      <c r="G18" s="36"/>
      <c r="H18" s="39">
        <v>14</v>
      </c>
      <c r="I18" s="36"/>
      <c r="J18" s="6"/>
      <c r="K18" s="36"/>
      <c r="L18" s="8">
        <f>IF((J18&gt;=10),IF((J18&lt;=78.6),162.88*EXP(0.0576*J18),15069),0)</f>
        <v>0</v>
      </c>
      <c r="M18" s="33"/>
      <c r="N18" s="39">
        <v>26</v>
      </c>
      <c r="O18" s="36"/>
      <c r="P18" s="6"/>
      <c r="Q18" s="36"/>
      <c r="R18" s="8">
        <f>IF((P18&gt;=10),IF((P18&lt;=78.6),162.88*EXP(0.0576*P18),15069),0)</f>
        <v>0</v>
      </c>
      <c r="S18" s="36"/>
      <c r="T18" s="39">
        <v>38</v>
      </c>
      <c r="U18" s="36"/>
      <c r="V18" s="6"/>
      <c r="W18" s="36"/>
      <c r="X18" s="8">
        <f>IF((V18&gt;=10),IF((V18&lt;=78.6),162.88*EXP(0.0576*V18),15069),0)</f>
        <v>0</v>
      </c>
      <c r="AD18" s="15">
        <v>61</v>
      </c>
      <c r="AE18" s="12">
        <v>1516</v>
      </c>
      <c r="AG18">
        <v>14</v>
      </c>
    </row>
    <row r="19" spans="1:33" ht="9.9499999999999993" customHeight="1" x14ac:dyDescent="0.2">
      <c r="A19" s="32"/>
      <c r="B19" s="36"/>
      <c r="C19" s="36"/>
      <c r="D19" s="36"/>
      <c r="E19" s="36"/>
      <c r="F19" s="37"/>
      <c r="G19" s="36"/>
      <c r="H19" s="36"/>
      <c r="I19" s="36"/>
      <c r="J19" s="36"/>
      <c r="K19" s="36"/>
      <c r="L19" s="37"/>
      <c r="M19" s="33"/>
      <c r="N19" s="36"/>
      <c r="O19" s="36"/>
      <c r="P19" s="36"/>
      <c r="Q19" s="36"/>
      <c r="R19" s="37"/>
      <c r="S19" s="36"/>
      <c r="T19" s="36"/>
      <c r="U19" s="36"/>
      <c r="V19" s="36"/>
      <c r="W19" s="36"/>
      <c r="X19" s="38"/>
      <c r="AD19" s="15">
        <v>61.5</v>
      </c>
      <c r="AE19" s="13">
        <v>1578</v>
      </c>
      <c r="AG19">
        <v>13</v>
      </c>
    </row>
    <row r="20" spans="1:33" ht="20.100000000000001" customHeight="1" x14ac:dyDescent="0.2">
      <c r="A20" s="32"/>
      <c r="B20" s="39">
        <v>3</v>
      </c>
      <c r="C20" s="36"/>
      <c r="D20" s="6"/>
      <c r="E20" s="36"/>
      <c r="F20" s="8">
        <f>IF((D20&gt;=10),IF((D20&lt;=78.6),162.88*EXP(0.0576*D20),15069),0)</f>
        <v>0</v>
      </c>
      <c r="G20" s="36"/>
      <c r="H20" s="39">
        <v>15</v>
      </c>
      <c r="I20" s="36"/>
      <c r="J20" s="6"/>
      <c r="K20" s="36"/>
      <c r="L20" s="8">
        <f>IF((J20&gt;=10),IF((J20&lt;=78.6),162.88*EXP(0.0576*J20),15069),0)</f>
        <v>0</v>
      </c>
      <c r="M20" s="33"/>
      <c r="N20" s="39">
        <v>27</v>
      </c>
      <c r="O20" s="36"/>
      <c r="P20" s="6"/>
      <c r="Q20" s="36"/>
      <c r="R20" s="8">
        <f>IF((P20&gt;=10),IF((P20&lt;=78.6),162.88*EXP(0.0576*P20),15069),0)</f>
        <v>0</v>
      </c>
      <c r="S20" s="36"/>
      <c r="T20" s="39">
        <v>39</v>
      </c>
      <c r="U20" s="36"/>
      <c r="V20" s="6"/>
      <c r="W20" s="36"/>
      <c r="X20" s="8">
        <f>IF((V20&gt;=10),IF((V20&lt;=78.6),162.88*EXP(0.0576*V20),15069),0)</f>
        <v>0</v>
      </c>
      <c r="AD20" s="15">
        <v>62</v>
      </c>
      <c r="AE20" s="12">
        <v>1632</v>
      </c>
      <c r="AG20">
        <v>12</v>
      </c>
    </row>
    <row r="21" spans="1:33" ht="9.9499999999999993" customHeight="1" x14ac:dyDescent="0.2">
      <c r="A21" s="32"/>
      <c r="B21" s="36"/>
      <c r="C21" s="36"/>
      <c r="D21" s="36"/>
      <c r="E21" s="36"/>
      <c r="F21" s="37"/>
      <c r="G21" s="36"/>
      <c r="H21" s="36"/>
      <c r="I21" s="36"/>
      <c r="J21" s="36"/>
      <c r="K21" s="36"/>
      <c r="L21" s="37"/>
      <c r="M21" s="33"/>
      <c r="N21" s="36"/>
      <c r="O21" s="36"/>
      <c r="P21" s="36"/>
      <c r="Q21" s="36"/>
      <c r="R21" s="37"/>
      <c r="S21" s="36"/>
      <c r="T21" s="36"/>
      <c r="U21" s="36"/>
      <c r="V21" s="36"/>
      <c r="W21" s="36"/>
      <c r="X21" s="38"/>
      <c r="AD21" s="15">
        <v>62.5</v>
      </c>
      <c r="AE21" s="13">
        <v>1704</v>
      </c>
      <c r="AG21">
        <v>11</v>
      </c>
    </row>
    <row r="22" spans="1:33" ht="20.100000000000001" customHeight="1" x14ac:dyDescent="0.2">
      <c r="A22" s="32"/>
      <c r="B22" s="39">
        <v>4</v>
      </c>
      <c r="C22" s="36"/>
      <c r="D22" s="6"/>
      <c r="E22" s="36"/>
      <c r="F22" s="8">
        <f>IF((D22&gt;=10),IF((D22&lt;=78.6),162.88*EXP(0.0576*D22),15069),0)</f>
        <v>0</v>
      </c>
      <c r="G22" s="36"/>
      <c r="H22" s="39">
        <v>16</v>
      </c>
      <c r="I22" s="36"/>
      <c r="J22" s="6"/>
      <c r="K22" s="36"/>
      <c r="L22" s="8">
        <f>IF((J22&gt;=10),IF((J22&lt;=78.6),162.88*EXP(0.0576*J22),15069),0)</f>
        <v>0</v>
      </c>
      <c r="M22" s="33"/>
      <c r="N22" s="39">
        <v>28</v>
      </c>
      <c r="O22" s="36"/>
      <c r="P22" s="6"/>
      <c r="Q22" s="36"/>
      <c r="R22" s="8">
        <f>IF((P22&gt;=10),IF((P22&lt;=78.6),162.88*EXP(0.0576*P22),15069),0)</f>
        <v>0</v>
      </c>
      <c r="S22" s="36"/>
      <c r="T22" s="39">
        <v>40</v>
      </c>
      <c r="U22" s="36"/>
      <c r="V22" s="6"/>
      <c r="W22" s="36"/>
      <c r="X22" s="8">
        <f>IF((V22&gt;=10),IF((V22&lt;=78.6),162.88*EXP(0.0576*V22),15069),0)</f>
        <v>0</v>
      </c>
      <c r="AD22" s="15">
        <v>63</v>
      </c>
      <c r="AE22" s="12">
        <v>1769</v>
      </c>
      <c r="AG22">
        <v>10</v>
      </c>
    </row>
    <row r="23" spans="1:33" ht="9.9499999999999993" customHeight="1" x14ac:dyDescent="0.2">
      <c r="A23" s="32"/>
      <c r="B23" s="36"/>
      <c r="C23" s="36"/>
      <c r="D23" s="36"/>
      <c r="E23" s="36"/>
      <c r="F23" s="37"/>
      <c r="G23" s="36"/>
      <c r="H23" s="36"/>
      <c r="I23" s="36"/>
      <c r="J23" s="36"/>
      <c r="K23" s="36"/>
      <c r="L23" s="37"/>
      <c r="M23" s="33"/>
      <c r="N23" s="36"/>
      <c r="O23" s="36"/>
      <c r="P23" s="36"/>
      <c r="Q23" s="36"/>
      <c r="R23" s="37"/>
      <c r="S23" s="36"/>
      <c r="T23" s="36"/>
      <c r="U23" s="36"/>
      <c r="V23" s="36"/>
      <c r="W23" s="36"/>
      <c r="X23" s="38"/>
      <c r="AD23" s="15">
        <v>63.5</v>
      </c>
      <c r="AE23" s="13">
        <v>1835</v>
      </c>
      <c r="AG23">
        <v>9</v>
      </c>
    </row>
    <row r="24" spans="1:33" ht="20.100000000000001" customHeight="1" x14ac:dyDescent="0.2">
      <c r="A24" s="32"/>
      <c r="B24" s="39">
        <v>5</v>
      </c>
      <c r="C24" s="36"/>
      <c r="D24" s="6"/>
      <c r="E24" s="36"/>
      <c r="F24" s="8">
        <f>IF((D24&gt;=10),IF((D24&lt;=78.6),162.88*EXP(0.0576*D24),15069),0)</f>
        <v>0</v>
      </c>
      <c r="G24" s="36"/>
      <c r="H24" s="39">
        <v>17</v>
      </c>
      <c r="I24" s="36"/>
      <c r="J24" s="6"/>
      <c r="K24" s="36"/>
      <c r="L24" s="8">
        <f>IF((J24&gt;=10),IF((J24&lt;=78.6),162.88*EXP(0.0576*J24),15069),0)</f>
        <v>0</v>
      </c>
      <c r="M24" s="33"/>
      <c r="N24" s="39">
        <v>29</v>
      </c>
      <c r="O24" s="36"/>
      <c r="P24" s="6"/>
      <c r="Q24" s="36"/>
      <c r="R24" s="8">
        <f>IF((P24&gt;=10),IF((P24&lt;=78.6),162.88*EXP(0.0576*P24),15069),0)</f>
        <v>0</v>
      </c>
      <c r="S24" s="36"/>
      <c r="T24" s="39">
        <v>41</v>
      </c>
      <c r="U24" s="36"/>
      <c r="V24" s="6"/>
      <c r="W24" s="36"/>
      <c r="X24" s="8">
        <f>IF((V24&gt;=10),IF((V24&lt;=78.6),162.88*EXP(0.0576*V24),15069),0)</f>
        <v>0</v>
      </c>
      <c r="AD24" s="15">
        <v>64</v>
      </c>
      <c r="AE24" s="12">
        <v>1902</v>
      </c>
      <c r="AG24">
        <v>8</v>
      </c>
    </row>
    <row r="25" spans="1:33" ht="9.9499999999999993" customHeight="1" x14ac:dyDescent="0.2">
      <c r="A25" s="32"/>
      <c r="B25" s="36"/>
      <c r="C25" s="36"/>
      <c r="D25" s="36"/>
      <c r="E25" s="36"/>
      <c r="F25" s="37"/>
      <c r="G25" s="36"/>
      <c r="H25" s="36"/>
      <c r="I25" s="36"/>
      <c r="J25" s="36"/>
      <c r="K25" s="36"/>
      <c r="L25" s="37"/>
      <c r="M25" s="33"/>
      <c r="N25" s="36"/>
      <c r="O25" s="36"/>
      <c r="P25" s="36"/>
      <c r="Q25" s="36"/>
      <c r="R25" s="37"/>
      <c r="S25" s="36"/>
      <c r="T25" s="36"/>
      <c r="U25" s="36"/>
      <c r="V25" s="36"/>
      <c r="W25" s="36"/>
      <c r="X25" s="38"/>
      <c r="AD25" s="15">
        <v>64.5</v>
      </c>
      <c r="AE25" s="13">
        <v>1970</v>
      </c>
    </row>
    <row r="26" spans="1:33" ht="20.100000000000001" customHeight="1" x14ac:dyDescent="0.2">
      <c r="A26" s="32"/>
      <c r="B26" s="39">
        <v>6</v>
      </c>
      <c r="C26" s="36"/>
      <c r="D26" s="6"/>
      <c r="E26" s="36"/>
      <c r="F26" s="8">
        <f>IF((D26&gt;=10),IF((D26&lt;=78.6),162.88*EXP(0.0576*D26),15069),0)</f>
        <v>0</v>
      </c>
      <c r="G26" s="36"/>
      <c r="H26" s="39">
        <v>18</v>
      </c>
      <c r="I26" s="36"/>
      <c r="J26" s="6"/>
      <c r="K26" s="36"/>
      <c r="L26" s="8">
        <f>IF((J26&gt;=10),IF((J26&lt;=78.6),162.88*EXP(0.0576*J26),15069),0)</f>
        <v>0</v>
      </c>
      <c r="M26" s="33"/>
      <c r="N26" s="39">
        <v>30</v>
      </c>
      <c r="O26" s="36"/>
      <c r="P26" s="6"/>
      <c r="Q26" s="36"/>
      <c r="R26" s="8">
        <f>IF((P26&gt;=10),IF((P26&lt;=78.6),162.88*EXP(0.0576*P26),15069),0)</f>
        <v>0</v>
      </c>
      <c r="S26" s="36"/>
      <c r="T26" s="39">
        <v>42</v>
      </c>
      <c r="U26" s="36"/>
      <c r="V26" s="6"/>
      <c r="W26" s="36"/>
      <c r="X26" s="8">
        <f>IF((V26&gt;=10),IF((V26&lt;=78.6),162.88*EXP(0.0576*V26),15069),0)</f>
        <v>0</v>
      </c>
      <c r="AD26" s="15">
        <v>65</v>
      </c>
      <c r="AE26" s="12">
        <v>2039</v>
      </c>
    </row>
    <row r="27" spans="1:33" ht="9.9499999999999993" customHeight="1" x14ac:dyDescent="0.2">
      <c r="A27" s="32"/>
      <c r="B27" s="36"/>
      <c r="C27" s="36"/>
      <c r="D27" s="36"/>
      <c r="E27" s="36"/>
      <c r="F27" s="37"/>
      <c r="G27" s="36"/>
      <c r="H27" s="36"/>
      <c r="I27" s="36"/>
      <c r="J27" s="36"/>
      <c r="K27" s="36"/>
      <c r="L27" s="37"/>
      <c r="M27" s="33"/>
      <c r="N27" s="36"/>
      <c r="O27" s="36"/>
      <c r="P27" s="36"/>
      <c r="Q27" s="36"/>
      <c r="R27" s="37"/>
      <c r="S27" s="36"/>
      <c r="T27" s="36"/>
      <c r="U27" s="36"/>
      <c r="V27" s="36"/>
      <c r="W27" s="36"/>
      <c r="X27" s="38"/>
      <c r="AD27" s="15">
        <v>65.5</v>
      </c>
      <c r="AE27" s="13">
        <v>2110</v>
      </c>
    </row>
    <row r="28" spans="1:33" ht="20.100000000000001" customHeight="1" x14ac:dyDescent="0.2">
      <c r="A28" s="32"/>
      <c r="B28" s="39">
        <v>7</v>
      </c>
      <c r="C28" s="36"/>
      <c r="D28" s="6"/>
      <c r="E28" s="36"/>
      <c r="F28" s="8">
        <f>IF((D28&gt;=10),IF((D28&lt;=78.6),162.88*EXP(0.0576*D28),15069),0)</f>
        <v>0</v>
      </c>
      <c r="G28" s="36"/>
      <c r="H28" s="39">
        <v>19</v>
      </c>
      <c r="I28" s="36"/>
      <c r="J28" s="6"/>
      <c r="K28" s="36"/>
      <c r="L28" s="8">
        <f>IF((J28&gt;=10),IF((J28&lt;=78.6),162.88*EXP(0.0576*J28),15069),0)</f>
        <v>0</v>
      </c>
      <c r="M28" s="33"/>
      <c r="N28" s="39">
        <v>31</v>
      </c>
      <c r="O28" s="36"/>
      <c r="P28" s="6"/>
      <c r="Q28" s="36"/>
      <c r="R28" s="8">
        <f>IF((P28&gt;=10),IF((P28&lt;=78.6),162.88*EXP(0.0576*P28),15069),0)</f>
        <v>0</v>
      </c>
      <c r="S28" s="36"/>
      <c r="T28" s="39">
        <v>43</v>
      </c>
      <c r="U28" s="36"/>
      <c r="V28" s="6"/>
      <c r="W28" s="36"/>
      <c r="X28" s="8">
        <f>IF((V28&gt;=10),IF((V28&lt;=78.6),162.88*EXP(0.0576*V28),15069),0)</f>
        <v>0</v>
      </c>
      <c r="AD28" s="15">
        <v>66</v>
      </c>
      <c r="AE28" s="12">
        <v>2183</v>
      </c>
    </row>
    <row r="29" spans="1:33" ht="9.9499999999999993" customHeight="1" x14ac:dyDescent="0.2">
      <c r="A29" s="32"/>
      <c r="B29" s="36"/>
      <c r="C29" s="36"/>
      <c r="D29" s="36"/>
      <c r="E29" s="36"/>
      <c r="F29" s="37"/>
      <c r="G29" s="36"/>
      <c r="H29" s="36"/>
      <c r="I29" s="36"/>
      <c r="J29" s="36"/>
      <c r="K29" s="36"/>
      <c r="L29" s="37"/>
      <c r="M29" s="33"/>
      <c r="N29" s="36"/>
      <c r="O29" s="36"/>
      <c r="P29" s="36"/>
      <c r="Q29" s="36"/>
      <c r="R29" s="37"/>
      <c r="S29" s="36"/>
      <c r="T29" s="36"/>
      <c r="U29" s="36"/>
      <c r="V29" s="36"/>
      <c r="W29" s="36"/>
      <c r="X29" s="38"/>
      <c r="AD29" s="15">
        <v>66.5</v>
      </c>
      <c r="AE29" s="13">
        <v>2257</v>
      </c>
    </row>
    <row r="30" spans="1:33" ht="20.100000000000001" customHeight="1" x14ac:dyDescent="0.2">
      <c r="A30" s="32"/>
      <c r="B30" s="39">
        <v>8</v>
      </c>
      <c r="C30" s="36"/>
      <c r="D30" s="6"/>
      <c r="E30" s="36"/>
      <c r="F30" s="8">
        <f>IF((D30&gt;=10),IF((D30&lt;=78.6),162.88*EXP(0.0576*D30),15069),0)</f>
        <v>0</v>
      </c>
      <c r="G30" s="36"/>
      <c r="H30" s="39">
        <v>20</v>
      </c>
      <c r="I30" s="36"/>
      <c r="J30" s="6"/>
      <c r="K30" s="36"/>
      <c r="L30" s="8">
        <f>IF((J30&gt;=10),IF((J30&lt;=78.6),162.88*EXP(0.0576*J30),15069),0)</f>
        <v>0</v>
      </c>
      <c r="M30" s="33"/>
      <c r="N30" s="39">
        <v>32</v>
      </c>
      <c r="O30" s="36"/>
      <c r="P30" s="6"/>
      <c r="Q30" s="36"/>
      <c r="R30" s="8">
        <f>IF((P30&gt;=10),IF((P30&lt;=78.6),162.88*EXP(0.0576*P30),15069),0)</f>
        <v>0</v>
      </c>
      <c r="S30" s="36"/>
      <c r="T30" s="39">
        <v>44</v>
      </c>
      <c r="U30" s="36"/>
      <c r="V30" s="6"/>
      <c r="W30" s="36"/>
      <c r="X30" s="8">
        <f>IF((V30&gt;=10),IF((V30&lt;=78.6),162.88*EXP(0.0576*V30),15069),0)</f>
        <v>0</v>
      </c>
      <c r="AD30" s="15">
        <v>67</v>
      </c>
      <c r="AE30" s="12">
        <v>2332</v>
      </c>
    </row>
    <row r="31" spans="1:33" ht="9.9499999999999993" customHeight="1" x14ac:dyDescent="0.2">
      <c r="A31" s="32"/>
      <c r="B31" s="36"/>
      <c r="C31" s="36"/>
      <c r="D31" s="36"/>
      <c r="E31" s="36"/>
      <c r="F31" s="37"/>
      <c r="G31" s="36"/>
      <c r="H31" s="36"/>
      <c r="I31" s="36"/>
      <c r="J31" s="36"/>
      <c r="K31" s="36"/>
      <c r="L31" s="37"/>
      <c r="M31" s="33"/>
      <c r="N31" s="36"/>
      <c r="O31" s="36"/>
      <c r="P31" s="36"/>
      <c r="Q31" s="36"/>
      <c r="R31" s="37"/>
      <c r="S31" s="36"/>
      <c r="T31" s="36"/>
      <c r="U31" s="36"/>
      <c r="V31" s="36"/>
      <c r="W31" s="36"/>
      <c r="X31" s="38"/>
      <c r="AD31" s="15">
        <v>67.5</v>
      </c>
      <c r="AE31" s="13">
        <v>2410</v>
      </c>
    </row>
    <row r="32" spans="1:33" ht="20.100000000000001" customHeight="1" x14ac:dyDescent="0.2">
      <c r="A32" s="32"/>
      <c r="B32" s="39">
        <v>9</v>
      </c>
      <c r="C32" s="36"/>
      <c r="D32" s="6"/>
      <c r="E32" s="36"/>
      <c r="F32" s="8">
        <f>IF((D32&gt;=10),IF((D32&lt;=78.6),162.88*EXP(0.0576*D32),15069),0)</f>
        <v>0</v>
      </c>
      <c r="G32" s="36"/>
      <c r="H32" s="39">
        <v>21</v>
      </c>
      <c r="I32" s="36"/>
      <c r="J32" s="6"/>
      <c r="K32" s="36"/>
      <c r="L32" s="8">
        <f>IF((J32&gt;=10),IF((J32&lt;=78.6),162.88*EXP(0.0576*J32),15069),0)</f>
        <v>0</v>
      </c>
      <c r="M32" s="33"/>
      <c r="N32" s="39">
        <v>33</v>
      </c>
      <c r="O32" s="36"/>
      <c r="P32" s="6"/>
      <c r="Q32" s="36"/>
      <c r="R32" s="8">
        <f>IF((P32&gt;=10),IF((P32&lt;=78.6),162.88*EXP(0.0576*P32),15069),0)</f>
        <v>0</v>
      </c>
      <c r="S32" s="36"/>
      <c r="T32" s="39">
        <v>45</v>
      </c>
      <c r="U32" s="36"/>
      <c r="V32" s="6"/>
      <c r="W32" s="36"/>
      <c r="X32" s="8">
        <f>IF((V32&gt;=10),IF((V32&lt;=78.6),162.88*EXP(0.0576*V32),15069),0)</f>
        <v>0</v>
      </c>
      <c r="AD32" s="15">
        <v>68</v>
      </c>
      <c r="AE32" s="12">
        <v>2489</v>
      </c>
    </row>
    <row r="33" spans="1:31" ht="9.9499999999999993" customHeight="1" x14ac:dyDescent="0.2">
      <c r="A33" s="32"/>
      <c r="B33" s="36"/>
      <c r="C33" s="36"/>
      <c r="D33" s="36"/>
      <c r="E33" s="36"/>
      <c r="F33" s="37"/>
      <c r="G33" s="36"/>
      <c r="H33" s="36"/>
      <c r="I33" s="36"/>
      <c r="J33" s="36"/>
      <c r="K33" s="36"/>
      <c r="L33" s="37"/>
      <c r="M33" s="33"/>
      <c r="N33" s="36"/>
      <c r="O33" s="36"/>
      <c r="P33" s="36"/>
      <c r="Q33" s="36"/>
      <c r="R33" s="37"/>
      <c r="S33" s="36"/>
      <c r="T33" s="36"/>
      <c r="U33" s="36"/>
      <c r="V33" s="36"/>
      <c r="W33" s="36"/>
      <c r="X33" s="38"/>
      <c r="AD33" s="15">
        <v>68.5</v>
      </c>
      <c r="AE33" s="13">
        <v>2570</v>
      </c>
    </row>
    <row r="34" spans="1:31" ht="20.100000000000001" customHeight="1" x14ac:dyDescent="0.2">
      <c r="A34" s="32"/>
      <c r="B34" s="39">
        <v>10</v>
      </c>
      <c r="C34" s="36"/>
      <c r="D34" s="6"/>
      <c r="E34" s="36"/>
      <c r="F34" s="8">
        <f>IF((D34&gt;=10),IF((D34&lt;=78.6),162.88*EXP(0.0576*D34),15069),0)</f>
        <v>0</v>
      </c>
      <c r="G34" s="36"/>
      <c r="H34" s="39">
        <v>22</v>
      </c>
      <c r="I34" s="36"/>
      <c r="J34" s="6"/>
      <c r="K34" s="36"/>
      <c r="L34" s="8">
        <f>IF((J34&gt;=10),IF((J34&lt;=78.6),162.88*EXP(0.0576*J34),15069),0)</f>
        <v>0</v>
      </c>
      <c r="M34" s="33"/>
      <c r="N34" s="39">
        <v>34</v>
      </c>
      <c r="O34" s="36"/>
      <c r="P34" s="6"/>
      <c r="Q34" s="36"/>
      <c r="R34" s="8">
        <f>IF((P34&gt;=10),IF((P34&lt;=78.6),162.88*EXP(0.0576*P34),15069),0)</f>
        <v>0</v>
      </c>
      <c r="S34" s="36"/>
      <c r="T34" s="39">
        <v>46</v>
      </c>
      <c r="U34" s="36"/>
      <c r="V34" s="6"/>
      <c r="W34" s="36"/>
      <c r="X34" s="8">
        <f>IF((V34&gt;=10),IF((V34&lt;=78.6),162.88*EXP(0.0576*V34),15069),0)</f>
        <v>0</v>
      </c>
      <c r="AD34" s="15">
        <v>69</v>
      </c>
      <c r="AE34" s="12">
        <v>2654</v>
      </c>
    </row>
    <row r="35" spans="1:31" ht="9.9499999999999993" customHeight="1" x14ac:dyDescent="0.2">
      <c r="A35" s="32"/>
      <c r="B35" s="36"/>
      <c r="C35" s="36"/>
      <c r="D35" s="36"/>
      <c r="E35" s="36"/>
      <c r="F35" s="37"/>
      <c r="G35" s="36"/>
      <c r="H35" s="36"/>
      <c r="I35" s="36"/>
      <c r="J35" s="36"/>
      <c r="K35" s="36"/>
      <c r="L35" s="37"/>
      <c r="M35" s="33"/>
      <c r="N35" s="36"/>
      <c r="O35" s="36"/>
      <c r="P35" s="36"/>
      <c r="Q35" s="36"/>
      <c r="R35" s="37"/>
      <c r="S35" s="36"/>
      <c r="T35" s="36"/>
      <c r="U35" s="36"/>
      <c r="V35" s="36"/>
      <c r="W35" s="36"/>
      <c r="X35" s="38"/>
      <c r="AD35" s="15">
        <v>69.5</v>
      </c>
      <c r="AE35" s="13">
        <v>2740</v>
      </c>
    </row>
    <row r="36" spans="1:31" ht="20.100000000000001" customHeight="1" x14ac:dyDescent="0.2">
      <c r="A36" s="32"/>
      <c r="B36" s="39">
        <v>11</v>
      </c>
      <c r="C36" s="36"/>
      <c r="D36" s="6"/>
      <c r="E36" s="36"/>
      <c r="F36" s="8">
        <f>IF((D36&gt;=10),IF((D36&lt;=78.6),162.88*EXP(0.0576*D36),15069),0)</f>
        <v>0</v>
      </c>
      <c r="G36" s="36"/>
      <c r="H36" s="39">
        <v>23</v>
      </c>
      <c r="I36" s="36"/>
      <c r="J36" s="6"/>
      <c r="K36" s="36"/>
      <c r="L36" s="8">
        <f>IF((J36&gt;=10),IF((J36&lt;=78.6),162.88*EXP(0.0576*J36),15069),0)</f>
        <v>0</v>
      </c>
      <c r="M36" s="33"/>
      <c r="N36" s="39">
        <v>35</v>
      </c>
      <c r="O36" s="36"/>
      <c r="P36" s="6"/>
      <c r="Q36" s="36"/>
      <c r="R36" s="8">
        <f>IF((P36&gt;=10),IF((P36&lt;=78.6),162.88*EXP(0.0576*P36),15069),0)</f>
        <v>0</v>
      </c>
      <c r="S36" s="36"/>
      <c r="T36" s="39">
        <v>47</v>
      </c>
      <c r="U36" s="36"/>
      <c r="V36" s="6"/>
      <c r="W36" s="36"/>
      <c r="X36" s="8">
        <f>IF((V36&gt;=10),IF((V36&lt;=78.6),162.88*EXP(0.0576*V36),15069),0)</f>
        <v>0</v>
      </c>
      <c r="AD36" s="15">
        <v>70</v>
      </c>
      <c r="AE36" s="12">
        <v>2829</v>
      </c>
    </row>
    <row r="37" spans="1:31" ht="9.9499999999999993" customHeight="1" x14ac:dyDescent="0.2">
      <c r="A37" s="32"/>
      <c r="B37" s="36"/>
      <c r="C37" s="36"/>
      <c r="D37" s="36"/>
      <c r="E37" s="36"/>
      <c r="F37" s="37"/>
      <c r="G37" s="36"/>
      <c r="H37" s="36"/>
      <c r="I37" s="36"/>
      <c r="J37" s="36"/>
      <c r="K37" s="36"/>
      <c r="L37" s="37"/>
      <c r="M37" s="33"/>
      <c r="N37" s="36"/>
      <c r="O37" s="36"/>
      <c r="P37" s="36"/>
      <c r="Q37" s="36"/>
      <c r="R37" s="37"/>
      <c r="S37" s="36"/>
      <c r="T37" s="36"/>
      <c r="U37" s="36"/>
      <c r="V37" s="36"/>
      <c r="W37" s="36"/>
      <c r="X37" s="38"/>
      <c r="AD37" s="15">
        <v>70.5</v>
      </c>
      <c r="AE37" s="13">
        <v>2921</v>
      </c>
    </row>
    <row r="38" spans="1:31" ht="20.100000000000001" customHeight="1" x14ac:dyDescent="0.2">
      <c r="A38" s="32"/>
      <c r="B38" s="39">
        <v>12</v>
      </c>
      <c r="C38" s="36"/>
      <c r="D38" s="6"/>
      <c r="E38" s="36"/>
      <c r="F38" s="8">
        <f>IF((D38&gt;=10),IF((D38&lt;=78.6),162.88*EXP(0.0576*D38),15069),0)</f>
        <v>0</v>
      </c>
      <c r="G38" s="36"/>
      <c r="H38" s="39">
        <v>24</v>
      </c>
      <c r="I38" s="36"/>
      <c r="J38" s="6"/>
      <c r="K38" s="36"/>
      <c r="L38" s="8">
        <f>IF((J38&gt;=10),IF((J38&lt;=78.6),162.88*EXP(0.0576*J38),15069),0)</f>
        <v>0</v>
      </c>
      <c r="M38" s="33"/>
      <c r="N38" s="39">
        <v>36</v>
      </c>
      <c r="O38" s="36"/>
      <c r="P38" s="6"/>
      <c r="Q38" s="36"/>
      <c r="R38" s="8">
        <f>IF((P38&gt;=10),IF((P38&lt;=78.6),162.88*EXP(0.0576*P38),15069),0)</f>
        <v>0</v>
      </c>
      <c r="S38" s="36"/>
      <c r="T38" s="39">
        <v>48</v>
      </c>
      <c r="U38" s="36"/>
      <c r="V38" s="6"/>
      <c r="W38" s="36"/>
      <c r="X38" s="8">
        <f>IF((V38&gt;=10),IF((V38&lt;=78.6),162.88*EXP(0.0576*V38),15069),0)</f>
        <v>0</v>
      </c>
      <c r="AD38" s="15">
        <v>71</v>
      </c>
      <c r="AE38" s="12">
        <v>3016</v>
      </c>
    </row>
    <row r="39" spans="1:31" ht="20.100000000000001" customHeight="1" x14ac:dyDescent="0.2">
      <c r="A39" s="53"/>
      <c r="B39" s="36"/>
      <c r="C39" s="36"/>
      <c r="D39" s="36"/>
      <c r="E39" s="36"/>
      <c r="F39" s="37"/>
      <c r="G39" s="36"/>
      <c r="H39" s="36"/>
      <c r="I39" s="36"/>
      <c r="J39" s="36"/>
      <c r="K39" s="36"/>
      <c r="L39" s="36"/>
      <c r="M39" s="7"/>
      <c r="N39" s="36"/>
      <c r="O39" s="36"/>
      <c r="P39" s="36"/>
      <c r="Q39" s="36"/>
      <c r="R39" s="36"/>
      <c r="S39" s="36"/>
      <c r="T39" s="36"/>
      <c r="U39" s="36"/>
      <c r="V39" s="36"/>
      <c r="W39" s="36"/>
      <c r="X39" s="146"/>
      <c r="Y39" s="1"/>
      <c r="AD39" s="15">
        <v>71.5</v>
      </c>
      <c r="AE39" s="13">
        <v>3114</v>
      </c>
    </row>
    <row r="40" spans="1:31" ht="20.100000000000001" customHeight="1" x14ac:dyDescent="0.2">
      <c r="A40" s="53"/>
      <c r="B40" s="148" t="s">
        <v>111</v>
      </c>
      <c r="C40" s="36"/>
      <c r="D40" s="36"/>
      <c r="E40" s="36"/>
      <c r="F40" s="7"/>
      <c r="G40" s="36"/>
      <c r="H40" s="36"/>
      <c r="I40" s="36"/>
      <c r="J40" s="36"/>
      <c r="K40" s="36"/>
      <c r="L40" s="36"/>
      <c r="M40" s="7"/>
      <c r="N40" s="36"/>
      <c r="O40" s="36"/>
      <c r="P40" s="36"/>
      <c r="Q40" s="36"/>
      <c r="R40" s="145"/>
      <c r="S40" s="36"/>
      <c r="T40" s="36"/>
      <c r="U40" s="36"/>
      <c r="V40" s="36"/>
      <c r="W40" s="36"/>
      <c r="X40" s="146"/>
      <c r="Y40" s="1"/>
      <c r="AD40" s="15">
        <v>72</v>
      </c>
      <c r="AE40" s="12">
        <v>3217</v>
      </c>
    </row>
    <row r="41" spans="1:31" ht="20.100000000000001" customHeight="1" x14ac:dyDescent="0.2">
      <c r="A41" s="53"/>
      <c r="B41" s="36"/>
      <c r="C41" s="36"/>
      <c r="D41" s="36"/>
      <c r="E41" s="36"/>
      <c r="F41" s="36"/>
      <c r="G41" s="36"/>
      <c r="H41" s="36"/>
      <c r="I41" s="36"/>
      <c r="J41" s="36"/>
      <c r="K41" s="36"/>
      <c r="L41" s="36"/>
      <c r="M41" s="7"/>
      <c r="N41" s="36"/>
      <c r="O41" s="36"/>
      <c r="P41" s="36"/>
      <c r="Q41" s="36"/>
      <c r="R41" s="36"/>
      <c r="S41" s="36"/>
      <c r="T41" s="36"/>
      <c r="U41" s="36"/>
      <c r="V41" s="36"/>
      <c r="W41" s="36"/>
      <c r="X41" s="146"/>
      <c r="Y41" s="1"/>
      <c r="AD41" s="15">
        <v>72.5</v>
      </c>
      <c r="AE41" s="13">
        <v>3325</v>
      </c>
    </row>
    <row r="42" spans="1:31" ht="20.100000000000001" customHeight="1" x14ac:dyDescent="0.2">
      <c r="A42" s="53"/>
      <c r="B42" s="36"/>
      <c r="C42" s="36"/>
      <c r="D42" s="36"/>
      <c r="E42" s="36"/>
      <c r="F42" s="37"/>
      <c r="G42" s="36"/>
      <c r="H42" s="36"/>
      <c r="I42" s="36"/>
      <c r="J42" s="36"/>
      <c r="K42" s="36"/>
      <c r="L42" s="37"/>
      <c r="M42" s="7"/>
      <c r="N42" s="36"/>
      <c r="O42" s="36"/>
      <c r="P42" s="36"/>
      <c r="Q42" s="36"/>
      <c r="R42" s="36"/>
      <c r="S42" s="36"/>
      <c r="T42" s="36"/>
      <c r="U42" s="36"/>
      <c r="V42" s="36"/>
      <c r="W42" s="36"/>
      <c r="X42" s="146"/>
      <c r="Y42" s="1"/>
      <c r="AD42" s="15">
        <v>73</v>
      </c>
      <c r="AE42" s="12">
        <v>3437</v>
      </c>
    </row>
    <row r="43" spans="1:31" ht="20.100000000000001" customHeight="1" x14ac:dyDescent="0.2">
      <c r="A43" s="53"/>
      <c r="B43" s="36"/>
      <c r="C43" s="36"/>
      <c r="D43" s="36"/>
      <c r="E43" s="36"/>
      <c r="F43" s="36"/>
      <c r="G43" s="36"/>
      <c r="H43" s="36"/>
      <c r="I43" s="36"/>
      <c r="J43" s="36"/>
      <c r="K43" s="36"/>
      <c r="L43" s="36"/>
      <c r="M43" s="7"/>
      <c r="N43" s="36"/>
      <c r="O43" s="36"/>
      <c r="P43" s="36"/>
      <c r="Q43" s="36"/>
      <c r="R43" s="36"/>
      <c r="S43" s="36"/>
      <c r="T43" s="36"/>
      <c r="U43" s="36"/>
      <c r="V43" s="36"/>
      <c r="W43" s="36"/>
      <c r="X43" s="146"/>
      <c r="Y43" s="1"/>
      <c r="AD43" s="15">
        <v>73.5</v>
      </c>
      <c r="AE43" s="13">
        <v>3556</v>
      </c>
    </row>
    <row r="44" spans="1:31" ht="20.100000000000001" customHeight="1" thickBot="1" x14ac:dyDescent="0.25">
      <c r="A44" s="64"/>
      <c r="B44" s="144"/>
      <c r="C44" s="144"/>
      <c r="D44" s="144"/>
      <c r="E44" s="144"/>
      <c r="F44" s="144"/>
      <c r="G44" s="144"/>
      <c r="H44" s="144"/>
      <c r="I44" s="144"/>
      <c r="J44" s="144"/>
      <c r="K44" s="144"/>
      <c r="L44" s="144"/>
      <c r="M44" s="65"/>
      <c r="N44" s="144"/>
      <c r="O44" s="144"/>
      <c r="P44" s="144"/>
      <c r="Q44" s="144"/>
      <c r="R44" s="144"/>
      <c r="S44" s="144"/>
      <c r="T44" s="144"/>
      <c r="U44" s="144"/>
      <c r="V44" s="144"/>
      <c r="W44" s="144"/>
      <c r="X44" s="147"/>
      <c r="Y44" s="1"/>
      <c r="AD44" s="15">
        <v>74</v>
      </c>
      <c r="AE44" s="12">
        <v>3682</v>
      </c>
    </row>
    <row r="45" spans="1:31" ht="20.100000000000001" customHeight="1" x14ac:dyDescent="0.2">
      <c r="A45" s="1"/>
      <c r="B45" s="5"/>
      <c r="C45" s="5"/>
      <c r="D45" s="5"/>
      <c r="E45" s="5"/>
      <c r="F45" s="5"/>
      <c r="G45" s="5"/>
      <c r="H45" s="5"/>
      <c r="I45" s="5"/>
      <c r="J45" s="5"/>
      <c r="K45" s="5"/>
      <c r="L45" s="5"/>
      <c r="M45" s="1"/>
      <c r="N45" s="5"/>
      <c r="O45" s="5"/>
      <c r="P45" s="5"/>
      <c r="Q45" s="5"/>
      <c r="R45" s="5"/>
      <c r="S45" s="5"/>
      <c r="T45" s="5"/>
      <c r="U45" s="5"/>
      <c r="V45" s="5"/>
      <c r="W45" s="5"/>
      <c r="X45" s="5"/>
      <c r="Y45" s="1"/>
      <c r="AD45" s="15">
        <v>74.5</v>
      </c>
      <c r="AE45" s="13">
        <v>3817</v>
      </c>
    </row>
    <row r="46" spans="1:31" ht="20.100000000000001" customHeight="1" x14ac:dyDescent="0.2">
      <c r="B46" s="2"/>
      <c r="C46" s="2"/>
      <c r="D46" s="2"/>
      <c r="E46" s="2"/>
      <c r="F46" s="2"/>
      <c r="G46" s="2"/>
      <c r="H46" s="2"/>
      <c r="I46" s="2"/>
      <c r="J46" s="2"/>
      <c r="K46" s="2"/>
      <c r="L46" s="2"/>
      <c r="N46" s="2"/>
      <c r="O46" s="2"/>
      <c r="P46" s="2"/>
      <c r="Q46" s="2"/>
      <c r="R46" s="2"/>
      <c r="S46" s="2"/>
      <c r="T46" s="2"/>
      <c r="U46" s="2"/>
      <c r="V46" s="2"/>
      <c r="W46" s="2"/>
      <c r="X46" s="2"/>
      <c r="AD46" s="15">
        <v>75</v>
      </c>
      <c r="AE46" s="12">
        <v>3964</v>
      </c>
    </row>
    <row r="47" spans="1:31" ht="20.100000000000001" customHeight="1" x14ac:dyDescent="0.2">
      <c r="B47" s="2"/>
      <c r="C47" s="2"/>
      <c r="D47" s="2"/>
      <c r="E47" s="2"/>
      <c r="F47" s="2"/>
      <c r="G47" s="2"/>
      <c r="H47" s="2"/>
      <c r="I47" s="2"/>
      <c r="J47" s="2"/>
      <c r="K47" s="2"/>
      <c r="L47" s="2"/>
      <c r="N47" s="2"/>
      <c r="O47" s="2"/>
      <c r="P47" s="2"/>
      <c r="Q47" s="2"/>
      <c r="R47" s="2"/>
      <c r="S47" s="2"/>
      <c r="T47" s="2"/>
      <c r="U47" s="2"/>
      <c r="V47" s="2"/>
      <c r="W47" s="2"/>
      <c r="X47" s="2"/>
      <c r="AD47" s="15">
        <v>75.5</v>
      </c>
      <c r="AE47" s="13">
        <v>4125</v>
      </c>
    </row>
    <row r="48" spans="1:31" ht="20.100000000000001" customHeight="1" x14ac:dyDescent="0.2">
      <c r="B48" s="2"/>
      <c r="C48" s="2"/>
      <c r="D48" s="2"/>
      <c r="E48" s="2"/>
      <c r="F48" s="2"/>
      <c r="G48" s="2"/>
      <c r="H48" s="2"/>
      <c r="I48" s="2"/>
      <c r="J48" s="2"/>
      <c r="K48" s="2"/>
      <c r="L48" s="2"/>
      <c r="N48" s="2"/>
      <c r="O48" s="2"/>
      <c r="P48" s="2"/>
      <c r="Q48" s="2"/>
      <c r="R48" s="2"/>
      <c r="S48" s="2"/>
      <c r="T48" s="2"/>
      <c r="U48" s="2"/>
      <c r="V48" s="2"/>
      <c r="W48" s="2"/>
      <c r="X48" s="2"/>
      <c r="AD48" s="15">
        <v>76</v>
      </c>
      <c r="AE48" s="12">
        <v>4305</v>
      </c>
    </row>
    <row r="49" spans="2:31" ht="20.100000000000001" customHeight="1" x14ac:dyDescent="0.2">
      <c r="B49" s="2"/>
      <c r="C49" s="2"/>
      <c r="D49" s="2"/>
      <c r="E49" s="2"/>
      <c r="F49" s="2"/>
      <c r="G49" s="2"/>
      <c r="H49" s="2"/>
      <c r="I49" s="2"/>
      <c r="J49" s="2"/>
      <c r="K49" s="2"/>
      <c r="L49" s="2"/>
      <c r="N49" s="2"/>
      <c r="O49" s="2"/>
      <c r="P49" s="2"/>
      <c r="Q49" s="2"/>
      <c r="R49" s="2"/>
      <c r="S49" s="2"/>
      <c r="T49" s="2"/>
      <c r="U49" s="2"/>
      <c r="V49" s="2"/>
      <c r="W49" s="2"/>
      <c r="X49" s="2"/>
      <c r="AD49" s="15">
        <v>76.5</v>
      </c>
      <c r="AE49" s="13">
        <v>4515</v>
      </c>
    </row>
    <row r="50" spans="2:31" ht="20.100000000000001" customHeight="1" x14ac:dyDescent="0.2">
      <c r="B50" s="2"/>
      <c r="C50" s="2"/>
      <c r="D50" s="2"/>
      <c r="E50" s="2"/>
      <c r="F50" s="2"/>
      <c r="G50" s="2"/>
      <c r="H50" s="2"/>
      <c r="I50" s="2"/>
      <c r="J50" s="2"/>
      <c r="K50" s="2"/>
      <c r="L50" s="2"/>
      <c r="AD50" s="15">
        <v>77</v>
      </c>
      <c r="AE50" s="14">
        <v>4776</v>
      </c>
    </row>
    <row r="51" spans="2:31" ht="20.100000000000001" customHeight="1" x14ac:dyDescent="0.2">
      <c r="B51" s="2"/>
      <c r="C51" s="2"/>
      <c r="D51" s="2"/>
      <c r="E51" s="2"/>
      <c r="F51" s="2"/>
      <c r="G51" s="2"/>
      <c r="H51" s="2"/>
      <c r="I51" s="2"/>
      <c r="J51" s="2"/>
      <c r="K51" s="2"/>
      <c r="L51" s="2"/>
      <c r="AD51" s="16"/>
      <c r="AE51" s="17"/>
    </row>
    <row r="52" spans="2:31" ht="20.100000000000001" customHeight="1" x14ac:dyDescent="0.2">
      <c r="B52" s="2"/>
      <c r="C52" s="2"/>
      <c r="D52" s="2"/>
      <c r="E52" s="2"/>
      <c r="F52" s="2"/>
      <c r="G52" s="2"/>
      <c r="H52" s="2"/>
      <c r="I52" s="2"/>
      <c r="J52" s="2"/>
      <c r="K52" s="2"/>
      <c r="L52" s="2"/>
      <c r="AD52" s="16"/>
      <c r="AE52" s="18"/>
    </row>
    <row r="53" spans="2:31" ht="20.100000000000001" customHeight="1" x14ac:dyDescent="0.2">
      <c r="B53" s="2"/>
      <c r="C53" s="2"/>
      <c r="D53" s="2"/>
      <c r="E53" s="2"/>
      <c r="F53" s="2"/>
      <c r="G53" s="2"/>
      <c r="H53" s="2"/>
      <c r="I53" s="2"/>
      <c r="J53" s="2"/>
      <c r="K53" s="2"/>
      <c r="L53" s="2"/>
      <c r="AD53" s="16"/>
      <c r="AE53" s="17"/>
    </row>
    <row r="54" spans="2:31" ht="20.100000000000001" customHeight="1" x14ac:dyDescent="0.2">
      <c r="B54" s="2"/>
      <c r="C54" s="2"/>
      <c r="D54" s="2"/>
      <c r="E54" s="2"/>
      <c r="F54" s="2"/>
      <c r="G54" s="2"/>
      <c r="H54" s="2"/>
      <c r="I54" s="2"/>
      <c r="J54" s="2"/>
      <c r="K54" s="2"/>
      <c r="L54" s="2"/>
      <c r="AD54" s="16"/>
      <c r="AE54" s="18"/>
    </row>
    <row r="55" spans="2:31" ht="20.100000000000001" customHeight="1" x14ac:dyDescent="0.2"/>
    <row r="56" spans="2:31" ht="20.100000000000001" customHeight="1" x14ac:dyDescent="0.2"/>
    <row r="57" spans="2:31" ht="20.100000000000001" customHeight="1" x14ac:dyDescent="0.2"/>
  </sheetData>
  <sheetProtection password="CCF7" sheet="1" objects="1" scenarios="1" selectLockedCells="1"/>
  <mergeCells count="13">
    <mergeCell ref="B7:I7"/>
    <mergeCell ref="V9:X9"/>
    <mergeCell ref="N9:P9"/>
    <mergeCell ref="R7:T7"/>
    <mergeCell ref="W7:X7"/>
    <mergeCell ref="J9:M9"/>
    <mergeCell ref="M8:N8"/>
    <mergeCell ref="R11:T11"/>
    <mergeCell ref="V11:X11"/>
    <mergeCell ref="R9:T9"/>
    <mergeCell ref="B11:D11"/>
    <mergeCell ref="B9:E9"/>
    <mergeCell ref="J11:M11"/>
  </mergeCells>
  <phoneticPr fontId="3" type="noConversion"/>
  <conditionalFormatting sqref="D16:D38 J16:J38 P16:P38 V16:V38">
    <cfRule type="expression" dxfId="7" priority="2" stopIfTrue="1">
      <formula>IF(OR(D16=0, AND(D16&gt;=10,F16&lt;15069)), FALSE, TRUE)</formula>
    </cfRule>
  </conditionalFormatting>
  <conditionalFormatting sqref="F9">
    <cfRule type="expression" dxfId="6" priority="1" stopIfTrue="1">
      <formula>ISNUMBER($G$11)</formula>
    </cfRule>
  </conditionalFormatting>
  <dataValidations count="1">
    <dataValidation type="list" allowBlank="1" showInputMessage="1" sqref="G9">
      <formula1>$H$9:$I$9</formula1>
    </dataValidation>
  </dataValidation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election activeCell="D16" sqref="D16"/>
    </sheetView>
  </sheetViews>
  <sheetFormatPr defaultRowHeight="12.75" x14ac:dyDescent="0.2"/>
  <cols>
    <col min="1" max="1" width="2.7109375" customWidth="1"/>
    <col min="2" max="2" width="8.7109375" customWidth="1"/>
    <col min="3" max="3" width="2.28515625" customWidth="1"/>
    <col min="4" max="4" width="10.7109375" customWidth="1"/>
    <col min="5" max="5" width="2.28515625" customWidth="1"/>
    <col min="6" max="6" width="12.7109375" customWidth="1"/>
    <col min="7" max="7" width="5.7109375" customWidth="1"/>
    <col min="8" max="8" width="8.7109375" customWidth="1"/>
    <col min="9" max="9" width="2.28515625" customWidth="1"/>
    <col min="10" max="10" width="10.7109375" customWidth="1"/>
    <col min="11" max="11" width="2.28515625" customWidth="1"/>
    <col min="12" max="12" width="12.7109375" customWidth="1"/>
    <col min="13" max="13" width="5.7109375" customWidth="1"/>
    <col min="14" max="14" width="8.7109375" customWidth="1"/>
    <col min="15" max="15" width="2.28515625" customWidth="1"/>
    <col min="16" max="16" width="10.7109375" customWidth="1"/>
    <col min="17" max="17" width="2.28515625" customWidth="1"/>
    <col min="18" max="18" width="12.7109375" customWidth="1"/>
    <col min="19" max="19" width="5.7109375" customWidth="1"/>
    <col min="20" max="20" width="8.7109375" customWidth="1"/>
    <col min="21" max="21" width="2.28515625" customWidth="1"/>
    <col min="22" max="22" width="10.7109375" customWidth="1"/>
    <col min="23" max="23" width="2.28515625" customWidth="1"/>
    <col min="24" max="24" width="12.7109375" customWidth="1"/>
  </cols>
  <sheetData>
    <row r="1" spans="1:25" ht="15" customHeight="1" x14ac:dyDescent="0.2">
      <c r="A1" s="1"/>
      <c r="B1" s="1"/>
      <c r="C1" s="1"/>
      <c r="D1" s="1"/>
      <c r="E1" s="1"/>
      <c r="F1" s="1"/>
      <c r="G1" s="1"/>
      <c r="H1" s="1"/>
      <c r="I1" s="1"/>
      <c r="J1" s="1"/>
      <c r="K1" s="1"/>
      <c r="L1" s="1"/>
      <c r="M1" s="1"/>
      <c r="N1" s="1"/>
      <c r="O1" s="1"/>
      <c r="P1" s="1"/>
      <c r="Q1" s="1"/>
      <c r="R1" s="1"/>
      <c r="S1" s="1"/>
      <c r="T1" s="1"/>
      <c r="U1" s="1"/>
      <c r="V1" s="1"/>
      <c r="W1" s="1"/>
      <c r="X1" s="1"/>
      <c r="Y1" s="1"/>
    </row>
    <row r="2" spans="1:25" ht="15" customHeight="1" x14ac:dyDescent="0.2">
      <c r="A2" s="1"/>
      <c r="B2" s="1"/>
      <c r="C2" s="1"/>
      <c r="D2" s="1"/>
      <c r="E2" s="1"/>
      <c r="F2" s="1"/>
      <c r="G2" s="1"/>
      <c r="H2" s="1"/>
      <c r="I2" s="1"/>
      <c r="J2" s="1"/>
      <c r="K2" s="1"/>
      <c r="L2" s="1"/>
      <c r="M2" s="1"/>
      <c r="N2" s="1"/>
      <c r="O2" s="1"/>
      <c r="P2" s="1"/>
      <c r="Q2" s="1"/>
      <c r="R2" s="1"/>
      <c r="S2" s="1"/>
      <c r="T2" s="1"/>
      <c r="U2" s="1"/>
      <c r="V2" s="1"/>
      <c r="W2" s="1"/>
      <c r="X2" s="1"/>
      <c r="Y2" s="1"/>
    </row>
    <row r="3" spans="1:25" ht="15" customHeight="1" x14ac:dyDescent="0.2">
      <c r="A3" s="1"/>
      <c r="B3" s="1"/>
      <c r="C3" s="1"/>
      <c r="D3" s="1"/>
      <c r="E3" s="1"/>
      <c r="F3" s="1"/>
      <c r="G3" s="1"/>
      <c r="H3" s="1"/>
      <c r="I3" s="1"/>
      <c r="J3" s="1"/>
      <c r="K3" s="1"/>
      <c r="L3" s="1"/>
      <c r="M3" s="1"/>
      <c r="N3" s="1"/>
      <c r="O3" s="1"/>
      <c r="P3" s="1"/>
      <c r="Q3" s="1"/>
      <c r="R3" s="1"/>
      <c r="S3" s="1"/>
      <c r="T3" s="1"/>
      <c r="U3" s="1"/>
      <c r="V3" s="1"/>
      <c r="W3" s="1"/>
      <c r="X3" s="1"/>
      <c r="Y3" s="1"/>
    </row>
    <row r="4" spans="1:25" ht="15" customHeight="1" x14ac:dyDescent="0.2">
      <c r="A4" s="1"/>
      <c r="B4" s="1"/>
      <c r="C4" s="1"/>
      <c r="D4" s="1"/>
      <c r="E4" s="1"/>
      <c r="F4" s="1"/>
      <c r="G4" s="1"/>
      <c r="H4" s="1"/>
      <c r="I4" s="1"/>
      <c r="J4" s="1"/>
      <c r="K4" s="1"/>
      <c r="L4" s="1"/>
      <c r="M4" s="1"/>
      <c r="N4" s="1"/>
      <c r="O4" s="1"/>
      <c r="P4" s="1"/>
      <c r="Q4" s="1"/>
      <c r="R4" s="1"/>
      <c r="S4" s="1"/>
      <c r="T4" s="1"/>
      <c r="U4" s="1"/>
      <c r="V4" s="1"/>
      <c r="W4" s="1"/>
      <c r="X4" s="1"/>
      <c r="Y4" s="1"/>
    </row>
    <row r="5" spans="1:25" ht="15" customHeight="1" x14ac:dyDescent="0.2">
      <c r="A5" s="1"/>
      <c r="B5" s="1"/>
      <c r="C5" s="1"/>
      <c r="D5" s="1"/>
      <c r="E5" s="1"/>
      <c r="F5" s="1"/>
      <c r="G5" s="1"/>
      <c r="H5" s="1"/>
      <c r="I5" s="1"/>
      <c r="J5" s="1"/>
      <c r="K5" s="1"/>
      <c r="L5" s="1"/>
      <c r="M5" s="1"/>
      <c r="N5" s="1"/>
      <c r="O5" s="1"/>
      <c r="P5" s="1"/>
      <c r="Q5" s="1"/>
      <c r="R5" s="1"/>
      <c r="S5" s="1"/>
      <c r="T5" s="1"/>
      <c r="U5" s="1"/>
      <c r="V5" s="1"/>
      <c r="W5" s="1"/>
      <c r="X5" s="1"/>
      <c r="Y5" s="1"/>
    </row>
    <row r="6" spans="1:25" ht="15" customHeight="1" thickBot="1" x14ac:dyDescent="0.25">
      <c r="A6" s="1"/>
      <c r="B6" s="1"/>
      <c r="C6" s="1"/>
      <c r="D6" s="1"/>
      <c r="E6" s="1"/>
      <c r="F6" s="1"/>
      <c r="G6" s="1"/>
      <c r="H6" s="1"/>
      <c r="I6" s="1"/>
      <c r="J6" s="1"/>
      <c r="K6" s="1"/>
      <c r="L6" s="1"/>
      <c r="M6" s="1"/>
      <c r="N6" s="1"/>
      <c r="O6" s="1"/>
      <c r="P6" s="1"/>
      <c r="Q6" s="1"/>
      <c r="R6" s="1"/>
      <c r="S6" s="1"/>
      <c r="T6" s="1"/>
      <c r="U6" s="1"/>
      <c r="V6" s="1"/>
      <c r="W6" s="1"/>
      <c r="X6" s="1"/>
      <c r="Y6" s="1"/>
    </row>
    <row r="7" spans="1:25" ht="20.100000000000001" customHeight="1" thickBot="1" x14ac:dyDescent="0.25">
      <c r="A7" s="53"/>
      <c r="B7" s="290"/>
      <c r="C7" s="290"/>
      <c r="D7" s="290"/>
      <c r="E7" s="290"/>
      <c r="F7" s="290"/>
      <c r="G7" s="290"/>
      <c r="H7" s="290"/>
      <c r="I7" s="290"/>
      <c r="J7" s="201" t="s">
        <v>34</v>
      </c>
      <c r="K7" s="201"/>
      <c r="L7" s="201"/>
      <c r="M7" s="201"/>
      <c r="N7" s="201"/>
      <c r="O7" s="201"/>
      <c r="P7" s="201"/>
      <c r="Q7" s="7"/>
      <c r="R7" s="278" t="s">
        <v>47</v>
      </c>
      <c r="S7" s="278"/>
      <c r="T7" s="278"/>
      <c r="U7" s="7"/>
      <c r="V7" s="259">
        <f>(SUM(F16:F38)+SUM(L16:L38)+SUM(R16:R38)+SUM(X16:X38))/1000</f>
        <v>0</v>
      </c>
      <c r="W7" s="295" t="s">
        <v>112</v>
      </c>
      <c r="X7" s="296"/>
      <c r="Y7" s="1"/>
    </row>
    <row r="8" spans="1:25" ht="20.100000000000001" customHeight="1" thickBot="1" x14ac:dyDescent="0.25">
      <c r="A8" s="53"/>
      <c r="B8" s="136"/>
      <c r="C8" s="136"/>
      <c r="D8" s="136"/>
      <c r="E8" s="136"/>
      <c r="F8" s="7"/>
      <c r="G8" s="7"/>
      <c r="H8" s="7"/>
      <c r="I8" s="136"/>
      <c r="J8" s="136"/>
      <c r="K8" s="136"/>
      <c r="L8" s="136"/>
      <c r="M8" s="297"/>
      <c r="N8" s="297"/>
      <c r="O8" s="7"/>
      <c r="P8" s="7"/>
      <c r="Q8" s="7"/>
      <c r="R8" s="7"/>
      <c r="S8" s="7"/>
      <c r="T8" s="7"/>
      <c r="U8" s="7"/>
      <c r="V8" s="7"/>
      <c r="W8" s="7"/>
      <c r="X8" s="35"/>
      <c r="Y8" s="1"/>
    </row>
    <row r="9" spans="1:25" ht="20.100000000000001" customHeight="1" thickBot="1" x14ac:dyDescent="0.25">
      <c r="A9" s="53"/>
      <c r="B9" s="278" t="s">
        <v>18</v>
      </c>
      <c r="C9" s="278"/>
      <c r="D9" s="278"/>
      <c r="E9" s="278"/>
      <c r="F9" s="258" t="s">
        <v>108</v>
      </c>
      <c r="G9" s="55" t="s">
        <v>1</v>
      </c>
      <c r="H9" s="19" t="s">
        <v>1</v>
      </c>
      <c r="I9" s="34" t="s">
        <v>5</v>
      </c>
      <c r="J9" s="294" t="s">
        <v>109</v>
      </c>
      <c r="K9" s="294"/>
      <c r="L9" s="294"/>
      <c r="M9" s="294"/>
      <c r="N9" s="294" t="s">
        <v>6</v>
      </c>
      <c r="O9" s="294"/>
      <c r="P9" s="294"/>
      <c r="Q9" s="7"/>
      <c r="R9" s="287" t="s">
        <v>36</v>
      </c>
      <c r="S9" s="287"/>
      <c r="T9" s="287"/>
      <c r="U9" s="7"/>
      <c r="V9" s="291">
        <f>'Coût Air comprimé'!D17</f>
        <v>16.2</v>
      </c>
      <c r="W9" s="292"/>
      <c r="X9" s="293"/>
      <c r="Y9" s="1"/>
    </row>
    <row r="10" spans="1:25" ht="6.95" customHeight="1" x14ac:dyDescent="0.2">
      <c r="A10" s="53"/>
      <c r="B10" s="7"/>
      <c r="C10" s="7"/>
      <c r="D10" s="7"/>
      <c r="E10" s="7"/>
      <c r="F10" s="9"/>
      <c r="G10" s="9"/>
      <c r="H10" s="9"/>
      <c r="I10" s="7"/>
      <c r="J10" s="7"/>
      <c r="K10" s="7"/>
      <c r="L10" s="7"/>
      <c r="M10" s="7"/>
      <c r="N10" s="7"/>
      <c r="O10" s="7"/>
      <c r="P10" s="7"/>
      <c r="Q10" s="7"/>
      <c r="R10" s="3"/>
      <c r="S10" s="3"/>
      <c r="T10" s="3"/>
      <c r="U10" s="7"/>
      <c r="V10" s="7"/>
      <c r="W10" s="7"/>
      <c r="X10" s="35"/>
      <c r="Y10" s="1"/>
    </row>
    <row r="11" spans="1:25" ht="20.100000000000001" customHeight="1" thickBot="1" x14ac:dyDescent="0.3">
      <c r="A11" s="53"/>
      <c r="B11" s="288"/>
      <c r="C11" s="288"/>
      <c r="D11" s="288"/>
      <c r="E11" s="7"/>
      <c r="F11" s="27"/>
      <c r="G11" s="26"/>
      <c r="H11" s="28"/>
      <c r="I11" s="27"/>
      <c r="J11" s="289"/>
      <c r="K11" s="289"/>
      <c r="L11" s="289"/>
      <c r="M11" s="289"/>
      <c r="N11" s="7"/>
      <c r="O11" s="7"/>
      <c r="P11" s="7"/>
      <c r="Q11" s="7"/>
      <c r="R11" s="283" t="s">
        <v>37</v>
      </c>
      <c r="S11" s="283"/>
      <c r="T11" s="283"/>
      <c r="U11" s="7"/>
      <c r="V11" s="284">
        <f>+V7*V9*'Coût Air comprimé'!D15/1000</f>
        <v>0</v>
      </c>
      <c r="W11" s="285"/>
      <c r="X11" s="286"/>
      <c r="Y11" s="1"/>
    </row>
    <row r="12" spans="1:25" ht="6.95" customHeight="1" x14ac:dyDescent="0.2">
      <c r="A12" s="53"/>
      <c r="B12" s="7"/>
      <c r="C12" s="7"/>
      <c r="D12" s="7"/>
      <c r="E12" s="7"/>
      <c r="F12" s="7"/>
      <c r="G12" s="7"/>
      <c r="H12" s="7"/>
      <c r="I12" s="7"/>
      <c r="J12" s="7"/>
      <c r="K12" s="7"/>
      <c r="L12" s="7"/>
      <c r="M12" s="7"/>
      <c r="N12" s="7"/>
      <c r="O12" s="7"/>
      <c r="P12" s="7"/>
      <c r="Q12" s="7"/>
      <c r="R12" s="7"/>
      <c r="S12" s="7"/>
      <c r="T12" s="7"/>
      <c r="U12" s="7"/>
      <c r="V12" s="7"/>
      <c r="W12" s="7"/>
      <c r="X12" s="35"/>
      <c r="Y12" s="1"/>
    </row>
    <row r="13" spans="1:25" ht="20.100000000000001" customHeight="1" thickBot="1" x14ac:dyDescent="0.25">
      <c r="A13" s="53"/>
      <c r="B13" s="7"/>
      <c r="C13" s="7"/>
      <c r="D13" s="7"/>
      <c r="E13" s="7"/>
      <c r="F13" s="7"/>
      <c r="G13" s="7"/>
      <c r="H13" s="7"/>
      <c r="I13" s="7"/>
      <c r="J13" s="7"/>
      <c r="K13" s="7"/>
      <c r="L13" s="7"/>
      <c r="M13" s="7"/>
      <c r="N13" s="7"/>
      <c r="O13" s="7"/>
      <c r="P13" s="7"/>
      <c r="Q13" s="7"/>
      <c r="R13" s="7"/>
      <c r="S13" s="7"/>
      <c r="T13" s="7"/>
      <c r="U13" s="7"/>
      <c r="V13" s="7"/>
      <c r="W13" s="7"/>
      <c r="X13" s="35"/>
      <c r="Y13" s="1"/>
    </row>
    <row r="14" spans="1:25" ht="20.100000000000001" customHeight="1" thickBot="1" x14ac:dyDescent="0.25">
      <c r="A14" s="53"/>
      <c r="B14" s="4" t="s">
        <v>21</v>
      </c>
      <c r="C14" s="36"/>
      <c r="D14" s="4" t="s">
        <v>0</v>
      </c>
      <c r="E14" s="36"/>
      <c r="F14" s="142" t="s">
        <v>20</v>
      </c>
      <c r="G14" s="36"/>
      <c r="H14" s="4" t="s">
        <v>21</v>
      </c>
      <c r="I14" s="36"/>
      <c r="J14" s="4" t="s">
        <v>0</v>
      </c>
      <c r="K14" s="36"/>
      <c r="L14" s="142" t="s">
        <v>20</v>
      </c>
      <c r="M14" s="7"/>
      <c r="N14" s="4" t="s">
        <v>21</v>
      </c>
      <c r="O14" s="36"/>
      <c r="P14" s="4" t="s">
        <v>0</v>
      </c>
      <c r="Q14" s="36"/>
      <c r="R14" s="142" t="s">
        <v>20</v>
      </c>
      <c r="S14" s="36"/>
      <c r="T14" s="4" t="s">
        <v>21</v>
      </c>
      <c r="U14" s="36"/>
      <c r="V14" s="4" t="s">
        <v>0</v>
      </c>
      <c r="W14" s="36"/>
      <c r="X14" s="142" t="s">
        <v>20</v>
      </c>
      <c r="Y14" s="1"/>
    </row>
    <row r="15" spans="1:25" ht="20.100000000000001" customHeight="1" x14ac:dyDescent="0.2">
      <c r="A15" s="53"/>
      <c r="B15" s="36"/>
      <c r="C15" s="36"/>
      <c r="D15" s="36"/>
      <c r="E15" s="36"/>
      <c r="F15" s="36"/>
      <c r="G15" s="36"/>
      <c r="H15" s="36"/>
      <c r="I15" s="36"/>
      <c r="J15" s="36"/>
      <c r="K15" s="36"/>
      <c r="L15" s="36"/>
      <c r="M15" s="7"/>
      <c r="N15" s="7"/>
      <c r="O15" s="7"/>
      <c r="P15" s="7"/>
      <c r="Q15" s="7"/>
      <c r="R15" s="7"/>
      <c r="S15" s="7"/>
      <c r="T15" s="7"/>
      <c r="U15" s="7"/>
      <c r="V15" s="7"/>
      <c r="W15" s="7"/>
      <c r="X15" s="35"/>
      <c r="Y15" s="1"/>
    </row>
    <row r="16" spans="1:25" ht="20.100000000000001" customHeight="1" x14ac:dyDescent="0.2">
      <c r="A16" s="32"/>
      <c r="B16" s="39">
        <v>49</v>
      </c>
      <c r="C16" s="36"/>
      <c r="D16" s="29"/>
      <c r="E16" s="36"/>
      <c r="F16" s="8">
        <f>IF((D16&gt;=10),IF(D16&lt;=78.6,162.88*EXP(0.0576*D16),15069),0)</f>
        <v>0</v>
      </c>
      <c r="G16" s="36"/>
      <c r="H16" s="39">
        <v>61</v>
      </c>
      <c r="I16" s="36"/>
      <c r="J16" s="6"/>
      <c r="K16" s="36"/>
      <c r="L16" s="8">
        <f>IF((J16&gt;=10),IF(J16&lt;=78.6,162.88*EXP(0.0576*J16),15069),0)</f>
        <v>0</v>
      </c>
      <c r="M16" s="33"/>
      <c r="N16" s="39">
        <v>73</v>
      </c>
      <c r="O16" s="36"/>
      <c r="P16" s="6"/>
      <c r="Q16" s="36"/>
      <c r="R16" s="8">
        <f>IF((P16&gt;=10),IF(P16&lt;=78.6,162.88*EXP(0.0576*P16),15069),0)</f>
        <v>0</v>
      </c>
      <c r="S16" s="36"/>
      <c r="T16" s="39">
        <v>85</v>
      </c>
      <c r="U16" s="36"/>
      <c r="V16" s="6"/>
      <c r="W16" s="36"/>
      <c r="X16" s="8">
        <f>IF((V16&gt;=10),IF(V16&lt;=78.6,162.88*EXP(0.0576*V16),15069),0)</f>
        <v>0</v>
      </c>
    </row>
    <row r="17" spans="1:24" ht="9.9499999999999993" customHeight="1" x14ac:dyDescent="0.2">
      <c r="A17" s="32"/>
      <c r="B17" s="36"/>
      <c r="C17" s="36"/>
      <c r="D17" s="36"/>
      <c r="E17" s="36"/>
      <c r="F17" s="37"/>
      <c r="G17" s="36"/>
      <c r="H17" s="36"/>
      <c r="I17" s="36"/>
      <c r="J17" s="36"/>
      <c r="K17" s="36"/>
      <c r="L17" s="37"/>
      <c r="M17" s="33"/>
      <c r="N17" s="36"/>
      <c r="O17" s="36"/>
      <c r="P17" s="36"/>
      <c r="Q17" s="36"/>
      <c r="R17" s="37"/>
      <c r="S17" s="36"/>
      <c r="T17" s="36"/>
      <c r="U17" s="36"/>
      <c r="V17" s="36"/>
      <c r="W17" s="36"/>
      <c r="X17" s="38"/>
    </row>
    <row r="18" spans="1:24" ht="20.100000000000001" customHeight="1" x14ac:dyDescent="0.2">
      <c r="A18" s="32"/>
      <c r="B18" s="39">
        <v>50</v>
      </c>
      <c r="C18" s="36"/>
      <c r="D18" s="6"/>
      <c r="E18" s="36"/>
      <c r="F18" s="8">
        <f>IF((D18&gt;=10),IF(D18&lt;=78.6,162.88*EXP(0.0576*D18),15069),0)</f>
        <v>0</v>
      </c>
      <c r="G18" s="36"/>
      <c r="H18" s="39">
        <v>62</v>
      </c>
      <c r="I18" s="36"/>
      <c r="J18" s="6"/>
      <c r="K18" s="36"/>
      <c r="L18" s="8">
        <f>IF((J18&gt;=10),IF(J18&lt;=78.6,162.88*EXP(0.0576*J18),15069),0)</f>
        <v>0</v>
      </c>
      <c r="M18" s="33"/>
      <c r="N18" s="39">
        <v>74</v>
      </c>
      <c r="O18" s="36"/>
      <c r="P18" s="6"/>
      <c r="Q18" s="36"/>
      <c r="R18" s="8">
        <f>IF((P18&gt;=10),IF(P18&lt;=78.6,162.88*EXP(0.0576*P18),15069),0)</f>
        <v>0</v>
      </c>
      <c r="S18" s="36"/>
      <c r="T18" s="39">
        <v>86</v>
      </c>
      <c r="U18" s="36"/>
      <c r="V18" s="6"/>
      <c r="W18" s="36"/>
      <c r="X18" s="8">
        <f>IF((V18&gt;=10),IF(V18&lt;=78.6,162.88*EXP(0.0576*V18),15069),0)</f>
        <v>0</v>
      </c>
    </row>
    <row r="19" spans="1:24" ht="9.9499999999999993" customHeight="1" x14ac:dyDescent="0.2">
      <c r="A19" s="32"/>
      <c r="B19" s="36"/>
      <c r="C19" s="36"/>
      <c r="D19" s="36"/>
      <c r="E19" s="36"/>
      <c r="F19" s="37"/>
      <c r="G19" s="36"/>
      <c r="H19" s="36"/>
      <c r="I19" s="36"/>
      <c r="J19" s="36"/>
      <c r="K19" s="36"/>
      <c r="L19" s="37"/>
      <c r="M19" s="33"/>
      <c r="N19" s="36"/>
      <c r="O19" s="36"/>
      <c r="P19" s="36"/>
      <c r="Q19" s="36"/>
      <c r="R19" s="37"/>
      <c r="S19" s="36"/>
      <c r="T19" s="36"/>
      <c r="U19" s="36"/>
      <c r="V19" s="36"/>
      <c r="W19" s="36"/>
      <c r="X19" s="38"/>
    </row>
    <row r="20" spans="1:24" ht="20.100000000000001" customHeight="1" x14ac:dyDescent="0.2">
      <c r="A20" s="32"/>
      <c r="B20" s="39">
        <v>51</v>
      </c>
      <c r="C20" s="36"/>
      <c r="D20" s="6"/>
      <c r="E20" s="36"/>
      <c r="F20" s="8">
        <f>IF((D20&gt;=10),IF(D20&lt;=78.6,162.88*EXP(0.0576*D20),15069),0)</f>
        <v>0</v>
      </c>
      <c r="G20" s="36"/>
      <c r="H20" s="39">
        <v>63</v>
      </c>
      <c r="I20" s="36"/>
      <c r="J20" s="6"/>
      <c r="K20" s="36"/>
      <c r="L20" s="8">
        <f>IF((J20&gt;=10),IF(J20&lt;=78.6,162.88*EXP(0.0576*J20),15069),0)</f>
        <v>0</v>
      </c>
      <c r="M20" s="33"/>
      <c r="N20" s="39">
        <v>75</v>
      </c>
      <c r="O20" s="36"/>
      <c r="P20" s="6"/>
      <c r="Q20" s="36"/>
      <c r="R20" s="8">
        <f>IF((P20&gt;=10),IF(P20&lt;=78.6,162.88*EXP(0.0576*P20),15069),0)</f>
        <v>0</v>
      </c>
      <c r="S20" s="36"/>
      <c r="T20" s="39">
        <v>87</v>
      </c>
      <c r="U20" s="36"/>
      <c r="V20" s="6"/>
      <c r="W20" s="36"/>
      <c r="X20" s="8">
        <f>IF((V20&gt;=10),IF(V20&lt;=78.6,162.88*EXP(0.0576*V20),15069),0)</f>
        <v>0</v>
      </c>
    </row>
    <row r="21" spans="1:24" ht="9.9499999999999993" customHeight="1" x14ac:dyDescent="0.2">
      <c r="A21" s="32"/>
      <c r="B21" s="36"/>
      <c r="C21" s="36"/>
      <c r="D21" s="36"/>
      <c r="E21" s="36"/>
      <c r="F21" s="37"/>
      <c r="G21" s="36"/>
      <c r="H21" s="36"/>
      <c r="I21" s="36"/>
      <c r="J21" s="36"/>
      <c r="K21" s="36"/>
      <c r="L21" s="37"/>
      <c r="M21" s="33"/>
      <c r="N21" s="36"/>
      <c r="O21" s="36"/>
      <c r="P21" s="36"/>
      <c r="Q21" s="36"/>
      <c r="R21" s="37"/>
      <c r="S21" s="36"/>
      <c r="T21" s="36"/>
      <c r="U21" s="36"/>
      <c r="V21" s="36"/>
      <c r="W21" s="36"/>
      <c r="X21" s="38"/>
    </row>
    <row r="22" spans="1:24" ht="20.100000000000001" customHeight="1" x14ac:dyDescent="0.2">
      <c r="A22" s="32"/>
      <c r="B22" s="39">
        <v>52</v>
      </c>
      <c r="C22" s="36"/>
      <c r="D22" s="6"/>
      <c r="E22" s="36"/>
      <c r="F22" s="8">
        <f>IF((D22&gt;=10),IF(D22&lt;=78.6,162.88*EXP(0.0576*D22),15069),0)</f>
        <v>0</v>
      </c>
      <c r="G22" s="36"/>
      <c r="H22" s="39">
        <v>64</v>
      </c>
      <c r="I22" s="36"/>
      <c r="J22" s="6"/>
      <c r="K22" s="36"/>
      <c r="L22" s="8">
        <f>IF((J22&gt;=10),IF(J22&lt;=78.6,162.88*EXP(0.0576*J22),15069),0)</f>
        <v>0</v>
      </c>
      <c r="M22" s="33"/>
      <c r="N22" s="39">
        <v>76</v>
      </c>
      <c r="O22" s="36"/>
      <c r="P22" s="6"/>
      <c r="Q22" s="36"/>
      <c r="R22" s="8">
        <f>IF((P22&gt;=10),IF(P22&lt;=78.6,162.88*EXP(0.0576*P22),15069),0)</f>
        <v>0</v>
      </c>
      <c r="S22" s="36"/>
      <c r="T22" s="39">
        <v>88</v>
      </c>
      <c r="U22" s="36"/>
      <c r="V22" s="6"/>
      <c r="W22" s="36"/>
      <c r="X22" s="8">
        <f>IF((V22&gt;=10),IF(V22&lt;=78.6,162.88*EXP(0.0576*V22),15069),0)</f>
        <v>0</v>
      </c>
    </row>
    <row r="23" spans="1:24" ht="9.9499999999999993" customHeight="1" x14ac:dyDescent="0.2">
      <c r="A23" s="32"/>
      <c r="B23" s="36"/>
      <c r="C23" s="36"/>
      <c r="D23" s="36"/>
      <c r="E23" s="36"/>
      <c r="F23" s="37"/>
      <c r="G23" s="36"/>
      <c r="H23" s="36"/>
      <c r="I23" s="36"/>
      <c r="J23" s="36"/>
      <c r="K23" s="36"/>
      <c r="L23" s="37"/>
      <c r="M23" s="33"/>
      <c r="N23" s="36"/>
      <c r="O23" s="36"/>
      <c r="P23" s="36"/>
      <c r="Q23" s="36"/>
      <c r="R23" s="37"/>
      <c r="S23" s="36"/>
      <c r="T23" s="36"/>
      <c r="U23" s="36"/>
      <c r="V23" s="36"/>
      <c r="W23" s="36"/>
      <c r="X23" s="38"/>
    </row>
    <row r="24" spans="1:24" ht="20.100000000000001" customHeight="1" x14ac:dyDescent="0.2">
      <c r="A24" s="32"/>
      <c r="B24" s="39">
        <v>53</v>
      </c>
      <c r="C24" s="36"/>
      <c r="D24" s="6"/>
      <c r="E24" s="36"/>
      <c r="F24" s="8">
        <f>IF((D24&gt;=10),IF(D24&lt;=78.6,162.88*EXP(0.0576*D24),15069),0)</f>
        <v>0</v>
      </c>
      <c r="G24" s="36"/>
      <c r="H24" s="39">
        <v>65</v>
      </c>
      <c r="I24" s="36"/>
      <c r="J24" s="6"/>
      <c r="K24" s="36"/>
      <c r="L24" s="8">
        <f>IF((J24&gt;=10),IF(J24&lt;=78.6,162.88*EXP(0.0576*J24),15069),0)</f>
        <v>0</v>
      </c>
      <c r="M24" s="33"/>
      <c r="N24" s="39">
        <v>77</v>
      </c>
      <c r="O24" s="36"/>
      <c r="P24" s="6"/>
      <c r="Q24" s="36"/>
      <c r="R24" s="8">
        <f>IF((P24&gt;=10),IF(P24&lt;=78.6,162.88*EXP(0.0576*P24),15069),0)</f>
        <v>0</v>
      </c>
      <c r="S24" s="36"/>
      <c r="T24" s="39">
        <v>89</v>
      </c>
      <c r="U24" s="36"/>
      <c r="V24" s="6"/>
      <c r="W24" s="36"/>
      <c r="X24" s="8">
        <f>IF((V24&gt;=10),IF(V24&lt;=78.6,162.88*EXP(0.0576*V24),15069),0)</f>
        <v>0</v>
      </c>
    </row>
    <row r="25" spans="1:24" ht="9.9499999999999993" customHeight="1" x14ac:dyDescent="0.2">
      <c r="A25" s="32"/>
      <c r="B25" s="36"/>
      <c r="C25" s="36"/>
      <c r="D25" s="36"/>
      <c r="E25" s="36"/>
      <c r="F25" s="37"/>
      <c r="G25" s="36"/>
      <c r="H25" s="36"/>
      <c r="I25" s="36"/>
      <c r="J25" s="36"/>
      <c r="K25" s="36"/>
      <c r="L25" s="37"/>
      <c r="M25" s="33"/>
      <c r="N25" s="36"/>
      <c r="O25" s="36"/>
      <c r="P25" s="36"/>
      <c r="Q25" s="36"/>
      <c r="R25" s="37"/>
      <c r="S25" s="36"/>
      <c r="T25" s="36"/>
      <c r="U25" s="36"/>
      <c r="V25" s="36"/>
      <c r="W25" s="36"/>
      <c r="X25" s="38"/>
    </row>
    <row r="26" spans="1:24" ht="20.100000000000001" customHeight="1" x14ac:dyDescent="0.2">
      <c r="A26" s="32"/>
      <c r="B26" s="39">
        <v>54</v>
      </c>
      <c r="C26" s="36"/>
      <c r="D26" s="6"/>
      <c r="E26" s="36"/>
      <c r="F26" s="8">
        <f>IF((D26&gt;=10),IF(D26&lt;=78.6,162.88*EXP(0.0576*D26),15069),0)</f>
        <v>0</v>
      </c>
      <c r="G26" s="36"/>
      <c r="H26" s="39">
        <v>66</v>
      </c>
      <c r="I26" s="36"/>
      <c r="J26" s="6"/>
      <c r="K26" s="36"/>
      <c r="L26" s="8">
        <f>IF((J26&gt;=10),IF(J26&lt;=78.6,162.88*EXP(0.0576*J26),15069),0)</f>
        <v>0</v>
      </c>
      <c r="M26" s="33"/>
      <c r="N26" s="39">
        <v>78</v>
      </c>
      <c r="O26" s="36"/>
      <c r="P26" s="6"/>
      <c r="Q26" s="36"/>
      <c r="R26" s="8">
        <f>IF((P26&gt;=10),IF(P26&lt;=78.6,162.88*EXP(0.0576*P26),15069),0)</f>
        <v>0</v>
      </c>
      <c r="S26" s="36"/>
      <c r="T26" s="39">
        <v>90</v>
      </c>
      <c r="U26" s="36"/>
      <c r="V26" s="6"/>
      <c r="W26" s="36"/>
      <c r="X26" s="8">
        <f>IF((V26&gt;=10),IF(V26&lt;=78.6,162.88*EXP(0.0576*V26),15069),0)</f>
        <v>0</v>
      </c>
    </row>
    <row r="27" spans="1:24" ht="9.9499999999999993" customHeight="1" x14ac:dyDescent="0.2">
      <c r="A27" s="32"/>
      <c r="B27" s="36"/>
      <c r="C27" s="36"/>
      <c r="D27" s="36"/>
      <c r="E27" s="36"/>
      <c r="F27" s="37"/>
      <c r="G27" s="36"/>
      <c r="H27" s="36"/>
      <c r="I27" s="36"/>
      <c r="J27" s="36"/>
      <c r="K27" s="36"/>
      <c r="L27" s="37"/>
      <c r="M27" s="33"/>
      <c r="N27" s="36"/>
      <c r="O27" s="36"/>
      <c r="P27" s="36"/>
      <c r="Q27" s="36"/>
      <c r="R27" s="37"/>
      <c r="S27" s="36"/>
      <c r="T27" s="36"/>
      <c r="U27" s="36"/>
      <c r="V27" s="36"/>
      <c r="W27" s="36"/>
      <c r="X27" s="38"/>
    </row>
    <row r="28" spans="1:24" ht="20.100000000000001" customHeight="1" x14ac:dyDescent="0.2">
      <c r="A28" s="32"/>
      <c r="B28" s="39">
        <v>55</v>
      </c>
      <c r="C28" s="36"/>
      <c r="D28" s="6"/>
      <c r="E28" s="36"/>
      <c r="F28" s="8">
        <f>IF((D28&gt;=10),IF(D28&lt;=78.6,162.88*EXP(0.0576*D28),15069),0)</f>
        <v>0</v>
      </c>
      <c r="G28" s="36"/>
      <c r="H28" s="39">
        <v>67</v>
      </c>
      <c r="I28" s="36"/>
      <c r="J28" s="6"/>
      <c r="K28" s="36"/>
      <c r="L28" s="8">
        <f>IF((J28&gt;=10),IF(J28&lt;=78.6,162.88*EXP(0.0576*J28),15069),0)</f>
        <v>0</v>
      </c>
      <c r="M28" s="33"/>
      <c r="N28" s="39">
        <v>79</v>
      </c>
      <c r="O28" s="36"/>
      <c r="P28" s="6"/>
      <c r="Q28" s="36"/>
      <c r="R28" s="8">
        <f>IF((P28&gt;=10),IF(P28&lt;=78.6,162.88*EXP(0.0576*P28),15069),0)</f>
        <v>0</v>
      </c>
      <c r="S28" s="36"/>
      <c r="T28" s="39">
        <v>91</v>
      </c>
      <c r="U28" s="36"/>
      <c r="V28" s="6"/>
      <c r="W28" s="36"/>
      <c r="X28" s="8">
        <f>IF((V28&gt;=10),IF(V28&lt;=78.6,162.88*EXP(0.0576*V28),15069),0)</f>
        <v>0</v>
      </c>
    </row>
    <row r="29" spans="1:24" ht="9.9499999999999993" customHeight="1" x14ac:dyDescent="0.2">
      <c r="A29" s="32"/>
      <c r="B29" s="36"/>
      <c r="C29" s="36"/>
      <c r="D29" s="36"/>
      <c r="E29" s="36"/>
      <c r="F29" s="37"/>
      <c r="G29" s="36"/>
      <c r="H29" s="36"/>
      <c r="I29" s="36"/>
      <c r="J29" s="36"/>
      <c r="K29" s="36"/>
      <c r="L29" s="37"/>
      <c r="M29" s="33"/>
      <c r="N29" s="36"/>
      <c r="O29" s="36"/>
      <c r="P29" s="36"/>
      <c r="Q29" s="36"/>
      <c r="R29" s="37"/>
      <c r="S29" s="36"/>
      <c r="T29" s="36"/>
      <c r="U29" s="36"/>
      <c r="V29" s="36"/>
      <c r="W29" s="36"/>
      <c r="X29" s="38"/>
    </row>
    <row r="30" spans="1:24" ht="20.100000000000001" customHeight="1" x14ac:dyDescent="0.2">
      <c r="A30" s="32"/>
      <c r="B30" s="39">
        <v>56</v>
      </c>
      <c r="C30" s="36"/>
      <c r="D30" s="6"/>
      <c r="E30" s="36"/>
      <c r="F30" s="8">
        <f>IF((D30&gt;=10),IF(D30&lt;=78.6,162.88*EXP(0.0576*D30),15069),0)</f>
        <v>0</v>
      </c>
      <c r="G30" s="36"/>
      <c r="H30" s="39">
        <v>68</v>
      </c>
      <c r="I30" s="36"/>
      <c r="J30" s="6"/>
      <c r="K30" s="36"/>
      <c r="L30" s="8">
        <f>IF((J30&gt;=10),IF(J30&lt;=78.6,162.88*EXP(0.0576*J30),15069),0)</f>
        <v>0</v>
      </c>
      <c r="M30" s="33"/>
      <c r="N30" s="39">
        <v>80</v>
      </c>
      <c r="O30" s="36"/>
      <c r="P30" s="6"/>
      <c r="Q30" s="36"/>
      <c r="R30" s="8">
        <f>IF((P30&gt;=10),IF(P30&lt;=78.6,162.88*EXP(0.0576*P30),15069),0)</f>
        <v>0</v>
      </c>
      <c r="S30" s="36"/>
      <c r="T30" s="39">
        <v>92</v>
      </c>
      <c r="U30" s="36"/>
      <c r="V30" s="6"/>
      <c r="W30" s="36"/>
      <c r="X30" s="8">
        <f>IF((V30&gt;=10),IF(V30&lt;=78.6,162.88*EXP(0.0576*V30),15069),0)</f>
        <v>0</v>
      </c>
    </row>
    <row r="31" spans="1:24" ht="9.9499999999999993" customHeight="1" x14ac:dyDescent="0.2">
      <c r="A31" s="32"/>
      <c r="B31" s="36"/>
      <c r="C31" s="36"/>
      <c r="D31" s="36"/>
      <c r="E31" s="36"/>
      <c r="F31" s="37"/>
      <c r="G31" s="36"/>
      <c r="H31" s="36"/>
      <c r="I31" s="36"/>
      <c r="J31" s="36"/>
      <c r="K31" s="36"/>
      <c r="L31" s="37"/>
      <c r="M31" s="33"/>
      <c r="N31" s="36"/>
      <c r="O31" s="36"/>
      <c r="P31" s="36"/>
      <c r="Q31" s="36"/>
      <c r="R31" s="37"/>
      <c r="S31" s="36"/>
      <c r="T31" s="36"/>
      <c r="U31" s="36"/>
      <c r="V31" s="36"/>
      <c r="W31" s="36"/>
      <c r="X31" s="38"/>
    </row>
    <row r="32" spans="1:24" ht="20.100000000000001" customHeight="1" x14ac:dyDescent="0.2">
      <c r="A32" s="32"/>
      <c r="B32" s="39">
        <v>57</v>
      </c>
      <c r="C32" s="36"/>
      <c r="D32" s="6"/>
      <c r="E32" s="36"/>
      <c r="F32" s="8">
        <f>IF((D32&gt;=10),IF(D32&lt;=78.6,162.88*EXP(0.0576*D32),15069),0)</f>
        <v>0</v>
      </c>
      <c r="G32" s="36"/>
      <c r="H32" s="39">
        <v>69</v>
      </c>
      <c r="I32" s="36"/>
      <c r="J32" s="6"/>
      <c r="K32" s="36"/>
      <c r="L32" s="8">
        <f>IF((J32&gt;=10),IF(J32&lt;=78.6,162.88*EXP(0.0576*J32),15069),0)</f>
        <v>0</v>
      </c>
      <c r="M32" s="33"/>
      <c r="N32" s="39">
        <v>81</v>
      </c>
      <c r="O32" s="36"/>
      <c r="P32" s="6"/>
      <c r="Q32" s="36"/>
      <c r="R32" s="8">
        <f>IF((P32&gt;=10),IF(P32&lt;=78.6,162.88*EXP(0.0576*P32),15069),0)</f>
        <v>0</v>
      </c>
      <c r="S32" s="36"/>
      <c r="T32" s="39">
        <v>93</v>
      </c>
      <c r="U32" s="36"/>
      <c r="V32" s="6"/>
      <c r="W32" s="36"/>
      <c r="X32" s="8">
        <f>IF((V32&gt;=10),IF(V32&lt;=78.6,162.88*EXP(0.0576*V32),15069),0)</f>
        <v>0</v>
      </c>
    </row>
    <row r="33" spans="1:25" ht="9.9499999999999993" customHeight="1" x14ac:dyDescent="0.2">
      <c r="A33" s="32"/>
      <c r="B33" s="36"/>
      <c r="C33" s="36"/>
      <c r="D33" s="36"/>
      <c r="E33" s="36"/>
      <c r="F33" s="37"/>
      <c r="G33" s="36"/>
      <c r="H33" s="36"/>
      <c r="I33" s="36"/>
      <c r="J33" s="36"/>
      <c r="K33" s="36"/>
      <c r="L33" s="37"/>
      <c r="M33" s="33"/>
      <c r="N33" s="36"/>
      <c r="O33" s="36"/>
      <c r="P33" s="36"/>
      <c r="Q33" s="36"/>
      <c r="R33" s="37"/>
      <c r="S33" s="36"/>
      <c r="T33" s="36"/>
      <c r="U33" s="36"/>
      <c r="V33" s="36"/>
      <c r="W33" s="36"/>
      <c r="X33" s="38"/>
    </row>
    <row r="34" spans="1:25" ht="20.100000000000001" customHeight="1" x14ac:dyDescent="0.2">
      <c r="A34" s="32"/>
      <c r="B34" s="39">
        <v>58</v>
      </c>
      <c r="C34" s="36"/>
      <c r="D34" s="6"/>
      <c r="E34" s="36"/>
      <c r="F34" s="8">
        <f>IF((D34&gt;=10),IF(D34&lt;=78.6,162.88*EXP(0.0576*D34),15069),0)</f>
        <v>0</v>
      </c>
      <c r="G34" s="36"/>
      <c r="H34" s="39">
        <v>70</v>
      </c>
      <c r="I34" s="36"/>
      <c r="J34" s="6"/>
      <c r="K34" s="36"/>
      <c r="L34" s="8">
        <f>IF((J34&gt;=10),IF(J34&lt;=78.6,162.88*EXP(0.0576*J34),15069),0)</f>
        <v>0</v>
      </c>
      <c r="M34" s="33"/>
      <c r="N34" s="39">
        <v>82</v>
      </c>
      <c r="O34" s="36"/>
      <c r="P34" s="6"/>
      <c r="Q34" s="36"/>
      <c r="R34" s="8">
        <f>IF((P34&gt;=10),IF(P34&lt;=78.6,162.88*EXP(0.0576*P34),15069),0)</f>
        <v>0</v>
      </c>
      <c r="S34" s="36"/>
      <c r="T34" s="39">
        <v>94</v>
      </c>
      <c r="U34" s="36"/>
      <c r="V34" s="6"/>
      <c r="W34" s="36"/>
      <c r="X34" s="8">
        <f>IF((V34&gt;=10),IF(V34&lt;=78.6,162.88*EXP(0.0576*V34),15069),0)</f>
        <v>0</v>
      </c>
    </row>
    <row r="35" spans="1:25" ht="9.9499999999999993" customHeight="1" x14ac:dyDescent="0.2">
      <c r="A35" s="32"/>
      <c r="B35" s="36"/>
      <c r="C35" s="36"/>
      <c r="D35" s="36"/>
      <c r="E35" s="36"/>
      <c r="F35" s="37"/>
      <c r="G35" s="36"/>
      <c r="H35" s="36"/>
      <c r="I35" s="36"/>
      <c r="J35" s="36"/>
      <c r="K35" s="36"/>
      <c r="L35" s="37"/>
      <c r="M35" s="33"/>
      <c r="N35" s="36"/>
      <c r="O35" s="36"/>
      <c r="P35" s="36"/>
      <c r="Q35" s="36"/>
      <c r="R35" s="37"/>
      <c r="S35" s="36"/>
      <c r="T35" s="36"/>
      <c r="U35" s="36"/>
      <c r="V35" s="36"/>
      <c r="W35" s="36"/>
      <c r="X35" s="38"/>
    </row>
    <row r="36" spans="1:25" ht="20.100000000000001" customHeight="1" x14ac:dyDescent="0.2">
      <c r="A36" s="32"/>
      <c r="B36" s="39">
        <v>59</v>
      </c>
      <c r="C36" s="36"/>
      <c r="D36" s="6"/>
      <c r="E36" s="36"/>
      <c r="F36" s="8">
        <f>IF((D36&gt;=10),IF(D36&lt;=78.6,162.88*EXP(0.0576*D36),15069),0)</f>
        <v>0</v>
      </c>
      <c r="G36" s="36"/>
      <c r="H36" s="39">
        <v>71</v>
      </c>
      <c r="I36" s="36"/>
      <c r="J36" s="6"/>
      <c r="K36" s="36"/>
      <c r="L36" s="8">
        <f>IF((J36&gt;=10),IF(J36&lt;=78.6,162.88*EXP(0.0576*J36),15069),0)</f>
        <v>0</v>
      </c>
      <c r="M36" s="33"/>
      <c r="N36" s="39">
        <v>83</v>
      </c>
      <c r="O36" s="36"/>
      <c r="P36" s="6"/>
      <c r="Q36" s="36"/>
      <c r="R36" s="8">
        <f>IF((P36&gt;=10),IF(P36&lt;=78.6,162.88*EXP(0.0576*P36),15069),0)</f>
        <v>0</v>
      </c>
      <c r="S36" s="36"/>
      <c r="T36" s="39">
        <v>95</v>
      </c>
      <c r="U36" s="36"/>
      <c r="V36" s="6"/>
      <c r="W36" s="36"/>
      <c r="X36" s="8">
        <f>IF((V36&gt;=10),IF(V36&lt;=78.6,162.88*EXP(0.0576*V36),15069),0)</f>
        <v>0</v>
      </c>
    </row>
    <row r="37" spans="1:25" ht="9.9499999999999993" customHeight="1" x14ac:dyDescent="0.2">
      <c r="A37" s="32"/>
      <c r="B37" s="36"/>
      <c r="C37" s="36"/>
      <c r="D37" s="36"/>
      <c r="E37" s="36"/>
      <c r="F37" s="37"/>
      <c r="G37" s="36"/>
      <c r="H37" s="36"/>
      <c r="I37" s="36"/>
      <c r="J37" s="36"/>
      <c r="K37" s="36"/>
      <c r="L37" s="37"/>
      <c r="M37" s="33"/>
      <c r="N37" s="36"/>
      <c r="O37" s="36"/>
      <c r="P37" s="36"/>
      <c r="Q37" s="36"/>
      <c r="R37" s="37"/>
      <c r="S37" s="36"/>
      <c r="T37" s="36"/>
      <c r="U37" s="36"/>
      <c r="V37" s="36"/>
      <c r="W37" s="36"/>
      <c r="X37" s="38"/>
    </row>
    <row r="38" spans="1:25" ht="20.100000000000001" customHeight="1" x14ac:dyDescent="0.2">
      <c r="A38" s="32"/>
      <c r="B38" s="39">
        <v>60</v>
      </c>
      <c r="C38" s="36"/>
      <c r="D38" s="6"/>
      <c r="E38" s="36"/>
      <c r="F38" s="8">
        <f>IF((D38&gt;=10),IF(D38&lt;=78.6,162.88*EXP(0.0576*D38),15069),0)</f>
        <v>0</v>
      </c>
      <c r="G38" s="36"/>
      <c r="H38" s="39">
        <v>72</v>
      </c>
      <c r="I38" s="36"/>
      <c r="J38" s="6"/>
      <c r="K38" s="36"/>
      <c r="L38" s="8">
        <f>IF((J38&gt;=10),IF(J38&lt;=78.6,162.88*EXP(0.0576*J38),15069),0)</f>
        <v>0</v>
      </c>
      <c r="M38" s="33"/>
      <c r="N38" s="39">
        <v>84</v>
      </c>
      <c r="O38" s="36"/>
      <c r="P38" s="6"/>
      <c r="Q38" s="36"/>
      <c r="R38" s="8">
        <f>IF((P38&gt;=10),IF(P38&lt;=78.6,162.88*EXP(0.0576*P38),15069),0)</f>
        <v>0</v>
      </c>
      <c r="S38" s="36"/>
      <c r="T38" s="39">
        <v>96</v>
      </c>
      <c r="U38" s="36"/>
      <c r="V38" s="6"/>
      <c r="W38" s="36"/>
      <c r="X38" s="8">
        <f>IF((V38&gt;=10),IF(V38&lt;=78.6,162.88*EXP(0.0576*V38),15069),0)</f>
        <v>0</v>
      </c>
    </row>
    <row r="39" spans="1:25" x14ac:dyDescent="0.2">
      <c r="A39" s="53"/>
      <c r="B39" s="36"/>
      <c r="C39" s="36"/>
      <c r="D39" s="36"/>
      <c r="E39" s="36"/>
      <c r="F39" s="37"/>
      <c r="G39" s="36"/>
      <c r="H39" s="36"/>
      <c r="I39" s="36"/>
      <c r="J39" s="36"/>
      <c r="K39" s="36"/>
      <c r="L39" s="36"/>
      <c r="M39" s="7"/>
      <c r="N39" s="36"/>
      <c r="O39" s="36"/>
      <c r="P39" s="36"/>
      <c r="Q39" s="36"/>
      <c r="R39" s="36"/>
      <c r="S39" s="36"/>
      <c r="T39" s="36"/>
      <c r="U39" s="36"/>
      <c r="V39" s="36"/>
      <c r="W39" s="36"/>
      <c r="X39" s="146"/>
      <c r="Y39" s="1"/>
    </row>
    <row r="40" spans="1:25" ht="15.75" x14ac:dyDescent="0.2">
      <c r="A40" s="53"/>
      <c r="B40" s="148" t="s">
        <v>111</v>
      </c>
      <c r="C40" s="36"/>
      <c r="D40" s="36"/>
      <c r="E40" s="36"/>
      <c r="F40" s="7"/>
      <c r="G40" s="36"/>
      <c r="H40" s="36"/>
      <c r="I40" s="36"/>
      <c r="J40" s="36"/>
      <c r="K40" s="36"/>
      <c r="L40" s="36"/>
      <c r="M40" s="7"/>
      <c r="N40" s="36"/>
      <c r="O40" s="36"/>
      <c r="P40" s="36"/>
      <c r="Q40" s="36"/>
      <c r="R40" s="145"/>
      <c r="S40" s="36"/>
      <c r="T40" s="36"/>
      <c r="U40" s="36"/>
      <c r="V40" s="36"/>
      <c r="W40" s="36"/>
      <c r="X40" s="146"/>
      <c r="Y40" s="1"/>
    </row>
    <row r="41" spans="1:25" x14ac:dyDescent="0.2">
      <c r="A41" s="53"/>
      <c r="B41" s="36"/>
      <c r="C41" s="36"/>
      <c r="D41" s="36"/>
      <c r="E41" s="36"/>
      <c r="F41" s="36"/>
      <c r="G41" s="36"/>
      <c r="H41" s="36"/>
      <c r="I41" s="36"/>
      <c r="J41" s="36"/>
      <c r="K41" s="36"/>
      <c r="L41" s="36"/>
      <c r="M41" s="7"/>
      <c r="N41" s="36"/>
      <c r="O41" s="36"/>
      <c r="P41" s="36"/>
      <c r="Q41" s="36"/>
      <c r="R41" s="36"/>
      <c r="S41" s="36"/>
      <c r="T41" s="36"/>
      <c r="U41" s="36"/>
      <c r="V41" s="36"/>
      <c r="W41" s="36"/>
      <c r="X41" s="146"/>
      <c r="Y41" s="1"/>
    </row>
    <row r="42" spans="1:25" x14ac:dyDescent="0.2">
      <c r="A42" s="53"/>
      <c r="B42" s="36"/>
      <c r="C42" s="36"/>
      <c r="D42" s="36"/>
      <c r="E42" s="36"/>
      <c r="F42" s="37"/>
      <c r="G42" s="36"/>
      <c r="H42" s="36"/>
      <c r="I42" s="36"/>
      <c r="J42" s="36"/>
      <c r="K42" s="36"/>
      <c r="L42" s="37"/>
      <c r="M42" s="7"/>
      <c r="N42" s="36"/>
      <c r="O42" s="36"/>
      <c r="P42" s="36"/>
      <c r="Q42" s="36"/>
      <c r="R42" s="36"/>
      <c r="S42" s="36"/>
      <c r="T42" s="36"/>
      <c r="U42" s="36"/>
      <c r="V42" s="36"/>
      <c r="W42" s="36"/>
      <c r="X42" s="146"/>
      <c r="Y42" s="1"/>
    </row>
    <row r="43" spans="1:25" x14ac:dyDescent="0.2">
      <c r="A43" s="53"/>
      <c r="B43" s="36"/>
      <c r="C43" s="36"/>
      <c r="D43" s="36"/>
      <c r="E43" s="36"/>
      <c r="F43" s="36"/>
      <c r="G43" s="36"/>
      <c r="H43" s="36"/>
      <c r="I43" s="36"/>
      <c r="J43" s="36"/>
      <c r="K43" s="36"/>
      <c r="L43" s="36"/>
      <c r="M43" s="7"/>
      <c r="N43" s="36"/>
      <c r="O43" s="36"/>
      <c r="P43" s="36"/>
      <c r="Q43" s="36"/>
      <c r="R43" s="36"/>
      <c r="S43" s="36"/>
      <c r="T43" s="36"/>
      <c r="U43" s="36"/>
      <c r="V43" s="36"/>
      <c r="W43" s="36"/>
      <c r="X43" s="146"/>
      <c r="Y43" s="1"/>
    </row>
    <row r="44" spans="1:25" x14ac:dyDescent="0.2">
      <c r="A44" s="53"/>
      <c r="B44" s="36"/>
      <c r="C44" s="36"/>
      <c r="D44" s="36"/>
      <c r="E44" s="36"/>
      <c r="F44" s="36"/>
      <c r="G44" s="36"/>
      <c r="H44" s="36"/>
      <c r="I44" s="36"/>
      <c r="J44" s="36"/>
      <c r="K44" s="36"/>
      <c r="L44" s="36"/>
      <c r="M44" s="7"/>
      <c r="N44" s="36"/>
      <c r="O44" s="36"/>
      <c r="P44" s="36"/>
      <c r="Q44" s="36"/>
      <c r="R44" s="36"/>
      <c r="S44" s="36"/>
      <c r="T44" s="36"/>
      <c r="U44" s="36"/>
      <c r="V44" s="36"/>
      <c r="W44" s="36"/>
      <c r="X44" s="146"/>
      <c r="Y44" s="1"/>
    </row>
    <row r="45" spans="1:25" x14ac:dyDescent="0.2">
      <c r="A45" s="7"/>
      <c r="B45" s="7"/>
      <c r="C45" s="7"/>
      <c r="D45" s="7"/>
      <c r="E45" s="7"/>
      <c r="F45" s="7"/>
      <c r="G45" s="7"/>
      <c r="H45" s="7"/>
      <c r="I45" s="7"/>
      <c r="J45" s="7"/>
      <c r="K45" s="7"/>
      <c r="L45" s="7"/>
      <c r="M45" s="7"/>
      <c r="N45" s="7"/>
      <c r="O45" s="7"/>
      <c r="P45" s="7"/>
      <c r="Q45" s="7"/>
      <c r="R45" s="7"/>
      <c r="S45" s="7"/>
      <c r="T45" s="7"/>
      <c r="U45" s="7"/>
      <c r="V45" s="7"/>
      <c r="W45" s="7"/>
      <c r="X45" s="35"/>
      <c r="Y45" s="1"/>
    </row>
    <row r="46" spans="1:25" ht="13.5" thickBot="1" x14ac:dyDescent="0.25">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5"/>
    </row>
  </sheetData>
  <sheetProtection password="CCF7" sheet="1" objects="1" scenarios="1" selectLockedCells="1"/>
  <mergeCells count="13">
    <mergeCell ref="B11:D11"/>
    <mergeCell ref="J11:M11"/>
    <mergeCell ref="R11:T11"/>
    <mergeCell ref="V11:X11"/>
    <mergeCell ref="B7:I7"/>
    <mergeCell ref="R7:T7"/>
    <mergeCell ref="W7:X7"/>
    <mergeCell ref="M8:N8"/>
    <mergeCell ref="B9:E9"/>
    <mergeCell ref="J9:M9"/>
    <mergeCell ref="N9:P9"/>
    <mergeCell ref="R9:T9"/>
    <mergeCell ref="V9:X9"/>
  </mergeCells>
  <conditionalFormatting sqref="D16 D18 D20 D22 D24 D26 D28 D30 D32 D34 D36 D38 J16 J18 J20 J22 J24 J26 J28 J30 J32 J34 J36 J38 P16 P18 P20 P22 P24 P26 P28 P30 P32 P34 P36 P38 V16 V18 V20 V22 V24 V26 V28 V30 V32 V34 V36 V38">
    <cfRule type="expression" dxfId="5" priority="3" stopIfTrue="1">
      <formula>IF(OR(D16=0, AND(D16&gt;=10,F16&lt;15069)), FALSE, TRUE)</formula>
    </cfRule>
  </conditionalFormatting>
  <dataValidations count="1">
    <dataValidation type="list" allowBlank="1" showInputMessage="1" sqref="G9">
      <formula1>$H$9:$I$9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9" tint="-0.249977111117893"/>
  </sheetPr>
  <dimension ref="A1:AG57"/>
  <sheetViews>
    <sheetView showGridLines="0" zoomScaleNormal="100" workbookViewId="0">
      <selection activeCell="D16" sqref="D16"/>
    </sheetView>
  </sheetViews>
  <sheetFormatPr defaultRowHeight="12.75" x14ac:dyDescent="0.2"/>
  <cols>
    <col min="1" max="1" width="2.7109375" customWidth="1"/>
    <col min="2" max="2" width="8.7109375" customWidth="1"/>
    <col min="3" max="3" width="2.28515625" customWidth="1"/>
    <col min="4" max="4" width="10.7109375" customWidth="1"/>
    <col min="5" max="5" width="2.28515625" customWidth="1"/>
    <col min="6" max="6" width="12.7109375" customWidth="1"/>
    <col min="7" max="7" width="5.7109375" customWidth="1"/>
    <col min="8" max="8" width="8.7109375" customWidth="1"/>
    <col min="9" max="9" width="2.28515625" customWidth="1"/>
    <col min="10" max="10" width="10.7109375" customWidth="1"/>
    <col min="11" max="11" width="2.28515625" customWidth="1"/>
    <col min="12" max="12" width="12.7109375" customWidth="1"/>
    <col min="13" max="13" width="5.7109375" customWidth="1"/>
    <col min="14" max="14" width="8.7109375" customWidth="1"/>
    <col min="15" max="15" width="2.28515625" customWidth="1"/>
    <col min="16" max="16" width="10.7109375" customWidth="1"/>
    <col min="17" max="17" width="2.28515625" customWidth="1"/>
    <col min="18" max="18" width="12.7109375" customWidth="1"/>
    <col min="19" max="19" width="5.7109375" customWidth="1"/>
    <col min="20" max="20" width="8.7109375" customWidth="1"/>
    <col min="21" max="21" width="2.28515625" customWidth="1"/>
    <col min="22" max="22" width="10.7109375" customWidth="1"/>
    <col min="23" max="23" width="2.28515625" customWidth="1"/>
    <col min="24" max="24" width="12.7109375" customWidth="1"/>
    <col min="29" max="29" width="0" hidden="1" customWidth="1"/>
    <col min="30" max="31" width="9.140625" hidden="1" customWidth="1"/>
    <col min="32" max="33" width="0" hidden="1" customWidth="1"/>
  </cols>
  <sheetData>
    <row r="1" spans="1:33" ht="15" customHeight="1" x14ac:dyDescent="0.2">
      <c r="A1" s="50"/>
      <c r="B1" s="51"/>
      <c r="C1" s="51"/>
      <c r="D1" s="51"/>
      <c r="E1" s="51"/>
      <c r="F1" s="51"/>
      <c r="G1" s="51"/>
      <c r="H1" s="51"/>
      <c r="I1" s="51"/>
      <c r="J1" s="51"/>
      <c r="K1" s="51"/>
      <c r="L1" s="51"/>
      <c r="M1" s="51"/>
      <c r="N1" s="51"/>
      <c r="O1" s="51"/>
      <c r="P1" s="51"/>
      <c r="Q1" s="51"/>
      <c r="R1" s="51"/>
      <c r="S1" s="51"/>
      <c r="T1" s="51"/>
      <c r="U1" s="51"/>
      <c r="V1" s="51"/>
      <c r="W1" s="51"/>
      <c r="X1" s="52"/>
      <c r="Y1" s="1"/>
    </row>
    <row r="2" spans="1:33" ht="15" customHeight="1" x14ac:dyDescent="0.2">
      <c r="A2" s="53"/>
      <c r="B2" s="7"/>
      <c r="C2" s="7"/>
      <c r="D2" s="7"/>
      <c r="E2" s="7"/>
      <c r="F2" s="7"/>
      <c r="G2" s="7"/>
      <c r="H2" s="7"/>
      <c r="I2" s="7"/>
      <c r="J2" s="7"/>
      <c r="K2" s="7"/>
      <c r="L2" s="7"/>
      <c r="M2" s="7"/>
      <c r="N2" s="7"/>
      <c r="O2" s="7"/>
      <c r="P2" s="7"/>
      <c r="Q2" s="7"/>
      <c r="R2" s="7"/>
      <c r="S2" s="7"/>
      <c r="T2" s="7"/>
      <c r="U2" s="7"/>
      <c r="V2" s="7"/>
      <c r="W2" s="7"/>
      <c r="X2" s="35"/>
      <c r="Y2" s="1"/>
      <c r="AG2">
        <v>30</v>
      </c>
    </row>
    <row r="3" spans="1:33" ht="15" customHeight="1" x14ac:dyDescent="0.2">
      <c r="A3" s="53"/>
      <c r="B3" s="7"/>
      <c r="C3" s="7"/>
      <c r="D3" s="7"/>
      <c r="E3" s="7"/>
      <c r="F3" s="7"/>
      <c r="G3" s="7"/>
      <c r="H3" s="7"/>
      <c r="I3" s="7"/>
      <c r="J3" s="7"/>
      <c r="K3" s="7"/>
      <c r="L3" s="7"/>
      <c r="M3" s="7"/>
      <c r="N3" s="7"/>
      <c r="O3" s="7"/>
      <c r="P3" s="7"/>
      <c r="Q3" s="7"/>
      <c r="R3" s="7"/>
      <c r="S3" s="7"/>
      <c r="T3" s="7"/>
      <c r="U3" s="7"/>
      <c r="V3" s="7"/>
      <c r="W3" s="7"/>
      <c r="X3" s="35"/>
      <c r="Y3" s="1"/>
      <c r="AG3">
        <v>29</v>
      </c>
    </row>
    <row r="4" spans="1:33" ht="15" customHeight="1" x14ac:dyDescent="0.2">
      <c r="A4" s="53"/>
      <c r="B4" s="7"/>
      <c r="C4" s="7"/>
      <c r="D4" s="7"/>
      <c r="E4" s="7"/>
      <c r="F4" s="7"/>
      <c r="G4" s="7"/>
      <c r="H4" s="7"/>
      <c r="I4" s="7"/>
      <c r="J4" s="7"/>
      <c r="K4" s="7"/>
      <c r="L4" s="7"/>
      <c r="M4" s="7"/>
      <c r="N4" s="7"/>
      <c r="O4" s="7"/>
      <c r="P4" s="7"/>
      <c r="Q4" s="7"/>
      <c r="R4" s="7"/>
      <c r="S4" s="7"/>
      <c r="T4" s="7"/>
      <c r="U4" s="7"/>
      <c r="V4" s="7"/>
      <c r="W4" s="7"/>
      <c r="X4" s="35"/>
      <c r="Y4" s="1"/>
      <c r="AG4">
        <v>28</v>
      </c>
    </row>
    <row r="5" spans="1:33" ht="15" customHeight="1" x14ac:dyDescent="0.2">
      <c r="A5" s="53"/>
      <c r="B5" s="7"/>
      <c r="C5" s="7"/>
      <c r="D5" s="7"/>
      <c r="E5" s="7"/>
      <c r="F5" s="7"/>
      <c r="G5" s="7"/>
      <c r="H5" s="7"/>
      <c r="I5" s="7"/>
      <c r="J5" s="7"/>
      <c r="K5" s="7"/>
      <c r="L5" s="7"/>
      <c r="M5" s="7"/>
      <c r="N5" s="7"/>
      <c r="O5" s="7"/>
      <c r="P5" s="149"/>
      <c r="Q5" s="7"/>
      <c r="R5" s="7"/>
      <c r="S5" s="7"/>
      <c r="T5" s="7"/>
      <c r="U5" s="7"/>
      <c r="V5" s="7"/>
      <c r="W5" s="7"/>
      <c r="X5" s="35"/>
      <c r="Y5" s="1"/>
      <c r="AG5">
        <v>27</v>
      </c>
    </row>
    <row r="6" spans="1:33" ht="15" customHeight="1" thickBot="1" x14ac:dyDescent="0.25">
      <c r="A6" s="53"/>
      <c r="B6" s="7"/>
      <c r="C6" s="7"/>
      <c r="D6" s="7"/>
      <c r="E6" s="7"/>
      <c r="F6" s="7"/>
      <c r="G6" s="7"/>
      <c r="H6" s="7"/>
      <c r="I6" s="203"/>
      <c r="J6" s="7"/>
      <c r="K6" s="7"/>
      <c r="L6" s="7"/>
      <c r="M6" s="7"/>
      <c r="N6" s="7"/>
      <c r="O6" s="7"/>
      <c r="P6" s="7"/>
      <c r="Q6" s="7"/>
      <c r="R6" s="7"/>
      <c r="S6" s="7"/>
      <c r="T6" s="7"/>
      <c r="U6" s="7"/>
      <c r="V6" s="7"/>
      <c r="W6" s="7"/>
      <c r="X6" s="35"/>
      <c r="Y6" s="1"/>
      <c r="AG6">
        <v>26</v>
      </c>
    </row>
    <row r="7" spans="1:33" ht="20.100000000000001" customHeight="1" thickBot="1" x14ac:dyDescent="0.25">
      <c r="A7" s="53"/>
      <c r="B7" s="290"/>
      <c r="C7" s="290"/>
      <c r="D7" s="290"/>
      <c r="E7" s="290"/>
      <c r="F7" s="290"/>
      <c r="G7" s="290"/>
      <c r="H7" s="290"/>
      <c r="I7" s="290"/>
      <c r="J7" s="55" t="s">
        <v>34</v>
      </c>
      <c r="K7" s="55"/>
      <c r="L7" s="55"/>
      <c r="M7" s="55"/>
      <c r="N7" s="55"/>
      <c r="O7" s="55"/>
      <c r="P7" s="55"/>
      <c r="Q7" s="7"/>
      <c r="R7" s="278" t="s">
        <v>47</v>
      </c>
      <c r="S7" s="278"/>
      <c r="T7" s="278"/>
      <c r="U7" s="7"/>
      <c r="V7" s="260">
        <f>(SUM(F16:F38)+SUM(L16:L38)+SUM(R16:R38)+SUM(X16:X38))/1000</f>
        <v>0</v>
      </c>
      <c r="W7" s="302" t="s">
        <v>112</v>
      </c>
      <c r="X7" s="303"/>
      <c r="Y7" s="1"/>
      <c r="AD7" s="10" t="s">
        <v>0</v>
      </c>
      <c r="AE7" s="11" t="s">
        <v>3</v>
      </c>
      <c r="AG7">
        <v>25</v>
      </c>
    </row>
    <row r="8" spans="1:33" ht="20.100000000000001" customHeight="1" thickBot="1" x14ac:dyDescent="0.25">
      <c r="A8" s="53"/>
      <c r="B8" s="136"/>
      <c r="C8" s="136"/>
      <c r="D8" s="136"/>
      <c r="E8" s="136"/>
      <c r="F8" s="7"/>
      <c r="G8" s="7"/>
      <c r="H8" s="7"/>
      <c r="I8" s="136"/>
      <c r="J8" s="136"/>
      <c r="K8" s="136"/>
      <c r="L8" s="136"/>
      <c r="M8" s="297">
        <v>1.2510000000000001E-4</v>
      </c>
      <c r="N8" s="297"/>
      <c r="O8" s="7"/>
      <c r="P8" s="7"/>
      <c r="Q8" s="7"/>
      <c r="R8" s="7"/>
      <c r="S8" s="7"/>
      <c r="T8" s="7"/>
      <c r="U8" s="7"/>
      <c r="V8" s="7"/>
      <c r="W8" s="7"/>
      <c r="X8" s="35"/>
      <c r="Y8" s="1"/>
      <c r="AD8" s="15">
        <v>56</v>
      </c>
      <c r="AE8" s="12">
        <v>944</v>
      </c>
      <c r="AG8">
        <v>24</v>
      </c>
    </row>
    <row r="9" spans="1:33" ht="19.899999999999999" customHeight="1" thickBot="1" x14ac:dyDescent="0.25">
      <c r="A9" s="53"/>
      <c r="B9" s="278" t="s">
        <v>18</v>
      </c>
      <c r="C9" s="278"/>
      <c r="D9" s="278"/>
      <c r="E9" s="278"/>
      <c r="F9" s="258" t="s">
        <v>108</v>
      </c>
      <c r="G9" s="55" t="s">
        <v>1</v>
      </c>
      <c r="H9" s="19" t="s">
        <v>1</v>
      </c>
      <c r="I9" s="34" t="s">
        <v>5</v>
      </c>
      <c r="J9" s="294" t="s">
        <v>109</v>
      </c>
      <c r="K9" s="294"/>
      <c r="L9" s="294"/>
      <c r="M9" s="294"/>
      <c r="N9" s="294" t="s">
        <v>115</v>
      </c>
      <c r="O9" s="294"/>
      <c r="P9" s="294"/>
      <c r="Q9" s="7"/>
      <c r="R9" s="287" t="s">
        <v>36</v>
      </c>
      <c r="S9" s="287"/>
      <c r="T9" s="287"/>
      <c r="U9" s="7"/>
      <c r="V9" s="298">
        <f>'Coût Air comprimé'!D17</f>
        <v>16.2</v>
      </c>
      <c r="W9" s="299"/>
      <c r="X9" s="300"/>
      <c r="Y9" s="1"/>
      <c r="AD9" s="15">
        <v>56.5</v>
      </c>
      <c r="AE9" s="13">
        <v>998</v>
      </c>
      <c r="AG9">
        <v>23</v>
      </c>
    </row>
    <row r="10" spans="1:33" ht="6.95" customHeight="1" thickBot="1" x14ac:dyDescent="0.25">
      <c r="A10" s="53"/>
      <c r="B10" s="7"/>
      <c r="C10" s="7"/>
      <c r="D10" s="7"/>
      <c r="E10" s="7"/>
      <c r="F10" s="9"/>
      <c r="G10" s="9"/>
      <c r="H10" s="9"/>
      <c r="I10" s="7"/>
      <c r="J10" s="7"/>
      <c r="K10" s="7"/>
      <c r="L10" s="7"/>
      <c r="M10" s="7"/>
      <c r="N10" s="7"/>
      <c r="O10" s="7"/>
      <c r="P10" s="7"/>
      <c r="Q10" s="7"/>
      <c r="R10" s="3"/>
      <c r="S10" s="3"/>
      <c r="T10" s="3"/>
      <c r="U10" s="7"/>
      <c r="V10" s="7"/>
      <c r="W10" s="7"/>
      <c r="X10" s="35"/>
      <c r="Y10" s="1"/>
      <c r="AD10" s="15">
        <v>57</v>
      </c>
      <c r="AE10" s="12">
        <v>1053</v>
      </c>
      <c r="AG10">
        <v>22</v>
      </c>
    </row>
    <row r="11" spans="1:33" s="1" customFormat="1" ht="20.100000000000001" customHeight="1" thickBot="1" x14ac:dyDescent="0.3">
      <c r="A11" s="53"/>
      <c r="B11" s="288"/>
      <c r="C11" s="288"/>
      <c r="D11" s="288"/>
      <c r="E11" s="7"/>
      <c r="F11" s="137"/>
      <c r="G11" s="26"/>
      <c r="H11" s="28"/>
      <c r="I11" s="7"/>
      <c r="J11" s="301"/>
      <c r="K11" s="301"/>
      <c r="L11" s="301"/>
      <c r="M11" s="301"/>
      <c r="N11" s="7"/>
      <c r="O11" s="7"/>
      <c r="P11" s="7"/>
      <c r="Q11" s="7"/>
      <c r="R11" s="278" t="s">
        <v>38</v>
      </c>
      <c r="S11" s="278"/>
      <c r="T11" s="278"/>
      <c r="U11" s="7"/>
      <c r="V11" s="298">
        <f>V7*V9*'Coût Air comprimé'!D15/1000</f>
        <v>0</v>
      </c>
      <c r="W11" s="299"/>
      <c r="X11" s="300"/>
      <c r="AD11" s="139">
        <v>57.5</v>
      </c>
      <c r="AE11" s="141">
        <v>1108</v>
      </c>
      <c r="AG11" s="1">
        <v>21</v>
      </c>
    </row>
    <row r="12" spans="1:33" s="1" customFormat="1" ht="6.95" customHeight="1" x14ac:dyDescent="0.2">
      <c r="A12" s="53"/>
      <c r="B12" s="7"/>
      <c r="C12" s="7"/>
      <c r="D12" s="7"/>
      <c r="E12" s="7"/>
      <c r="F12" s="7"/>
      <c r="G12" s="7"/>
      <c r="H12" s="7"/>
      <c r="I12" s="7"/>
      <c r="J12" s="7"/>
      <c r="K12" s="7"/>
      <c r="L12" s="7"/>
      <c r="M12" s="7"/>
      <c r="N12" s="7"/>
      <c r="O12" s="7"/>
      <c r="P12" s="7"/>
      <c r="Q12" s="7"/>
      <c r="R12" s="7"/>
      <c r="S12" s="7"/>
      <c r="T12" s="7"/>
      <c r="U12" s="7"/>
      <c r="V12" s="7"/>
      <c r="W12" s="7"/>
      <c r="X12" s="35"/>
      <c r="AD12" s="139">
        <v>58</v>
      </c>
      <c r="AE12" s="140">
        <v>1164</v>
      </c>
      <c r="AG12" s="1">
        <v>20</v>
      </c>
    </row>
    <row r="13" spans="1:33" s="1" customFormat="1" ht="20.100000000000001" customHeight="1" thickBot="1" x14ac:dyDescent="0.25">
      <c r="A13" s="53"/>
      <c r="B13" s="7"/>
      <c r="C13" s="7"/>
      <c r="D13" s="7"/>
      <c r="E13" s="7"/>
      <c r="F13" s="7"/>
      <c r="G13" s="7"/>
      <c r="H13" s="7"/>
      <c r="I13" s="7"/>
      <c r="J13" s="7"/>
      <c r="K13" s="7"/>
      <c r="L13" s="7"/>
      <c r="M13" s="7"/>
      <c r="N13" s="7"/>
      <c r="O13" s="7"/>
      <c r="P13" s="7"/>
      <c r="Q13" s="7"/>
      <c r="R13" s="7"/>
      <c r="S13" s="7"/>
      <c r="T13" s="7"/>
      <c r="U13" s="7"/>
      <c r="V13" s="7"/>
      <c r="W13" s="7"/>
      <c r="X13" s="35"/>
      <c r="AD13" s="139">
        <v>58.5</v>
      </c>
      <c r="AE13" s="141">
        <v>1221</v>
      </c>
      <c r="AG13" s="1">
        <v>19</v>
      </c>
    </row>
    <row r="14" spans="1:33" s="1" customFormat="1" ht="20.100000000000001" customHeight="1" thickBot="1" x14ac:dyDescent="0.25">
      <c r="A14" s="53"/>
      <c r="B14" s="4" t="s">
        <v>21</v>
      </c>
      <c r="C14" s="36"/>
      <c r="D14" s="4" t="s">
        <v>0</v>
      </c>
      <c r="E14" s="36"/>
      <c r="F14" s="142" t="s">
        <v>20</v>
      </c>
      <c r="G14" s="36"/>
      <c r="H14" s="4" t="s">
        <v>21</v>
      </c>
      <c r="I14" s="36"/>
      <c r="J14" s="4" t="s">
        <v>0</v>
      </c>
      <c r="K14" s="36"/>
      <c r="L14" s="142" t="s">
        <v>20</v>
      </c>
      <c r="M14" s="7"/>
      <c r="N14" s="4" t="s">
        <v>21</v>
      </c>
      <c r="O14" s="36"/>
      <c r="P14" s="4" t="s">
        <v>0</v>
      </c>
      <c r="Q14" s="36"/>
      <c r="R14" s="142" t="s">
        <v>20</v>
      </c>
      <c r="S14" s="36"/>
      <c r="T14" s="4" t="s">
        <v>21</v>
      </c>
      <c r="U14" s="36"/>
      <c r="V14" s="4" t="s">
        <v>0</v>
      </c>
      <c r="W14" s="36"/>
      <c r="X14" s="142" t="s">
        <v>20</v>
      </c>
      <c r="AD14" s="139">
        <v>59</v>
      </c>
      <c r="AE14" s="140">
        <v>1278</v>
      </c>
      <c r="AG14" s="1">
        <v>18</v>
      </c>
    </row>
    <row r="15" spans="1:33" s="1" customFormat="1" ht="20.100000000000001" customHeight="1" x14ac:dyDescent="0.2">
      <c r="A15" s="53"/>
      <c r="B15" s="36"/>
      <c r="C15" s="36"/>
      <c r="D15" s="36"/>
      <c r="E15" s="36"/>
      <c r="F15" s="36"/>
      <c r="G15" s="36"/>
      <c r="H15" s="36"/>
      <c r="I15" s="36"/>
      <c r="J15" s="36"/>
      <c r="K15" s="36"/>
      <c r="L15" s="36"/>
      <c r="M15" s="7"/>
      <c r="N15" s="7"/>
      <c r="O15" s="7"/>
      <c r="P15" s="7"/>
      <c r="Q15" s="7"/>
      <c r="R15" s="7"/>
      <c r="S15" s="7"/>
      <c r="T15" s="7"/>
      <c r="U15" s="7"/>
      <c r="V15" s="7"/>
      <c r="W15" s="7"/>
      <c r="X15" s="35"/>
      <c r="AD15" s="139">
        <v>59.5</v>
      </c>
      <c r="AE15" s="141">
        <v>1336</v>
      </c>
      <c r="AG15" s="1">
        <v>17</v>
      </c>
    </row>
    <row r="16" spans="1:33" ht="20.100000000000001" customHeight="1" x14ac:dyDescent="0.2">
      <c r="A16" s="53"/>
      <c r="B16" s="39">
        <v>1</v>
      </c>
      <c r="C16" s="36"/>
      <c r="D16" s="6"/>
      <c r="E16" s="36"/>
      <c r="F16" s="8">
        <f>IF((D16&gt;=20),IF(D16&lt;=60,474.79*EXP(0.0576*D16),15046),0)</f>
        <v>0</v>
      </c>
      <c r="G16" s="36"/>
      <c r="H16" s="39">
        <v>13</v>
      </c>
      <c r="I16" s="36"/>
      <c r="J16" s="6"/>
      <c r="K16" s="36"/>
      <c r="L16" s="8">
        <f>IF((J16&gt;=20),IF(J16&lt;=60,474.79*EXP(0.0576*J16),15046),0)</f>
        <v>0</v>
      </c>
      <c r="M16" s="7"/>
      <c r="N16" s="39">
        <v>25</v>
      </c>
      <c r="O16" s="36"/>
      <c r="P16" s="6"/>
      <c r="Q16" s="36"/>
      <c r="R16" s="8">
        <f>IF((P16&gt;=20),IF(P16&lt;=60,474.79*EXP(0.0576*P16),15046),0)</f>
        <v>0</v>
      </c>
      <c r="S16" s="36"/>
      <c r="T16" s="39">
        <v>37</v>
      </c>
      <c r="U16" s="36"/>
      <c r="V16" s="6"/>
      <c r="W16" s="36"/>
      <c r="X16" s="8">
        <f>IF((V16&gt;=20),IF(V16&lt;=60,474.79*EXP(0.0576*V16),15046),0)</f>
        <v>0</v>
      </c>
      <c r="Y16" s="1"/>
      <c r="AD16" s="15">
        <v>60</v>
      </c>
      <c r="AE16" s="12">
        <v>1396</v>
      </c>
      <c r="AG16">
        <v>16</v>
      </c>
    </row>
    <row r="17" spans="1:33" ht="9.9499999999999993" customHeight="1" x14ac:dyDescent="0.2">
      <c r="A17" s="53"/>
      <c r="B17" s="36"/>
      <c r="C17" s="36"/>
      <c r="D17" s="36"/>
      <c r="E17" s="36"/>
      <c r="F17" s="37"/>
      <c r="G17" s="36"/>
      <c r="H17" s="36"/>
      <c r="I17" s="36"/>
      <c r="J17" s="36"/>
      <c r="K17" s="36"/>
      <c r="L17" s="37"/>
      <c r="M17" s="7"/>
      <c r="N17" s="36"/>
      <c r="O17" s="36"/>
      <c r="P17" s="36"/>
      <c r="Q17" s="36"/>
      <c r="R17" s="37"/>
      <c r="S17" s="36"/>
      <c r="T17" s="36"/>
      <c r="U17" s="36"/>
      <c r="V17" s="36"/>
      <c r="W17" s="36"/>
      <c r="X17" s="38"/>
      <c r="Y17" s="1"/>
      <c r="AD17" s="15">
        <v>60.5</v>
      </c>
      <c r="AE17" s="13">
        <v>1455</v>
      </c>
      <c r="AG17">
        <v>15</v>
      </c>
    </row>
    <row r="18" spans="1:33" ht="20.100000000000001" customHeight="1" x14ac:dyDescent="0.2">
      <c r="A18" s="53"/>
      <c r="B18" s="39">
        <v>2</v>
      </c>
      <c r="C18" s="36"/>
      <c r="D18" s="6"/>
      <c r="E18" s="36"/>
      <c r="F18" s="8">
        <f>IF((D18&gt;=20),IF(D18&lt;=60,474.79*EXP(0.0576*D18),15046),0)</f>
        <v>0</v>
      </c>
      <c r="G18" s="36"/>
      <c r="H18" s="39">
        <v>14</v>
      </c>
      <c r="I18" s="36"/>
      <c r="J18" s="6"/>
      <c r="K18" s="36"/>
      <c r="L18" s="8">
        <f>IF((J18&gt;=20),IF(J18&lt;=60,474.79*EXP(0.0576*J18),15046),0)</f>
        <v>0</v>
      </c>
      <c r="M18" s="7"/>
      <c r="N18" s="39">
        <v>26</v>
      </c>
      <c r="O18" s="36"/>
      <c r="P18" s="6"/>
      <c r="Q18" s="36"/>
      <c r="R18" s="8">
        <f>IF((P18&gt;=20),IF(P18&lt;=60,474.79*EXP(0.0576*P18),15046),0)</f>
        <v>0</v>
      </c>
      <c r="S18" s="36"/>
      <c r="T18" s="39">
        <v>38</v>
      </c>
      <c r="U18" s="36"/>
      <c r="V18" s="6"/>
      <c r="W18" s="36"/>
      <c r="X18" s="8">
        <f>IF((V18&gt;=20),IF(V18&lt;=60,474.79*EXP(0.0576*V18),15046),0)</f>
        <v>0</v>
      </c>
      <c r="Y18" s="1"/>
      <c r="AD18" s="15">
        <v>61</v>
      </c>
      <c r="AE18" s="12">
        <v>1516</v>
      </c>
      <c r="AG18">
        <v>14</v>
      </c>
    </row>
    <row r="19" spans="1:33" ht="9.9499999999999993" customHeight="1" x14ac:dyDescent="0.2">
      <c r="A19" s="53"/>
      <c r="B19" s="36"/>
      <c r="C19" s="36"/>
      <c r="D19" s="36"/>
      <c r="E19" s="36"/>
      <c r="F19" s="37"/>
      <c r="G19" s="36"/>
      <c r="H19" s="36"/>
      <c r="I19" s="36"/>
      <c r="J19" s="36"/>
      <c r="K19" s="36"/>
      <c r="L19" s="37"/>
      <c r="M19" s="7"/>
      <c r="N19" s="36"/>
      <c r="O19" s="36"/>
      <c r="P19" s="36"/>
      <c r="Q19" s="36"/>
      <c r="R19" s="37"/>
      <c r="S19" s="36"/>
      <c r="T19" s="36"/>
      <c r="U19" s="36"/>
      <c r="V19" s="36"/>
      <c r="W19" s="36"/>
      <c r="X19" s="38"/>
      <c r="Y19" s="1"/>
      <c r="AD19" s="15">
        <v>61.5</v>
      </c>
      <c r="AE19" s="13">
        <v>1578</v>
      </c>
      <c r="AG19">
        <v>13</v>
      </c>
    </row>
    <row r="20" spans="1:33" ht="20.100000000000001" customHeight="1" x14ac:dyDescent="0.2">
      <c r="A20" s="53"/>
      <c r="B20" s="39">
        <v>3</v>
      </c>
      <c r="C20" s="36"/>
      <c r="D20" s="6"/>
      <c r="E20" s="36"/>
      <c r="F20" s="8">
        <f>IF((D20&gt;=20),IF(D20&lt;=60,474.79*EXP(0.0576*D20),15046),0)</f>
        <v>0</v>
      </c>
      <c r="G20" s="36"/>
      <c r="H20" s="39">
        <v>15</v>
      </c>
      <c r="I20" s="36"/>
      <c r="J20" s="6"/>
      <c r="K20" s="36"/>
      <c r="L20" s="8">
        <f>IF((J20&gt;=20),IF(J20&lt;=60,474.79*EXP(0.0576*J20),15046),0)</f>
        <v>0</v>
      </c>
      <c r="M20" s="7"/>
      <c r="N20" s="39">
        <v>27</v>
      </c>
      <c r="O20" s="36"/>
      <c r="P20" s="6"/>
      <c r="Q20" s="36"/>
      <c r="R20" s="8">
        <f>IF((P20&gt;=20),IF(P20&lt;=60,474.79*EXP(0.0576*P20),15046),0)</f>
        <v>0</v>
      </c>
      <c r="S20" s="36"/>
      <c r="T20" s="39">
        <v>39</v>
      </c>
      <c r="U20" s="36"/>
      <c r="V20" s="6"/>
      <c r="W20" s="36"/>
      <c r="X20" s="8">
        <f>IF((V20&gt;=20),IF(V20&lt;=60,474.79*EXP(0.0576*V20),15046),0)</f>
        <v>0</v>
      </c>
      <c r="Y20" s="1"/>
      <c r="AD20" s="15">
        <v>62</v>
      </c>
      <c r="AE20" s="12">
        <v>1632</v>
      </c>
      <c r="AG20">
        <v>12</v>
      </c>
    </row>
    <row r="21" spans="1:33" ht="9.9499999999999993" customHeight="1" x14ac:dyDescent="0.2">
      <c r="A21" s="53"/>
      <c r="B21" s="36"/>
      <c r="C21" s="36"/>
      <c r="D21" s="36"/>
      <c r="E21" s="36"/>
      <c r="F21" s="37"/>
      <c r="G21" s="36"/>
      <c r="H21" s="36"/>
      <c r="I21" s="36"/>
      <c r="J21" s="36"/>
      <c r="K21" s="36"/>
      <c r="L21" s="37"/>
      <c r="M21" s="7"/>
      <c r="N21" s="36"/>
      <c r="O21" s="36"/>
      <c r="P21" s="36"/>
      <c r="Q21" s="36"/>
      <c r="R21" s="37"/>
      <c r="S21" s="36"/>
      <c r="T21" s="36"/>
      <c r="U21" s="36"/>
      <c r="V21" s="36"/>
      <c r="W21" s="36"/>
      <c r="X21" s="38"/>
      <c r="Y21" s="1"/>
      <c r="AD21" s="15">
        <v>62.5</v>
      </c>
      <c r="AE21" s="13">
        <v>1704</v>
      </c>
      <c r="AG21">
        <v>11</v>
      </c>
    </row>
    <row r="22" spans="1:33" ht="20.100000000000001" customHeight="1" x14ac:dyDescent="0.2">
      <c r="A22" s="53"/>
      <c r="B22" s="39">
        <v>4</v>
      </c>
      <c r="C22" s="36"/>
      <c r="D22" s="6"/>
      <c r="E22" s="36"/>
      <c r="F22" s="8">
        <f>IF((D22&gt;=20),IF(D22&lt;=60,474.79*EXP(0.0576*D22),15046),0)</f>
        <v>0</v>
      </c>
      <c r="G22" s="36"/>
      <c r="H22" s="39">
        <v>16</v>
      </c>
      <c r="I22" s="36"/>
      <c r="J22" s="6"/>
      <c r="K22" s="36"/>
      <c r="L22" s="8">
        <f>IF((J22&gt;=20),IF(J22&lt;=60,474.79*EXP(0.0576*J22),15046),0)</f>
        <v>0</v>
      </c>
      <c r="M22" s="7"/>
      <c r="N22" s="39">
        <v>28</v>
      </c>
      <c r="O22" s="36"/>
      <c r="P22" s="6"/>
      <c r="Q22" s="36"/>
      <c r="R22" s="8">
        <f>IF((P22&gt;=20),IF(P22&lt;=60,474.79*EXP(0.0576*P22),15046),0)</f>
        <v>0</v>
      </c>
      <c r="S22" s="36"/>
      <c r="T22" s="39">
        <v>40</v>
      </c>
      <c r="U22" s="36"/>
      <c r="V22" s="6"/>
      <c r="W22" s="36"/>
      <c r="X22" s="8">
        <f>IF((V22&gt;=20),IF(V22&lt;=60,474.79*EXP(0.0576*V22),15046),0)</f>
        <v>0</v>
      </c>
      <c r="Y22" s="1"/>
      <c r="AD22" s="15">
        <v>63</v>
      </c>
      <c r="AE22" s="12">
        <v>1769</v>
      </c>
      <c r="AG22">
        <v>10</v>
      </c>
    </row>
    <row r="23" spans="1:33" ht="9.9499999999999993" customHeight="1" x14ac:dyDescent="0.2">
      <c r="A23" s="53"/>
      <c r="B23" s="36"/>
      <c r="C23" s="36"/>
      <c r="D23" s="36"/>
      <c r="E23" s="36"/>
      <c r="F23" s="37"/>
      <c r="G23" s="36"/>
      <c r="H23" s="36"/>
      <c r="I23" s="36"/>
      <c r="J23" s="36"/>
      <c r="K23" s="36"/>
      <c r="L23" s="37"/>
      <c r="M23" s="7"/>
      <c r="N23" s="36"/>
      <c r="O23" s="36"/>
      <c r="P23" s="36"/>
      <c r="Q23" s="36"/>
      <c r="R23" s="37"/>
      <c r="S23" s="36"/>
      <c r="T23" s="36"/>
      <c r="U23" s="36"/>
      <c r="V23" s="36"/>
      <c r="W23" s="36"/>
      <c r="X23" s="38"/>
      <c r="Y23" s="1"/>
      <c r="AD23" s="15">
        <v>63.5</v>
      </c>
      <c r="AE23" s="13">
        <v>1835</v>
      </c>
      <c r="AG23">
        <v>9</v>
      </c>
    </row>
    <row r="24" spans="1:33" ht="20.100000000000001" customHeight="1" x14ac:dyDescent="0.2">
      <c r="A24" s="53"/>
      <c r="B24" s="39">
        <v>5</v>
      </c>
      <c r="C24" s="36"/>
      <c r="D24" s="6"/>
      <c r="E24" s="36"/>
      <c r="F24" s="8">
        <f>IF((D24&gt;=20),IF(D24&lt;=60,474.79*EXP(0.0576*D24),15046),0)</f>
        <v>0</v>
      </c>
      <c r="G24" s="36"/>
      <c r="H24" s="39">
        <v>17</v>
      </c>
      <c r="I24" s="36"/>
      <c r="J24" s="6"/>
      <c r="K24" s="36"/>
      <c r="L24" s="8">
        <f>IF((J24&gt;=20),IF(J24&lt;=60,474.79*EXP(0.0576*J24),15046),0)</f>
        <v>0</v>
      </c>
      <c r="M24" s="7"/>
      <c r="N24" s="39">
        <v>29</v>
      </c>
      <c r="O24" s="36"/>
      <c r="P24" s="6"/>
      <c r="Q24" s="36"/>
      <c r="R24" s="8">
        <f>IF((P24&gt;=20),IF(P24&lt;=60,474.79*EXP(0.0576*P24),15046),0)</f>
        <v>0</v>
      </c>
      <c r="S24" s="36"/>
      <c r="T24" s="39">
        <v>41</v>
      </c>
      <c r="U24" s="36"/>
      <c r="V24" s="6"/>
      <c r="W24" s="36"/>
      <c r="X24" s="8">
        <f>IF((V24&gt;=20),IF(V24&lt;=60,474.79*EXP(0.0576*V24),15046),0)</f>
        <v>0</v>
      </c>
      <c r="Y24" s="1"/>
      <c r="AD24" s="15">
        <v>64</v>
      </c>
      <c r="AE24" s="12">
        <v>1902</v>
      </c>
      <c r="AG24">
        <v>8</v>
      </c>
    </row>
    <row r="25" spans="1:33" ht="9.9499999999999993" customHeight="1" x14ac:dyDescent="0.2">
      <c r="A25" s="53"/>
      <c r="B25" s="36"/>
      <c r="C25" s="36"/>
      <c r="D25" s="36"/>
      <c r="E25" s="36"/>
      <c r="F25" s="37"/>
      <c r="G25" s="36"/>
      <c r="H25" s="36"/>
      <c r="I25" s="36"/>
      <c r="J25" s="36"/>
      <c r="K25" s="36"/>
      <c r="L25" s="37"/>
      <c r="M25" s="7"/>
      <c r="N25" s="36"/>
      <c r="O25" s="36"/>
      <c r="P25" s="36"/>
      <c r="Q25" s="36"/>
      <c r="R25" s="37"/>
      <c r="S25" s="36"/>
      <c r="T25" s="36"/>
      <c r="U25" s="36"/>
      <c r="V25" s="36"/>
      <c r="W25" s="36"/>
      <c r="X25" s="38"/>
      <c r="Y25" s="1"/>
      <c r="AD25" s="15">
        <v>64.5</v>
      </c>
      <c r="AE25" s="13">
        <v>1970</v>
      </c>
    </row>
    <row r="26" spans="1:33" ht="20.100000000000001" customHeight="1" x14ac:dyDescent="0.2">
      <c r="A26" s="53"/>
      <c r="B26" s="39">
        <v>6</v>
      </c>
      <c r="C26" s="36"/>
      <c r="D26" s="6"/>
      <c r="E26" s="36"/>
      <c r="F26" s="8">
        <f>IF((D26&gt;=20),IF(D26&lt;=60,474.79*EXP(0.0576*D26),15046),0)</f>
        <v>0</v>
      </c>
      <c r="G26" s="36"/>
      <c r="H26" s="39">
        <v>18</v>
      </c>
      <c r="I26" s="36"/>
      <c r="J26" s="6"/>
      <c r="K26" s="36"/>
      <c r="L26" s="8">
        <f>IF((J26&gt;=20),IF(J26&lt;=60,474.79*EXP(0.0576*J26),15046),0)</f>
        <v>0</v>
      </c>
      <c r="M26" s="7"/>
      <c r="N26" s="39">
        <v>30</v>
      </c>
      <c r="O26" s="36"/>
      <c r="P26" s="6"/>
      <c r="Q26" s="36"/>
      <c r="R26" s="8">
        <f>IF((P26&gt;=20),IF(P26&lt;=60,474.79*EXP(0.0576*P26),15046),0)</f>
        <v>0</v>
      </c>
      <c r="S26" s="36"/>
      <c r="T26" s="39">
        <v>42</v>
      </c>
      <c r="U26" s="36"/>
      <c r="V26" s="6"/>
      <c r="W26" s="36"/>
      <c r="X26" s="8">
        <f>IF((V26&gt;=20),IF(V26&lt;=60,474.79*EXP(0.0576*V26),15046),0)</f>
        <v>0</v>
      </c>
      <c r="Y26" s="1"/>
      <c r="AD26" s="15">
        <v>65</v>
      </c>
      <c r="AE26" s="12">
        <v>2039</v>
      </c>
    </row>
    <row r="27" spans="1:33" ht="9.9499999999999993" customHeight="1" x14ac:dyDescent="0.2">
      <c r="A27" s="53"/>
      <c r="B27" s="36"/>
      <c r="C27" s="36"/>
      <c r="D27" s="36"/>
      <c r="E27" s="36"/>
      <c r="F27" s="37"/>
      <c r="G27" s="36"/>
      <c r="H27" s="36"/>
      <c r="I27" s="36"/>
      <c r="J27" s="36"/>
      <c r="K27" s="36"/>
      <c r="L27" s="37"/>
      <c r="M27" s="7"/>
      <c r="N27" s="36"/>
      <c r="O27" s="36"/>
      <c r="P27" s="36"/>
      <c r="Q27" s="36"/>
      <c r="R27" s="37"/>
      <c r="S27" s="36"/>
      <c r="T27" s="36"/>
      <c r="U27" s="36"/>
      <c r="V27" s="36"/>
      <c r="W27" s="36"/>
      <c r="X27" s="38"/>
      <c r="Y27" s="1"/>
      <c r="AD27" s="15">
        <v>65.5</v>
      </c>
      <c r="AE27" s="13">
        <v>2110</v>
      </c>
    </row>
    <row r="28" spans="1:33" ht="20.100000000000001" customHeight="1" x14ac:dyDescent="0.2">
      <c r="A28" s="53"/>
      <c r="B28" s="39">
        <v>7</v>
      </c>
      <c r="C28" s="36"/>
      <c r="D28" s="6"/>
      <c r="E28" s="36"/>
      <c r="F28" s="8">
        <f>IF((D28&gt;=20),IF(D28&lt;=60,474.79*EXP(0.0576*D28),15046),0)</f>
        <v>0</v>
      </c>
      <c r="G28" s="36"/>
      <c r="H28" s="39">
        <v>19</v>
      </c>
      <c r="I28" s="36"/>
      <c r="J28" s="6"/>
      <c r="K28" s="36"/>
      <c r="L28" s="8">
        <f>IF((J28&gt;=20),IF(J28&lt;=60,474.79*EXP(0.0576*J28),15046),0)</f>
        <v>0</v>
      </c>
      <c r="M28" s="7"/>
      <c r="N28" s="39">
        <v>31</v>
      </c>
      <c r="O28" s="36"/>
      <c r="P28" s="6"/>
      <c r="Q28" s="36"/>
      <c r="R28" s="8">
        <f>IF((P28&gt;=20),IF(P28&lt;=60,474.79*EXP(0.0576*P28),15046),0)</f>
        <v>0</v>
      </c>
      <c r="S28" s="36"/>
      <c r="T28" s="39">
        <v>43</v>
      </c>
      <c r="U28" s="36"/>
      <c r="V28" s="6"/>
      <c r="W28" s="36"/>
      <c r="X28" s="8">
        <f>IF((V28&gt;=20),IF(V28&lt;=60,474.79*EXP(0.0576*V28),15046),0)</f>
        <v>0</v>
      </c>
      <c r="Y28" s="1"/>
      <c r="AD28" s="15">
        <v>66</v>
      </c>
      <c r="AE28" s="12">
        <v>2183</v>
      </c>
    </row>
    <row r="29" spans="1:33" ht="9.9499999999999993" customHeight="1" x14ac:dyDescent="0.2">
      <c r="A29" s="53"/>
      <c r="B29" s="36"/>
      <c r="C29" s="36"/>
      <c r="D29" s="36"/>
      <c r="E29" s="36"/>
      <c r="F29" s="37"/>
      <c r="G29" s="36"/>
      <c r="H29" s="36"/>
      <c r="I29" s="36"/>
      <c r="J29" s="36"/>
      <c r="K29" s="36"/>
      <c r="L29" s="37"/>
      <c r="M29" s="7"/>
      <c r="N29" s="36"/>
      <c r="O29" s="36"/>
      <c r="P29" s="36"/>
      <c r="Q29" s="36"/>
      <c r="R29" s="37"/>
      <c r="S29" s="36"/>
      <c r="T29" s="36"/>
      <c r="U29" s="36"/>
      <c r="V29" s="36"/>
      <c r="W29" s="36"/>
      <c r="X29" s="38"/>
      <c r="Y29" s="1"/>
      <c r="AD29" s="15">
        <v>66.5</v>
      </c>
      <c r="AE29" s="13">
        <v>2257</v>
      </c>
    </row>
    <row r="30" spans="1:33" ht="20.100000000000001" customHeight="1" x14ac:dyDescent="0.2">
      <c r="A30" s="53"/>
      <c r="B30" s="39">
        <v>8</v>
      </c>
      <c r="C30" s="36"/>
      <c r="D30" s="6"/>
      <c r="E30" s="36"/>
      <c r="F30" s="8">
        <f>IF((D30&gt;=20),IF(D30&lt;=60,474.79*EXP(0.0576*D30),15046),0)</f>
        <v>0</v>
      </c>
      <c r="G30" s="36"/>
      <c r="H30" s="39">
        <v>20</v>
      </c>
      <c r="I30" s="36"/>
      <c r="J30" s="6"/>
      <c r="K30" s="36"/>
      <c r="L30" s="8">
        <f>IF((J30&gt;=20),IF(J30&lt;=60,474.79*EXP(0.0576*J30),15046),0)</f>
        <v>0</v>
      </c>
      <c r="M30" s="7"/>
      <c r="N30" s="39">
        <v>32</v>
      </c>
      <c r="O30" s="36"/>
      <c r="P30" s="6"/>
      <c r="Q30" s="36"/>
      <c r="R30" s="8">
        <f>IF((P30&gt;=20),IF(P30&lt;=60,474.79*EXP(0.0576*P30),15046),0)</f>
        <v>0</v>
      </c>
      <c r="S30" s="36"/>
      <c r="T30" s="39">
        <v>44</v>
      </c>
      <c r="U30" s="36"/>
      <c r="V30" s="6"/>
      <c r="W30" s="36"/>
      <c r="X30" s="8">
        <f>IF((V30&gt;=20),IF(V30&lt;=60,474.79*EXP(0.0576*V30),15046),0)</f>
        <v>0</v>
      </c>
      <c r="Y30" s="1"/>
      <c r="AD30" s="15">
        <v>67</v>
      </c>
      <c r="AE30" s="12">
        <v>2332</v>
      </c>
    </row>
    <row r="31" spans="1:33" ht="9.9499999999999993" customHeight="1" x14ac:dyDescent="0.2">
      <c r="A31" s="53"/>
      <c r="B31" s="36"/>
      <c r="C31" s="36"/>
      <c r="D31" s="36"/>
      <c r="E31" s="36"/>
      <c r="F31" s="37"/>
      <c r="G31" s="36"/>
      <c r="H31" s="36"/>
      <c r="I31" s="36"/>
      <c r="J31" s="36"/>
      <c r="K31" s="36"/>
      <c r="L31" s="37"/>
      <c r="M31" s="7"/>
      <c r="N31" s="36"/>
      <c r="O31" s="36"/>
      <c r="P31" s="36"/>
      <c r="Q31" s="36"/>
      <c r="R31" s="37"/>
      <c r="S31" s="36"/>
      <c r="T31" s="36"/>
      <c r="U31" s="36"/>
      <c r="V31" s="36"/>
      <c r="W31" s="36"/>
      <c r="X31" s="38"/>
      <c r="Y31" s="1"/>
      <c r="AD31" s="15">
        <v>67.5</v>
      </c>
      <c r="AE31" s="13">
        <v>2410</v>
      </c>
    </row>
    <row r="32" spans="1:33" ht="20.100000000000001" customHeight="1" x14ac:dyDescent="0.2">
      <c r="A32" s="53"/>
      <c r="B32" s="39">
        <v>9</v>
      </c>
      <c r="C32" s="36"/>
      <c r="D32" s="6"/>
      <c r="E32" s="36"/>
      <c r="F32" s="8">
        <f>IF((D32&gt;=20),IF(D32&lt;=60,474.79*EXP(0.0576*D32),15046),0)</f>
        <v>0</v>
      </c>
      <c r="G32" s="36"/>
      <c r="H32" s="39">
        <v>21</v>
      </c>
      <c r="I32" s="36"/>
      <c r="J32" s="6"/>
      <c r="K32" s="36"/>
      <c r="L32" s="8">
        <f>IF((J32&gt;=20),IF(J32&lt;=60,474.79*EXP(0.0576*J32),15046),0)</f>
        <v>0</v>
      </c>
      <c r="M32" s="7"/>
      <c r="N32" s="39">
        <v>33</v>
      </c>
      <c r="O32" s="36"/>
      <c r="P32" s="6"/>
      <c r="Q32" s="36"/>
      <c r="R32" s="8">
        <f>IF((P32&gt;=20),IF(P32&lt;=60,474.79*EXP(0.0576*P32),15046),0)</f>
        <v>0</v>
      </c>
      <c r="S32" s="36"/>
      <c r="T32" s="39">
        <v>45</v>
      </c>
      <c r="U32" s="36"/>
      <c r="V32" s="6"/>
      <c r="W32" s="36"/>
      <c r="X32" s="8">
        <f>IF((V32&gt;=20),IF(V32&lt;=60,474.79*EXP(0.0576*V32),15046),0)</f>
        <v>0</v>
      </c>
      <c r="Y32" s="1"/>
      <c r="AD32" s="15">
        <v>68</v>
      </c>
      <c r="AE32" s="12">
        <v>2489</v>
      </c>
    </row>
    <row r="33" spans="1:31" ht="9.9499999999999993" customHeight="1" x14ac:dyDescent="0.2">
      <c r="A33" s="53"/>
      <c r="B33" s="36"/>
      <c r="C33" s="36"/>
      <c r="D33" s="36"/>
      <c r="E33" s="36"/>
      <c r="F33" s="37"/>
      <c r="G33" s="36"/>
      <c r="H33" s="36"/>
      <c r="I33" s="36"/>
      <c r="J33" s="36"/>
      <c r="K33" s="36"/>
      <c r="L33" s="37"/>
      <c r="M33" s="7"/>
      <c r="N33" s="36"/>
      <c r="O33" s="36"/>
      <c r="P33" s="36"/>
      <c r="Q33" s="36"/>
      <c r="R33" s="37"/>
      <c r="S33" s="36"/>
      <c r="T33" s="36"/>
      <c r="U33" s="36"/>
      <c r="V33" s="36"/>
      <c r="W33" s="36"/>
      <c r="X33" s="38"/>
      <c r="Y33" s="1"/>
      <c r="AD33" s="15">
        <v>68.5</v>
      </c>
      <c r="AE33" s="13">
        <v>2570</v>
      </c>
    </row>
    <row r="34" spans="1:31" ht="20.100000000000001" customHeight="1" x14ac:dyDescent="0.2">
      <c r="A34" s="53"/>
      <c r="B34" s="39">
        <v>10</v>
      </c>
      <c r="C34" s="36"/>
      <c r="D34" s="6"/>
      <c r="E34" s="36"/>
      <c r="F34" s="8">
        <f>IF((D34&gt;=20),IF(D34&lt;=60,474.79*EXP(0.0576*D34),15046),0)</f>
        <v>0</v>
      </c>
      <c r="G34" s="36"/>
      <c r="H34" s="39">
        <v>22</v>
      </c>
      <c r="I34" s="36"/>
      <c r="J34" s="6"/>
      <c r="K34" s="36"/>
      <c r="L34" s="8">
        <f>IF((J34&gt;=20),IF(J34&lt;=60,474.79*EXP(0.0576*J34),15046),0)</f>
        <v>0</v>
      </c>
      <c r="M34" s="7"/>
      <c r="N34" s="39">
        <v>34</v>
      </c>
      <c r="O34" s="36"/>
      <c r="P34" s="6"/>
      <c r="Q34" s="36"/>
      <c r="R34" s="8">
        <f>IF((P34&gt;=20),IF(P34&lt;=60,474.79*EXP(0.0576*P34),15046),0)</f>
        <v>0</v>
      </c>
      <c r="S34" s="36"/>
      <c r="T34" s="39">
        <v>46</v>
      </c>
      <c r="U34" s="36"/>
      <c r="V34" s="6"/>
      <c r="W34" s="36"/>
      <c r="X34" s="8">
        <f>IF((V34&gt;=20),IF(V34&lt;=60,474.79*EXP(0.0576*V34),15046),0)</f>
        <v>0</v>
      </c>
      <c r="Y34" s="1"/>
      <c r="AD34" s="15">
        <v>69</v>
      </c>
      <c r="AE34" s="12">
        <v>2654</v>
      </c>
    </row>
    <row r="35" spans="1:31" ht="9.9499999999999993" customHeight="1" x14ac:dyDescent="0.2">
      <c r="A35" s="53"/>
      <c r="B35" s="36"/>
      <c r="C35" s="36"/>
      <c r="D35" s="36"/>
      <c r="E35" s="36"/>
      <c r="F35" s="37"/>
      <c r="G35" s="36"/>
      <c r="H35" s="36"/>
      <c r="I35" s="36"/>
      <c r="J35" s="36"/>
      <c r="K35" s="36"/>
      <c r="L35" s="37"/>
      <c r="M35" s="7"/>
      <c r="N35" s="36"/>
      <c r="O35" s="36"/>
      <c r="P35" s="36"/>
      <c r="Q35" s="36"/>
      <c r="R35" s="37"/>
      <c r="S35" s="36"/>
      <c r="T35" s="36"/>
      <c r="U35" s="36"/>
      <c r="V35" s="36"/>
      <c r="W35" s="36"/>
      <c r="X35" s="38"/>
      <c r="Y35" s="1"/>
      <c r="AD35" s="15">
        <v>69.5</v>
      </c>
      <c r="AE35" s="13">
        <v>2740</v>
      </c>
    </row>
    <row r="36" spans="1:31" ht="20.100000000000001" customHeight="1" x14ac:dyDescent="0.2">
      <c r="A36" s="53"/>
      <c r="B36" s="39">
        <v>11</v>
      </c>
      <c r="C36" s="36"/>
      <c r="D36" s="6"/>
      <c r="E36" s="36"/>
      <c r="F36" s="8">
        <f>IF((D36&gt;=20),IF(D36&lt;=60,474.79*EXP(0.0576*D36),15046),0)</f>
        <v>0</v>
      </c>
      <c r="G36" s="36"/>
      <c r="H36" s="39">
        <v>23</v>
      </c>
      <c r="I36" s="36"/>
      <c r="J36" s="6"/>
      <c r="K36" s="36"/>
      <c r="L36" s="8">
        <f>IF((J36&gt;=20),IF(J36&lt;=60,474.79*EXP(0.0576*J36),15046),0)</f>
        <v>0</v>
      </c>
      <c r="M36" s="7"/>
      <c r="N36" s="39">
        <v>35</v>
      </c>
      <c r="O36" s="36"/>
      <c r="P36" s="6"/>
      <c r="Q36" s="36"/>
      <c r="R36" s="8">
        <f>IF((P36&gt;=20),IF(P36&lt;=60,474.79*EXP(0.0576*P36),15046),0)</f>
        <v>0</v>
      </c>
      <c r="S36" s="36"/>
      <c r="T36" s="39">
        <v>47</v>
      </c>
      <c r="U36" s="36"/>
      <c r="V36" s="6"/>
      <c r="W36" s="36"/>
      <c r="X36" s="8">
        <f>IF((V36&gt;=20),IF(V36&lt;=60,474.79*EXP(0.0576*V36),15046),0)</f>
        <v>0</v>
      </c>
      <c r="Y36" s="1"/>
      <c r="AD36" s="15">
        <v>70</v>
      </c>
      <c r="AE36" s="12">
        <v>2829</v>
      </c>
    </row>
    <row r="37" spans="1:31" ht="9.9499999999999993" customHeight="1" x14ac:dyDescent="0.2">
      <c r="A37" s="53"/>
      <c r="B37" s="36"/>
      <c r="C37" s="36"/>
      <c r="D37" s="36"/>
      <c r="E37" s="36"/>
      <c r="F37" s="37"/>
      <c r="G37" s="36"/>
      <c r="H37" s="36"/>
      <c r="I37" s="36"/>
      <c r="J37" s="36"/>
      <c r="K37" s="36"/>
      <c r="L37" s="37"/>
      <c r="M37" s="7"/>
      <c r="N37" s="36"/>
      <c r="O37" s="36"/>
      <c r="P37" s="36"/>
      <c r="Q37" s="36"/>
      <c r="R37" s="37"/>
      <c r="S37" s="36"/>
      <c r="T37" s="36"/>
      <c r="U37" s="36"/>
      <c r="V37" s="36"/>
      <c r="W37" s="36"/>
      <c r="X37" s="38"/>
      <c r="Y37" s="1"/>
      <c r="AD37" s="15">
        <v>70.5</v>
      </c>
      <c r="AE37" s="13">
        <v>2921</v>
      </c>
    </row>
    <row r="38" spans="1:31" ht="20.100000000000001" customHeight="1" x14ac:dyDescent="0.2">
      <c r="A38" s="53"/>
      <c r="B38" s="39">
        <v>12</v>
      </c>
      <c r="C38" s="36"/>
      <c r="D38" s="6"/>
      <c r="E38" s="36"/>
      <c r="F38" s="8">
        <f>IF((D38&gt;=20),IF(D38&lt;=60,474.79*EXP(0.0576*D38),15046),0)</f>
        <v>0</v>
      </c>
      <c r="G38" s="36"/>
      <c r="H38" s="39">
        <v>24</v>
      </c>
      <c r="I38" s="36"/>
      <c r="J38" s="6"/>
      <c r="K38" s="36"/>
      <c r="L38" s="8">
        <f>IF((J38&gt;=20),IF(J38&lt;=60,474.79*EXP(0.0576*J38),15046),0)</f>
        <v>0</v>
      </c>
      <c r="M38" s="7"/>
      <c r="N38" s="39">
        <v>36</v>
      </c>
      <c r="O38" s="36"/>
      <c r="P38" s="6"/>
      <c r="Q38" s="36"/>
      <c r="R38" s="8">
        <f>IF((P38&gt;=20),IF(P38&lt;=60,474.79*EXP(0.0576*P38),15046),0)</f>
        <v>0</v>
      </c>
      <c r="S38" s="36"/>
      <c r="T38" s="39">
        <v>48</v>
      </c>
      <c r="U38" s="36"/>
      <c r="V38" s="6"/>
      <c r="W38" s="36"/>
      <c r="X38" s="8">
        <f>IF((V38&gt;=20),IF(V38&lt;=60,474.79*EXP(0.0576*V38),15046),0)</f>
        <v>0</v>
      </c>
      <c r="Y38" s="1"/>
      <c r="AD38" s="15">
        <v>71</v>
      </c>
      <c r="AE38" s="12">
        <v>3016</v>
      </c>
    </row>
    <row r="39" spans="1:31" ht="20.100000000000001" customHeight="1" x14ac:dyDescent="0.2">
      <c r="A39" s="53"/>
      <c r="B39" s="36"/>
      <c r="C39" s="36"/>
      <c r="D39" s="36"/>
      <c r="E39" s="36"/>
      <c r="F39" s="37"/>
      <c r="G39" s="36"/>
      <c r="H39" s="36"/>
      <c r="I39" s="36"/>
      <c r="J39" s="36"/>
      <c r="K39" s="36"/>
      <c r="L39" s="36"/>
      <c r="M39" s="7"/>
      <c r="N39" s="36"/>
      <c r="O39" s="36"/>
      <c r="P39" s="36"/>
      <c r="Q39" s="36"/>
      <c r="R39" s="36"/>
      <c r="S39" s="36"/>
      <c r="T39" s="36"/>
      <c r="U39" s="36"/>
      <c r="V39" s="36"/>
      <c r="W39" s="36"/>
      <c r="X39" s="146"/>
      <c r="Y39" s="1"/>
      <c r="AD39" s="15">
        <v>71.5</v>
      </c>
      <c r="AE39" s="13">
        <v>3114</v>
      </c>
    </row>
    <row r="40" spans="1:31" ht="13.5" customHeight="1" x14ac:dyDescent="0.2">
      <c r="A40" s="53"/>
      <c r="B40" s="148" t="s">
        <v>113</v>
      </c>
      <c r="C40" s="36"/>
      <c r="D40" s="36"/>
      <c r="E40" s="36"/>
      <c r="F40" s="7"/>
      <c r="G40" s="36"/>
      <c r="H40" s="36"/>
      <c r="I40" s="36"/>
      <c r="J40" s="36"/>
      <c r="K40" s="36"/>
      <c r="L40" s="36"/>
      <c r="M40" s="7"/>
      <c r="N40" s="36"/>
      <c r="O40" s="36"/>
      <c r="P40" s="36"/>
      <c r="Q40" s="36"/>
      <c r="R40" s="145" t="s">
        <v>35</v>
      </c>
      <c r="S40" s="36"/>
      <c r="T40" s="36"/>
      <c r="U40" s="36"/>
      <c r="V40" s="36"/>
      <c r="W40" s="36"/>
      <c r="X40" s="146"/>
      <c r="Y40" s="1"/>
      <c r="AD40" s="15">
        <v>72</v>
      </c>
      <c r="AE40" s="12">
        <v>3217</v>
      </c>
    </row>
    <row r="41" spans="1:31" ht="20.100000000000001" customHeight="1" x14ac:dyDescent="0.2">
      <c r="A41" s="53"/>
      <c r="B41" s="36"/>
      <c r="C41" s="36"/>
      <c r="D41" s="36"/>
      <c r="E41" s="36"/>
      <c r="F41" s="36"/>
      <c r="G41" s="36"/>
      <c r="H41" s="36"/>
      <c r="I41" s="36"/>
      <c r="J41" s="36"/>
      <c r="K41" s="36"/>
      <c r="L41" s="36"/>
      <c r="M41" s="7"/>
      <c r="N41" s="36"/>
      <c r="O41" s="36"/>
      <c r="P41" s="36"/>
      <c r="Q41" s="36"/>
      <c r="R41" s="36"/>
      <c r="S41" s="36"/>
      <c r="T41" s="36"/>
      <c r="U41" s="36"/>
      <c r="V41" s="36"/>
      <c r="W41" s="36"/>
      <c r="X41" s="146"/>
      <c r="Y41" s="1"/>
      <c r="AD41" s="15">
        <v>72.5</v>
      </c>
      <c r="AE41" s="13">
        <v>3325</v>
      </c>
    </row>
    <row r="42" spans="1:31" ht="20.100000000000001" customHeight="1" x14ac:dyDescent="0.2">
      <c r="A42" s="53"/>
      <c r="B42" s="36"/>
      <c r="C42" s="36"/>
      <c r="D42" s="36"/>
      <c r="E42" s="36"/>
      <c r="F42" s="37"/>
      <c r="G42" s="36"/>
      <c r="H42" s="36"/>
      <c r="I42" s="36"/>
      <c r="J42" s="36"/>
      <c r="K42" s="36"/>
      <c r="L42" s="37"/>
      <c r="M42" s="7"/>
      <c r="N42" s="36"/>
      <c r="O42" s="36"/>
      <c r="P42" s="36"/>
      <c r="Q42" s="36"/>
      <c r="R42" s="36"/>
      <c r="S42" s="36"/>
      <c r="T42" s="36"/>
      <c r="U42" s="36"/>
      <c r="V42" s="36"/>
      <c r="W42" s="36"/>
      <c r="X42" s="146"/>
      <c r="Y42" s="1"/>
      <c r="AD42" s="15">
        <v>73</v>
      </c>
      <c r="AE42" s="12">
        <v>3437</v>
      </c>
    </row>
    <row r="43" spans="1:31" ht="20.100000000000001" customHeight="1" x14ac:dyDescent="0.2">
      <c r="A43" s="53"/>
      <c r="B43" s="36"/>
      <c r="C43" s="36"/>
      <c r="D43" s="36"/>
      <c r="E43" s="36"/>
      <c r="F43" s="36"/>
      <c r="G43" s="36"/>
      <c r="H43" s="36"/>
      <c r="I43" s="36"/>
      <c r="J43" s="36"/>
      <c r="K43" s="36"/>
      <c r="L43" s="36"/>
      <c r="M43" s="7"/>
      <c r="N43" s="36"/>
      <c r="O43" s="36"/>
      <c r="P43" s="36"/>
      <c r="Q43" s="36"/>
      <c r="R43" s="36"/>
      <c r="S43" s="36"/>
      <c r="T43" s="36"/>
      <c r="U43" s="36"/>
      <c r="V43" s="36"/>
      <c r="W43" s="36"/>
      <c r="X43" s="146"/>
      <c r="Y43" s="1"/>
      <c r="AD43" s="15">
        <v>73.5</v>
      </c>
      <c r="AE43" s="13">
        <v>3556</v>
      </c>
    </row>
    <row r="44" spans="1:31" ht="20.100000000000001" customHeight="1" thickBot="1" x14ac:dyDescent="0.25">
      <c r="A44" s="64"/>
      <c r="B44" s="144"/>
      <c r="C44" s="144"/>
      <c r="D44" s="144"/>
      <c r="E44" s="144"/>
      <c r="F44" s="144"/>
      <c r="G44" s="144"/>
      <c r="H44" s="144"/>
      <c r="I44" s="144"/>
      <c r="J44" s="144"/>
      <c r="K44" s="144"/>
      <c r="L44" s="144"/>
      <c r="M44" s="65"/>
      <c r="N44" s="144"/>
      <c r="O44" s="144"/>
      <c r="P44" s="144"/>
      <c r="Q44" s="144"/>
      <c r="R44" s="144"/>
      <c r="S44" s="144"/>
      <c r="T44" s="144"/>
      <c r="U44" s="144"/>
      <c r="V44" s="144"/>
      <c r="W44" s="144"/>
      <c r="X44" s="147"/>
      <c r="Y44" s="1"/>
      <c r="AD44" s="15">
        <v>74</v>
      </c>
      <c r="AE44" s="12">
        <v>3682</v>
      </c>
    </row>
    <row r="45" spans="1:31" ht="20.100000000000001" customHeight="1" x14ac:dyDescent="0.2">
      <c r="A45" s="1"/>
      <c r="B45" s="5"/>
      <c r="C45" s="5"/>
      <c r="D45" s="5"/>
      <c r="E45" s="5"/>
      <c r="F45" s="5"/>
      <c r="G45" s="5"/>
      <c r="H45" s="5"/>
      <c r="I45" s="5"/>
      <c r="J45" s="5"/>
      <c r="K45" s="5"/>
      <c r="L45" s="5"/>
      <c r="M45" s="1"/>
      <c r="N45" s="5"/>
      <c r="O45" s="5"/>
      <c r="P45" s="5"/>
      <c r="Q45" s="5"/>
      <c r="R45" s="5"/>
      <c r="S45" s="5"/>
      <c r="T45" s="5"/>
      <c r="U45" s="5"/>
      <c r="V45" s="5"/>
      <c r="W45" s="5"/>
      <c r="X45" s="5"/>
      <c r="Y45" s="1"/>
      <c r="AD45" s="15">
        <v>74.5</v>
      </c>
      <c r="AE45" s="13">
        <v>3817</v>
      </c>
    </row>
    <row r="46" spans="1:31" ht="20.100000000000001" customHeight="1" x14ac:dyDescent="0.2">
      <c r="A46" s="1"/>
      <c r="B46" s="5"/>
      <c r="C46" s="5"/>
      <c r="D46" s="2"/>
      <c r="E46" s="5"/>
      <c r="F46" s="5"/>
      <c r="G46" s="5"/>
      <c r="H46" s="5"/>
      <c r="I46" s="5"/>
      <c r="J46" s="2"/>
      <c r="K46" s="2"/>
      <c r="L46" s="5"/>
      <c r="M46" s="1"/>
      <c r="N46" s="5"/>
      <c r="O46" s="5"/>
      <c r="P46" s="2"/>
      <c r="Q46" s="2"/>
      <c r="R46" s="5"/>
      <c r="S46" s="5"/>
      <c r="T46" s="5"/>
      <c r="U46" s="5"/>
      <c r="V46" s="2"/>
      <c r="W46" s="2"/>
      <c r="X46" s="5"/>
      <c r="Y46" s="1"/>
      <c r="AD46" s="15">
        <v>75</v>
      </c>
      <c r="AE46" s="12">
        <v>3964</v>
      </c>
    </row>
    <row r="47" spans="1:31" ht="20.100000000000001" customHeight="1" x14ac:dyDescent="0.2">
      <c r="A47" s="1"/>
      <c r="B47" s="5"/>
      <c r="C47" s="5"/>
      <c r="D47" s="2"/>
      <c r="E47" s="5"/>
      <c r="F47" s="5"/>
      <c r="G47" s="5"/>
      <c r="H47" s="5"/>
      <c r="I47" s="5"/>
      <c r="J47" s="2"/>
      <c r="K47" s="2"/>
      <c r="L47" s="5"/>
      <c r="M47" s="1"/>
      <c r="N47" s="5"/>
      <c r="O47" s="5"/>
      <c r="P47" s="2"/>
      <c r="Q47" s="2"/>
      <c r="R47" s="5"/>
      <c r="S47" s="5"/>
      <c r="T47" s="5"/>
      <c r="U47" s="5"/>
      <c r="V47" s="2"/>
      <c r="W47" s="2"/>
      <c r="X47" s="5"/>
      <c r="Y47" s="1"/>
      <c r="AD47" s="15">
        <v>75.5</v>
      </c>
      <c r="AE47" s="13">
        <v>4125</v>
      </c>
    </row>
    <row r="48" spans="1:31" ht="20.100000000000001" customHeight="1" x14ac:dyDescent="0.2">
      <c r="A48" s="1"/>
      <c r="B48" s="5"/>
      <c r="C48" s="5"/>
      <c r="D48" s="2"/>
      <c r="E48" s="5"/>
      <c r="F48" s="5"/>
      <c r="G48" s="5"/>
      <c r="H48" s="5"/>
      <c r="I48" s="5"/>
      <c r="J48" s="2"/>
      <c r="K48" s="2"/>
      <c r="L48" s="5"/>
      <c r="M48" s="1"/>
      <c r="N48" s="5"/>
      <c r="O48" s="5"/>
      <c r="P48" s="2"/>
      <c r="Q48" s="2"/>
      <c r="R48" s="5"/>
      <c r="S48" s="5"/>
      <c r="T48" s="5"/>
      <c r="U48" s="5"/>
      <c r="V48" s="2"/>
      <c r="W48" s="2"/>
      <c r="X48" s="5"/>
      <c r="Y48" s="1"/>
      <c r="AD48" s="15">
        <v>76</v>
      </c>
      <c r="AE48" s="12">
        <v>4305</v>
      </c>
    </row>
    <row r="49" spans="1:31" ht="20.100000000000001" customHeight="1" x14ac:dyDescent="0.2">
      <c r="A49" s="1"/>
      <c r="B49" s="5"/>
      <c r="C49" s="5"/>
      <c r="D49" s="2"/>
      <c r="E49" s="5"/>
      <c r="F49" s="5"/>
      <c r="G49" s="5"/>
      <c r="H49" s="5"/>
      <c r="I49" s="5"/>
      <c r="J49" s="2"/>
      <c r="K49" s="2"/>
      <c r="L49" s="2"/>
      <c r="M49" s="1"/>
      <c r="N49" s="5"/>
      <c r="O49" s="5"/>
      <c r="P49" s="2"/>
      <c r="Q49" s="2"/>
      <c r="R49" s="2"/>
      <c r="S49" s="2"/>
      <c r="T49" s="2"/>
      <c r="U49" s="2"/>
      <c r="V49" s="2"/>
      <c r="W49" s="2"/>
      <c r="X49" s="5"/>
      <c r="Y49" s="1"/>
      <c r="AD49" s="15">
        <v>76.5</v>
      </c>
      <c r="AE49" s="13">
        <v>4515</v>
      </c>
    </row>
    <row r="50" spans="1:31" ht="20.100000000000001" customHeight="1" x14ac:dyDescent="0.2">
      <c r="A50" s="1"/>
      <c r="B50" s="5"/>
      <c r="C50" s="5"/>
      <c r="D50" s="2"/>
      <c r="E50" s="2"/>
      <c r="F50" s="2"/>
      <c r="G50" s="2"/>
      <c r="H50" s="2"/>
      <c r="I50" s="2"/>
      <c r="J50" s="2"/>
      <c r="K50" s="2"/>
      <c r="L50" s="2"/>
      <c r="M50" s="1"/>
      <c r="N50" s="1"/>
      <c r="O50" s="1"/>
      <c r="X50" s="1"/>
      <c r="Y50" s="1"/>
      <c r="AD50" s="15">
        <v>77</v>
      </c>
      <c r="AE50" s="14">
        <v>4776</v>
      </c>
    </row>
    <row r="51" spans="1:31" ht="20.100000000000001" customHeight="1" x14ac:dyDescent="0.2">
      <c r="A51" s="1"/>
      <c r="B51" s="5"/>
      <c r="C51" s="5"/>
      <c r="D51" s="2"/>
      <c r="E51" s="2"/>
      <c r="F51" s="2"/>
      <c r="G51" s="2"/>
      <c r="H51" s="2"/>
      <c r="I51" s="2"/>
      <c r="J51" s="2"/>
      <c r="K51" s="2"/>
      <c r="L51" s="2"/>
      <c r="M51" s="1"/>
      <c r="N51" s="1"/>
      <c r="O51" s="1"/>
      <c r="X51" s="1"/>
      <c r="Y51" s="1"/>
      <c r="AD51" s="16"/>
      <c r="AE51" s="17"/>
    </row>
    <row r="52" spans="1:31" ht="20.100000000000001" customHeight="1" x14ac:dyDescent="0.2">
      <c r="B52" s="2"/>
      <c r="C52" s="2"/>
      <c r="D52" s="2"/>
      <c r="E52" s="2"/>
      <c r="F52" s="2"/>
      <c r="G52" s="2"/>
      <c r="H52" s="2"/>
      <c r="I52" s="2"/>
      <c r="J52" s="2"/>
      <c r="K52" s="2"/>
      <c r="L52" s="2"/>
      <c r="M52" s="1"/>
      <c r="N52" s="1"/>
      <c r="O52" s="1"/>
      <c r="X52" s="1"/>
      <c r="Y52" s="1"/>
      <c r="AD52" s="16"/>
      <c r="AE52" s="18"/>
    </row>
    <row r="53" spans="1:31" ht="20.100000000000001" customHeight="1" x14ac:dyDescent="0.2">
      <c r="B53" s="2"/>
      <c r="C53" s="2"/>
      <c r="D53" s="2"/>
      <c r="E53" s="2"/>
      <c r="F53" s="2"/>
      <c r="G53" s="2"/>
      <c r="H53" s="2"/>
      <c r="I53" s="2"/>
      <c r="J53" s="2"/>
      <c r="K53" s="2"/>
      <c r="L53" s="2"/>
      <c r="AD53" s="16"/>
      <c r="AE53" s="17"/>
    </row>
    <row r="54" spans="1:31" ht="20.100000000000001" customHeight="1" x14ac:dyDescent="0.2">
      <c r="B54" s="2"/>
      <c r="C54" s="2"/>
      <c r="D54" s="2"/>
      <c r="E54" s="2"/>
      <c r="F54" s="2"/>
      <c r="G54" s="2"/>
      <c r="H54" s="2"/>
      <c r="I54" s="2"/>
      <c r="J54" s="2"/>
      <c r="K54" s="2"/>
      <c r="L54" s="2"/>
      <c r="AD54" s="16"/>
      <c r="AE54" s="18"/>
    </row>
    <row r="55" spans="1:31" ht="20.100000000000001" customHeight="1" x14ac:dyDescent="0.2"/>
    <row r="56" spans="1:31" ht="20.100000000000001" customHeight="1" x14ac:dyDescent="0.2"/>
    <row r="57" spans="1:31" ht="20.100000000000001" customHeight="1" x14ac:dyDescent="0.2"/>
  </sheetData>
  <sheetProtection password="CCF7" sheet="1" objects="1" scenarios="1" selectLockedCells="1"/>
  <mergeCells count="13">
    <mergeCell ref="B7:I7"/>
    <mergeCell ref="V9:X9"/>
    <mergeCell ref="N9:P9"/>
    <mergeCell ref="R7:T7"/>
    <mergeCell ref="W7:X7"/>
    <mergeCell ref="J9:M9"/>
    <mergeCell ref="M8:N8"/>
    <mergeCell ref="R11:T11"/>
    <mergeCell ref="V11:X11"/>
    <mergeCell ref="R9:T9"/>
    <mergeCell ref="B11:D11"/>
    <mergeCell ref="B9:E9"/>
    <mergeCell ref="J11:M11"/>
  </mergeCells>
  <phoneticPr fontId="3" type="noConversion"/>
  <conditionalFormatting sqref="D16 D18 D20 D22 D24 D26 D28 D30 D32 D34 D36 D38 J16 J18 J20 J22 J24 J26 J28 J30 J32 J34 J36 J38 P16 P18 P20 P22 P24 P26 P28 P30 P32 P34 P36 P38 V16 V18 V20 V22 V24 V26 V28 V30 V32 V34 V36 V38">
    <cfRule type="expression" dxfId="4" priority="8" stopIfTrue="1">
      <formula>IF(OR(D16=0, AND(D16&gt;=10,F16&lt;15000)), FALSE, TRUE)</formula>
    </cfRule>
  </conditionalFormatting>
  <dataValidations count="1">
    <dataValidation type="list" allowBlank="1" showInputMessage="1" sqref="G9">
      <formula1>$H$9:$I$9</formula1>
    </dataValidation>
  </dataValidation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D55"/>
  <sheetViews>
    <sheetView showGridLines="0" workbookViewId="0">
      <selection activeCell="D26" sqref="D26"/>
    </sheetView>
  </sheetViews>
  <sheetFormatPr defaultRowHeight="12.75" x14ac:dyDescent="0.2"/>
  <cols>
    <col min="1" max="1" width="2.7109375" customWidth="1"/>
    <col min="2" max="2" width="8.7109375" customWidth="1"/>
    <col min="3" max="3" width="2.28515625" customWidth="1"/>
    <col min="4" max="4" width="10.7109375" customWidth="1"/>
    <col min="5" max="5" width="2.28515625" customWidth="1"/>
    <col min="6" max="6" width="12.7109375" customWidth="1"/>
    <col min="7" max="7" width="5.7109375" customWidth="1"/>
    <col min="8" max="8" width="8.7109375" customWidth="1"/>
    <col min="9" max="9" width="2.28515625" customWidth="1"/>
    <col min="10" max="10" width="10.7109375" customWidth="1"/>
    <col min="11" max="11" width="2.28515625" customWidth="1"/>
    <col min="12" max="12" width="12.7109375" customWidth="1"/>
    <col min="13" max="13" width="5.7109375" customWidth="1"/>
    <col min="14" max="14" width="8.7109375" customWidth="1"/>
    <col min="15" max="15" width="2.28515625" customWidth="1"/>
    <col min="16" max="16" width="10.7109375" customWidth="1"/>
    <col min="17" max="17" width="2.28515625" customWidth="1"/>
    <col min="18" max="18" width="12.7109375" customWidth="1"/>
    <col min="19" max="19" width="5.7109375" customWidth="1"/>
    <col min="20" max="20" width="8.7109375" customWidth="1"/>
    <col min="21" max="21" width="2.28515625" customWidth="1"/>
    <col min="22" max="22" width="10.7109375" customWidth="1"/>
    <col min="23" max="23" width="2.28515625" customWidth="1"/>
    <col min="24" max="24" width="12.7109375" customWidth="1"/>
  </cols>
  <sheetData>
    <row r="1" spans="1:30" ht="15" customHeight="1" x14ac:dyDescent="0.2">
      <c r="A1" s="50"/>
      <c r="B1" s="51"/>
      <c r="C1" s="51"/>
      <c r="D1" s="51"/>
      <c r="E1" s="51"/>
      <c r="F1" s="51"/>
      <c r="G1" s="51"/>
      <c r="H1" s="51"/>
      <c r="I1" s="51"/>
      <c r="J1" s="51"/>
      <c r="K1" s="51"/>
      <c r="L1" s="51"/>
      <c r="M1" s="51"/>
      <c r="N1" s="51"/>
      <c r="O1" s="51"/>
      <c r="P1" s="51"/>
      <c r="Q1" s="51"/>
      <c r="R1" s="51"/>
      <c r="S1" s="51"/>
      <c r="T1" s="51"/>
      <c r="U1" s="51"/>
      <c r="V1" s="51"/>
      <c r="W1" s="51"/>
      <c r="X1" s="52"/>
      <c r="Y1" s="1"/>
      <c r="Z1" s="1"/>
      <c r="AA1" s="1"/>
      <c r="AB1" s="1"/>
      <c r="AC1" s="1"/>
      <c r="AD1" s="1"/>
    </row>
    <row r="2" spans="1:30" ht="15" customHeight="1" x14ac:dyDescent="0.2">
      <c r="A2" s="53"/>
      <c r="B2" s="7"/>
      <c r="C2" s="7"/>
      <c r="D2" s="7"/>
      <c r="E2" s="7"/>
      <c r="F2" s="7"/>
      <c r="G2" s="7"/>
      <c r="H2" s="7"/>
      <c r="I2" s="7"/>
      <c r="J2" s="7"/>
      <c r="K2" s="7"/>
      <c r="L2" s="7"/>
      <c r="M2" s="7"/>
      <c r="N2" s="7"/>
      <c r="O2" s="7"/>
      <c r="P2" s="7"/>
      <c r="Q2" s="7"/>
      <c r="R2" s="7"/>
      <c r="S2" s="7"/>
      <c r="T2" s="7"/>
      <c r="U2" s="7"/>
      <c r="V2" s="7"/>
      <c r="W2" s="7"/>
      <c r="X2" s="35"/>
      <c r="Y2" s="1"/>
      <c r="Z2" s="1"/>
      <c r="AA2" s="1"/>
      <c r="AB2" s="1"/>
      <c r="AC2" s="1"/>
      <c r="AD2" s="1"/>
    </row>
    <row r="3" spans="1:30" ht="15" customHeight="1" x14ac:dyDescent="0.2">
      <c r="A3" s="53"/>
      <c r="B3" s="7"/>
      <c r="C3" s="7"/>
      <c r="D3" s="7"/>
      <c r="E3" s="7"/>
      <c r="F3" s="7"/>
      <c r="G3" s="7"/>
      <c r="H3" s="7"/>
      <c r="I3" s="7"/>
      <c r="J3" s="7"/>
      <c r="K3" s="7"/>
      <c r="L3" s="7"/>
      <c r="M3" s="7"/>
      <c r="N3" s="7"/>
      <c r="O3" s="7"/>
      <c r="P3" s="7"/>
      <c r="Q3" s="7"/>
      <c r="R3" s="7"/>
      <c r="S3" s="7"/>
      <c r="T3" s="7"/>
      <c r="U3" s="7"/>
      <c r="V3" s="7"/>
      <c r="W3" s="7"/>
      <c r="X3" s="35"/>
      <c r="Y3" s="1"/>
      <c r="Z3" s="1"/>
      <c r="AA3" s="1"/>
      <c r="AB3" s="1"/>
      <c r="AC3" s="1"/>
      <c r="AD3" s="1"/>
    </row>
    <row r="4" spans="1:30" ht="15" customHeight="1" x14ac:dyDescent="0.2">
      <c r="A4" s="53"/>
      <c r="B4" s="7"/>
      <c r="C4" s="7"/>
      <c r="D4" s="7"/>
      <c r="E4" s="7"/>
      <c r="F4" s="7"/>
      <c r="G4" s="7"/>
      <c r="H4" s="7"/>
      <c r="I4" s="7"/>
      <c r="J4" s="7"/>
      <c r="K4" s="7"/>
      <c r="L4" s="7"/>
      <c r="M4" s="7"/>
      <c r="N4" s="7"/>
      <c r="O4" s="7"/>
      <c r="P4" s="7"/>
      <c r="Q4" s="7"/>
      <c r="R4" s="7"/>
      <c r="S4" s="7"/>
      <c r="T4" s="7"/>
      <c r="U4" s="7"/>
      <c r="V4" s="7"/>
      <c r="W4" s="7"/>
      <c r="X4" s="35"/>
      <c r="Y4" s="1"/>
      <c r="Z4" s="1"/>
      <c r="AA4" s="1"/>
      <c r="AB4" s="1"/>
      <c r="AC4" s="1"/>
      <c r="AD4" s="1"/>
    </row>
    <row r="5" spans="1:30" ht="15" customHeight="1" x14ac:dyDescent="0.2">
      <c r="A5" s="53"/>
      <c r="B5" s="7"/>
      <c r="C5" s="7"/>
      <c r="D5" s="7"/>
      <c r="E5" s="7"/>
      <c r="F5" s="7"/>
      <c r="G5" s="7"/>
      <c r="H5" s="7"/>
      <c r="I5" s="7"/>
      <c r="J5" s="7"/>
      <c r="K5" s="7"/>
      <c r="L5" s="7"/>
      <c r="M5" s="7"/>
      <c r="N5" s="7"/>
      <c r="O5" s="7"/>
      <c r="P5" s="7"/>
      <c r="Q5" s="7"/>
      <c r="R5" s="7"/>
      <c r="S5" s="7"/>
      <c r="T5" s="7"/>
      <c r="U5" s="7"/>
      <c r="V5" s="7"/>
      <c r="W5" s="7"/>
      <c r="X5" s="35"/>
      <c r="Y5" s="7"/>
      <c r="Z5" s="1"/>
      <c r="AA5" s="1"/>
      <c r="AB5" s="1"/>
      <c r="AC5" s="1"/>
      <c r="AD5" s="1"/>
    </row>
    <row r="6" spans="1:30" ht="15" customHeight="1" thickBot="1" x14ac:dyDescent="0.25">
      <c r="A6" s="53"/>
      <c r="B6" s="7"/>
      <c r="C6" s="7"/>
      <c r="D6" s="7"/>
      <c r="E6" s="7"/>
      <c r="F6" s="7"/>
      <c r="G6" s="7"/>
      <c r="H6" s="7"/>
      <c r="I6" s="7"/>
      <c r="J6" s="7"/>
      <c r="K6" s="7"/>
      <c r="L6" s="7"/>
      <c r="M6" s="7"/>
      <c r="N6" s="7"/>
      <c r="O6" s="7"/>
      <c r="P6" s="7"/>
      <c r="Q6" s="7"/>
      <c r="R6" s="7"/>
      <c r="S6" s="7"/>
      <c r="T6" s="7"/>
      <c r="U6" s="7"/>
      <c r="V6" s="7"/>
      <c r="W6" s="7"/>
      <c r="X6" s="35"/>
      <c r="Y6" s="7"/>
      <c r="Z6" s="1"/>
      <c r="AA6" s="1"/>
      <c r="AB6" s="1"/>
      <c r="AC6" s="1"/>
      <c r="AD6" s="1"/>
    </row>
    <row r="7" spans="1:30" ht="20.100000000000001" customHeight="1" thickBot="1" x14ac:dyDescent="0.25">
      <c r="A7" s="53"/>
      <c r="B7" s="290"/>
      <c r="C7" s="290"/>
      <c r="D7" s="290"/>
      <c r="E7" s="290"/>
      <c r="F7" s="290"/>
      <c r="G7" s="290"/>
      <c r="H7" s="290"/>
      <c r="I7" s="290"/>
      <c r="J7" s="55" t="s">
        <v>98</v>
      </c>
      <c r="K7" s="55"/>
      <c r="L7" s="55"/>
      <c r="M7" s="55"/>
      <c r="N7" s="55"/>
      <c r="O7" s="55"/>
      <c r="P7" s="55"/>
      <c r="Q7" s="7"/>
      <c r="R7" s="278" t="s">
        <v>42</v>
      </c>
      <c r="S7" s="278"/>
      <c r="T7" s="278"/>
      <c r="U7" s="7"/>
      <c r="V7" s="260">
        <f>(SUM(F16:F38)+SUM(L16:L38)+SUM(R16:R38)+SUM(X16:X38))/1000</f>
        <v>0</v>
      </c>
      <c r="W7" s="302" t="s">
        <v>112</v>
      </c>
      <c r="X7" s="303"/>
      <c r="Y7" s="7"/>
      <c r="Z7" s="1"/>
      <c r="AA7" s="1"/>
      <c r="AB7" s="1"/>
      <c r="AC7" s="1"/>
      <c r="AD7" s="1"/>
    </row>
    <row r="8" spans="1:30" ht="20.100000000000001" customHeight="1" thickBot="1" x14ac:dyDescent="0.25">
      <c r="A8" s="53"/>
      <c r="B8" s="136"/>
      <c r="C8" s="136"/>
      <c r="D8" s="136"/>
      <c r="E8" s="136"/>
      <c r="F8" s="7"/>
      <c r="G8" s="7"/>
      <c r="H8" s="7"/>
      <c r="I8" s="136"/>
      <c r="J8" s="136"/>
      <c r="K8" s="136"/>
      <c r="L8" s="136"/>
      <c r="M8" s="297">
        <v>1.5499999999999999E-3</v>
      </c>
      <c r="N8" s="297"/>
      <c r="O8" s="7"/>
      <c r="P8" s="7"/>
      <c r="Q8" s="7"/>
      <c r="R8" s="7"/>
      <c r="S8" s="7"/>
      <c r="T8" s="7"/>
      <c r="U8" s="7"/>
      <c r="V8" s="7"/>
      <c r="W8" s="7"/>
      <c r="X8" s="35"/>
      <c r="Y8" s="7"/>
      <c r="Z8" s="1"/>
      <c r="AA8" s="1"/>
      <c r="AB8" s="1"/>
      <c r="AC8" s="1"/>
      <c r="AD8" s="1"/>
    </row>
    <row r="9" spans="1:30" ht="20.100000000000001" customHeight="1" thickBot="1" x14ac:dyDescent="0.25">
      <c r="A9" s="53"/>
      <c r="B9" s="278" t="s">
        <v>18</v>
      </c>
      <c r="C9" s="278"/>
      <c r="D9" s="278"/>
      <c r="E9" s="278"/>
      <c r="F9" s="258" t="s">
        <v>108</v>
      </c>
      <c r="G9" s="55" t="s">
        <v>1</v>
      </c>
      <c r="H9" s="19" t="s">
        <v>1</v>
      </c>
      <c r="I9" s="34" t="s">
        <v>5</v>
      </c>
      <c r="J9" s="201" t="s">
        <v>116</v>
      </c>
      <c r="K9" s="201"/>
      <c r="L9" s="201"/>
      <c r="M9" s="201"/>
      <c r="N9" s="201"/>
      <c r="O9" s="201"/>
      <c r="P9" s="201" t="s">
        <v>2</v>
      </c>
      <c r="Q9" s="7"/>
      <c r="R9" s="287" t="s">
        <v>36</v>
      </c>
      <c r="S9" s="287"/>
      <c r="T9" s="287"/>
      <c r="U9" s="7"/>
      <c r="V9" s="298">
        <f>'Coût Air comprimé'!D17</f>
        <v>16.2</v>
      </c>
      <c r="W9" s="299"/>
      <c r="X9" s="300"/>
      <c r="Y9" s="7"/>
      <c r="Z9" s="1"/>
      <c r="AA9" s="1"/>
      <c r="AB9" s="1"/>
      <c r="AC9" s="1"/>
      <c r="AD9" s="1"/>
    </row>
    <row r="10" spans="1:30" ht="6.95" customHeight="1" thickBot="1" x14ac:dyDescent="0.25">
      <c r="A10" s="53"/>
      <c r="B10" s="7"/>
      <c r="C10" s="7"/>
      <c r="D10" s="7"/>
      <c r="E10" s="7"/>
      <c r="F10" s="9"/>
      <c r="G10" s="9"/>
      <c r="H10" s="9"/>
      <c r="I10" s="7"/>
      <c r="J10" s="304" t="s">
        <v>41</v>
      </c>
      <c r="K10" s="305"/>
      <c r="L10" s="305"/>
      <c r="M10" s="305"/>
      <c r="N10" s="305"/>
      <c r="O10" s="305"/>
      <c r="P10" s="305"/>
      <c r="Q10" s="7"/>
      <c r="R10" s="3"/>
      <c r="S10" s="3"/>
      <c r="T10" s="3"/>
      <c r="U10" s="7"/>
      <c r="V10" s="7"/>
      <c r="W10" s="7"/>
      <c r="X10" s="35"/>
      <c r="Y10" s="7"/>
      <c r="Z10" s="1"/>
      <c r="AA10" s="1"/>
      <c r="AB10" s="1"/>
      <c r="AC10" s="1"/>
      <c r="AD10" s="1"/>
    </row>
    <row r="11" spans="1:30" ht="20.100000000000001" customHeight="1" thickBot="1" x14ac:dyDescent="0.3">
      <c r="A11" s="53"/>
      <c r="B11" s="288"/>
      <c r="C11" s="288"/>
      <c r="D11" s="288"/>
      <c r="E11" s="7"/>
      <c r="F11" s="137"/>
      <c r="G11" s="26"/>
      <c r="H11" s="138"/>
      <c r="I11" s="7"/>
      <c r="J11" s="305"/>
      <c r="K11" s="305"/>
      <c r="L11" s="305"/>
      <c r="M11" s="305"/>
      <c r="N11" s="305"/>
      <c r="O11" s="305"/>
      <c r="P11" s="305"/>
      <c r="Q11" s="7"/>
      <c r="R11" s="283" t="s">
        <v>45</v>
      </c>
      <c r="S11" s="283"/>
      <c r="T11" s="283"/>
      <c r="U11" s="7"/>
      <c r="V11" s="298">
        <f>+V7*V9*'Coût Air comprimé'!D15/1000</f>
        <v>0</v>
      </c>
      <c r="W11" s="299"/>
      <c r="X11" s="300"/>
      <c r="Y11" s="7"/>
      <c r="Z11" s="1"/>
      <c r="AA11" s="1"/>
      <c r="AB11" s="1"/>
      <c r="AC11" s="1"/>
      <c r="AD11" s="1"/>
    </row>
    <row r="12" spans="1:30" ht="6.95" customHeight="1" x14ac:dyDescent="0.2">
      <c r="A12" s="53"/>
      <c r="B12" s="7"/>
      <c r="C12" s="7"/>
      <c r="D12" s="7"/>
      <c r="E12" s="7"/>
      <c r="F12" s="7"/>
      <c r="G12" s="7"/>
      <c r="H12" s="7"/>
      <c r="I12" s="7"/>
      <c r="J12" s="7"/>
      <c r="K12" s="7"/>
      <c r="L12" s="7"/>
      <c r="M12" s="7"/>
      <c r="N12" s="7"/>
      <c r="O12" s="7"/>
      <c r="P12" s="7"/>
      <c r="Q12" s="7"/>
      <c r="R12" s="7"/>
      <c r="S12" s="7"/>
      <c r="T12" s="7"/>
      <c r="U12" s="7"/>
      <c r="V12" s="7"/>
      <c r="W12" s="7"/>
      <c r="X12" s="35"/>
      <c r="Y12" s="1"/>
      <c r="Z12" s="1"/>
      <c r="AA12" s="1"/>
      <c r="AB12" s="1"/>
      <c r="AC12" s="1"/>
      <c r="AD12" s="1"/>
    </row>
    <row r="13" spans="1:30" ht="20.100000000000001" customHeight="1" thickBot="1" x14ac:dyDescent="0.25">
      <c r="A13" s="53"/>
      <c r="B13" s="7"/>
      <c r="C13" s="7"/>
      <c r="D13" s="7"/>
      <c r="E13" s="7"/>
      <c r="F13" s="7"/>
      <c r="G13" s="7"/>
      <c r="H13" s="7"/>
      <c r="I13" s="7"/>
      <c r="J13" s="7"/>
      <c r="K13" s="7"/>
      <c r="L13" s="7"/>
      <c r="M13" s="7"/>
      <c r="N13" s="7"/>
      <c r="O13" s="7"/>
      <c r="P13" s="7"/>
      <c r="Q13" s="7"/>
      <c r="R13" s="7"/>
      <c r="S13" s="7"/>
      <c r="T13" s="7"/>
      <c r="U13" s="7"/>
      <c r="V13" s="7"/>
      <c r="W13" s="7"/>
      <c r="X13" s="35"/>
      <c r="Y13" s="1"/>
      <c r="Z13" s="1"/>
      <c r="AA13" s="1"/>
      <c r="AB13" s="1"/>
      <c r="AC13" s="1"/>
      <c r="AD13" s="1"/>
    </row>
    <row r="14" spans="1:30" ht="20.100000000000001" customHeight="1" thickBot="1" x14ac:dyDescent="0.25">
      <c r="A14" s="53"/>
      <c r="B14" s="4" t="s">
        <v>21</v>
      </c>
      <c r="C14" s="36"/>
      <c r="D14" s="4" t="s">
        <v>0</v>
      </c>
      <c r="E14" s="36"/>
      <c r="F14" s="142" t="s">
        <v>46</v>
      </c>
      <c r="G14" s="36"/>
      <c r="H14" s="4" t="s">
        <v>21</v>
      </c>
      <c r="I14" s="36"/>
      <c r="J14" s="4" t="s">
        <v>0</v>
      </c>
      <c r="K14" s="36"/>
      <c r="L14" s="142" t="s">
        <v>46</v>
      </c>
      <c r="M14" s="7"/>
      <c r="N14" s="4" t="s">
        <v>21</v>
      </c>
      <c r="O14" s="36"/>
      <c r="P14" s="4" t="s">
        <v>0</v>
      </c>
      <c r="Q14" s="36"/>
      <c r="R14" s="142" t="s">
        <v>46</v>
      </c>
      <c r="S14" s="36"/>
      <c r="T14" s="4" t="s">
        <v>21</v>
      </c>
      <c r="U14" s="36"/>
      <c r="V14" s="4" t="s">
        <v>0</v>
      </c>
      <c r="W14" s="36"/>
      <c r="X14" s="142" t="s">
        <v>46</v>
      </c>
      <c r="Y14" s="1"/>
      <c r="Z14" s="1"/>
      <c r="AA14" s="1"/>
      <c r="AB14" s="1"/>
      <c r="AC14" s="1"/>
      <c r="AD14" s="1"/>
    </row>
    <row r="15" spans="1:30" ht="20.100000000000001" customHeight="1" x14ac:dyDescent="0.2">
      <c r="A15" s="53"/>
      <c r="B15" s="36"/>
      <c r="C15" s="36"/>
      <c r="D15" s="36"/>
      <c r="E15" s="36"/>
      <c r="F15" s="36"/>
      <c r="G15" s="36"/>
      <c r="H15" s="36"/>
      <c r="I15" s="36"/>
      <c r="J15" s="36"/>
      <c r="K15" s="36"/>
      <c r="L15" s="36"/>
      <c r="M15" s="7"/>
      <c r="N15" s="7"/>
      <c r="O15" s="7"/>
      <c r="P15" s="7"/>
      <c r="Q15" s="7"/>
      <c r="R15" s="7"/>
      <c r="S15" s="7"/>
      <c r="T15" s="7"/>
      <c r="U15" s="7"/>
      <c r="V15" s="7"/>
      <c r="W15" s="7"/>
      <c r="X15" s="35"/>
      <c r="Y15" s="1"/>
      <c r="Z15" s="1"/>
      <c r="AA15" s="1"/>
      <c r="AB15" s="1"/>
      <c r="AC15" s="1"/>
      <c r="AD15" s="1"/>
    </row>
    <row r="16" spans="1:30" ht="20.100000000000001" customHeight="1" x14ac:dyDescent="0.2">
      <c r="A16" s="53"/>
      <c r="B16" s="39">
        <v>1</v>
      </c>
      <c r="C16" s="36"/>
      <c r="D16" s="6"/>
      <c r="E16" s="36"/>
      <c r="F16" s="8">
        <f>IF((D16&gt;=20),IF(D16&lt;=85.7,184.72*EXP(0.0576*D16),25724),0)</f>
        <v>0</v>
      </c>
      <c r="G16" s="36"/>
      <c r="H16" s="39">
        <v>13</v>
      </c>
      <c r="I16" s="36"/>
      <c r="J16" s="6"/>
      <c r="K16" s="36"/>
      <c r="L16" s="8">
        <f>IF((J16&gt;=20),IF(J16&lt;=85.7,184.72*EXP(0.0576*J16),25724),0)</f>
        <v>0</v>
      </c>
      <c r="M16" s="7"/>
      <c r="N16" s="39">
        <v>25</v>
      </c>
      <c r="O16" s="36"/>
      <c r="P16" s="6"/>
      <c r="Q16" s="36"/>
      <c r="R16" s="8">
        <f>IF((P16&gt;=20),IF(P16&lt;=85.7,184.72*EXP(0.0576*P16),25724),0)</f>
        <v>0</v>
      </c>
      <c r="S16" s="36"/>
      <c r="T16" s="39">
        <v>37</v>
      </c>
      <c r="U16" s="36"/>
      <c r="V16" s="6"/>
      <c r="W16" s="36"/>
      <c r="X16" s="8">
        <f>IF((V16&gt;=20),IF(V16&lt;=85.7,184.72*EXP(0.0576*V16),25724),0)</f>
        <v>0</v>
      </c>
      <c r="Y16" s="1"/>
    </row>
    <row r="17" spans="1:25" ht="9.9499999999999993" customHeight="1" x14ac:dyDescent="0.2">
      <c r="A17" s="53"/>
      <c r="B17" s="36"/>
      <c r="C17" s="36"/>
      <c r="D17" s="36"/>
      <c r="E17" s="36"/>
      <c r="F17" s="37"/>
      <c r="G17" s="36"/>
      <c r="H17" s="36"/>
      <c r="I17" s="36"/>
      <c r="J17" s="36"/>
      <c r="K17" s="36"/>
      <c r="L17" s="37"/>
      <c r="M17" s="7"/>
      <c r="N17" s="36"/>
      <c r="O17" s="36"/>
      <c r="P17" s="36"/>
      <c r="Q17" s="36"/>
      <c r="R17" s="37"/>
      <c r="S17" s="36"/>
      <c r="T17" s="36"/>
      <c r="U17" s="36"/>
      <c r="V17" s="36"/>
      <c r="W17" s="36"/>
      <c r="X17" s="38"/>
      <c r="Y17" s="1"/>
    </row>
    <row r="18" spans="1:25" ht="20.100000000000001" customHeight="1" x14ac:dyDescent="0.2">
      <c r="A18" s="53"/>
      <c r="B18" s="39">
        <v>2</v>
      </c>
      <c r="C18" s="36"/>
      <c r="D18" s="6"/>
      <c r="E18" s="36"/>
      <c r="F18" s="8">
        <f>IF((D18&gt;=20),IF(D18&lt;=85.7,184.72*EXP(0.0576*D18),25724),0)</f>
        <v>0</v>
      </c>
      <c r="G18" s="36"/>
      <c r="H18" s="39">
        <v>14</v>
      </c>
      <c r="I18" s="36"/>
      <c r="J18" s="6"/>
      <c r="K18" s="36"/>
      <c r="L18" s="8">
        <f>IF((J18&gt;=20),IF(J18&lt;=85.7,184.72*EXP(0.0576*J18),25724),0)</f>
        <v>0</v>
      </c>
      <c r="M18" s="7"/>
      <c r="N18" s="39">
        <v>26</v>
      </c>
      <c r="O18" s="36"/>
      <c r="P18" s="6"/>
      <c r="Q18" s="36"/>
      <c r="R18" s="8">
        <f>IF((P18&gt;=20),IF(P18&lt;=85.7,184.72*EXP(0.0576*P18),25724),0)</f>
        <v>0</v>
      </c>
      <c r="S18" s="36"/>
      <c r="T18" s="39">
        <v>38</v>
      </c>
      <c r="U18" s="36"/>
      <c r="V18" s="6"/>
      <c r="W18" s="36"/>
      <c r="X18" s="8">
        <f>IF((V18&gt;=20),IF(V18&lt;=85.7,184.72*EXP(0.0576*V18),25724),0)</f>
        <v>0</v>
      </c>
      <c r="Y18" s="1"/>
    </row>
    <row r="19" spans="1:25" ht="9.9499999999999993" customHeight="1" x14ac:dyDescent="0.2">
      <c r="A19" s="53"/>
      <c r="B19" s="36"/>
      <c r="C19" s="36"/>
      <c r="D19" s="36"/>
      <c r="E19" s="36"/>
      <c r="F19" s="37"/>
      <c r="G19" s="36"/>
      <c r="H19" s="36"/>
      <c r="I19" s="36"/>
      <c r="J19" s="36"/>
      <c r="K19" s="36"/>
      <c r="L19" s="37"/>
      <c r="M19" s="7"/>
      <c r="N19" s="36"/>
      <c r="O19" s="36"/>
      <c r="P19" s="36"/>
      <c r="Q19" s="36"/>
      <c r="R19" s="37"/>
      <c r="S19" s="36"/>
      <c r="T19" s="36"/>
      <c r="U19" s="36"/>
      <c r="V19" s="36"/>
      <c r="W19" s="36"/>
      <c r="X19" s="38"/>
      <c r="Y19" s="1"/>
    </row>
    <row r="20" spans="1:25" ht="20.100000000000001" customHeight="1" x14ac:dyDescent="0.2">
      <c r="A20" s="53"/>
      <c r="B20" s="39">
        <v>3</v>
      </c>
      <c r="C20" s="36"/>
      <c r="D20" s="6"/>
      <c r="E20" s="36"/>
      <c r="F20" s="8">
        <f>IF((D20&gt;=20),IF(D20&lt;=85.7,184.72*EXP(0.0576*D20),25724),0)</f>
        <v>0</v>
      </c>
      <c r="G20" s="36"/>
      <c r="H20" s="39">
        <v>15</v>
      </c>
      <c r="I20" s="36"/>
      <c r="J20" s="6"/>
      <c r="K20" s="36"/>
      <c r="L20" s="8">
        <f>IF((J20&gt;=20),IF(J20&lt;=85.7,184.72*EXP(0.0576*J20),25724),0)</f>
        <v>0</v>
      </c>
      <c r="M20" s="7"/>
      <c r="N20" s="39">
        <v>27</v>
      </c>
      <c r="O20" s="36"/>
      <c r="P20" s="6"/>
      <c r="Q20" s="36"/>
      <c r="R20" s="8">
        <f>IF((P20&gt;=20),IF(P20&lt;=85.7,184.72*EXP(0.0576*P20),25724),0)</f>
        <v>0</v>
      </c>
      <c r="S20" s="36"/>
      <c r="T20" s="39">
        <v>39</v>
      </c>
      <c r="U20" s="36"/>
      <c r="V20" s="6"/>
      <c r="W20" s="36"/>
      <c r="X20" s="8">
        <f>IF((V20&gt;=20),IF(V20&lt;=85.7,184.72*EXP(0.0576*V20),25724),0)</f>
        <v>0</v>
      </c>
      <c r="Y20" s="1"/>
    </row>
    <row r="21" spans="1:25" ht="9.9499999999999993" customHeight="1" x14ac:dyDescent="0.2">
      <c r="A21" s="53"/>
      <c r="B21" s="36"/>
      <c r="C21" s="36"/>
      <c r="D21" s="36"/>
      <c r="E21" s="36"/>
      <c r="F21" s="37"/>
      <c r="G21" s="36"/>
      <c r="H21" s="36"/>
      <c r="I21" s="36"/>
      <c r="J21" s="36"/>
      <c r="K21" s="36"/>
      <c r="L21" s="37"/>
      <c r="M21" s="7"/>
      <c r="N21" s="36"/>
      <c r="O21" s="36"/>
      <c r="P21" s="36"/>
      <c r="Q21" s="36"/>
      <c r="R21" s="37"/>
      <c r="S21" s="36"/>
      <c r="T21" s="36"/>
      <c r="U21" s="36"/>
      <c r="V21" s="36"/>
      <c r="W21" s="36"/>
      <c r="X21" s="38"/>
      <c r="Y21" s="1"/>
    </row>
    <row r="22" spans="1:25" ht="20.100000000000001" customHeight="1" x14ac:dyDescent="0.2">
      <c r="A22" s="53"/>
      <c r="B22" s="39">
        <v>4</v>
      </c>
      <c r="C22" s="36"/>
      <c r="D22" s="6"/>
      <c r="E22" s="36"/>
      <c r="F22" s="8">
        <f>IF((D22&gt;=20),IF(D22&lt;=85.7,184.72*EXP(0.0576*D22),25724),0)</f>
        <v>0</v>
      </c>
      <c r="G22" s="36"/>
      <c r="H22" s="39">
        <v>16</v>
      </c>
      <c r="I22" s="36"/>
      <c r="J22" s="6"/>
      <c r="K22" s="36"/>
      <c r="L22" s="8">
        <f>IF((J22&gt;=20),IF(J22&lt;=85.7,184.72*EXP(0.0576*J22),25724),0)</f>
        <v>0</v>
      </c>
      <c r="M22" s="7"/>
      <c r="N22" s="39">
        <v>28</v>
      </c>
      <c r="O22" s="36"/>
      <c r="P22" s="6"/>
      <c r="Q22" s="36"/>
      <c r="R22" s="8">
        <f>IF((P22&gt;=20),IF(P22&lt;=85.7,184.72*EXP(0.0576*P22),25724),0)</f>
        <v>0</v>
      </c>
      <c r="S22" s="36"/>
      <c r="T22" s="39">
        <v>40</v>
      </c>
      <c r="U22" s="36"/>
      <c r="V22" s="6"/>
      <c r="W22" s="36"/>
      <c r="X22" s="8">
        <f>IF((V22&gt;=20),IF(V22&lt;=85.7,184.72*EXP(0.0576*V22),25724),0)</f>
        <v>0</v>
      </c>
      <c r="Y22" s="1"/>
    </row>
    <row r="23" spans="1:25" ht="9.9499999999999993" customHeight="1" x14ac:dyDescent="0.2">
      <c r="A23" s="53"/>
      <c r="B23" s="36"/>
      <c r="C23" s="36"/>
      <c r="D23" s="36"/>
      <c r="E23" s="36"/>
      <c r="F23" s="37"/>
      <c r="G23" s="36"/>
      <c r="H23" s="36"/>
      <c r="I23" s="36"/>
      <c r="J23" s="36"/>
      <c r="K23" s="36"/>
      <c r="L23" s="37"/>
      <c r="M23" s="7"/>
      <c r="N23" s="36"/>
      <c r="O23" s="36"/>
      <c r="P23" s="36"/>
      <c r="Q23" s="36"/>
      <c r="R23" s="37"/>
      <c r="S23" s="36"/>
      <c r="T23" s="36"/>
      <c r="U23" s="36"/>
      <c r="V23" s="36"/>
      <c r="W23" s="36"/>
      <c r="X23" s="38"/>
      <c r="Y23" s="1"/>
    </row>
    <row r="24" spans="1:25" ht="20.100000000000001" customHeight="1" x14ac:dyDescent="0.2">
      <c r="A24" s="53"/>
      <c r="B24" s="39">
        <v>5</v>
      </c>
      <c r="C24" s="36"/>
      <c r="D24" s="6"/>
      <c r="E24" s="36"/>
      <c r="F24" s="8">
        <f>IF((D24&gt;=20),IF(D24&lt;=85.7,184.72*EXP(0.0576*D24),25724),0)</f>
        <v>0</v>
      </c>
      <c r="G24" s="36"/>
      <c r="H24" s="39">
        <v>17</v>
      </c>
      <c r="I24" s="36"/>
      <c r="J24" s="6"/>
      <c r="K24" s="36"/>
      <c r="L24" s="8">
        <f>IF((J24&gt;=20),IF(J24&lt;=85.7,184.72*EXP(0.0576*J24),25724),0)</f>
        <v>0</v>
      </c>
      <c r="M24" s="7"/>
      <c r="N24" s="39">
        <v>29</v>
      </c>
      <c r="O24" s="36"/>
      <c r="P24" s="6"/>
      <c r="Q24" s="36"/>
      <c r="R24" s="8">
        <f>IF((P24&gt;=20),IF(P24&lt;=85.7,184.72*EXP(0.0576*P24),25724),0)</f>
        <v>0</v>
      </c>
      <c r="S24" s="36"/>
      <c r="T24" s="39">
        <v>41</v>
      </c>
      <c r="U24" s="36"/>
      <c r="V24" s="6"/>
      <c r="W24" s="36"/>
      <c r="X24" s="8">
        <f>IF((V24&gt;=20),IF(V24&lt;=85.7,184.72*EXP(0.0576*V24),25724),0)</f>
        <v>0</v>
      </c>
      <c r="Y24" s="1"/>
    </row>
    <row r="25" spans="1:25" ht="9.9499999999999993" customHeight="1" x14ac:dyDescent="0.2">
      <c r="A25" s="53"/>
      <c r="B25" s="36"/>
      <c r="C25" s="36"/>
      <c r="D25" s="36"/>
      <c r="E25" s="36"/>
      <c r="F25" s="37"/>
      <c r="G25" s="36"/>
      <c r="H25" s="36"/>
      <c r="I25" s="36"/>
      <c r="J25" s="36"/>
      <c r="K25" s="36"/>
      <c r="L25" s="37"/>
      <c r="M25" s="7"/>
      <c r="N25" s="36"/>
      <c r="O25" s="36"/>
      <c r="P25" s="36"/>
      <c r="Q25" s="36"/>
      <c r="R25" s="37"/>
      <c r="S25" s="36"/>
      <c r="T25" s="36"/>
      <c r="U25" s="36"/>
      <c r="V25" s="36"/>
      <c r="W25" s="36"/>
      <c r="X25" s="38"/>
      <c r="Y25" s="1"/>
    </row>
    <row r="26" spans="1:25" ht="20.100000000000001" customHeight="1" x14ac:dyDescent="0.2">
      <c r="A26" s="53"/>
      <c r="B26" s="39">
        <v>6</v>
      </c>
      <c r="C26" s="36"/>
      <c r="D26" s="6"/>
      <c r="E26" s="36"/>
      <c r="F26" s="8">
        <f>IF((D26&gt;=20),IF(D26&lt;=85.7,184.72*EXP(0.0576*D26),25724),0)</f>
        <v>0</v>
      </c>
      <c r="G26" s="36"/>
      <c r="H26" s="39">
        <v>18</v>
      </c>
      <c r="I26" s="36"/>
      <c r="J26" s="6"/>
      <c r="K26" s="36"/>
      <c r="L26" s="8">
        <f>IF((J26&gt;=20),IF(J26&lt;=85.7,184.72*EXP(0.0576*J26),25724),0)</f>
        <v>0</v>
      </c>
      <c r="M26" s="7"/>
      <c r="N26" s="39">
        <v>30</v>
      </c>
      <c r="O26" s="36"/>
      <c r="P26" s="6"/>
      <c r="Q26" s="36"/>
      <c r="R26" s="8">
        <f>IF((P26&gt;=20),IF(P26&lt;=85.7,184.72*EXP(0.0576*P26),25724),0)</f>
        <v>0</v>
      </c>
      <c r="S26" s="36"/>
      <c r="T26" s="39">
        <v>42</v>
      </c>
      <c r="U26" s="36"/>
      <c r="V26" s="6"/>
      <c r="W26" s="36"/>
      <c r="X26" s="8">
        <f>IF((V26&gt;=20),IF(V26&lt;=85.7,184.72*EXP(0.0576*V26),25724),0)</f>
        <v>0</v>
      </c>
      <c r="Y26" s="1"/>
    </row>
    <row r="27" spans="1:25" ht="9.9499999999999993" customHeight="1" x14ac:dyDescent="0.2">
      <c r="A27" s="53"/>
      <c r="B27" s="36"/>
      <c r="C27" s="36"/>
      <c r="D27" s="36"/>
      <c r="E27" s="36"/>
      <c r="F27" s="37"/>
      <c r="G27" s="36"/>
      <c r="H27" s="36"/>
      <c r="I27" s="36"/>
      <c r="J27" s="36"/>
      <c r="K27" s="36"/>
      <c r="L27" s="37"/>
      <c r="M27" s="7"/>
      <c r="N27" s="36"/>
      <c r="O27" s="36"/>
      <c r="P27" s="36"/>
      <c r="Q27" s="36"/>
      <c r="R27" s="37"/>
      <c r="S27" s="36"/>
      <c r="T27" s="36"/>
      <c r="U27" s="36"/>
      <c r="V27" s="36"/>
      <c r="W27" s="36"/>
      <c r="X27" s="38"/>
      <c r="Y27" s="1"/>
    </row>
    <row r="28" spans="1:25" ht="20.100000000000001" customHeight="1" x14ac:dyDescent="0.2">
      <c r="A28" s="53"/>
      <c r="B28" s="39">
        <v>7</v>
      </c>
      <c r="C28" s="36"/>
      <c r="D28" s="6"/>
      <c r="E28" s="36"/>
      <c r="F28" s="8">
        <f>IF((D28&gt;=20),IF(D28&lt;=85.7,184.72*EXP(0.0576*D28),25724),0)</f>
        <v>0</v>
      </c>
      <c r="G28" s="36"/>
      <c r="H28" s="39">
        <v>19</v>
      </c>
      <c r="I28" s="36"/>
      <c r="J28" s="6"/>
      <c r="K28" s="36"/>
      <c r="L28" s="8">
        <f>IF((J28&gt;=20),IF(J28&lt;=85.7,184.72*EXP(0.0576*J28),25724),0)</f>
        <v>0</v>
      </c>
      <c r="M28" s="7"/>
      <c r="N28" s="39">
        <v>31</v>
      </c>
      <c r="O28" s="36"/>
      <c r="P28" s="6"/>
      <c r="Q28" s="36"/>
      <c r="R28" s="8">
        <f>IF((P28&gt;=20),IF(P28&lt;=85.7,184.72*EXP(0.0576*P28),25724),0)</f>
        <v>0</v>
      </c>
      <c r="S28" s="36"/>
      <c r="T28" s="39">
        <v>43</v>
      </c>
      <c r="U28" s="36"/>
      <c r="V28" s="6"/>
      <c r="W28" s="36"/>
      <c r="X28" s="8">
        <f>IF((V28&gt;=20),IF(V28&lt;=85.7,184.72*EXP(0.0576*V28),25724),0)</f>
        <v>0</v>
      </c>
      <c r="Y28" s="1"/>
    </row>
    <row r="29" spans="1:25" ht="9.9499999999999993" customHeight="1" x14ac:dyDescent="0.2">
      <c r="A29" s="53"/>
      <c r="B29" s="36"/>
      <c r="C29" s="36"/>
      <c r="D29" s="36"/>
      <c r="E29" s="36"/>
      <c r="F29" s="37"/>
      <c r="G29" s="36"/>
      <c r="H29" s="36"/>
      <c r="I29" s="36"/>
      <c r="J29" s="36"/>
      <c r="K29" s="36"/>
      <c r="L29" s="37"/>
      <c r="M29" s="7"/>
      <c r="N29" s="36"/>
      <c r="O29" s="36"/>
      <c r="P29" s="36"/>
      <c r="Q29" s="36"/>
      <c r="R29" s="37"/>
      <c r="S29" s="36"/>
      <c r="T29" s="36"/>
      <c r="U29" s="36"/>
      <c r="V29" s="36"/>
      <c r="W29" s="36"/>
      <c r="X29" s="38"/>
      <c r="Y29" s="1"/>
    </row>
    <row r="30" spans="1:25" ht="20.100000000000001" customHeight="1" x14ac:dyDescent="0.2">
      <c r="A30" s="53"/>
      <c r="B30" s="39">
        <v>8</v>
      </c>
      <c r="C30" s="36"/>
      <c r="D30" s="6"/>
      <c r="E30" s="36"/>
      <c r="F30" s="8">
        <f>IF((D30&gt;=20),IF(D30&lt;=85.7,184.72*EXP(0.0576*D30),25724),0)</f>
        <v>0</v>
      </c>
      <c r="G30" s="36"/>
      <c r="H30" s="39">
        <v>20</v>
      </c>
      <c r="I30" s="36"/>
      <c r="J30" s="6"/>
      <c r="K30" s="36"/>
      <c r="L30" s="8">
        <f>IF((J30&gt;=20),IF(J30&lt;=85.7,184.72*EXP(0.0576*J30),25724),0)</f>
        <v>0</v>
      </c>
      <c r="M30" s="7"/>
      <c r="N30" s="39">
        <v>32</v>
      </c>
      <c r="O30" s="36"/>
      <c r="P30" s="6"/>
      <c r="Q30" s="36"/>
      <c r="R30" s="8">
        <f>IF((P30&gt;=20),IF(P30&lt;=85.7,184.72*EXP(0.0576*P30),25724),0)</f>
        <v>0</v>
      </c>
      <c r="S30" s="36"/>
      <c r="T30" s="39">
        <v>44</v>
      </c>
      <c r="U30" s="36"/>
      <c r="V30" s="6"/>
      <c r="W30" s="36"/>
      <c r="X30" s="8">
        <f>IF((V30&gt;=20),IF(V30&lt;=85.7,184.72*EXP(0.0576*V30),25724),0)</f>
        <v>0</v>
      </c>
      <c r="Y30" s="1"/>
    </row>
    <row r="31" spans="1:25" ht="9.9499999999999993" customHeight="1" x14ac:dyDescent="0.2">
      <c r="A31" s="53"/>
      <c r="B31" s="36"/>
      <c r="C31" s="36"/>
      <c r="D31" s="36"/>
      <c r="E31" s="36"/>
      <c r="F31" s="37"/>
      <c r="G31" s="36"/>
      <c r="H31" s="36"/>
      <c r="I31" s="36"/>
      <c r="J31" s="36"/>
      <c r="K31" s="36"/>
      <c r="L31" s="37"/>
      <c r="M31" s="7"/>
      <c r="N31" s="36"/>
      <c r="O31" s="36"/>
      <c r="P31" s="36"/>
      <c r="Q31" s="36"/>
      <c r="R31" s="37"/>
      <c r="S31" s="36"/>
      <c r="T31" s="36"/>
      <c r="U31" s="36"/>
      <c r="V31" s="36"/>
      <c r="W31" s="36"/>
      <c r="X31" s="38"/>
      <c r="Y31" s="1"/>
    </row>
    <row r="32" spans="1:25" ht="20.100000000000001" customHeight="1" x14ac:dyDescent="0.2">
      <c r="A32" s="53"/>
      <c r="B32" s="39">
        <v>9</v>
      </c>
      <c r="C32" s="36"/>
      <c r="D32" s="6"/>
      <c r="E32" s="36"/>
      <c r="F32" s="8">
        <f>IF((D32&gt;=20),IF(D32&lt;=85.7,184.72*EXP(0.0576*D32),25724),0)</f>
        <v>0</v>
      </c>
      <c r="G32" s="36"/>
      <c r="H32" s="39">
        <v>21</v>
      </c>
      <c r="I32" s="36"/>
      <c r="J32" s="6"/>
      <c r="K32" s="36"/>
      <c r="L32" s="8">
        <f>IF((J32&gt;=20),IF(J32&lt;=85.7,184.72*EXP(0.0576*J32),25724),0)</f>
        <v>0</v>
      </c>
      <c r="M32" s="7"/>
      <c r="N32" s="39">
        <v>33</v>
      </c>
      <c r="O32" s="36"/>
      <c r="P32" s="6"/>
      <c r="Q32" s="36"/>
      <c r="R32" s="8">
        <f>IF((P32&gt;=20),IF(P32&lt;=85.7,184.72*EXP(0.0576*P32),25724),0)</f>
        <v>0</v>
      </c>
      <c r="S32" s="36"/>
      <c r="T32" s="39">
        <v>45</v>
      </c>
      <c r="U32" s="36"/>
      <c r="V32" s="6"/>
      <c r="W32" s="36"/>
      <c r="X32" s="8">
        <f>IF((V32&gt;=20),IF(V32&lt;=85.7,184.72*EXP(0.0576*V32),25724),0)</f>
        <v>0</v>
      </c>
      <c r="Y32" s="1"/>
    </row>
    <row r="33" spans="1:25" ht="9.9499999999999993" customHeight="1" x14ac:dyDescent="0.2">
      <c r="A33" s="53"/>
      <c r="B33" s="36"/>
      <c r="C33" s="36"/>
      <c r="D33" s="36"/>
      <c r="E33" s="36"/>
      <c r="F33" s="37"/>
      <c r="G33" s="36"/>
      <c r="H33" s="36"/>
      <c r="I33" s="36"/>
      <c r="J33" s="36"/>
      <c r="K33" s="36"/>
      <c r="L33" s="37"/>
      <c r="M33" s="7"/>
      <c r="N33" s="36"/>
      <c r="O33" s="36"/>
      <c r="P33" s="36"/>
      <c r="Q33" s="36"/>
      <c r="R33" s="37"/>
      <c r="S33" s="36"/>
      <c r="T33" s="36"/>
      <c r="U33" s="36"/>
      <c r="V33" s="36"/>
      <c r="W33" s="36"/>
      <c r="X33" s="38"/>
      <c r="Y33" s="1"/>
    </row>
    <row r="34" spans="1:25" ht="20.100000000000001" customHeight="1" x14ac:dyDescent="0.2">
      <c r="A34" s="53"/>
      <c r="B34" s="39">
        <v>10</v>
      </c>
      <c r="C34" s="36"/>
      <c r="D34" s="6"/>
      <c r="E34" s="36"/>
      <c r="F34" s="8">
        <f>IF((D34&gt;=20),IF(D34&lt;=85.7,184.72*EXP(0.0576*D34),25724),0)</f>
        <v>0</v>
      </c>
      <c r="G34" s="36"/>
      <c r="H34" s="39">
        <v>22</v>
      </c>
      <c r="I34" s="36"/>
      <c r="J34" s="6"/>
      <c r="K34" s="36"/>
      <c r="L34" s="8">
        <f>IF((J34&gt;=20),IF(J34&lt;=85.7,184.72*EXP(0.0576*J34),25724),0)</f>
        <v>0</v>
      </c>
      <c r="M34" s="7"/>
      <c r="N34" s="39">
        <v>34</v>
      </c>
      <c r="O34" s="36"/>
      <c r="P34" s="6"/>
      <c r="Q34" s="36"/>
      <c r="R34" s="8">
        <f>IF((P34&gt;=20),IF(P34&lt;=85.7,184.72*EXP(0.0576*P34),25724),0)</f>
        <v>0</v>
      </c>
      <c r="S34" s="36"/>
      <c r="T34" s="39">
        <v>46</v>
      </c>
      <c r="U34" s="36"/>
      <c r="V34" s="6"/>
      <c r="W34" s="36"/>
      <c r="X34" s="8">
        <f>IF((V34&gt;=20),IF(V34&lt;=85.7,184.72*EXP(0.0576*V34),25724),0)</f>
        <v>0</v>
      </c>
      <c r="Y34" s="1"/>
    </row>
    <row r="35" spans="1:25" ht="9.9499999999999993" customHeight="1" x14ac:dyDescent="0.2">
      <c r="A35" s="53"/>
      <c r="B35" s="36"/>
      <c r="C35" s="36"/>
      <c r="D35" s="36"/>
      <c r="E35" s="36"/>
      <c r="F35" s="37"/>
      <c r="G35" s="36"/>
      <c r="H35" s="36"/>
      <c r="I35" s="36"/>
      <c r="J35" s="36"/>
      <c r="K35" s="36"/>
      <c r="L35" s="37"/>
      <c r="M35" s="7"/>
      <c r="N35" s="36"/>
      <c r="O35" s="36"/>
      <c r="P35" s="36"/>
      <c r="Q35" s="36"/>
      <c r="R35" s="37"/>
      <c r="S35" s="36"/>
      <c r="T35" s="36"/>
      <c r="U35" s="36"/>
      <c r="V35" s="36"/>
      <c r="W35" s="36"/>
      <c r="X35" s="38"/>
      <c r="Y35" s="1"/>
    </row>
    <row r="36" spans="1:25" ht="20.100000000000001" customHeight="1" x14ac:dyDescent="0.2">
      <c r="A36" s="53"/>
      <c r="B36" s="39">
        <v>11</v>
      </c>
      <c r="C36" s="36"/>
      <c r="D36" s="6"/>
      <c r="E36" s="36"/>
      <c r="F36" s="8">
        <f>IF((D36&gt;=20),IF(D36&lt;=85.7,184.72*EXP(0.0576*D36),25724),0)</f>
        <v>0</v>
      </c>
      <c r="G36" s="36"/>
      <c r="H36" s="39">
        <v>23</v>
      </c>
      <c r="I36" s="36"/>
      <c r="J36" s="6"/>
      <c r="K36" s="36"/>
      <c r="L36" s="8">
        <f>IF((J36&gt;=20),IF(J36&lt;=85.7,184.72*EXP(0.0576*J36),25724),0)</f>
        <v>0</v>
      </c>
      <c r="M36" s="7"/>
      <c r="N36" s="39">
        <v>35</v>
      </c>
      <c r="O36" s="36"/>
      <c r="P36" s="6"/>
      <c r="Q36" s="36"/>
      <c r="R36" s="8">
        <f>IF((P36&gt;=20),IF(P36&lt;=85.7,184.72*EXP(0.0576*P36),25724),0)</f>
        <v>0</v>
      </c>
      <c r="S36" s="36"/>
      <c r="T36" s="39">
        <v>47</v>
      </c>
      <c r="U36" s="36"/>
      <c r="V36" s="6"/>
      <c r="W36" s="36"/>
      <c r="X36" s="8">
        <f>IF((V36&gt;=20),IF(V36&lt;=85.7,184.72*EXP(0.0576*V36),25724),0)</f>
        <v>0</v>
      </c>
      <c r="Y36" s="1"/>
    </row>
    <row r="37" spans="1:25" ht="9.9499999999999993" customHeight="1" x14ac:dyDescent="0.2">
      <c r="A37" s="53"/>
      <c r="B37" s="36"/>
      <c r="C37" s="36"/>
      <c r="D37" s="36"/>
      <c r="E37" s="36"/>
      <c r="F37" s="37"/>
      <c r="G37" s="36"/>
      <c r="H37" s="36"/>
      <c r="I37" s="36"/>
      <c r="J37" s="36"/>
      <c r="K37" s="36"/>
      <c r="L37" s="37"/>
      <c r="M37" s="7"/>
      <c r="N37" s="36"/>
      <c r="O37" s="36"/>
      <c r="P37" s="36"/>
      <c r="Q37" s="36"/>
      <c r="R37" s="37"/>
      <c r="S37" s="36"/>
      <c r="T37" s="36"/>
      <c r="U37" s="36"/>
      <c r="V37" s="36"/>
      <c r="W37" s="36"/>
      <c r="X37" s="38"/>
      <c r="Y37" s="1"/>
    </row>
    <row r="38" spans="1:25" ht="20.100000000000001" customHeight="1" x14ac:dyDescent="0.2">
      <c r="A38" s="53"/>
      <c r="B38" s="39">
        <v>12</v>
      </c>
      <c r="C38" s="36"/>
      <c r="D38" s="6"/>
      <c r="E38" s="36"/>
      <c r="F38" s="8">
        <f>IF((D38&gt;=20),IF(D38&lt;=85.7,184.72*EXP(0.0576*D38),25724),0)</f>
        <v>0</v>
      </c>
      <c r="G38" s="36"/>
      <c r="H38" s="39">
        <v>24</v>
      </c>
      <c r="I38" s="36"/>
      <c r="J38" s="6"/>
      <c r="K38" s="36"/>
      <c r="L38" s="8">
        <f>IF((J38&gt;=20),IF(J38&lt;=85.7,184.72*EXP(0.0576*J38),25724),0)</f>
        <v>0</v>
      </c>
      <c r="M38" s="7"/>
      <c r="N38" s="39">
        <v>36</v>
      </c>
      <c r="O38" s="36"/>
      <c r="P38" s="6"/>
      <c r="Q38" s="36"/>
      <c r="R38" s="8">
        <f>IF((P38&gt;=20),IF(P38&lt;=85.7,184.72*EXP(0.0576*P38),25724),0)</f>
        <v>0</v>
      </c>
      <c r="S38" s="36"/>
      <c r="T38" s="39">
        <v>48</v>
      </c>
      <c r="U38" s="36"/>
      <c r="V38" s="6"/>
      <c r="W38" s="36"/>
      <c r="X38" s="8">
        <f>IF((V38&gt;=20),IF(V38&lt;=85.7,184.72*EXP(0.0576*V38),25724),0)</f>
        <v>0</v>
      </c>
      <c r="Y38" s="1"/>
    </row>
    <row r="39" spans="1:25" x14ac:dyDescent="0.2">
      <c r="A39" s="53"/>
      <c r="B39" s="36"/>
      <c r="C39" s="36"/>
      <c r="D39" s="36"/>
      <c r="E39" s="36"/>
      <c r="F39" s="261"/>
      <c r="G39" s="36"/>
      <c r="H39" s="36"/>
      <c r="I39" s="36"/>
      <c r="J39" s="36"/>
      <c r="K39" s="36"/>
      <c r="L39" s="36"/>
      <c r="M39" s="7"/>
      <c r="N39" s="36"/>
      <c r="O39" s="36"/>
      <c r="P39" s="36"/>
      <c r="Q39" s="36"/>
      <c r="R39" s="36"/>
      <c r="S39" s="36"/>
      <c r="T39" s="36"/>
      <c r="U39" s="36"/>
      <c r="V39" s="36"/>
      <c r="W39" s="36"/>
      <c r="X39" s="146"/>
      <c r="Y39" s="1"/>
    </row>
    <row r="40" spans="1:25" ht="15.75" x14ac:dyDescent="0.2">
      <c r="A40" s="53"/>
      <c r="B40" s="148" t="s">
        <v>118</v>
      </c>
      <c r="C40" s="36"/>
      <c r="D40" s="36"/>
      <c r="E40" s="36"/>
      <c r="F40" s="7"/>
      <c r="G40" s="36"/>
      <c r="H40" s="36"/>
      <c r="I40" s="36"/>
      <c r="J40" s="36"/>
      <c r="K40" s="36"/>
      <c r="L40" s="36"/>
      <c r="M40" s="7"/>
      <c r="N40" s="36"/>
      <c r="O40" s="36"/>
      <c r="P40" s="36"/>
      <c r="Q40" s="36"/>
      <c r="R40" s="145"/>
      <c r="S40" s="36"/>
      <c r="T40" s="36"/>
      <c r="U40" s="36"/>
      <c r="V40" s="36"/>
      <c r="W40" s="36"/>
      <c r="X40" s="146"/>
      <c r="Y40" s="1"/>
    </row>
    <row r="41" spans="1:25" x14ac:dyDescent="0.2">
      <c r="A41" s="53"/>
      <c r="B41" s="36"/>
      <c r="C41" s="36"/>
      <c r="D41" s="36"/>
      <c r="E41" s="36"/>
      <c r="F41" s="36"/>
      <c r="G41" s="36"/>
      <c r="H41" s="36"/>
      <c r="I41" s="36"/>
      <c r="J41" s="36"/>
      <c r="K41" s="36"/>
      <c r="L41" s="36"/>
      <c r="M41" s="7"/>
      <c r="N41" s="36"/>
      <c r="O41" s="36"/>
      <c r="P41" s="36"/>
      <c r="Q41" s="36"/>
      <c r="R41" s="36"/>
      <c r="S41" s="36"/>
      <c r="T41" s="36"/>
      <c r="U41" s="36"/>
      <c r="V41" s="36"/>
      <c r="W41" s="36"/>
      <c r="X41" s="146"/>
      <c r="Y41" s="1"/>
    </row>
    <row r="42" spans="1:25" x14ac:dyDescent="0.2">
      <c r="A42" s="53"/>
      <c r="B42" s="7"/>
      <c r="C42" s="7"/>
      <c r="D42" s="7"/>
      <c r="E42" s="7"/>
      <c r="F42" s="7"/>
      <c r="G42" s="7"/>
      <c r="H42" s="7"/>
      <c r="I42" s="7"/>
      <c r="J42" s="7"/>
      <c r="K42" s="7"/>
      <c r="L42" s="7"/>
      <c r="M42" s="7"/>
      <c r="N42" s="7"/>
      <c r="O42" s="7"/>
      <c r="P42" s="7"/>
      <c r="Q42" s="7"/>
      <c r="R42" s="7"/>
      <c r="S42" s="7"/>
      <c r="T42" s="7"/>
      <c r="U42" s="7"/>
      <c r="V42" s="7"/>
      <c r="W42" s="7"/>
      <c r="X42" s="35"/>
      <c r="Y42" s="1"/>
    </row>
    <row r="43" spans="1:25" x14ac:dyDescent="0.2">
      <c r="A43" s="53"/>
      <c r="B43" s="7"/>
      <c r="C43" s="7"/>
      <c r="D43" s="7"/>
      <c r="E43" s="7"/>
      <c r="F43" s="7"/>
      <c r="G43" s="7"/>
      <c r="H43" s="7"/>
      <c r="I43" s="7"/>
      <c r="J43" s="7"/>
      <c r="K43" s="7"/>
      <c r="L43" s="7"/>
      <c r="M43" s="7"/>
      <c r="N43" s="7"/>
      <c r="O43" s="7"/>
      <c r="P43" s="7"/>
      <c r="Q43" s="7"/>
      <c r="R43" s="7"/>
      <c r="S43" s="7"/>
      <c r="T43" s="7"/>
      <c r="U43" s="7"/>
      <c r="V43" s="7"/>
      <c r="W43" s="7"/>
      <c r="X43" s="35"/>
      <c r="Y43" s="1"/>
    </row>
    <row r="44" spans="1:25" x14ac:dyDescent="0.2">
      <c r="A44" s="53"/>
      <c r="B44" s="7"/>
      <c r="C44" s="7"/>
      <c r="D44" s="7"/>
      <c r="E44" s="7"/>
      <c r="F44" s="7"/>
      <c r="G44" s="7"/>
      <c r="H44" s="7"/>
      <c r="I44" s="7"/>
      <c r="J44" s="7"/>
      <c r="K44" s="7"/>
      <c r="L44" s="7"/>
      <c r="M44" s="7"/>
      <c r="N44" s="7"/>
      <c r="O44" s="7"/>
      <c r="P44" s="7"/>
      <c r="Q44" s="7"/>
      <c r="R44" s="7"/>
      <c r="S44" s="7"/>
      <c r="T44" s="7"/>
      <c r="U44" s="7"/>
      <c r="V44" s="7"/>
      <c r="W44" s="7"/>
      <c r="X44" s="35"/>
      <c r="Y44" s="1"/>
    </row>
    <row r="45" spans="1:25" x14ac:dyDescent="0.2">
      <c r="A45" s="53"/>
      <c r="B45" s="7"/>
      <c r="C45" s="7"/>
      <c r="D45" s="7"/>
      <c r="E45" s="7"/>
      <c r="F45" s="7"/>
      <c r="G45" s="7"/>
      <c r="H45" s="7"/>
      <c r="I45" s="7"/>
      <c r="J45" s="7"/>
      <c r="K45" s="7"/>
      <c r="L45" s="7"/>
      <c r="M45" s="7"/>
      <c r="N45" s="7"/>
      <c r="O45" s="7"/>
      <c r="P45" s="7"/>
      <c r="Q45" s="7"/>
      <c r="R45" s="7"/>
      <c r="S45" s="7"/>
      <c r="T45" s="7"/>
      <c r="U45" s="7"/>
      <c r="V45" s="7"/>
      <c r="W45" s="7"/>
      <c r="X45" s="35"/>
      <c r="Y45" s="1"/>
    </row>
    <row r="46" spans="1:25" ht="15.75" customHeight="1" thickBot="1" x14ac:dyDescent="0.25">
      <c r="A46" s="64"/>
      <c r="B46" s="65"/>
      <c r="C46" s="65"/>
      <c r="D46" s="65"/>
      <c r="E46" s="65"/>
      <c r="F46" s="65"/>
      <c r="G46" s="65"/>
      <c r="H46" s="65"/>
      <c r="I46" s="65"/>
      <c r="J46" s="65"/>
      <c r="K46" s="65"/>
      <c r="L46" s="65"/>
      <c r="M46" s="65"/>
      <c r="N46" s="65"/>
      <c r="O46" s="65"/>
      <c r="P46" s="65"/>
      <c r="Q46" s="65"/>
      <c r="R46" s="65"/>
      <c r="S46" s="65"/>
      <c r="T46" s="65"/>
      <c r="U46" s="65"/>
      <c r="V46" s="65"/>
      <c r="W46" s="65"/>
      <c r="X46" s="66"/>
      <c r="Y46" s="1"/>
    </row>
    <row r="47" spans="1:25"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x14ac:dyDescent="0.2">
      <c r="A48" s="1"/>
      <c r="B48" s="1"/>
      <c r="C48" s="1"/>
      <c r="F48" s="1"/>
      <c r="G48" s="1"/>
      <c r="H48" s="1"/>
      <c r="I48" s="1"/>
      <c r="L48" s="1"/>
      <c r="M48" s="1"/>
      <c r="N48" s="1"/>
      <c r="O48" s="1"/>
      <c r="Q48" s="1"/>
      <c r="R48" s="1"/>
      <c r="S48" s="1"/>
      <c r="T48" s="1"/>
      <c r="U48" s="1"/>
      <c r="W48" s="1"/>
      <c r="X48" s="1"/>
      <c r="Y48" s="1"/>
    </row>
    <row r="49" spans="1:25" x14ac:dyDescent="0.2">
      <c r="A49" s="1"/>
      <c r="B49" s="1"/>
      <c r="C49" s="1"/>
      <c r="F49" s="1"/>
      <c r="G49" s="1"/>
      <c r="H49" s="1"/>
      <c r="I49" s="1"/>
      <c r="L49" s="1"/>
      <c r="M49" s="1"/>
      <c r="N49" s="1"/>
      <c r="O49" s="1"/>
      <c r="Q49" s="1"/>
      <c r="R49" s="1"/>
      <c r="S49" s="1"/>
      <c r="T49" s="1"/>
      <c r="U49" s="1"/>
      <c r="W49" s="1"/>
      <c r="X49" s="1"/>
      <c r="Y49" s="1"/>
    </row>
    <row r="50" spans="1:25" x14ac:dyDescent="0.2">
      <c r="A50" s="1"/>
      <c r="B50" s="1"/>
      <c r="C50" s="1"/>
      <c r="F50" s="1"/>
      <c r="G50" s="1"/>
      <c r="H50" s="1"/>
      <c r="I50" s="1"/>
      <c r="W50" s="1"/>
      <c r="X50" s="1"/>
      <c r="Y50" s="1"/>
    </row>
    <row r="51" spans="1:25" x14ac:dyDescent="0.2">
      <c r="W51" s="1"/>
      <c r="X51" s="1"/>
      <c r="Y51" s="1"/>
    </row>
    <row r="52" spans="1:25" x14ac:dyDescent="0.2">
      <c r="W52" s="1"/>
      <c r="X52" s="1"/>
      <c r="Y52" s="1"/>
    </row>
    <row r="53" spans="1:25" x14ac:dyDescent="0.2">
      <c r="W53" s="1"/>
      <c r="X53" s="1"/>
      <c r="Y53" s="1"/>
    </row>
    <row r="54" spans="1:25" x14ac:dyDescent="0.2">
      <c r="W54" s="1"/>
      <c r="X54" s="1"/>
      <c r="Y54" s="1"/>
    </row>
    <row r="55" spans="1:25" x14ac:dyDescent="0.2">
      <c r="W55" s="1"/>
      <c r="X55" s="1"/>
      <c r="Y55" s="1"/>
    </row>
  </sheetData>
  <sheetProtection password="CCF7" sheet="1" objects="1" scenarios="1" selectLockedCells="1"/>
  <mergeCells count="11">
    <mergeCell ref="J10:P11"/>
    <mergeCell ref="B11:D11"/>
    <mergeCell ref="R11:T11"/>
    <mergeCell ref="V11:X11"/>
    <mergeCell ref="B7:I7"/>
    <mergeCell ref="R7:T7"/>
    <mergeCell ref="W7:X7"/>
    <mergeCell ref="M8:N8"/>
    <mergeCell ref="B9:E9"/>
    <mergeCell ref="R9:T9"/>
    <mergeCell ref="V9:X9"/>
  </mergeCells>
  <conditionalFormatting sqref="D16 D18 D20 D22 D24 D26 D28 D30 D32 D34 D36 D38 J16 J18 J20 J22 J24 J26 J28 J30 J32 J34 J36 J38 P16 P18 P20 P22 P24 P26 P28 P30 P32 P34 P36 P38 V16 V18 V20 V22 V24 V26 V28 V30 V32 V34 V36 V38">
    <cfRule type="expression" dxfId="3" priority="2" stopIfTrue="1">
      <formula>IF(OR(D16=0, AND(D16&gt;=20,F16&lt;25724)), FALSE, TRUE)</formula>
    </cfRule>
  </conditionalFormatting>
  <dataValidations count="1">
    <dataValidation type="list" allowBlank="1" showInputMessage="1" sqref="G9">
      <formula1>$H$9:$I$9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Y47"/>
  <sheetViews>
    <sheetView showGridLines="0" tabSelected="1" topLeftCell="A4" workbookViewId="0">
      <selection activeCell="D18" sqref="D18"/>
    </sheetView>
  </sheetViews>
  <sheetFormatPr defaultRowHeight="12.75" x14ac:dyDescent="0.2"/>
  <cols>
    <col min="1" max="1" width="2.7109375" customWidth="1"/>
    <col min="2" max="2" width="8.7109375" customWidth="1"/>
    <col min="3" max="3" width="2.28515625" customWidth="1"/>
    <col min="4" max="4" width="10.7109375" customWidth="1"/>
    <col min="5" max="5" width="2.28515625" customWidth="1"/>
    <col min="6" max="6" width="12.7109375" customWidth="1"/>
    <col min="7" max="7" width="5.7109375" customWidth="1"/>
    <col min="8" max="8" width="8.7109375" customWidth="1"/>
    <col min="9" max="9" width="2.28515625" customWidth="1"/>
    <col min="10" max="10" width="10.7109375" customWidth="1"/>
    <col min="11" max="11" width="2.28515625" customWidth="1"/>
    <col min="12" max="12" width="12.7109375" customWidth="1"/>
    <col min="13" max="13" width="5.7109375" customWidth="1"/>
    <col min="14" max="14" width="8.7109375" customWidth="1"/>
    <col min="15" max="15" width="2.28515625" customWidth="1"/>
    <col min="16" max="16" width="10.7109375" customWidth="1"/>
    <col min="17" max="17" width="2.28515625" customWidth="1"/>
    <col min="18" max="18" width="12.7109375" customWidth="1"/>
    <col min="19" max="19" width="5.7109375" customWidth="1"/>
    <col min="20" max="20" width="8.7109375" customWidth="1"/>
    <col min="21" max="21" width="2.28515625" customWidth="1"/>
    <col min="22" max="22" width="10.7109375" customWidth="1"/>
    <col min="23" max="23" width="2.28515625" customWidth="1"/>
    <col min="24" max="24" width="12.7109375" customWidth="1"/>
  </cols>
  <sheetData>
    <row r="1" spans="1:25" ht="15" customHeight="1" x14ac:dyDescent="0.2">
      <c r="A1" s="209"/>
      <c r="B1" s="210"/>
      <c r="C1" s="210"/>
      <c r="D1" s="210"/>
      <c r="E1" s="210"/>
      <c r="F1" s="210"/>
      <c r="G1" s="210"/>
      <c r="H1" s="210"/>
      <c r="I1" s="210"/>
      <c r="J1" s="210"/>
      <c r="K1" s="210"/>
      <c r="L1" s="210"/>
      <c r="M1" s="210"/>
      <c r="N1" s="210"/>
      <c r="O1" s="210"/>
      <c r="P1" s="210"/>
      <c r="Q1" s="210"/>
      <c r="R1" s="210"/>
      <c r="S1" s="210"/>
      <c r="T1" s="210"/>
      <c r="U1" s="210"/>
      <c r="V1" s="210"/>
      <c r="W1" s="210"/>
      <c r="X1" s="211"/>
      <c r="Y1" s="212"/>
    </row>
    <row r="2" spans="1:25" ht="15" customHeight="1" x14ac:dyDescent="0.2">
      <c r="A2" s="213"/>
      <c r="B2" s="214"/>
      <c r="C2" s="214"/>
      <c r="D2" s="214"/>
      <c r="E2" s="214"/>
      <c r="F2" s="214"/>
      <c r="G2" s="214"/>
      <c r="H2" s="214"/>
      <c r="I2" s="214"/>
      <c r="J2" s="214"/>
      <c r="K2" s="214"/>
      <c r="L2" s="214"/>
      <c r="M2" s="214"/>
      <c r="N2" s="214"/>
      <c r="O2" s="214"/>
      <c r="P2" s="214"/>
      <c r="Q2" s="214"/>
      <c r="R2" s="214"/>
      <c r="S2" s="214"/>
      <c r="T2" s="214"/>
      <c r="U2" s="214"/>
      <c r="V2" s="214"/>
      <c r="W2" s="214"/>
      <c r="X2" s="215"/>
      <c r="Y2" s="212"/>
    </row>
    <row r="3" spans="1:25" ht="15" customHeight="1" x14ac:dyDescent="0.2">
      <c r="A3" s="213"/>
      <c r="B3" s="214"/>
      <c r="C3" s="214"/>
      <c r="D3" s="214"/>
      <c r="E3" s="214"/>
      <c r="F3" s="214"/>
      <c r="G3" s="214"/>
      <c r="H3" s="214"/>
      <c r="I3" s="214"/>
      <c r="J3" s="214"/>
      <c r="K3" s="214"/>
      <c r="L3" s="214"/>
      <c r="M3" s="214"/>
      <c r="N3" s="214"/>
      <c r="O3" s="214"/>
      <c r="P3" s="214"/>
      <c r="Q3" s="214"/>
      <c r="R3" s="214"/>
      <c r="S3" s="214"/>
      <c r="T3" s="214"/>
      <c r="U3" s="214"/>
      <c r="V3" s="214"/>
      <c r="W3" s="214"/>
      <c r="X3" s="215"/>
      <c r="Y3" s="212"/>
    </row>
    <row r="4" spans="1:25" ht="15" customHeight="1" x14ac:dyDescent="0.2">
      <c r="A4" s="213"/>
      <c r="B4" s="214"/>
      <c r="C4" s="214"/>
      <c r="D4" s="214"/>
      <c r="E4" s="214"/>
      <c r="F4" s="214"/>
      <c r="G4" s="214"/>
      <c r="H4" s="214"/>
      <c r="I4" s="214"/>
      <c r="J4" s="214"/>
      <c r="K4" s="214"/>
      <c r="L4" s="214"/>
      <c r="M4" s="214"/>
      <c r="N4" s="214"/>
      <c r="O4" s="214"/>
      <c r="P4" s="214"/>
      <c r="Q4" s="214"/>
      <c r="R4" s="214"/>
      <c r="S4" s="214"/>
      <c r="T4" s="214"/>
      <c r="U4" s="214"/>
      <c r="V4" s="214"/>
      <c r="W4" s="214"/>
      <c r="X4" s="215"/>
      <c r="Y4" s="212"/>
    </row>
    <row r="5" spans="1:25" ht="15" customHeight="1" x14ac:dyDescent="0.2">
      <c r="A5" s="213"/>
      <c r="B5" s="214"/>
      <c r="C5" s="214"/>
      <c r="D5" s="214"/>
      <c r="E5" s="214"/>
      <c r="F5" s="214"/>
      <c r="G5" s="214"/>
      <c r="H5" s="214"/>
      <c r="I5" s="214"/>
      <c r="J5" s="214"/>
      <c r="K5" s="214"/>
      <c r="L5" s="214"/>
      <c r="M5" s="214"/>
      <c r="N5" s="214"/>
      <c r="O5" s="214"/>
      <c r="P5" s="216"/>
      <c r="Q5" s="214"/>
      <c r="R5" s="214"/>
      <c r="S5" s="214"/>
      <c r="T5" s="214"/>
      <c r="U5" s="214"/>
      <c r="V5" s="214"/>
      <c r="W5" s="214"/>
      <c r="X5" s="215"/>
      <c r="Y5" s="212"/>
    </row>
    <row r="6" spans="1:25" ht="15" customHeight="1" x14ac:dyDescent="0.3">
      <c r="A6" s="213"/>
      <c r="B6" s="214"/>
      <c r="C6" s="214"/>
      <c r="D6" s="214"/>
      <c r="E6" s="214"/>
      <c r="F6" s="214"/>
      <c r="G6" s="214"/>
      <c r="H6" s="214"/>
      <c r="I6" s="217"/>
      <c r="J6" s="214"/>
      <c r="K6" s="218"/>
      <c r="L6" s="218"/>
      <c r="M6" s="218"/>
      <c r="N6" s="218"/>
      <c r="O6" s="218"/>
      <c r="P6" s="218"/>
      <c r="Q6" s="214"/>
      <c r="R6" s="214"/>
      <c r="S6" s="214"/>
      <c r="T6" s="214"/>
      <c r="U6" s="214"/>
      <c r="V6" s="214"/>
      <c r="W6" s="214"/>
      <c r="X6" s="215"/>
      <c r="Y6" s="212"/>
    </row>
    <row r="7" spans="1:25" ht="20.100000000000001" customHeight="1" x14ac:dyDescent="0.25">
      <c r="A7" s="213"/>
      <c r="B7" s="313"/>
      <c r="C7" s="313"/>
      <c r="D7" s="313"/>
      <c r="E7" s="313"/>
      <c r="F7" s="313"/>
      <c r="G7" s="313"/>
      <c r="H7" s="313"/>
      <c r="I7" s="313"/>
      <c r="J7" s="314" t="s">
        <v>98</v>
      </c>
      <c r="K7" s="314"/>
      <c r="L7" s="314"/>
      <c r="M7" s="314"/>
      <c r="N7" s="314"/>
      <c r="O7" s="314"/>
      <c r="P7" s="314"/>
      <c r="Q7" s="243"/>
      <c r="R7" s="315" t="s">
        <v>43</v>
      </c>
      <c r="S7" s="315"/>
      <c r="T7" s="315"/>
      <c r="U7" s="243"/>
      <c r="V7" s="242">
        <f>(SUM(F16:F38)+SUM(L16:L38)+SUM(R16:R38)+SUM(X16:X38))/1000</f>
        <v>3.0535167476852196</v>
      </c>
      <c r="W7" s="310" t="s">
        <v>117</v>
      </c>
      <c r="X7" s="311"/>
      <c r="Y7" s="212"/>
    </row>
    <row r="8" spans="1:25" ht="20.100000000000001" customHeight="1" x14ac:dyDescent="0.2">
      <c r="A8" s="213"/>
      <c r="B8" s="219"/>
      <c r="C8" s="219"/>
      <c r="D8" s="219"/>
      <c r="E8" s="219"/>
      <c r="F8" s="214"/>
      <c r="G8" s="214"/>
      <c r="H8" s="214"/>
      <c r="I8" s="219"/>
      <c r="J8" s="219"/>
      <c r="K8" s="219"/>
      <c r="L8" s="219"/>
      <c r="M8" s="312">
        <f>0.0004532/2</f>
        <v>2.2660000000000001E-4</v>
      </c>
      <c r="N8" s="312"/>
      <c r="O8" s="214"/>
      <c r="P8" s="214"/>
      <c r="Q8" s="214"/>
      <c r="R8" s="214"/>
      <c r="S8" s="214"/>
      <c r="T8" s="214"/>
      <c r="U8" s="214"/>
      <c r="V8" s="214"/>
      <c r="W8" s="214"/>
      <c r="X8" s="215"/>
      <c r="Y8" s="212"/>
    </row>
    <row r="9" spans="1:25" ht="20.100000000000001" customHeight="1" x14ac:dyDescent="0.25">
      <c r="A9" s="247"/>
      <c r="B9" s="278" t="s">
        <v>18</v>
      </c>
      <c r="C9" s="278"/>
      <c r="D9" s="278"/>
      <c r="E9" s="278"/>
      <c r="F9" s="258" t="s">
        <v>108</v>
      </c>
      <c r="G9" s="55" t="s">
        <v>1</v>
      </c>
      <c r="H9" s="248" t="s">
        <v>1</v>
      </c>
      <c r="I9" s="249" t="s">
        <v>5</v>
      </c>
      <c r="J9" s="245" t="s">
        <v>120</v>
      </c>
      <c r="K9" s="245"/>
      <c r="L9" s="245"/>
      <c r="M9" s="245"/>
      <c r="N9" s="246"/>
      <c r="O9" s="246"/>
      <c r="P9" s="246" t="s">
        <v>4</v>
      </c>
      <c r="Q9" s="243"/>
      <c r="R9" s="287" t="s">
        <v>99</v>
      </c>
      <c r="S9" s="287"/>
      <c r="T9" s="287"/>
      <c r="U9" s="214"/>
      <c r="V9" s="308">
        <v>17</v>
      </c>
      <c r="W9" s="308"/>
      <c r="X9" s="309"/>
      <c r="Y9" s="212"/>
    </row>
    <row r="10" spans="1:25" ht="6.95" customHeight="1" x14ac:dyDescent="0.2">
      <c r="A10" s="213"/>
      <c r="B10" s="214"/>
      <c r="C10" s="214"/>
      <c r="D10" s="214"/>
      <c r="E10" s="214"/>
      <c r="F10" s="220"/>
      <c r="G10" s="220"/>
      <c r="H10" s="220"/>
      <c r="I10" s="214"/>
      <c r="J10" s="214"/>
      <c r="K10" s="214"/>
      <c r="L10" s="214"/>
      <c r="M10" s="214"/>
      <c r="N10" s="214"/>
      <c r="O10" s="214"/>
      <c r="P10" s="214"/>
      <c r="Q10" s="214"/>
      <c r="R10" s="219"/>
      <c r="S10" s="219"/>
      <c r="T10" s="219"/>
      <c r="U10" s="214"/>
      <c r="V10" s="214"/>
      <c r="W10" s="214"/>
      <c r="X10" s="215"/>
      <c r="Y10" s="212"/>
    </row>
    <row r="11" spans="1:25" ht="20.100000000000001" customHeight="1" x14ac:dyDescent="0.25">
      <c r="A11" s="213"/>
      <c r="B11" s="306"/>
      <c r="C11" s="306"/>
      <c r="D11" s="306"/>
      <c r="E11" s="214"/>
      <c r="F11" s="221"/>
      <c r="G11" s="222"/>
      <c r="H11" s="223"/>
      <c r="I11" s="214"/>
      <c r="J11" s="307"/>
      <c r="K11" s="307"/>
      <c r="L11" s="307"/>
      <c r="M11" s="307"/>
      <c r="N11" s="214"/>
      <c r="O11" s="214"/>
      <c r="P11" s="214"/>
      <c r="Q11" s="214"/>
      <c r="R11" s="283" t="s">
        <v>44</v>
      </c>
      <c r="S11" s="283"/>
      <c r="T11" s="283"/>
      <c r="U11" s="214"/>
      <c r="V11" s="308">
        <f>+'Coût Air comprimé'!D15*'Coût Air comprimé'!D17*'ParaDish2@5m'!V7/1000</f>
        <v>430.36265041875487</v>
      </c>
      <c r="W11" s="308"/>
      <c r="X11" s="309"/>
      <c r="Y11" s="212"/>
    </row>
    <row r="12" spans="1:25" ht="6.95" customHeight="1" x14ac:dyDescent="0.2">
      <c r="A12" s="213"/>
      <c r="B12" s="214"/>
      <c r="C12" s="214"/>
      <c r="D12" s="214"/>
      <c r="E12" s="214"/>
      <c r="F12" s="214"/>
      <c r="G12" s="214"/>
      <c r="H12" s="214"/>
      <c r="I12" s="214"/>
      <c r="J12" s="214"/>
      <c r="K12" s="214"/>
      <c r="L12" s="214"/>
      <c r="M12" s="214"/>
      <c r="N12" s="214"/>
      <c r="O12" s="214"/>
      <c r="P12" s="214"/>
      <c r="Q12" s="214"/>
      <c r="R12" s="214"/>
      <c r="S12" s="214"/>
      <c r="T12" s="214"/>
      <c r="U12" s="214"/>
      <c r="V12" s="214"/>
      <c r="W12" s="214"/>
      <c r="X12" s="215"/>
      <c r="Y12" s="212"/>
    </row>
    <row r="13" spans="1:25" ht="20.100000000000001" customHeight="1" thickBot="1" x14ac:dyDescent="0.25">
      <c r="A13" s="213"/>
      <c r="B13" s="214"/>
      <c r="C13" s="214"/>
      <c r="D13" s="214"/>
      <c r="E13" s="214"/>
      <c r="F13" s="214"/>
      <c r="G13" s="214"/>
      <c r="H13" s="214"/>
      <c r="I13" s="214"/>
      <c r="J13" s="214"/>
      <c r="K13" s="214"/>
      <c r="L13" s="214"/>
      <c r="M13" s="214"/>
      <c r="N13" s="214"/>
      <c r="O13" s="214"/>
      <c r="P13" s="214"/>
      <c r="Q13" s="214"/>
      <c r="R13" s="214"/>
      <c r="S13" s="214"/>
      <c r="T13" s="214"/>
      <c r="U13" s="214"/>
      <c r="V13" s="214"/>
      <c r="W13" s="214"/>
      <c r="X13" s="215"/>
      <c r="Y13" s="212"/>
    </row>
    <row r="14" spans="1:25" s="252" customFormat="1" ht="20.100000000000001" customHeight="1" thickBot="1" x14ac:dyDescent="0.25">
      <c r="A14" s="244"/>
      <c r="B14" s="4" t="s">
        <v>21</v>
      </c>
      <c r="C14" s="250"/>
      <c r="D14" s="4" t="s">
        <v>0</v>
      </c>
      <c r="E14" s="250"/>
      <c r="F14" s="142" t="s">
        <v>103</v>
      </c>
      <c r="G14" s="250"/>
      <c r="H14" s="4" t="s">
        <v>21</v>
      </c>
      <c r="I14" s="250"/>
      <c r="J14" s="4" t="s">
        <v>0</v>
      </c>
      <c r="K14" s="250"/>
      <c r="L14" s="142" t="s">
        <v>103</v>
      </c>
      <c r="M14" s="171"/>
      <c r="N14" s="4" t="s">
        <v>21</v>
      </c>
      <c r="O14" s="250"/>
      <c r="P14" s="4" t="s">
        <v>0</v>
      </c>
      <c r="Q14" s="250"/>
      <c r="R14" s="142" t="s">
        <v>103</v>
      </c>
      <c r="S14" s="250"/>
      <c r="T14" s="4" t="s">
        <v>21</v>
      </c>
      <c r="U14" s="250"/>
      <c r="V14" s="4" t="s">
        <v>0</v>
      </c>
      <c r="W14" s="250"/>
      <c r="X14" s="142" t="s">
        <v>103</v>
      </c>
      <c r="Y14" s="251"/>
    </row>
    <row r="15" spans="1:25" ht="20.100000000000001" customHeight="1" x14ac:dyDescent="0.2">
      <c r="A15" s="213"/>
      <c r="B15" s="224"/>
      <c r="C15" s="224"/>
      <c r="D15" s="224"/>
      <c r="E15" s="224"/>
      <c r="F15" s="224"/>
      <c r="G15" s="224"/>
      <c r="H15" s="224"/>
      <c r="I15" s="224"/>
      <c r="J15" s="224"/>
      <c r="K15" s="224"/>
      <c r="L15" s="224"/>
      <c r="M15" s="214"/>
      <c r="N15" s="214"/>
      <c r="O15" s="214"/>
      <c r="P15" s="214"/>
      <c r="Q15" s="214"/>
      <c r="R15" s="214"/>
      <c r="S15" s="214"/>
      <c r="T15" s="214"/>
      <c r="U15" s="214"/>
      <c r="V15" s="214"/>
      <c r="W15" s="214"/>
      <c r="X15" s="215"/>
      <c r="Y15" s="212"/>
    </row>
    <row r="16" spans="1:25" ht="20.100000000000001" customHeight="1" x14ac:dyDescent="0.2">
      <c r="A16" s="213"/>
      <c r="B16" s="234">
        <v>1</v>
      </c>
      <c r="C16" s="224"/>
      <c r="D16" s="225">
        <v>38</v>
      </c>
      <c r="E16" s="224"/>
      <c r="F16" s="226">
        <f>IF((D16&gt;=20),IF(D16&lt;=75,342.15*EXP(0.0576*D16),25726),0)</f>
        <v>3053.5167476852198</v>
      </c>
      <c r="G16" s="224"/>
      <c r="H16" s="234">
        <v>13</v>
      </c>
      <c r="I16" s="224"/>
      <c r="J16" s="227"/>
      <c r="K16" s="224"/>
      <c r="L16" s="226">
        <f>IF((J16&gt;=20),IF(J16&lt;=75,342.15*EXP(0.0576*J16),25726),0)</f>
        <v>0</v>
      </c>
      <c r="M16" s="214"/>
      <c r="N16" s="234">
        <v>25</v>
      </c>
      <c r="O16" s="224"/>
      <c r="P16" s="225"/>
      <c r="Q16" s="224"/>
      <c r="R16" s="226">
        <f>IF((P16&gt;=20),IF(P16&lt;=75,342.15*EXP(0.0576*P16),25726),0)</f>
        <v>0</v>
      </c>
      <c r="S16" s="224"/>
      <c r="T16" s="234">
        <v>37</v>
      </c>
      <c r="U16" s="224"/>
      <c r="V16" s="225"/>
      <c r="W16" s="224"/>
      <c r="X16" s="226">
        <f>IF((V16&gt;=20),IF(V16&lt;=75,342.15*EXP(0.0576*V16),25726),0)</f>
        <v>0</v>
      </c>
      <c r="Y16" s="212"/>
    </row>
    <row r="17" spans="1:25" ht="9.9499999999999993" customHeight="1" x14ac:dyDescent="0.2">
      <c r="A17" s="213"/>
      <c r="B17" s="224"/>
      <c r="C17" s="224"/>
      <c r="D17" s="224"/>
      <c r="E17" s="224"/>
      <c r="F17" s="228"/>
      <c r="G17" s="262"/>
      <c r="H17" s="224"/>
      <c r="I17" s="224"/>
      <c r="J17" s="224"/>
      <c r="K17" s="224"/>
      <c r="L17" s="228"/>
      <c r="M17" s="214"/>
      <c r="N17" s="224"/>
      <c r="O17" s="224"/>
      <c r="P17" s="224"/>
      <c r="Q17" s="224"/>
      <c r="R17" s="228"/>
      <c r="S17" s="224"/>
      <c r="T17" s="224"/>
      <c r="U17" s="224"/>
      <c r="V17" s="224"/>
      <c r="W17" s="224"/>
      <c r="X17" s="229"/>
      <c r="Y17" s="212"/>
    </row>
    <row r="18" spans="1:25" ht="20.100000000000001" customHeight="1" x14ac:dyDescent="0.2">
      <c r="A18" s="213"/>
      <c r="B18" s="234">
        <v>2</v>
      </c>
      <c r="C18" s="224"/>
      <c r="D18" s="225"/>
      <c r="E18" s="224"/>
      <c r="F18" s="226">
        <f>IF((D18&gt;=20),IF(D18&lt;=75,342.15*EXP(0.0576*D18),25726),0)</f>
        <v>0</v>
      </c>
      <c r="G18" s="224"/>
      <c r="H18" s="234">
        <v>14</v>
      </c>
      <c r="I18" s="224"/>
      <c r="J18" s="225"/>
      <c r="K18" s="224"/>
      <c r="L18" s="226">
        <f>IF((J18&gt;=20),IF(J18&lt;=75,342.15*EXP(0.0576*J18),25726),0)</f>
        <v>0</v>
      </c>
      <c r="M18" s="214"/>
      <c r="N18" s="234">
        <v>26</v>
      </c>
      <c r="O18" s="224"/>
      <c r="P18" s="225"/>
      <c r="Q18" s="224"/>
      <c r="R18" s="226">
        <f>IF((P18&gt;=20),IF(P18&lt;=75,342.15*EXP(0.0576*P18),25726),0)</f>
        <v>0</v>
      </c>
      <c r="S18" s="224"/>
      <c r="T18" s="234">
        <v>38</v>
      </c>
      <c r="U18" s="224"/>
      <c r="V18" s="225"/>
      <c r="W18" s="224"/>
      <c r="X18" s="226">
        <f>IF((V18&gt;=20),IF(V18&lt;=75,342.15*EXP(0.0576*V18),25726),0)</f>
        <v>0</v>
      </c>
      <c r="Y18" s="212"/>
    </row>
    <row r="19" spans="1:25" ht="9.9499999999999993" customHeight="1" x14ac:dyDescent="0.2">
      <c r="A19" s="213"/>
      <c r="B19" s="224"/>
      <c r="C19" s="224"/>
      <c r="D19" s="224"/>
      <c r="E19" s="224"/>
      <c r="F19" s="228"/>
      <c r="G19" s="224"/>
      <c r="H19" s="224"/>
      <c r="I19" s="224"/>
      <c r="J19" s="224"/>
      <c r="K19" s="224"/>
      <c r="L19" s="228"/>
      <c r="M19" s="214"/>
      <c r="N19" s="224"/>
      <c r="O19" s="224"/>
      <c r="P19" s="224"/>
      <c r="Q19" s="224"/>
      <c r="R19" s="228"/>
      <c r="S19" s="224"/>
      <c r="T19" s="224"/>
      <c r="U19" s="224"/>
      <c r="V19" s="224"/>
      <c r="W19" s="224"/>
      <c r="X19" s="229"/>
      <c r="Y19" s="212"/>
    </row>
    <row r="20" spans="1:25" ht="20.100000000000001" customHeight="1" x14ac:dyDescent="0.2">
      <c r="A20" s="213"/>
      <c r="B20" s="234">
        <v>3</v>
      </c>
      <c r="C20" s="224"/>
      <c r="D20" s="225"/>
      <c r="E20" s="224"/>
      <c r="F20" s="226">
        <f>IF((D20&gt;=20),IF(D20&lt;=75,342.15*EXP(0.0576*D20),25726),0)</f>
        <v>0</v>
      </c>
      <c r="G20" s="224"/>
      <c r="H20" s="234">
        <v>15</v>
      </c>
      <c r="I20" s="224"/>
      <c r="J20" s="225"/>
      <c r="K20" s="224"/>
      <c r="L20" s="226">
        <f>IF((J20&gt;=20),IF(J20&lt;=75,342.15*EXP(0.0576*J20),25726),0)</f>
        <v>0</v>
      </c>
      <c r="M20" s="214"/>
      <c r="N20" s="234">
        <v>27</v>
      </c>
      <c r="O20" s="224"/>
      <c r="P20" s="225"/>
      <c r="Q20" s="224"/>
      <c r="R20" s="226">
        <f>IF((P20&gt;=20),IF(P20&lt;=75,342.15*EXP(0.0576*P20),25726),0)</f>
        <v>0</v>
      </c>
      <c r="S20" s="224"/>
      <c r="T20" s="234">
        <v>39</v>
      </c>
      <c r="U20" s="224"/>
      <c r="V20" s="225"/>
      <c r="W20" s="224"/>
      <c r="X20" s="226">
        <f>IF((V20&gt;=20),IF(V20&lt;=75,342.15*EXP(0.0576*V20),25726),0)</f>
        <v>0</v>
      </c>
      <c r="Y20" s="212"/>
    </row>
    <row r="21" spans="1:25" ht="9.9499999999999993" customHeight="1" x14ac:dyDescent="0.2">
      <c r="A21" s="213"/>
      <c r="B21" s="224"/>
      <c r="C21" s="224"/>
      <c r="D21" s="224"/>
      <c r="E21" s="224"/>
      <c r="F21" s="228"/>
      <c r="G21" s="224"/>
      <c r="H21" s="224"/>
      <c r="I21" s="224"/>
      <c r="J21" s="224"/>
      <c r="K21" s="224"/>
      <c r="L21" s="228"/>
      <c r="M21" s="214"/>
      <c r="N21" s="224"/>
      <c r="O21" s="224"/>
      <c r="P21" s="224"/>
      <c r="Q21" s="224"/>
      <c r="R21" s="228"/>
      <c r="S21" s="224"/>
      <c r="T21" s="224"/>
      <c r="U21" s="224"/>
      <c r="V21" s="224"/>
      <c r="W21" s="224"/>
      <c r="X21" s="229"/>
      <c r="Y21" s="212"/>
    </row>
    <row r="22" spans="1:25" ht="20.100000000000001" customHeight="1" x14ac:dyDescent="0.2">
      <c r="A22" s="213"/>
      <c r="B22" s="234">
        <v>4</v>
      </c>
      <c r="C22" s="224"/>
      <c r="D22" s="225"/>
      <c r="E22" s="224"/>
      <c r="F22" s="226">
        <f>IF((D22&gt;=20),IF(D22&lt;=75,342.15*EXP(0.0576*D22),25726),0)</f>
        <v>0</v>
      </c>
      <c r="G22" s="224"/>
      <c r="H22" s="234">
        <v>16</v>
      </c>
      <c r="I22" s="224"/>
      <c r="J22" s="225"/>
      <c r="K22" s="224"/>
      <c r="L22" s="226">
        <f>IF((J22&gt;=20),IF(J22&lt;=75,342.15*EXP(0.0576*J22),25726),0)</f>
        <v>0</v>
      </c>
      <c r="M22" s="214"/>
      <c r="N22" s="234">
        <v>28</v>
      </c>
      <c r="O22" s="224"/>
      <c r="P22" s="225"/>
      <c r="Q22" s="224"/>
      <c r="R22" s="226">
        <f>IF((P22&gt;=20),IF(P22&lt;=75,342.15*EXP(0.0576*P22),25726),0)</f>
        <v>0</v>
      </c>
      <c r="S22" s="224"/>
      <c r="T22" s="234">
        <v>40</v>
      </c>
      <c r="U22" s="224"/>
      <c r="V22" s="225"/>
      <c r="W22" s="224"/>
      <c r="X22" s="226">
        <f>IF((V22&gt;=20),IF(V22&lt;=75,342.15*EXP(0.0576*V22),25726),0)</f>
        <v>0</v>
      </c>
      <c r="Y22" s="212"/>
    </row>
    <row r="23" spans="1:25" ht="9.9499999999999993" customHeight="1" x14ac:dyDescent="0.2">
      <c r="A23" s="213"/>
      <c r="B23" s="224"/>
      <c r="C23" s="224"/>
      <c r="D23" s="224"/>
      <c r="E23" s="224"/>
      <c r="F23" s="228"/>
      <c r="G23" s="224"/>
      <c r="H23" s="233"/>
      <c r="I23" s="224"/>
      <c r="J23" s="224"/>
      <c r="K23" s="224"/>
      <c r="L23" s="228"/>
      <c r="M23" s="214"/>
      <c r="N23" s="224"/>
      <c r="O23" s="224"/>
      <c r="P23" s="224"/>
      <c r="Q23" s="224"/>
      <c r="R23" s="228"/>
      <c r="S23" s="224"/>
      <c r="T23" s="224"/>
      <c r="U23" s="224"/>
      <c r="V23" s="224"/>
      <c r="W23" s="224"/>
      <c r="X23" s="229"/>
      <c r="Y23" s="212"/>
    </row>
    <row r="24" spans="1:25" ht="20.100000000000001" customHeight="1" x14ac:dyDescent="0.2">
      <c r="A24" s="213"/>
      <c r="B24" s="234">
        <v>5</v>
      </c>
      <c r="C24" s="224"/>
      <c r="D24" s="225"/>
      <c r="E24" s="224"/>
      <c r="F24" s="226">
        <f>IF((D24&gt;=20),IF(D24&lt;=75,342.15*EXP(0.0576*D24),25726),0)</f>
        <v>0</v>
      </c>
      <c r="G24" s="224"/>
      <c r="H24" s="234">
        <v>17</v>
      </c>
      <c r="I24" s="224"/>
      <c r="J24" s="225"/>
      <c r="K24" s="224"/>
      <c r="L24" s="226">
        <f>IF((J24&gt;=20),IF(J24&lt;=75,342.15*EXP(0.0576*J24),25726),0)</f>
        <v>0</v>
      </c>
      <c r="M24" s="214"/>
      <c r="N24" s="234">
        <v>29</v>
      </c>
      <c r="O24" s="224"/>
      <c r="P24" s="225"/>
      <c r="Q24" s="224"/>
      <c r="R24" s="226">
        <f>IF((P24&gt;=20),IF(P24&lt;=75,342.15*EXP(0.0576*P24),25726),0)</f>
        <v>0</v>
      </c>
      <c r="S24" s="224"/>
      <c r="T24" s="234">
        <v>41</v>
      </c>
      <c r="U24" s="224"/>
      <c r="V24" s="225"/>
      <c r="W24" s="224"/>
      <c r="X24" s="226">
        <f>IF((V24&gt;=20),IF(V24&lt;=75,342.15*EXP(0.0576*V24),25726),0)</f>
        <v>0</v>
      </c>
      <c r="Y24" s="212"/>
    </row>
    <row r="25" spans="1:25" ht="9.9499999999999993" customHeight="1" x14ac:dyDescent="0.2">
      <c r="A25" s="213"/>
      <c r="B25" s="224"/>
      <c r="C25" s="224"/>
      <c r="D25" s="224"/>
      <c r="E25" s="224"/>
      <c r="F25" s="228"/>
      <c r="G25" s="224"/>
      <c r="H25" s="224"/>
      <c r="I25" s="224"/>
      <c r="J25" s="224"/>
      <c r="K25" s="224"/>
      <c r="L25" s="228"/>
      <c r="M25" s="214"/>
      <c r="N25" s="224"/>
      <c r="O25" s="224"/>
      <c r="P25" s="224"/>
      <c r="Q25" s="224"/>
      <c r="R25" s="228"/>
      <c r="S25" s="224"/>
      <c r="T25" s="224"/>
      <c r="U25" s="224"/>
      <c r="V25" s="224"/>
      <c r="W25" s="224"/>
      <c r="X25" s="229"/>
      <c r="Y25" s="212"/>
    </row>
    <row r="26" spans="1:25" ht="20.100000000000001" customHeight="1" x14ac:dyDescent="0.2">
      <c r="A26" s="213"/>
      <c r="B26" s="234">
        <v>6</v>
      </c>
      <c r="C26" s="224"/>
      <c r="D26" s="225"/>
      <c r="E26" s="224"/>
      <c r="F26" s="226">
        <f>IF((D26&gt;=20),IF(D26&lt;=75,342.15*EXP(0.0576*D26),25726),0)</f>
        <v>0</v>
      </c>
      <c r="G26" s="224"/>
      <c r="H26" s="234">
        <v>18</v>
      </c>
      <c r="I26" s="224"/>
      <c r="J26" s="225"/>
      <c r="K26" s="224"/>
      <c r="L26" s="226">
        <f>IF((J26&gt;=20),IF(J26&lt;=75,342.15*EXP(0.0576*J26),25726),0)</f>
        <v>0</v>
      </c>
      <c r="M26" s="214"/>
      <c r="N26" s="234">
        <v>30</v>
      </c>
      <c r="O26" s="224"/>
      <c r="P26" s="225"/>
      <c r="Q26" s="224"/>
      <c r="R26" s="226">
        <f>IF((P26&gt;=20),IF(P26&lt;=75,342.15*EXP(0.0576*P26),25726),0)</f>
        <v>0</v>
      </c>
      <c r="S26" s="224"/>
      <c r="T26" s="234">
        <v>42</v>
      </c>
      <c r="U26" s="224"/>
      <c r="V26" s="225"/>
      <c r="W26" s="224"/>
      <c r="X26" s="226">
        <f>IF((V26&gt;=20),IF(V26&lt;=75,342.15*EXP(0.0576*V26),25726),0)</f>
        <v>0</v>
      </c>
      <c r="Y26" s="212"/>
    </row>
    <row r="27" spans="1:25" ht="9.9499999999999993" customHeight="1" x14ac:dyDescent="0.2">
      <c r="A27" s="213"/>
      <c r="B27" s="224"/>
      <c r="C27" s="224"/>
      <c r="D27" s="224"/>
      <c r="E27" s="224"/>
      <c r="F27" s="228"/>
      <c r="G27" s="224"/>
      <c r="H27" s="224"/>
      <c r="I27" s="224"/>
      <c r="J27" s="224"/>
      <c r="K27" s="224"/>
      <c r="L27" s="228"/>
      <c r="M27" s="214"/>
      <c r="N27" s="224"/>
      <c r="O27" s="224"/>
      <c r="P27" s="224"/>
      <c r="Q27" s="224"/>
      <c r="R27" s="228"/>
      <c r="S27" s="224"/>
      <c r="T27" s="224"/>
      <c r="U27" s="224"/>
      <c r="V27" s="224"/>
      <c r="W27" s="224"/>
      <c r="X27" s="229"/>
      <c r="Y27" s="212"/>
    </row>
    <row r="28" spans="1:25" ht="20.100000000000001" customHeight="1" x14ac:dyDescent="0.2">
      <c r="A28" s="213"/>
      <c r="B28" s="234">
        <v>7</v>
      </c>
      <c r="C28" s="224"/>
      <c r="D28" s="225"/>
      <c r="E28" s="224"/>
      <c r="F28" s="226">
        <f>IF((D28&gt;=20),IF(D28&lt;=75,342.15*EXP(0.0576*D28),25726),0)</f>
        <v>0</v>
      </c>
      <c r="G28" s="224"/>
      <c r="H28" s="234">
        <v>19</v>
      </c>
      <c r="I28" s="224"/>
      <c r="J28" s="225"/>
      <c r="K28" s="224"/>
      <c r="L28" s="226">
        <f>IF((J28&gt;=20),IF(J28&lt;=75,342.15*EXP(0.0576*J28),25726),0)</f>
        <v>0</v>
      </c>
      <c r="M28" s="214"/>
      <c r="N28" s="234">
        <v>31</v>
      </c>
      <c r="O28" s="224"/>
      <c r="P28" s="225"/>
      <c r="Q28" s="224"/>
      <c r="R28" s="226">
        <f>IF((P28&gt;=20),IF(P28&lt;=75,342.15*EXP(0.0576*P28),25726),0)</f>
        <v>0</v>
      </c>
      <c r="S28" s="224"/>
      <c r="T28" s="234">
        <v>43</v>
      </c>
      <c r="U28" s="224"/>
      <c r="V28" s="225"/>
      <c r="W28" s="224"/>
      <c r="X28" s="226">
        <f>IF((V28&gt;=20),IF(V28&lt;=75,342.15*EXP(0.0576*V28),25726),0)</f>
        <v>0</v>
      </c>
      <c r="Y28" s="212"/>
    </row>
    <row r="29" spans="1:25" ht="9.9499999999999993" customHeight="1" x14ac:dyDescent="0.2">
      <c r="A29" s="213"/>
      <c r="B29" s="224"/>
      <c r="C29" s="224"/>
      <c r="D29" s="224"/>
      <c r="E29" s="224"/>
      <c r="F29" s="228"/>
      <c r="G29" s="224"/>
      <c r="H29" s="224"/>
      <c r="I29" s="224"/>
      <c r="J29" s="224"/>
      <c r="K29" s="224"/>
      <c r="L29" s="228"/>
      <c r="M29" s="214"/>
      <c r="N29" s="224"/>
      <c r="O29" s="224"/>
      <c r="P29" s="224"/>
      <c r="Q29" s="224"/>
      <c r="R29" s="228"/>
      <c r="S29" s="224"/>
      <c r="T29" s="224"/>
      <c r="U29" s="224"/>
      <c r="V29" s="224"/>
      <c r="W29" s="224"/>
      <c r="X29" s="229"/>
      <c r="Y29" s="212"/>
    </row>
    <row r="30" spans="1:25" ht="20.100000000000001" customHeight="1" x14ac:dyDescent="0.2">
      <c r="A30" s="213"/>
      <c r="B30" s="234">
        <v>8</v>
      </c>
      <c r="C30" s="224"/>
      <c r="D30" s="225"/>
      <c r="E30" s="224"/>
      <c r="F30" s="226">
        <f>IF((D30&gt;=20),IF(D30&lt;=75,342.15*EXP(0.0576*D30),25726),0)</f>
        <v>0</v>
      </c>
      <c r="G30" s="224"/>
      <c r="H30" s="234">
        <v>20</v>
      </c>
      <c r="I30" s="224"/>
      <c r="J30" s="225"/>
      <c r="K30" s="224"/>
      <c r="L30" s="226">
        <f>IF((J30&gt;=20),IF(J30&lt;=75,342.15*EXP(0.0576*J30),25726),0)</f>
        <v>0</v>
      </c>
      <c r="M30" s="214"/>
      <c r="N30" s="234">
        <v>32</v>
      </c>
      <c r="O30" s="224"/>
      <c r="P30" s="225"/>
      <c r="Q30" s="224"/>
      <c r="R30" s="226">
        <f>IF((P30&gt;=20),IF(P30&lt;=75,342.15*EXP(0.0576*P30),25726),0)</f>
        <v>0</v>
      </c>
      <c r="S30" s="224"/>
      <c r="T30" s="234">
        <v>44</v>
      </c>
      <c r="U30" s="224"/>
      <c r="V30" s="225"/>
      <c r="W30" s="224"/>
      <c r="X30" s="226">
        <f>IF((V30&gt;=20),IF(V30&lt;=75,342.15*EXP(0.0576*V30),25726),0)</f>
        <v>0</v>
      </c>
      <c r="Y30" s="212"/>
    </row>
    <row r="31" spans="1:25" ht="9.9499999999999993" customHeight="1" x14ac:dyDescent="0.2">
      <c r="A31" s="213"/>
      <c r="B31" s="224"/>
      <c r="C31" s="224"/>
      <c r="D31" s="224"/>
      <c r="E31" s="224"/>
      <c r="F31" s="228"/>
      <c r="G31" s="224"/>
      <c r="H31" s="224"/>
      <c r="I31" s="224"/>
      <c r="J31" s="224"/>
      <c r="K31" s="224"/>
      <c r="L31" s="228"/>
      <c r="M31" s="214"/>
      <c r="N31" s="224"/>
      <c r="O31" s="224"/>
      <c r="P31" s="224"/>
      <c r="Q31" s="224"/>
      <c r="R31" s="228"/>
      <c r="S31" s="224"/>
      <c r="T31" s="224"/>
      <c r="U31" s="224"/>
      <c r="V31" s="224"/>
      <c r="W31" s="224"/>
      <c r="X31" s="229"/>
      <c r="Y31" s="212"/>
    </row>
    <row r="32" spans="1:25" ht="20.100000000000001" customHeight="1" x14ac:dyDescent="0.2">
      <c r="A32" s="213"/>
      <c r="B32" s="234">
        <v>9</v>
      </c>
      <c r="C32" s="224"/>
      <c r="D32" s="225"/>
      <c r="E32" s="224"/>
      <c r="F32" s="226">
        <f>IF((D32&gt;=20),IF(D32&lt;=75,342.15*EXP(0.0576*D32),25726),0)</f>
        <v>0</v>
      </c>
      <c r="G32" s="224"/>
      <c r="H32" s="234">
        <v>21</v>
      </c>
      <c r="I32" s="224"/>
      <c r="J32" s="225"/>
      <c r="K32" s="224"/>
      <c r="L32" s="226">
        <f>IF((J32&gt;=20),IF(J32&lt;=75,342.15*EXP(0.0576*J32),25726),0)</f>
        <v>0</v>
      </c>
      <c r="M32" s="214"/>
      <c r="N32" s="234">
        <v>33</v>
      </c>
      <c r="O32" s="224"/>
      <c r="P32" s="225"/>
      <c r="Q32" s="224"/>
      <c r="R32" s="226">
        <f>IF((P32&gt;=20),IF(P32&lt;=75,342.15*EXP(0.0576*P32),25726),0)</f>
        <v>0</v>
      </c>
      <c r="S32" s="224"/>
      <c r="T32" s="234">
        <v>45</v>
      </c>
      <c r="U32" s="224"/>
      <c r="V32" s="225"/>
      <c r="W32" s="224"/>
      <c r="X32" s="226">
        <f>IF((V32&gt;=20),IF(V32&lt;=75,342.15*EXP(0.0576*V32),25726),0)</f>
        <v>0</v>
      </c>
      <c r="Y32" s="212"/>
    </row>
    <row r="33" spans="1:25" ht="9.9499999999999993" customHeight="1" x14ac:dyDescent="0.2">
      <c r="A33" s="213"/>
      <c r="B33" s="224"/>
      <c r="C33" s="224"/>
      <c r="D33" s="224"/>
      <c r="E33" s="224"/>
      <c r="F33" s="228"/>
      <c r="G33" s="224"/>
      <c r="H33" s="224"/>
      <c r="I33" s="224"/>
      <c r="J33" s="224"/>
      <c r="K33" s="224"/>
      <c r="L33" s="228"/>
      <c r="M33" s="214"/>
      <c r="N33" s="224"/>
      <c r="O33" s="224"/>
      <c r="P33" s="224"/>
      <c r="Q33" s="224"/>
      <c r="R33" s="228"/>
      <c r="S33" s="224"/>
      <c r="T33" s="224"/>
      <c r="U33" s="224"/>
      <c r="V33" s="224"/>
      <c r="W33" s="224"/>
      <c r="X33" s="229"/>
      <c r="Y33" s="212"/>
    </row>
    <row r="34" spans="1:25" ht="20.100000000000001" customHeight="1" x14ac:dyDescent="0.2">
      <c r="A34" s="213"/>
      <c r="B34" s="234">
        <v>10</v>
      </c>
      <c r="C34" s="224"/>
      <c r="D34" s="225"/>
      <c r="E34" s="224"/>
      <c r="F34" s="226">
        <f>IF((D34&gt;=20),IF(D34&lt;=75,342.15*EXP(0.0576*D34),25726),0)</f>
        <v>0</v>
      </c>
      <c r="G34" s="224"/>
      <c r="H34" s="234">
        <v>22</v>
      </c>
      <c r="I34" s="224"/>
      <c r="J34" s="225"/>
      <c r="K34" s="224"/>
      <c r="L34" s="226">
        <f>IF((J34&gt;=20),IF(J34&lt;=75,342.15*EXP(0.0576*J34),25726),0)</f>
        <v>0</v>
      </c>
      <c r="M34" s="214"/>
      <c r="N34" s="234">
        <v>34</v>
      </c>
      <c r="O34" s="224"/>
      <c r="P34" s="225"/>
      <c r="Q34" s="224"/>
      <c r="R34" s="226">
        <f>IF((P34&gt;=20),IF(P34&lt;=75,342.15*EXP(0.0576*P34),25726),0)</f>
        <v>0</v>
      </c>
      <c r="S34" s="224"/>
      <c r="T34" s="234">
        <v>46</v>
      </c>
      <c r="U34" s="224"/>
      <c r="V34" s="225"/>
      <c r="W34" s="224"/>
      <c r="X34" s="226">
        <f>IF((V34&gt;=20),IF(V34&lt;=75,342.15*EXP(0.0576*V34),25726),0)</f>
        <v>0</v>
      </c>
      <c r="Y34" s="212"/>
    </row>
    <row r="35" spans="1:25" ht="9.9499999999999993" customHeight="1" x14ac:dyDescent="0.2">
      <c r="A35" s="213"/>
      <c r="B35" s="224"/>
      <c r="C35" s="224"/>
      <c r="D35" s="224"/>
      <c r="E35" s="224"/>
      <c r="F35" s="228"/>
      <c r="G35" s="224"/>
      <c r="H35" s="224"/>
      <c r="I35" s="224"/>
      <c r="J35" s="224"/>
      <c r="K35" s="224"/>
      <c r="L35" s="228"/>
      <c r="M35" s="214"/>
      <c r="N35" s="224"/>
      <c r="O35" s="224"/>
      <c r="P35" s="224"/>
      <c r="Q35" s="224"/>
      <c r="R35" s="228"/>
      <c r="S35" s="224"/>
      <c r="T35" s="224"/>
      <c r="U35" s="224"/>
      <c r="V35" s="224"/>
      <c r="W35" s="224"/>
      <c r="X35" s="229"/>
      <c r="Y35" s="212"/>
    </row>
    <row r="36" spans="1:25" ht="20.100000000000001" customHeight="1" x14ac:dyDescent="0.2">
      <c r="A36" s="213"/>
      <c r="B36" s="234">
        <v>11</v>
      </c>
      <c r="C36" s="224"/>
      <c r="D36" s="225"/>
      <c r="E36" s="224"/>
      <c r="F36" s="226">
        <f>IF((D36&gt;=20),IF(D36&lt;=75,342.15*EXP(0.0576*D36),25726),0)</f>
        <v>0</v>
      </c>
      <c r="G36" s="224"/>
      <c r="H36" s="234">
        <v>23</v>
      </c>
      <c r="I36" s="224"/>
      <c r="J36" s="225"/>
      <c r="K36" s="224"/>
      <c r="L36" s="226">
        <f>IF((J36&gt;=20),IF(J36&lt;=75,342.15*EXP(0.0576*J36),25726),0)</f>
        <v>0</v>
      </c>
      <c r="M36" s="214"/>
      <c r="N36" s="234">
        <v>35</v>
      </c>
      <c r="O36" s="224"/>
      <c r="P36" s="225"/>
      <c r="Q36" s="224"/>
      <c r="R36" s="226">
        <f>IF((P36&gt;=20),IF(P36&lt;=75,342.15*EXP(0.0576*P36),25726),0)</f>
        <v>0</v>
      </c>
      <c r="S36" s="224"/>
      <c r="T36" s="234">
        <v>47</v>
      </c>
      <c r="U36" s="224"/>
      <c r="V36" s="225"/>
      <c r="W36" s="224"/>
      <c r="X36" s="226">
        <f>IF((V36&gt;=20),IF(V36&lt;=75,342.15*EXP(0.0576*V36),25726),0)</f>
        <v>0</v>
      </c>
      <c r="Y36" s="212"/>
    </row>
    <row r="37" spans="1:25" ht="9.9499999999999993" customHeight="1" x14ac:dyDescent="0.2">
      <c r="A37" s="213"/>
      <c r="B37" s="224"/>
      <c r="C37" s="224"/>
      <c r="D37" s="224"/>
      <c r="E37" s="224"/>
      <c r="F37" s="228"/>
      <c r="G37" s="224"/>
      <c r="H37" s="224"/>
      <c r="I37" s="224"/>
      <c r="J37" s="224"/>
      <c r="K37" s="224"/>
      <c r="L37" s="228"/>
      <c r="M37" s="214"/>
      <c r="N37" s="224"/>
      <c r="O37" s="224"/>
      <c r="P37" s="224"/>
      <c r="Q37" s="224"/>
      <c r="R37" s="228"/>
      <c r="S37" s="224"/>
      <c r="T37" s="224"/>
      <c r="U37" s="224"/>
      <c r="V37" s="224"/>
      <c r="W37" s="224"/>
      <c r="X37" s="229"/>
      <c r="Y37" s="212"/>
    </row>
    <row r="38" spans="1:25" ht="20.100000000000001" customHeight="1" x14ac:dyDescent="0.2">
      <c r="A38" s="213"/>
      <c r="B38" s="234">
        <v>12</v>
      </c>
      <c r="C38" s="224"/>
      <c r="D38" s="225"/>
      <c r="E38" s="224"/>
      <c r="F38" s="226">
        <f>IF((D38&gt;=20),IF(D38&lt;=75,342.15*EXP(0.0576*D38),25726),0)</f>
        <v>0</v>
      </c>
      <c r="G38" s="224"/>
      <c r="H38" s="234">
        <v>24</v>
      </c>
      <c r="I38" s="224"/>
      <c r="J38" s="225"/>
      <c r="K38" s="224"/>
      <c r="L38" s="226">
        <f>IF((J38&gt;=20),IF(J38&lt;=75,342.15*EXP(0.0576*J38),25726),0)</f>
        <v>0</v>
      </c>
      <c r="M38" s="214"/>
      <c r="N38" s="234">
        <v>36</v>
      </c>
      <c r="O38" s="224"/>
      <c r="P38" s="225"/>
      <c r="Q38" s="224"/>
      <c r="R38" s="226">
        <f>IF((P38&gt;=20),IF(P38&lt;=75,342.15*EXP(0.0576*P38),25726),0)</f>
        <v>0</v>
      </c>
      <c r="S38" s="224"/>
      <c r="T38" s="234">
        <v>48</v>
      </c>
      <c r="U38" s="224"/>
      <c r="V38" s="225"/>
      <c r="W38" s="224"/>
      <c r="X38" s="226">
        <f>IF((V38&gt;=20),IF(V38&lt;=75,342.15*EXP(0.0576*V38),25726),0)</f>
        <v>0</v>
      </c>
      <c r="Y38" s="212"/>
    </row>
    <row r="39" spans="1:25" x14ac:dyDescent="0.2">
      <c r="A39" s="213"/>
      <c r="B39" s="224"/>
      <c r="C39" s="224"/>
      <c r="D39" s="224"/>
      <c r="E39" s="224"/>
      <c r="F39" s="228"/>
      <c r="G39" s="224"/>
      <c r="H39" s="224"/>
      <c r="I39" s="224"/>
      <c r="J39" s="224"/>
      <c r="K39" s="224"/>
      <c r="L39" s="224"/>
      <c r="M39" s="214"/>
      <c r="N39" s="224"/>
      <c r="O39" s="224"/>
      <c r="P39" s="224"/>
      <c r="Q39" s="224"/>
      <c r="R39" s="224"/>
      <c r="S39" s="224"/>
      <c r="T39" s="224"/>
      <c r="U39" s="224"/>
      <c r="V39" s="224"/>
      <c r="W39" s="224"/>
      <c r="X39" s="230"/>
      <c r="Y39" s="212"/>
    </row>
    <row r="40" spans="1:25" ht="15.75" x14ac:dyDescent="0.2">
      <c r="A40" s="213"/>
      <c r="B40" s="148" t="s">
        <v>119</v>
      </c>
      <c r="C40" s="224"/>
      <c r="D40" s="224"/>
      <c r="E40" s="224"/>
      <c r="F40" s="214"/>
      <c r="G40" s="224"/>
      <c r="H40" s="224"/>
      <c r="I40" s="224"/>
      <c r="J40" s="224"/>
      <c r="K40" s="224"/>
      <c r="L40" s="224"/>
      <c r="M40" s="214"/>
      <c r="N40" s="224"/>
      <c r="O40" s="224"/>
      <c r="P40" s="224"/>
      <c r="Q40" s="224"/>
      <c r="R40" s="231"/>
      <c r="S40" s="224"/>
      <c r="T40" s="224"/>
      <c r="U40" s="224"/>
      <c r="V40" s="224"/>
      <c r="W40" s="224"/>
      <c r="X40" s="230"/>
      <c r="Y40" s="212"/>
    </row>
    <row r="41" spans="1:25" x14ac:dyDescent="0.2">
      <c r="A41" s="213"/>
      <c r="B41" s="224"/>
      <c r="C41" s="224"/>
      <c r="D41" s="224"/>
      <c r="E41" s="224"/>
      <c r="F41" s="224"/>
      <c r="G41" s="224"/>
      <c r="H41" s="224"/>
      <c r="I41" s="224"/>
      <c r="J41" s="224"/>
      <c r="K41" s="224"/>
      <c r="L41" s="232"/>
      <c r="M41" s="214"/>
      <c r="N41" s="224"/>
      <c r="O41" s="224"/>
      <c r="P41" s="224"/>
      <c r="Q41" s="224"/>
      <c r="R41" s="224"/>
      <c r="S41" s="224"/>
      <c r="T41" s="224"/>
      <c r="U41" s="224"/>
      <c r="V41" s="224"/>
      <c r="W41" s="224"/>
      <c r="X41" s="230"/>
      <c r="Y41" s="212"/>
    </row>
    <row r="42" spans="1:25" x14ac:dyDescent="0.2">
      <c r="A42" s="213"/>
      <c r="B42" s="224"/>
      <c r="C42" s="224"/>
      <c r="D42" s="224"/>
      <c r="E42" s="224"/>
      <c r="F42" s="228"/>
      <c r="G42" s="224"/>
      <c r="H42" s="224"/>
      <c r="I42" s="224"/>
      <c r="J42" s="224"/>
      <c r="K42" s="224"/>
      <c r="L42" s="228"/>
      <c r="M42" s="214"/>
      <c r="N42" s="224"/>
      <c r="O42" s="224"/>
      <c r="P42" s="224"/>
      <c r="Q42" s="224"/>
      <c r="R42" s="224"/>
      <c r="S42" s="224"/>
      <c r="T42" s="224"/>
      <c r="U42" s="224"/>
      <c r="V42" s="224"/>
      <c r="W42" s="224"/>
      <c r="X42" s="230"/>
      <c r="Y42" s="212"/>
    </row>
    <row r="43" spans="1:25" x14ac:dyDescent="0.2">
      <c r="A43" s="213"/>
      <c r="B43" s="224"/>
      <c r="C43" s="224"/>
      <c r="D43" s="224"/>
      <c r="E43" s="224"/>
      <c r="F43" s="224"/>
      <c r="G43" s="224"/>
      <c r="H43" s="224"/>
      <c r="I43" s="224"/>
      <c r="J43" s="224"/>
      <c r="K43" s="224"/>
      <c r="L43" s="224"/>
      <c r="M43" s="214"/>
      <c r="N43" s="224"/>
      <c r="O43" s="224"/>
      <c r="P43" s="224"/>
      <c r="Q43" s="224"/>
      <c r="R43" s="224"/>
      <c r="S43" s="224"/>
      <c r="T43" s="224"/>
      <c r="U43" s="224"/>
      <c r="V43" s="224"/>
      <c r="W43" s="224"/>
      <c r="X43" s="230"/>
      <c r="Y43" s="212"/>
    </row>
    <row r="44" spans="1:25" x14ac:dyDescent="0.2">
      <c r="A44" s="213"/>
      <c r="B44" s="224"/>
      <c r="C44" s="224"/>
      <c r="D44" s="224"/>
      <c r="E44" s="224"/>
      <c r="F44" s="224"/>
      <c r="G44" s="224"/>
      <c r="H44" s="224"/>
      <c r="I44" s="224"/>
      <c r="J44" s="224"/>
      <c r="K44" s="224"/>
      <c r="L44" s="224"/>
      <c r="M44" s="214"/>
      <c r="N44" s="224"/>
      <c r="O44" s="224"/>
      <c r="P44" s="224"/>
      <c r="Q44" s="224"/>
      <c r="R44" s="224"/>
      <c r="S44" s="224"/>
      <c r="T44" s="224"/>
      <c r="U44" s="224"/>
      <c r="V44" s="224"/>
      <c r="W44" s="224"/>
      <c r="X44" s="230"/>
      <c r="Y44" s="212"/>
    </row>
    <row r="45" spans="1:25" x14ac:dyDescent="0.2">
      <c r="A45" s="214"/>
      <c r="B45" s="224"/>
      <c r="C45" s="224"/>
      <c r="D45" s="224"/>
      <c r="E45" s="224"/>
      <c r="F45" s="224"/>
      <c r="G45" s="224"/>
      <c r="H45" s="224"/>
      <c r="I45" s="224"/>
      <c r="J45" s="224"/>
      <c r="K45" s="224"/>
      <c r="L45" s="224"/>
      <c r="M45" s="214"/>
      <c r="N45" s="224"/>
      <c r="O45" s="224"/>
      <c r="P45" s="224"/>
      <c r="Q45" s="224"/>
      <c r="R45" s="224"/>
      <c r="S45" s="224"/>
      <c r="T45" s="224"/>
      <c r="U45" s="224"/>
      <c r="V45" s="224"/>
      <c r="W45" s="224"/>
      <c r="X45" s="230"/>
      <c r="Y45" s="212"/>
    </row>
    <row r="46" spans="1:25" x14ac:dyDescent="0.2">
      <c r="A46" s="33"/>
      <c r="B46" s="33"/>
      <c r="C46" s="33"/>
      <c r="D46" s="33"/>
      <c r="E46" s="33"/>
      <c r="F46" s="33"/>
      <c r="G46" s="33"/>
      <c r="H46" s="33"/>
      <c r="I46" s="33"/>
      <c r="J46" s="33"/>
      <c r="K46" s="33"/>
      <c r="L46" s="33"/>
      <c r="M46" s="33"/>
      <c r="N46" s="33"/>
      <c r="O46" s="33"/>
      <c r="P46" s="33"/>
      <c r="Q46" s="33"/>
      <c r="R46" s="33"/>
      <c r="S46" s="33"/>
      <c r="T46" s="33"/>
      <c r="U46" s="33"/>
      <c r="V46" s="33"/>
      <c r="W46" s="33"/>
      <c r="X46" s="263"/>
    </row>
    <row r="47" spans="1:25" ht="13.5" thickBot="1" x14ac:dyDescent="0.25">
      <c r="A47" s="264"/>
      <c r="B47" s="264"/>
      <c r="C47" s="264"/>
      <c r="D47" s="264"/>
      <c r="E47" s="264"/>
      <c r="F47" s="264"/>
      <c r="G47" s="264"/>
      <c r="H47" s="264"/>
      <c r="I47" s="264"/>
      <c r="J47" s="264"/>
      <c r="K47" s="264"/>
      <c r="L47" s="264"/>
      <c r="M47" s="264"/>
      <c r="N47" s="264"/>
      <c r="O47" s="264"/>
      <c r="P47" s="264"/>
      <c r="Q47" s="264"/>
      <c r="R47" s="264"/>
      <c r="S47" s="264"/>
      <c r="T47" s="264"/>
      <c r="U47" s="264"/>
      <c r="V47" s="264"/>
      <c r="W47" s="264"/>
      <c r="X47" s="265"/>
    </row>
  </sheetData>
  <sheetProtection password="CCF7" sheet="1" objects="1" scenarios="1" selectLockedCells="1"/>
  <mergeCells count="13">
    <mergeCell ref="B11:D11"/>
    <mergeCell ref="J11:M11"/>
    <mergeCell ref="R11:T11"/>
    <mergeCell ref="V11:X11"/>
    <mergeCell ref="W7:X7"/>
    <mergeCell ref="B9:E9"/>
    <mergeCell ref="R9:T9"/>
    <mergeCell ref="V9:X9"/>
    <mergeCell ref="M8:N8"/>
    <mergeCell ref="B7:I7"/>
    <mergeCell ref="J7:M7"/>
    <mergeCell ref="N7:P7"/>
    <mergeCell ref="R7:T7"/>
  </mergeCells>
  <conditionalFormatting sqref="D16 P16 P18 P20 P22 P24 P26 P28 P30 P32 P34 P36 P38 D18 D20 D22 D24 D26 D28 D30 D32 D34 D36 D38 J16 J18 J20 J22 J24 J26 J28 J30 J32 J34 J36 J38 V16 V18 V20 V22 V24 V26 V28 V30 V32 V34 V36 V38">
    <cfRule type="expression" dxfId="2" priority="2" stopIfTrue="1">
      <formula>IF(OR(D16=0, AND(D16&gt;=20,F16&lt;25726)), FALSE, TRUE)</formula>
    </cfRule>
  </conditionalFormatting>
  <dataValidations count="1">
    <dataValidation type="list" allowBlank="1" showInputMessage="1" sqref="G9">
      <formula1>$H$9:$I$9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02060"/>
  </sheetPr>
  <dimension ref="A1:AG57"/>
  <sheetViews>
    <sheetView showGridLines="0" zoomScaleNormal="100" workbookViewId="0">
      <selection activeCell="D16" sqref="D16"/>
    </sheetView>
  </sheetViews>
  <sheetFormatPr defaultRowHeight="12.75" x14ac:dyDescent="0.2"/>
  <cols>
    <col min="1" max="1" width="2.7109375" customWidth="1"/>
    <col min="2" max="2" width="8.7109375" customWidth="1"/>
    <col min="3" max="3" width="2.28515625" customWidth="1"/>
    <col min="4" max="4" width="10.7109375" customWidth="1"/>
    <col min="5" max="5" width="2.28515625" customWidth="1"/>
    <col min="6" max="6" width="12.7109375" customWidth="1"/>
    <col min="7" max="7" width="5.7109375" customWidth="1"/>
    <col min="8" max="8" width="8.7109375" customWidth="1"/>
    <col min="9" max="9" width="2.28515625" customWidth="1"/>
    <col min="10" max="10" width="10.7109375" customWidth="1"/>
    <col min="11" max="11" width="2.28515625" customWidth="1"/>
    <col min="12" max="12" width="12.7109375" customWidth="1"/>
    <col min="13" max="13" width="5.7109375" customWidth="1"/>
    <col min="14" max="14" width="8.7109375" customWidth="1"/>
    <col min="15" max="15" width="2.28515625" customWidth="1"/>
    <col min="16" max="16" width="10.7109375" customWidth="1"/>
    <col min="17" max="17" width="2.28515625" customWidth="1"/>
    <col min="18" max="18" width="12.7109375" customWidth="1"/>
    <col min="19" max="19" width="5.7109375" customWidth="1"/>
    <col min="20" max="20" width="8.7109375" customWidth="1"/>
    <col min="21" max="21" width="2.28515625" customWidth="1"/>
    <col min="22" max="22" width="10.7109375" customWidth="1"/>
    <col min="23" max="23" width="2.28515625" customWidth="1"/>
    <col min="24" max="24" width="12.7109375" customWidth="1"/>
    <col min="29" max="29" width="0" hidden="1" customWidth="1"/>
    <col min="30" max="31" width="9.140625" hidden="1" customWidth="1"/>
    <col min="32" max="33" width="0" hidden="1" customWidth="1"/>
  </cols>
  <sheetData>
    <row r="1" spans="1:33" ht="15" customHeight="1" x14ac:dyDescent="0.2">
      <c r="A1" s="50"/>
      <c r="B1" s="51"/>
      <c r="C1" s="51"/>
      <c r="D1" s="51"/>
      <c r="E1" s="51"/>
      <c r="F1" s="51"/>
      <c r="G1" s="51"/>
      <c r="H1" s="51"/>
      <c r="I1" s="51"/>
      <c r="J1" s="51"/>
      <c r="K1" s="51"/>
      <c r="L1" s="51"/>
      <c r="M1" s="51"/>
      <c r="N1" s="51"/>
      <c r="O1" s="51"/>
      <c r="P1" s="51"/>
      <c r="Q1" s="51"/>
      <c r="R1" s="51"/>
      <c r="S1" s="51"/>
      <c r="T1" s="51"/>
      <c r="U1" s="51"/>
      <c r="V1" s="51"/>
      <c r="W1" s="51"/>
      <c r="X1" s="52"/>
      <c r="Y1" s="1"/>
    </row>
    <row r="2" spans="1:33" ht="15" customHeight="1" x14ac:dyDescent="0.2">
      <c r="A2" s="53"/>
      <c r="B2" s="7"/>
      <c r="C2" s="7"/>
      <c r="D2" s="7"/>
      <c r="E2" s="7"/>
      <c r="F2" s="7"/>
      <c r="G2" s="7"/>
      <c r="H2" s="7"/>
      <c r="I2" s="7"/>
      <c r="J2" s="7"/>
      <c r="K2" s="7"/>
      <c r="L2" s="7"/>
      <c r="M2" s="7"/>
      <c r="N2" s="7"/>
      <c r="O2" s="7"/>
      <c r="P2" s="7"/>
      <c r="Q2" s="7"/>
      <c r="R2" s="7"/>
      <c r="S2" s="7"/>
      <c r="T2" s="7"/>
      <c r="U2" s="7"/>
      <c r="V2" s="7"/>
      <c r="W2" s="7"/>
      <c r="X2" s="35"/>
      <c r="Y2" s="1"/>
      <c r="AG2">
        <v>30</v>
      </c>
    </row>
    <row r="3" spans="1:33" ht="15" customHeight="1" x14ac:dyDescent="0.2">
      <c r="A3" s="53"/>
      <c r="B3" s="7"/>
      <c r="C3" s="7"/>
      <c r="D3" s="7"/>
      <c r="E3" s="7"/>
      <c r="F3" s="7"/>
      <c r="G3" s="7"/>
      <c r="H3" s="7"/>
      <c r="I3" s="7"/>
      <c r="J3" s="7"/>
      <c r="K3" s="7"/>
      <c r="L3" s="7"/>
      <c r="M3" s="7"/>
      <c r="N3" s="7"/>
      <c r="O3" s="7"/>
      <c r="P3" s="7"/>
      <c r="Q3" s="7"/>
      <c r="R3" s="7"/>
      <c r="S3" s="7"/>
      <c r="T3" s="7"/>
      <c r="U3" s="7"/>
      <c r="V3" s="7"/>
      <c r="W3" s="7"/>
      <c r="X3" s="35"/>
      <c r="Y3" s="1"/>
      <c r="AG3">
        <v>29</v>
      </c>
    </row>
    <row r="4" spans="1:33" ht="15" customHeight="1" x14ac:dyDescent="0.2">
      <c r="A4" s="53"/>
      <c r="B4" s="7"/>
      <c r="C4" s="7"/>
      <c r="D4" s="7"/>
      <c r="E4" s="7"/>
      <c r="F4" s="7"/>
      <c r="G4" s="7"/>
      <c r="H4" s="7"/>
      <c r="I4" s="7"/>
      <c r="J4" s="7"/>
      <c r="K4" s="7"/>
      <c r="L4" s="7"/>
      <c r="M4" s="7"/>
      <c r="N4" s="7"/>
      <c r="O4" s="7"/>
      <c r="P4" s="7"/>
      <c r="Q4" s="7"/>
      <c r="R4" s="7"/>
      <c r="S4" s="7"/>
      <c r="T4" s="7"/>
      <c r="U4" s="7"/>
      <c r="V4" s="7"/>
      <c r="W4" s="7"/>
      <c r="X4" s="35"/>
      <c r="Y4" s="1"/>
      <c r="AG4">
        <v>28</v>
      </c>
    </row>
    <row r="5" spans="1:33" ht="15" customHeight="1" x14ac:dyDescent="0.2">
      <c r="A5" s="53"/>
      <c r="B5" s="7"/>
      <c r="C5" s="7"/>
      <c r="D5" s="7"/>
      <c r="E5" s="7"/>
      <c r="F5" s="7"/>
      <c r="G5" s="7"/>
      <c r="H5" s="7"/>
      <c r="I5" s="7"/>
      <c r="J5" s="7"/>
      <c r="K5" s="7"/>
      <c r="L5" s="7"/>
      <c r="M5" s="7"/>
      <c r="N5" s="7"/>
      <c r="O5" s="7"/>
      <c r="P5" s="149"/>
      <c r="Q5" s="7"/>
      <c r="R5" s="7"/>
      <c r="S5" s="7"/>
      <c r="T5" s="7"/>
      <c r="U5" s="7"/>
      <c r="V5" s="7"/>
      <c r="W5" s="7"/>
      <c r="X5" s="35"/>
      <c r="Y5" s="1"/>
      <c r="AG5">
        <v>27</v>
      </c>
    </row>
    <row r="6" spans="1:33" ht="15" customHeight="1" thickBot="1" x14ac:dyDescent="0.25">
      <c r="A6" s="53"/>
      <c r="B6" s="7"/>
      <c r="C6" s="7"/>
      <c r="D6" s="7"/>
      <c r="E6" s="7"/>
      <c r="F6" s="7"/>
      <c r="G6" s="7"/>
      <c r="H6" s="7"/>
      <c r="I6" s="203"/>
      <c r="J6" s="7"/>
      <c r="K6" s="7"/>
      <c r="L6" s="7"/>
      <c r="M6" s="7"/>
      <c r="N6" s="7"/>
      <c r="O6" s="7"/>
      <c r="P6" s="7"/>
      <c r="Q6" s="7"/>
      <c r="R6" s="7"/>
      <c r="S6" s="7"/>
      <c r="T6" s="7"/>
      <c r="U6" s="7"/>
      <c r="V6" s="7"/>
      <c r="W6" s="7"/>
      <c r="X6" s="35"/>
      <c r="Y6" s="1"/>
      <c r="AG6">
        <v>26</v>
      </c>
    </row>
    <row r="7" spans="1:33" ht="20.100000000000001" customHeight="1" thickBot="1" x14ac:dyDescent="0.25">
      <c r="A7" s="53"/>
      <c r="B7" s="290"/>
      <c r="C7" s="290"/>
      <c r="D7" s="290"/>
      <c r="E7" s="290"/>
      <c r="F7" s="290"/>
      <c r="G7" s="290"/>
      <c r="H7" s="290"/>
      <c r="I7" s="290"/>
      <c r="J7" s="55" t="s">
        <v>39</v>
      </c>
      <c r="K7" s="55"/>
      <c r="L7" s="55"/>
      <c r="M7" s="55"/>
      <c r="N7" s="55"/>
      <c r="O7" s="55"/>
      <c r="P7" s="55"/>
      <c r="Q7" s="7"/>
      <c r="R7" s="278" t="s">
        <v>42</v>
      </c>
      <c r="S7" s="278"/>
      <c r="T7" s="278"/>
      <c r="U7" s="7"/>
      <c r="V7" s="260">
        <f>(SUM(F16:F38)+SUM(L16:L38)+SUM(R16:R38)+SUM(X16:X38))/1000</f>
        <v>0</v>
      </c>
      <c r="W7" s="302" t="s">
        <v>112</v>
      </c>
      <c r="X7" s="303"/>
      <c r="Y7" s="1"/>
      <c r="AD7" s="10" t="s">
        <v>0</v>
      </c>
      <c r="AE7" s="11" t="s">
        <v>3</v>
      </c>
      <c r="AG7">
        <v>25</v>
      </c>
    </row>
    <row r="8" spans="1:33" ht="20.100000000000001" customHeight="1" thickBot="1" x14ac:dyDescent="0.25">
      <c r="A8" s="53"/>
      <c r="B8" s="136"/>
      <c r="C8" s="136"/>
      <c r="D8" s="136"/>
      <c r="E8" s="136"/>
      <c r="F8" s="7"/>
      <c r="G8" s="7"/>
      <c r="H8" s="7"/>
      <c r="I8" s="136"/>
      <c r="J8" s="136"/>
      <c r="K8" s="136"/>
      <c r="L8" s="136"/>
      <c r="M8" s="297">
        <v>1.5499999999999999E-3</v>
      </c>
      <c r="N8" s="297"/>
      <c r="O8" s="7"/>
      <c r="P8" s="7"/>
      <c r="Q8" s="7"/>
      <c r="R8" s="7"/>
      <c r="S8" s="7"/>
      <c r="T8" s="7"/>
      <c r="U8" s="7"/>
      <c r="V8" s="7"/>
      <c r="W8" s="7"/>
      <c r="X8" s="35"/>
      <c r="Y8" s="1"/>
      <c r="AD8" s="15">
        <v>56</v>
      </c>
      <c r="AE8" s="12">
        <v>944</v>
      </c>
      <c r="AG8">
        <v>24</v>
      </c>
    </row>
    <row r="9" spans="1:33" ht="19.899999999999999" customHeight="1" thickBot="1" x14ac:dyDescent="0.25">
      <c r="A9" s="53"/>
      <c r="B9" s="278" t="s">
        <v>18</v>
      </c>
      <c r="C9" s="278"/>
      <c r="D9" s="278"/>
      <c r="E9" s="278"/>
      <c r="F9" s="258" t="s">
        <v>108</v>
      </c>
      <c r="G9" s="55" t="s">
        <v>1</v>
      </c>
      <c r="H9" s="19" t="s">
        <v>1</v>
      </c>
      <c r="I9" s="34" t="s">
        <v>5</v>
      </c>
      <c r="J9" s="201" t="s">
        <v>40</v>
      </c>
      <c r="K9" s="201"/>
      <c r="L9" s="201"/>
      <c r="M9" s="201"/>
      <c r="N9" s="201"/>
      <c r="O9" s="201"/>
      <c r="P9" s="201" t="s">
        <v>2</v>
      </c>
      <c r="Q9" s="7"/>
      <c r="R9" s="287" t="s">
        <v>36</v>
      </c>
      <c r="S9" s="287"/>
      <c r="T9" s="287"/>
      <c r="U9" s="7"/>
      <c r="V9" s="298">
        <f>'Coût Air comprimé'!D17</f>
        <v>16.2</v>
      </c>
      <c r="W9" s="299"/>
      <c r="X9" s="300"/>
      <c r="Y9" s="1"/>
      <c r="AD9" s="15">
        <v>56.5</v>
      </c>
      <c r="AE9" s="13">
        <v>998</v>
      </c>
      <c r="AG9">
        <v>23</v>
      </c>
    </row>
    <row r="10" spans="1:33" ht="6.95" customHeight="1" thickBot="1" x14ac:dyDescent="0.25">
      <c r="A10" s="53"/>
      <c r="B10" s="7"/>
      <c r="C10" s="7"/>
      <c r="D10" s="7"/>
      <c r="E10" s="7"/>
      <c r="F10" s="9"/>
      <c r="G10" s="9"/>
      <c r="H10" s="9"/>
      <c r="I10" s="7"/>
      <c r="J10" s="304" t="s">
        <v>41</v>
      </c>
      <c r="K10" s="305"/>
      <c r="L10" s="305"/>
      <c r="M10" s="305"/>
      <c r="N10" s="305"/>
      <c r="O10" s="305"/>
      <c r="P10" s="305"/>
      <c r="Q10" s="7"/>
      <c r="R10" s="3"/>
      <c r="S10" s="3"/>
      <c r="T10" s="3"/>
      <c r="U10" s="7"/>
      <c r="V10" s="7"/>
      <c r="W10" s="7"/>
      <c r="X10" s="35"/>
      <c r="Y10" s="1"/>
      <c r="AD10" s="15">
        <v>57</v>
      </c>
      <c r="AE10" s="12">
        <v>1053</v>
      </c>
      <c r="AG10">
        <v>22</v>
      </c>
    </row>
    <row r="11" spans="1:33" ht="20.100000000000001" customHeight="1" thickBot="1" x14ac:dyDescent="0.3">
      <c r="A11" s="53"/>
      <c r="B11" s="288"/>
      <c r="C11" s="288"/>
      <c r="D11" s="288"/>
      <c r="E11" s="7"/>
      <c r="F11" s="137"/>
      <c r="G11" s="26"/>
      <c r="H11" s="138"/>
      <c r="I11" s="7"/>
      <c r="J11" s="305"/>
      <c r="K11" s="305"/>
      <c r="L11" s="305"/>
      <c r="M11" s="305"/>
      <c r="N11" s="305"/>
      <c r="O11" s="305"/>
      <c r="P11" s="305"/>
      <c r="Q11" s="7"/>
      <c r="R11" s="283" t="s">
        <v>45</v>
      </c>
      <c r="S11" s="283"/>
      <c r="T11" s="283"/>
      <c r="U11" s="7"/>
      <c r="V11" s="298">
        <f>+V7*V9*'Coût Air comprimé'!D15/1000</f>
        <v>0</v>
      </c>
      <c r="W11" s="299"/>
      <c r="X11" s="300"/>
      <c r="Y11" s="1"/>
      <c r="AD11" s="15">
        <v>57.5</v>
      </c>
      <c r="AE11" s="13">
        <v>1108</v>
      </c>
      <c r="AG11">
        <v>21</v>
      </c>
    </row>
    <row r="12" spans="1:33" s="1" customFormat="1" ht="6.95" customHeight="1" x14ac:dyDescent="0.2">
      <c r="A12" s="53"/>
      <c r="B12" s="7"/>
      <c r="C12" s="7"/>
      <c r="D12" s="7"/>
      <c r="E12" s="7"/>
      <c r="F12" s="7"/>
      <c r="G12" s="7"/>
      <c r="H12" s="7"/>
      <c r="I12" s="7"/>
      <c r="J12" s="7"/>
      <c r="K12" s="7"/>
      <c r="L12" s="7"/>
      <c r="M12" s="7"/>
      <c r="N12" s="7"/>
      <c r="O12" s="7"/>
      <c r="P12" s="7"/>
      <c r="Q12" s="7"/>
      <c r="R12" s="7"/>
      <c r="S12" s="7"/>
      <c r="T12" s="7"/>
      <c r="U12" s="7"/>
      <c r="V12" s="7"/>
      <c r="W12" s="7"/>
      <c r="X12" s="35"/>
      <c r="AD12" s="139">
        <v>58</v>
      </c>
      <c r="AE12" s="140">
        <v>1164</v>
      </c>
      <c r="AG12" s="1">
        <v>20</v>
      </c>
    </row>
    <row r="13" spans="1:33" s="1" customFormat="1" ht="20.100000000000001" customHeight="1" thickBot="1" x14ac:dyDescent="0.25">
      <c r="A13" s="53"/>
      <c r="B13" s="7"/>
      <c r="C13" s="7"/>
      <c r="D13" s="7"/>
      <c r="E13" s="7"/>
      <c r="F13" s="7"/>
      <c r="G13" s="7"/>
      <c r="H13" s="7"/>
      <c r="I13" s="7"/>
      <c r="J13" s="7"/>
      <c r="K13" s="7"/>
      <c r="L13" s="7"/>
      <c r="M13" s="7"/>
      <c r="N13" s="7"/>
      <c r="O13" s="7"/>
      <c r="P13" s="7"/>
      <c r="Q13" s="7"/>
      <c r="R13" s="7"/>
      <c r="S13" s="7"/>
      <c r="T13" s="7"/>
      <c r="U13" s="7"/>
      <c r="V13" s="7"/>
      <c r="W13" s="7"/>
      <c r="X13" s="35"/>
      <c r="AD13" s="139">
        <v>58.5</v>
      </c>
      <c r="AE13" s="141">
        <v>1221</v>
      </c>
      <c r="AG13" s="1">
        <v>19</v>
      </c>
    </row>
    <row r="14" spans="1:33" s="1" customFormat="1" ht="20.100000000000001" customHeight="1" thickBot="1" x14ac:dyDescent="0.25">
      <c r="A14" s="53"/>
      <c r="B14" s="4" t="s">
        <v>21</v>
      </c>
      <c r="C14" s="36"/>
      <c r="D14" s="4" t="s">
        <v>0</v>
      </c>
      <c r="E14" s="36"/>
      <c r="F14" s="142" t="s">
        <v>46</v>
      </c>
      <c r="G14" s="36"/>
      <c r="H14" s="4" t="s">
        <v>21</v>
      </c>
      <c r="I14" s="36"/>
      <c r="J14" s="4" t="s">
        <v>0</v>
      </c>
      <c r="K14" s="36"/>
      <c r="L14" s="142" t="s">
        <v>46</v>
      </c>
      <c r="M14" s="7"/>
      <c r="N14" s="4" t="s">
        <v>21</v>
      </c>
      <c r="O14" s="36"/>
      <c r="P14" s="4" t="s">
        <v>0</v>
      </c>
      <c r="Q14" s="36"/>
      <c r="R14" s="142" t="s">
        <v>46</v>
      </c>
      <c r="S14" s="36"/>
      <c r="T14" s="4" t="s">
        <v>21</v>
      </c>
      <c r="U14" s="36"/>
      <c r="V14" s="4" t="s">
        <v>0</v>
      </c>
      <c r="W14" s="36"/>
      <c r="X14" s="142" t="s">
        <v>46</v>
      </c>
      <c r="AD14" s="139">
        <v>59</v>
      </c>
      <c r="AE14" s="140">
        <v>1278</v>
      </c>
      <c r="AG14" s="1">
        <v>18</v>
      </c>
    </row>
    <row r="15" spans="1:33" s="1" customFormat="1" ht="20.100000000000001" customHeight="1" x14ac:dyDescent="0.2">
      <c r="A15" s="53"/>
      <c r="B15" s="36"/>
      <c r="C15" s="36"/>
      <c r="D15" s="36"/>
      <c r="E15" s="36"/>
      <c r="F15" s="36"/>
      <c r="G15" s="36"/>
      <c r="H15" s="36"/>
      <c r="I15" s="36"/>
      <c r="J15" s="36"/>
      <c r="K15" s="36"/>
      <c r="L15" s="36"/>
      <c r="M15" s="7"/>
      <c r="N15" s="7"/>
      <c r="O15" s="7"/>
      <c r="P15" s="7"/>
      <c r="Q15" s="7"/>
      <c r="R15" s="7"/>
      <c r="S15" s="7"/>
      <c r="T15" s="7"/>
      <c r="U15" s="7"/>
      <c r="V15" s="7"/>
      <c r="W15" s="7"/>
      <c r="X15" s="35"/>
      <c r="AD15" s="139">
        <v>59.5</v>
      </c>
      <c r="AE15" s="141">
        <v>1336</v>
      </c>
      <c r="AG15" s="1">
        <v>17</v>
      </c>
    </row>
    <row r="16" spans="1:33" ht="20.100000000000001" customHeight="1" x14ac:dyDescent="0.2">
      <c r="A16" s="53"/>
      <c r="B16" s="39">
        <v>1</v>
      </c>
      <c r="C16" s="36"/>
      <c r="D16" s="6"/>
      <c r="E16" s="36"/>
      <c r="F16" s="8">
        <f>IF((D16&gt;=20),IF(D16&lt;=87,109.36*EXP(0.0576*D16),16413),0)</f>
        <v>0</v>
      </c>
      <c r="G16" s="36"/>
      <c r="H16" s="39">
        <v>13</v>
      </c>
      <c r="I16" s="36"/>
      <c r="J16" s="6"/>
      <c r="K16" s="36"/>
      <c r="L16" s="8">
        <f>IF((J16&gt;=20),IF(J16&lt;=87,109.36*EXP(0.0576*J16),16413),0)</f>
        <v>0</v>
      </c>
      <c r="M16" s="7"/>
      <c r="N16" s="39">
        <v>25</v>
      </c>
      <c r="O16" s="36"/>
      <c r="P16" s="6"/>
      <c r="Q16" s="36"/>
      <c r="R16" s="8">
        <f>IF((P16&gt;=20),IF(P16&lt;=87,109.36*EXP(0.0576*P16),16413),0)</f>
        <v>0</v>
      </c>
      <c r="S16" s="36"/>
      <c r="T16" s="39">
        <v>37</v>
      </c>
      <c r="U16" s="36"/>
      <c r="V16" s="6"/>
      <c r="W16" s="36"/>
      <c r="X16" s="8">
        <f>IF((V16&gt;=20),IF(V16&lt;=87,109.36*EXP(0.0576*V16),16413),0)</f>
        <v>0</v>
      </c>
      <c r="Y16" s="1"/>
      <c r="AD16" s="15">
        <v>60</v>
      </c>
      <c r="AE16" s="12">
        <v>1396</v>
      </c>
      <c r="AG16">
        <v>16</v>
      </c>
    </row>
    <row r="17" spans="1:33" ht="9.9499999999999993" customHeight="1" x14ac:dyDescent="0.2">
      <c r="A17" s="53"/>
      <c r="B17" s="36"/>
      <c r="C17" s="36"/>
      <c r="D17" s="36"/>
      <c r="E17" s="36"/>
      <c r="F17" s="37"/>
      <c r="G17" s="36"/>
      <c r="H17" s="36"/>
      <c r="I17" s="36"/>
      <c r="J17" s="36"/>
      <c r="K17" s="36"/>
      <c r="L17" s="37"/>
      <c r="M17" s="7"/>
      <c r="N17" s="7"/>
      <c r="O17" s="36"/>
      <c r="P17" s="36"/>
      <c r="Q17" s="36"/>
      <c r="R17" s="37"/>
      <c r="S17" s="36"/>
      <c r="T17" s="36"/>
      <c r="U17" s="36"/>
      <c r="V17" s="36"/>
      <c r="W17" s="36"/>
      <c r="X17" s="38"/>
      <c r="Y17" s="1"/>
      <c r="AD17" s="15">
        <v>60.5</v>
      </c>
      <c r="AE17" s="13">
        <v>1455</v>
      </c>
      <c r="AG17">
        <v>15</v>
      </c>
    </row>
    <row r="18" spans="1:33" ht="20.100000000000001" customHeight="1" x14ac:dyDescent="0.2">
      <c r="A18" s="53"/>
      <c r="B18" s="39">
        <v>2</v>
      </c>
      <c r="C18" s="36"/>
      <c r="D18" s="6"/>
      <c r="E18" s="36"/>
      <c r="F18" s="8">
        <f>IF((D18&gt;=20),IF(D18&lt;=87,109.36*EXP(0.0576*D18),16413),0)</f>
        <v>0</v>
      </c>
      <c r="G18" s="36"/>
      <c r="H18" s="39">
        <v>14</v>
      </c>
      <c r="I18" s="36"/>
      <c r="J18" s="6"/>
      <c r="K18" s="36"/>
      <c r="L18" s="8">
        <f>IF((J18&gt;=20),IF(J18&lt;=87,109.36*EXP(0.0576*J18),16413),0)</f>
        <v>0</v>
      </c>
      <c r="M18" s="7"/>
      <c r="N18" s="39">
        <v>26</v>
      </c>
      <c r="O18" s="36"/>
      <c r="P18" s="6"/>
      <c r="Q18" s="36"/>
      <c r="R18" s="8">
        <f>IF((P18&gt;=20),IF(P18&lt;=87,109.36*EXP(0.0576*P18),16413),0)</f>
        <v>0</v>
      </c>
      <c r="S18" s="36"/>
      <c r="T18" s="39">
        <v>38</v>
      </c>
      <c r="U18" s="36"/>
      <c r="V18" s="6"/>
      <c r="W18" s="36"/>
      <c r="X18" s="8">
        <f>IF((V18&gt;=20),IF(V18&lt;=87,109.36*EXP(0.0576*V18),16413),0)</f>
        <v>0</v>
      </c>
      <c r="Y18" s="1"/>
      <c r="AD18" s="15">
        <v>61</v>
      </c>
      <c r="AE18" s="12">
        <v>1516</v>
      </c>
      <c r="AG18">
        <v>14</v>
      </c>
    </row>
    <row r="19" spans="1:33" ht="9.9499999999999993" customHeight="1" x14ac:dyDescent="0.2">
      <c r="A19" s="53"/>
      <c r="B19" s="36"/>
      <c r="C19" s="36"/>
      <c r="D19" s="36"/>
      <c r="E19" s="36"/>
      <c r="F19" s="37"/>
      <c r="G19" s="36"/>
      <c r="H19" s="36"/>
      <c r="I19" s="36"/>
      <c r="J19" s="36"/>
      <c r="K19" s="36"/>
      <c r="L19" s="37"/>
      <c r="M19" s="7"/>
      <c r="N19" s="36"/>
      <c r="O19" s="36"/>
      <c r="P19" s="36"/>
      <c r="Q19" s="36"/>
      <c r="R19" s="37"/>
      <c r="S19" s="36"/>
      <c r="T19" s="36"/>
      <c r="U19" s="36"/>
      <c r="V19" s="36"/>
      <c r="W19" s="36"/>
      <c r="X19" s="38"/>
      <c r="Y19" s="1"/>
      <c r="AD19" s="15">
        <v>61.5</v>
      </c>
      <c r="AE19" s="13">
        <v>1578</v>
      </c>
      <c r="AG19">
        <v>13</v>
      </c>
    </row>
    <row r="20" spans="1:33" ht="20.100000000000001" customHeight="1" x14ac:dyDescent="0.2">
      <c r="A20" s="53"/>
      <c r="B20" s="39">
        <v>3</v>
      </c>
      <c r="C20" s="36"/>
      <c r="D20" s="6"/>
      <c r="E20" s="36"/>
      <c r="F20" s="8">
        <f>IF((D20&gt;=20),IF(D20&lt;=87,109.36*EXP(0.0576*D20),16413),0)</f>
        <v>0</v>
      </c>
      <c r="G20" s="36"/>
      <c r="H20" s="39">
        <v>15</v>
      </c>
      <c r="I20" s="36"/>
      <c r="J20" s="6"/>
      <c r="K20" s="36"/>
      <c r="L20" s="8">
        <f>IF((J20&gt;=20),IF(J20&lt;=87,109.36*EXP(0.0576*J20),16413),0)</f>
        <v>0</v>
      </c>
      <c r="M20" s="7"/>
      <c r="N20" s="39">
        <v>27</v>
      </c>
      <c r="O20" s="36"/>
      <c r="P20" s="6"/>
      <c r="Q20" s="36"/>
      <c r="R20" s="8">
        <f>IF((P20&gt;=20),IF(P20&lt;=87,109.36*EXP(0.0576*P20),16413),0)</f>
        <v>0</v>
      </c>
      <c r="S20" s="36"/>
      <c r="T20" s="39">
        <v>39</v>
      </c>
      <c r="U20" s="36"/>
      <c r="V20" s="6"/>
      <c r="W20" s="36"/>
      <c r="X20" s="8">
        <f>IF((V20&gt;=20),IF(V20&lt;=87,109.36*EXP(0.0576*V20),16413),0)</f>
        <v>0</v>
      </c>
      <c r="Y20" s="1"/>
      <c r="AD20" s="15">
        <v>62</v>
      </c>
      <c r="AE20" s="12">
        <v>1632</v>
      </c>
      <c r="AG20">
        <v>12</v>
      </c>
    </row>
    <row r="21" spans="1:33" ht="9.9499999999999993" customHeight="1" x14ac:dyDescent="0.2">
      <c r="A21" s="53"/>
      <c r="B21" s="36"/>
      <c r="C21" s="36"/>
      <c r="D21" s="36"/>
      <c r="E21" s="36"/>
      <c r="F21" s="37"/>
      <c r="G21" s="36"/>
      <c r="H21" s="36"/>
      <c r="I21" s="36"/>
      <c r="J21" s="36"/>
      <c r="K21" s="36"/>
      <c r="L21" s="37"/>
      <c r="M21" s="7"/>
      <c r="N21" s="36"/>
      <c r="O21" s="36"/>
      <c r="P21" s="36"/>
      <c r="Q21" s="36"/>
      <c r="R21" s="37"/>
      <c r="S21" s="36"/>
      <c r="T21" s="36"/>
      <c r="U21" s="36"/>
      <c r="V21" s="36"/>
      <c r="W21" s="36"/>
      <c r="X21" s="38"/>
      <c r="Y21" s="1"/>
      <c r="AD21" s="15">
        <v>62.5</v>
      </c>
      <c r="AE21" s="13">
        <v>1704</v>
      </c>
      <c r="AG21">
        <v>11</v>
      </c>
    </row>
    <row r="22" spans="1:33" ht="20.100000000000001" customHeight="1" x14ac:dyDescent="0.2">
      <c r="A22" s="53"/>
      <c r="B22" s="39">
        <v>4</v>
      </c>
      <c r="C22" s="36"/>
      <c r="D22" s="6"/>
      <c r="E22" s="36"/>
      <c r="F22" s="8">
        <f>IF((D22&gt;=20),IF(D22&lt;=87,109.36*EXP(0.0576*D22),16413),0)</f>
        <v>0</v>
      </c>
      <c r="G22" s="36"/>
      <c r="H22" s="39">
        <v>16</v>
      </c>
      <c r="I22" s="36"/>
      <c r="J22" s="6"/>
      <c r="K22" s="36"/>
      <c r="L22" s="8">
        <f>IF((J22&gt;=20),IF(J22&lt;=87,109.36*EXP(0.0576*J22),16413),0)</f>
        <v>0</v>
      </c>
      <c r="M22" s="7"/>
      <c r="N22" s="39">
        <v>28</v>
      </c>
      <c r="O22" s="36"/>
      <c r="P22" s="6"/>
      <c r="Q22" s="36"/>
      <c r="R22" s="8">
        <f>IF((P22&gt;=20),IF(P22&lt;=87,109.36*EXP(0.0576*P22),16413),0)</f>
        <v>0</v>
      </c>
      <c r="S22" s="36"/>
      <c r="T22" s="39">
        <v>40</v>
      </c>
      <c r="U22" s="36"/>
      <c r="V22" s="6"/>
      <c r="W22" s="36"/>
      <c r="X22" s="8">
        <f>IF((V22&gt;=20),IF(V22&lt;=87,109.36*EXP(0.0576*V22),16413),0)</f>
        <v>0</v>
      </c>
      <c r="Y22" s="1"/>
      <c r="AD22" s="15">
        <v>63</v>
      </c>
      <c r="AE22" s="12">
        <v>1769</v>
      </c>
      <c r="AG22">
        <v>10</v>
      </c>
    </row>
    <row r="23" spans="1:33" ht="9.9499999999999993" customHeight="1" x14ac:dyDescent="0.2">
      <c r="A23" s="53"/>
      <c r="B23" s="36"/>
      <c r="C23" s="36"/>
      <c r="D23" s="36"/>
      <c r="E23" s="36"/>
      <c r="F23" s="37"/>
      <c r="G23" s="36"/>
      <c r="H23" s="36"/>
      <c r="I23" s="36"/>
      <c r="J23" s="36"/>
      <c r="K23" s="36"/>
      <c r="L23" s="37"/>
      <c r="M23" s="7"/>
      <c r="N23" s="36"/>
      <c r="O23" s="36"/>
      <c r="P23" s="36"/>
      <c r="Q23" s="36"/>
      <c r="R23" s="37"/>
      <c r="S23" s="36"/>
      <c r="T23" s="36"/>
      <c r="U23" s="36"/>
      <c r="V23" s="36"/>
      <c r="W23" s="36"/>
      <c r="X23" s="38"/>
      <c r="Y23" s="1"/>
      <c r="AD23" s="15">
        <v>63.5</v>
      </c>
      <c r="AE23" s="13">
        <v>1835</v>
      </c>
      <c r="AG23">
        <v>9</v>
      </c>
    </row>
    <row r="24" spans="1:33" ht="20.100000000000001" customHeight="1" x14ac:dyDescent="0.2">
      <c r="A24" s="53"/>
      <c r="B24" s="39">
        <v>5</v>
      </c>
      <c r="C24" s="36"/>
      <c r="D24" s="6"/>
      <c r="E24" s="36"/>
      <c r="F24" s="8">
        <f>IF((D24&gt;=20),IF(D24&lt;=87,109.36*EXP(0.0576*D24),16413),0)</f>
        <v>0</v>
      </c>
      <c r="G24" s="36"/>
      <c r="H24" s="39">
        <v>17</v>
      </c>
      <c r="I24" s="36"/>
      <c r="J24" s="6"/>
      <c r="K24" s="36"/>
      <c r="L24" s="8">
        <f>IF((J24&gt;=20),IF(J24&lt;=87,109.36*EXP(0.0576*J24),16413),0)</f>
        <v>0</v>
      </c>
      <c r="M24" s="7"/>
      <c r="N24" s="39">
        <v>29</v>
      </c>
      <c r="O24" s="36"/>
      <c r="P24" s="6"/>
      <c r="Q24" s="36"/>
      <c r="R24" s="8">
        <f>IF((P24&gt;=20),IF(P24&lt;=87,109.36*EXP(0.0576*P24),16413),0)</f>
        <v>0</v>
      </c>
      <c r="S24" s="36"/>
      <c r="T24" s="39">
        <v>41</v>
      </c>
      <c r="U24" s="36"/>
      <c r="V24" s="6"/>
      <c r="W24" s="36"/>
      <c r="X24" s="8">
        <f>IF((V24&gt;=20),IF(V24&lt;=87,109.36*EXP(0.0576*V24),16413),0)</f>
        <v>0</v>
      </c>
      <c r="Y24" s="1"/>
      <c r="AD24" s="15">
        <v>64</v>
      </c>
      <c r="AE24" s="12">
        <v>1902</v>
      </c>
      <c r="AG24">
        <v>8</v>
      </c>
    </row>
    <row r="25" spans="1:33" ht="9.9499999999999993" customHeight="1" x14ac:dyDescent="0.2">
      <c r="A25" s="53"/>
      <c r="B25" s="36"/>
      <c r="C25" s="36"/>
      <c r="D25" s="36"/>
      <c r="E25" s="36"/>
      <c r="F25" s="37"/>
      <c r="G25" s="36"/>
      <c r="H25" s="36"/>
      <c r="I25" s="36"/>
      <c r="J25" s="36"/>
      <c r="K25" s="36"/>
      <c r="L25" s="37"/>
      <c r="M25" s="7"/>
      <c r="N25" s="36"/>
      <c r="O25" s="36"/>
      <c r="P25" s="36"/>
      <c r="Q25" s="36"/>
      <c r="R25" s="37"/>
      <c r="S25" s="36"/>
      <c r="T25" s="36"/>
      <c r="U25" s="36"/>
      <c r="V25" s="36"/>
      <c r="W25" s="36"/>
      <c r="X25" s="38"/>
      <c r="Y25" s="1"/>
      <c r="AD25" s="15">
        <v>64.5</v>
      </c>
      <c r="AE25" s="13">
        <v>1970</v>
      </c>
    </row>
    <row r="26" spans="1:33" ht="20.100000000000001" customHeight="1" x14ac:dyDescent="0.2">
      <c r="A26" s="53"/>
      <c r="B26" s="39">
        <v>6</v>
      </c>
      <c r="C26" s="36"/>
      <c r="D26" s="6"/>
      <c r="E26" s="36"/>
      <c r="F26" s="8">
        <f>IF((D26&gt;=20),IF(D26&lt;=87,109.36*EXP(0.0576*D26),16413),0)</f>
        <v>0</v>
      </c>
      <c r="G26" s="36"/>
      <c r="H26" s="39">
        <v>18</v>
      </c>
      <c r="I26" s="36"/>
      <c r="J26" s="6"/>
      <c r="K26" s="36"/>
      <c r="L26" s="8">
        <f>IF((J26&gt;=20),IF(J26&lt;=87,109.36*EXP(0.0576*J26),16413),0)</f>
        <v>0</v>
      </c>
      <c r="M26" s="7"/>
      <c r="N26" s="39">
        <v>30</v>
      </c>
      <c r="O26" s="36"/>
      <c r="P26" s="6"/>
      <c r="Q26" s="36"/>
      <c r="R26" s="8">
        <f>IF((P26&gt;=20),IF(P26&lt;=87,109.36*EXP(0.0576*P26),16413),0)</f>
        <v>0</v>
      </c>
      <c r="S26" s="36"/>
      <c r="T26" s="39">
        <v>42</v>
      </c>
      <c r="U26" s="36"/>
      <c r="V26" s="6"/>
      <c r="W26" s="36"/>
      <c r="X26" s="8">
        <f>IF((V26&gt;=20),IF(V26&lt;=87,109.36*EXP(0.0576*V26),16413),0)</f>
        <v>0</v>
      </c>
      <c r="Y26" s="1"/>
      <c r="AD26" s="15">
        <v>65</v>
      </c>
      <c r="AE26" s="12">
        <v>2039</v>
      </c>
    </row>
    <row r="27" spans="1:33" ht="9.9499999999999993" customHeight="1" x14ac:dyDescent="0.2">
      <c r="A27" s="53"/>
      <c r="B27" s="36"/>
      <c r="C27" s="36"/>
      <c r="D27" s="36"/>
      <c r="E27" s="36"/>
      <c r="F27" s="37"/>
      <c r="G27" s="36"/>
      <c r="H27" s="36"/>
      <c r="I27" s="36"/>
      <c r="J27" s="36"/>
      <c r="K27" s="36"/>
      <c r="L27" s="37"/>
      <c r="M27" s="7"/>
      <c r="N27" s="36"/>
      <c r="O27" s="36"/>
      <c r="P27" s="36"/>
      <c r="Q27" s="36"/>
      <c r="R27" s="37"/>
      <c r="S27" s="36"/>
      <c r="T27" s="36"/>
      <c r="U27" s="36"/>
      <c r="V27" s="36"/>
      <c r="W27" s="36"/>
      <c r="X27" s="38"/>
      <c r="Y27" s="1"/>
      <c r="AD27" s="15">
        <v>65.5</v>
      </c>
      <c r="AE27" s="13">
        <v>2110</v>
      </c>
    </row>
    <row r="28" spans="1:33" ht="20.100000000000001" customHeight="1" x14ac:dyDescent="0.2">
      <c r="A28" s="53"/>
      <c r="B28" s="39">
        <v>7</v>
      </c>
      <c r="C28" s="36"/>
      <c r="D28" s="6"/>
      <c r="E28" s="36"/>
      <c r="F28" s="8">
        <f>IF((D28&gt;=20),IF(D28&lt;=87,109.36*EXP(0.0576*D28),16413),0)</f>
        <v>0</v>
      </c>
      <c r="G28" s="36"/>
      <c r="H28" s="39">
        <v>19</v>
      </c>
      <c r="I28" s="36"/>
      <c r="J28" s="6"/>
      <c r="K28" s="36"/>
      <c r="L28" s="8">
        <f>IF((J28&gt;=20),IF(J28&lt;=87,109.36*EXP(0.0576*J28),16413),0)</f>
        <v>0</v>
      </c>
      <c r="M28" s="7"/>
      <c r="N28" s="39">
        <v>31</v>
      </c>
      <c r="O28" s="36"/>
      <c r="P28" s="6"/>
      <c r="Q28" s="36"/>
      <c r="R28" s="8">
        <f>IF((P28&gt;=20),IF(P28&lt;=87,109.36*EXP(0.0576*P28),16413),0)</f>
        <v>0</v>
      </c>
      <c r="S28" s="36"/>
      <c r="T28" s="39">
        <v>43</v>
      </c>
      <c r="U28" s="36"/>
      <c r="V28" s="6"/>
      <c r="W28" s="36"/>
      <c r="X28" s="8">
        <f>IF((V28&gt;=20),IF(V28&lt;=87,109.36*EXP(0.0576*V28),16413),0)</f>
        <v>0</v>
      </c>
      <c r="Y28" s="1"/>
      <c r="AD28" s="15">
        <v>66</v>
      </c>
      <c r="AE28" s="12">
        <v>2183</v>
      </c>
    </row>
    <row r="29" spans="1:33" ht="9.9499999999999993" customHeight="1" x14ac:dyDescent="0.2">
      <c r="A29" s="53"/>
      <c r="B29" s="36"/>
      <c r="C29" s="36"/>
      <c r="D29" s="36"/>
      <c r="E29" s="36"/>
      <c r="F29" s="37"/>
      <c r="G29" s="36"/>
      <c r="H29" s="36"/>
      <c r="I29" s="36"/>
      <c r="J29" s="36"/>
      <c r="K29" s="36"/>
      <c r="L29" s="37"/>
      <c r="M29" s="7"/>
      <c r="N29" s="36"/>
      <c r="O29" s="36"/>
      <c r="P29" s="36"/>
      <c r="Q29" s="36"/>
      <c r="R29" s="37"/>
      <c r="S29" s="36"/>
      <c r="T29" s="36"/>
      <c r="U29" s="36"/>
      <c r="V29" s="36"/>
      <c r="W29" s="36"/>
      <c r="X29" s="38"/>
      <c r="Y29" s="1"/>
      <c r="AD29" s="15">
        <v>66.5</v>
      </c>
      <c r="AE29" s="13">
        <v>2257</v>
      </c>
    </row>
    <row r="30" spans="1:33" ht="20.100000000000001" customHeight="1" x14ac:dyDescent="0.2">
      <c r="A30" s="53"/>
      <c r="B30" s="39">
        <v>8</v>
      </c>
      <c r="C30" s="36"/>
      <c r="D30" s="6"/>
      <c r="E30" s="36"/>
      <c r="F30" s="8">
        <f>IF((D30&gt;=20),IF(D30&lt;=87,109.36*EXP(0.0576*D30),16413),0)</f>
        <v>0</v>
      </c>
      <c r="G30" s="36"/>
      <c r="H30" s="39">
        <v>20</v>
      </c>
      <c r="I30" s="36"/>
      <c r="J30" s="6"/>
      <c r="K30" s="36"/>
      <c r="L30" s="8">
        <f>IF((J30&gt;=20),IF(J30&lt;=87,109.36*EXP(0.0576*J30),16413),0)</f>
        <v>0</v>
      </c>
      <c r="M30" s="7"/>
      <c r="N30" s="39">
        <v>32</v>
      </c>
      <c r="O30" s="36"/>
      <c r="P30" s="6"/>
      <c r="Q30" s="36"/>
      <c r="R30" s="8">
        <f>IF((P30&gt;=20),IF(P30&lt;=87,109.36*EXP(0.0576*P30),16413),0)</f>
        <v>0</v>
      </c>
      <c r="S30" s="36"/>
      <c r="T30" s="39">
        <v>44</v>
      </c>
      <c r="U30" s="36"/>
      <c r="V30" s="6"/>
      <c r="W30" s="36"/>
      <c r="X30" s="8">
        <f>IF((V30&gt;=20),IF(V30&lt;=87,109.36*EXP(0.0576*V30),16413),0)</f>
        <v>0</v>
      </c>
      <c r="Y30" s="1"/>
      <c r="AD30" s="15">
        <v>67</v>
      </c>
      <c r="AE30" s="12">
        <v>2332</v>
      </c>
    </row>
    <row r="31" spans="1:33" ht="9.9499999999999993" customHeight="1" x14ac:dyDescent="0.2">
      <c r="A31" s="53"/>
      <c r="B31" s="36"/>
      <c r="C31" s="36"/>
      <c r="D31" s="36"/>
      <c r="E31" s="36"/>
      <c r="F31" s="37"/>
      <c r="G31" s="36"/>
      <c r="H31" s="36"/>
      <c r="I31" s="36"/>
      <c r="J31" s="36"/>
      <c r="K31" s="36"/>
      <c r="L31" s="37"/>
      <c r="M31" s="7"/>
      <c r="N31" s="36"/>
      <c r="O31" s="36"/>
      <c r="P31" s="36"/>
      <c r="Q31" s="36"/>
      <c r="R31" s="37"/>
      <c r="S31" s="36"/>
      <c r="T31" s="36"/>
      <c r="U31" s="36"/>
      <c r="V31" s="36"/>
      <c r="W31" s="36"/>
      <c r="X31" s="38"/>
      <c r="Y31" s="1"/>
      <c r="AD31" s="15">
        <v>67.5</v>
      </c>
      <c r="AE31" s="13">
        <v>2410</v>
      </c>
    </row>
    <row r="32" spans="1:33" ht="20.100000000000001" customHeight="1" x14ac:dyDescent="0.2">
      <c r="A32" s="53"/>
      <c r="B32" s="39">
        <v>9</v>
      </c>
      <c r="C32" s="36"/>
      <c r="D32" s="6"/>
      <c r="E32" s="36"/>
      <c r="F32" s="8">
        <f>IF((D32&gt;=20),IF(D32&lt;=87,109.36*EXP(0.0576*D32),16413),0)</f>
        <v>0</v>
      </c>
      <c r="G32" s="36"/>
      <c r="H32" s="39">
        <v>21</v>
      </c>
      <c r="I32" s="36"/>
      <c r="J32" s="6"/>
      <c r="K32" s="36"/>
      <c r="L32" s="8">
        <f>IF((J32&gt;=20),IF(J32&lt;=87,109.36*EXP(0.0576*J32),16413),0)</f>
        <v>0</v>
      </c>
      <c r="M32" s="7"/>
      <c r="N32" s="39">
        <v>33</v>
      </c>
      <c r="O32" s="36"/>
      <c r="P32" s="6"/>
      <c r="Q32" s="36"/>
      <c r="R32" s="8">
        <f>IF((P32&gt;=20),IF(P32&lt;=87,109.36*EXP(0.0576*P32),16413),0)</f>
        <v>0</v>
      </c>
      <c r="S32" s="36"/>
      <c r="T32" s="39">
        <v>45</v>
      </c>
      <c r="U32" s="36"/>
      <c r="V32" s="6"/>
      <c r="W32" s="36"/>
      <c r="X32" s="8">
        <f>IF((V32&gt;=20),IF(V32&lt;=87,109.36*EXP(0.0576*V32),16413),0)</f>
        <v>0</v>
      </c>
      <c r="Y32" s="1"/>
      <c r="AD32" s="15">
        <v>68</v>
      </c>
      <c r="AE32" s="12">
        <v>2489</v>
      </c>
    </row>
    <row r="33" spans="1:31" ht="9.9499999999999993" customHeight="1" x14ac:dyDescent="0.2">
      <c r="A33" s="53"/>
      <c r="B33" s="36"/>
      <c r="C33" s="36"/>
      <c r="D33" s="36"/>
      <c r="E33" s="36"/>
      <c r="F33" s="37"/>
      <c r="G33" s="36"/>
      <c r="H33" s="36"/>
      <c r="I33" s="36"/>
      <c r="J33" s="36"/>
      <c r="K33" s="36"/>
      <c r="L33" s="37"/>
      <c r="M33" s="7"/>
      <c r="N33" s="36"/>
      <c r="O33" s="36"/>
      <c r="P33" s="36"/>
      <c r="Q33" s="36"/>
      <c r="R33" s="37"/>
      <c r="S33" s="36"/>
      <c r="T33" s="36"/>
      <c r="U33" s="36"/>
      <c r="V33" s="36"/>
      <c r="W33" s="36"/>
      <c r="X33" s="38"/>
      <c r="Y33" s="1"/>
      <c r="AD33" s="15">
        <v>68.5</v>
      </c>
      <c r="AE33" s="13">
        <v>2570</v>
      </c>
    </row>
    <row r="34" spans="1:31" ht="20.100000000000001" customHeight="1" x14ac:dyDescent="0.2">
      <c r="A34" s="53"/>
      <c r="B34" s="39">
        <v>10</v>
      </c>
      <c r="C34" s="36"/>
      <c r="D34" s="6"/>
      <c r="E34" s="36"/>
      <c r="F34" s="8">
        <f>IF((D34&gt;=20),IF(D34&lt;=87,109.36*EXP(0.0576*D34),16413),0)</f>
        <v>0</v>
      </c>
      <c r="G34" s="36"/>
      <c r="H34" s="39">
        <v>22</v>
      </c>
      <c r="I34" s="36"/>
      <c r="J34" s="6"/>
      <c r="K34" s="36"/>
      <c r="L34" s="8">
        <f>IF((J34&gt;=20),IF(J34&lt;=87,109.36*EXP(0.0576*J34),16413),0)</f>
        <v>0</v>
      </c>
      <c r="M34" s="7"/>
      <c r="N34" s="39">
        <v>34</v>
      </c>
      <c r="O34" s="36"/>
      <c r="P34" s="6"/>
      <c r="Q34" s="36"/>
      <c r="R34" s="8">
        <f>IF((P34&gt;=20),IF(P34&lt;=87,109.36*EXP(0.0576*P34),16413),0)</f>
        <v>0</v>
      </c>
      <c r="S34" s="36"/>
      <c r="T34" s="39">
        <v>46</v>
      </c>
      <c r="U34" s="36"/>
      <c r="V34" s="6"/>
      <c r="W34" s="36"/>
      <c r="X34" s="8">
        <f>IF((V34&gt;=20),IF(V34&lt;=87,109.36*EXP(0.0576*V34),16413),0)</f>
        <v>0</v>
      </c>
      <c r="Y34" s="1"/>
      <c r="AD34" s="15">
        <v>69</v>
      </c>
      <c r="AE34" s="12">
        <v>2654</v>
      </c>
    </row>
    <row r="35" spans="1:31" ht="9.9499999999999993" customHeight="1" x14ac:dyDescent="0.2">
      <c r="A35" s="53"/>
      <c r="B35" s="36"/>
      <c r="C35" s="36"/>
      <c r="D35" s="36"/>
      <c r="E35" s="36"/>
      <c r="F35" s="37"/>
      <c r="G35" s="36"/>
      <c r="H35" s="36"/>
      <c r="I35" s="36"/>
      <c r="J35" s="36"/>
      <c r="K35" s="36"/>
      <c r="L35" s="37"/>
      <c r="M35" s="7"/>
      <c r="N35" s="36"/>
      <c r="O35" s="36"/>
      <c r="P35" s="36"/>
      <c r="Q35" s="36"/>
      <c r="R35" s="37"/>
      <c r="S35" s="36"/>
      <c r="T35" s="36"/>
      <c r="U35" s="36"/>
      <c r="V35" s="36"/>
      <c r="W35" s="36"/>
      <c r="X35" s="38"/>
      <c r="Y35" s="1"/>
      <c r="AD35" s="15">
        <v>69.5</v>
      </c>
      <c r="AE35" s="13">
        <v>2740</v>
      </c>
    </row>
    <row r="36" spans="1:31" ht="20.100000000000001" customHeight="1" x14ac:dyDescent="0.2">
      <c r="A36" s="53"/>
      <c r="B36" s="39">
        <v>11</v>
      </c>
      <c r="C36" s="36"/>
      <c r="D36" s="6"/>
      <c r="E36" s="36"/>
      <c r="F36" s="8">
        <f>IF((D36&gt;=20),IF(D36&lt;=87,109.36*EXP(0.0576*D36),16413),0)</f>
        <v>0</v>
      </c>
      <c r="G36" s="36"/>
      <c r="H36" s="39">
        <v>23</v>
      </c>
      <c r="I36" s="36"/>
      <c r="J36" s="6"/>
      <c r="K36" s="36"/>
      <c r="L36" s="8">
        <f>IF((J36&gt;=20),IF(J36&lt;=87,109.36*EXP(0.0576*J36),16413),0)</f>
        <v>0</v>
      </c>
      <c r="M36" s="7"/>
      <c r="N36" s="39">
        <v>35</v>
      </c>
      <c r="O36" s="36"/>
      <c r="P36" s="6"/>
      <c r="Q36" s="36"/>
      <c r="R36" s="8">
        <f>IF((P36&gt;=20),IF(P36&lt;=87,109.36*EXP(0.0576*P36),16413),0)</f>
        <v>0</v>
      </c>
      <c r="S36" s="36"/>
      <c r="T36" s="39">
        <v>47</v>
      </c>
      <c r="U36" s="36"/>
      <c r="V36" s="6"/>
      <c r="W36" s="36"/>
      <c r="X36" s="8">
        <f>IF((V36&gt;=20),IF(V36&lt;=87,109.36*EXP(0.0576*V36),16413),0)</f>
        <v>0</v>
      </c>
      <c r="Y36" s="1"/>
      <c r="AD36" s="15">
        <v>70</v>
      </c>
      <c r="AE36" s="12">
        <v>2829</v>
      </c>
    </row>
    <row r="37" spans="1:31" ht="9.9499999999999993" customHeight="1" x14ac:dyDescent="0.2">
      <c r="A37" s="53"/>
      <c r="B37" s="36"/>
      <c r="C37" s="36"/>
      <c r="D37" s="36"/>
      <c r="E37" s="36"/>
      <c r="F37" s="37"/>
      <c r="G37" s="36"/>
      <c r="H37" s="36"/>
      <c r="I37" s="36"/>
      <c r="J37" s="36"/>
      <c r="K37" s="36"/>
      <c r="L37" s="37"/>
      <c r="M37" s="7"/>
      <c r="N37" s="36"/>
      <c r="O37" s="36"/>
      <c r="P37" s="36"/>
      <c r="Q37" s="36"/>
      <c r="R37" s="37"/>
      <c r="S37" s="36"/>
      <c r="T37" s="36"/>
      <c r="U37" s="36"/>
      <c r="V37" s="36"/>
      <c r="W37" s="36"/>
      <c r="X37" s="38"/>
      <c r="Y37" s="1"/>
      <c r="AD37" s="15">
        <v>70.5</v>
      </c>
      <c r="AE37" s="13">
        <v>2921</v>
      </c>
    </row>
    <row r="38" spans="1:31" ht="20.100000000000001" customHeight="1" x14ac:dyDescent="0.2">
      <c r="A38" s="53"/>
      <c r="B38" s="39">
        <v>12</v>
      </c>
      <c r="C38" s="36"/>
      <c r="D38" s="6"/>
      <c r="E38" s="36"/>
      <c r="F38" s="8">
        <f>IF((D38&gt;=20),IF(D38&lt;=87,109.36*EXP(0.0576*D38),16413),0)</f>
        <v>0</v>
      </c>
      <c r="G38" s="36"/>
      <c r="H38" s="39">
        <v>24</v>
      </c>
      <c r="I38" s="36"/>
      <c r="J38" s="6"/>
      <c r="K38" s="36"/>
      <c r="L38" s="8">
        <f>IF((J38&gt;=20),IF(J38&lt;=87,109.36*EXP(0.0576*J38),16413),0)</f>
        <v>0</v>
      </c>
      <c r="M38" s="7"/>
      <c r="N38" s="39">
        <v>36</v>
      </c>
      <c r="O38" s="36"/>
      <c r="P38" s="6"/>
      <c r="Q38" s="36"/>
      <c r="R38" s="8">
        <f>IF((P38&gt;=20),IF(P38&lt;=87,109.36*EXP(0.0576*P38),16413),0)</f>
        <v>0</v>
      </c>
      <c r="S38" s="36"/>
      <c r="T38" s="39">
        <v>48</v>
      </c>
      <c r="U38" s="36"/>
      <c r="V38" s="6"/>
      <c r="W38" s="36"/>
      <c r="X38" s="8">
        <f>IF((V38&gt;=20),IF(V38&lt;=87,109.36*EXP(0.0576*V38),16413),0)</f>
        <v>0</v>
      </c>
      <c r="Y38" s="1"/>
      <c r="AD38" s="15">
        <v>71</v>
      </c>
      <c r="AE38" s="12">
        <v>3016</v>
      </c>
    </row>
    <row r="39" spans="1:31" ht="20.100000000000001" customHeight="1" x14ac:dyDescent="0.2">
      <c r="A39" s="53"/>
      <c r="B39" s="36"/>
      <c r="C39" s="36"/>
      <c r="D39" s="36"/>
      <c r="E39" s="36"/>
      <c r="F39" s="37"/>
      <c r="G39" s="36"/>
      <c r="H39" s="36"/>
      <c r="I39" s="36"/>
      <c r="J39" s="36"/>
      <c r="K39" s="36"/>
      <c r="L39" s="36"/>
      <c r="M39" s="7"/>
      <c r="N39" s="36"/>
      <c r="O39" s="36"/>
      <c r="P39" s="36"/>
      <c r="Q39" s="36"/>
      <c r="R39" s="36"/>
      <c r="S39" s="36"/>
      <c r="T39" s="36"/>
      <c r="U39" s="36"/>
      <c r="V39" s="36"/>
      <c r="W39" s="36"/>
      <c r="X39" s="146"/>
      <c r="Y39" s="1"/>
      <c r="AD39" s="15">
        <v>71.5</v>
      </c>
      <c r="AE39" s="13">
        <v>3114</v>
      </c>
    </row>
    <row r="40" spans="1:31" ht="20.100000000000001" customHeight="1" x14ac:dyDescent="0.2">
      <c r="A40" s="53"/>
      <c r="B40" s="143" t="s">
        <v>121</v>
      </c>
      <c r="C40" s="36"/>
      <c r="D40" s="36"/>
      <c r="E40" s="36"/>
      <c r="F40" s="7"/>
      <c r="G40" s="36"/>
      <c r="H40" s="36"/>
      <c r="I40" s="36"/>
      <c r="J40" s="36"/>
      <c r="K40" s="36"/>
      <c r="L40" s="36"/>
      <c r="M40" s="7"/>
      <c r="N40" s="36"/>
      <c r="O40" s="36"/>
      <c r="P40" s="36"/>
      <c r="Q40" s="36"/>
      <c r="R40" s="145"/>
      <c r="S40" s="36"/>
      <c r="T40" s="36"/>
      <c r="U40" s="36"/>
      <c r="V40" s="36"/>
      <c r="W40" s="36"/>
      <c r="X40" s="146"/>
      <c r="Y40" s="1"/>
      <c r="AD40" s="15">
        <v>72</v>
      </c>
      <c r="AE40" s="12">
        <v>3217</v>
      </c>
    </row>
    <row r="41" spans="1:31" ht="20.100000000000001" customHeight="1" x14ac:dyDescent="0.2">
      <c r="A41" s="53"/>
      <c r="B41" s="36"/>
      <c r="C41" s="36"/>
      <c r="D41" s="36"/>
      <c r="E41" s="36"/>
      <c r="F41" s="36"/>
      <c r="G41" s="36"/>
      <c r="H41" s="36"/>
      <c r="I41" s="36"/>
      <c r="J41" s="36"/>
      <c r="K41" s="36"/>
      <c r="L41" s="36"/>
      <c r="M41" s="7"/>
      <c r="N41" s="36"/>
      <c r="O41" s="36"/>
      <c r="P41" s="36"/>
      <c r="Q41" s="36"/>
      <c r="R41" s="36"/>
      <c r="S41" s="36"/>
      <c r="T41" s="36"/>
      <c r="U41" s="36"/>
      <c r="V41" s="36"/>
      <c r="W41" s="36"/>
      <c r="X41" s="146"/>
      <c r="Y41" s="1"/>
      <c r="AD41" s="15">
        <v>72.5</v>
      </c>
      <c r="AE41" s="13">
        <v>3325</v>
      </c>
    </row>
    <row r="42" spans="1:31" ht="20.100000000000001" customHeight="1" x14ac:dyDescent="0.2">
      <c r="A42" s="53"/>
      <c r="B42" s="36"/>
      <c r="C42" s="36"/>
      <c r="D42" s="36"/>
      <c r="E42" s="36"/>
      <c r="F42" s="37"/>
      <c r="G42" s="36"/>
      <c r="H42" s="36"/>
      <c r="I42" s="36"/>
      <c r="J42" s="36"/>
      <c r="K42" s="36"/>
      <c r="L42" s="37"/>
      <c r="M42" s="7"/>
      <c r="N42" s="36"/>
      <c r="O42" s="36"/>
      <c r="P42" s="36"/>
      <c r="Q42" s="36"/>
      <c r="R42" s="36"/>
      <c r="S42" s="36"/>
      <c r="T42" s="36"/>
      <c r="U42" s="36"/>
      <c r="V42" s="36"/>
      <c r="W42" s="36"/>
      <c r="X42" s="146"/>
      <c r="Y42" s="1"/>
      <c r="AD42" s="15">
        <v>73</v>
      </c>
      <c r="AE42" s="12">
        <v>3437</v>
      </c>
    </row>
    <row r="43" spans="1:31" ht="20.100000000000001" customHeight="1" x14ac:dyDescent="0.2">
      <c r="A43" s="53"/>
      <c r="B43" s="36"/>
      <c r="C43" s="36"/>
      <c r="D43" s="36"/>
      <c r="E43" s="36"/>
      <c r="F43" s="36"/>
      <c r="G43" s="36"/>
      <c r="H43" s="36"/>
      <c r="I43" s="36"/>
      <c r="J43" s="36"/>
      <c r="K43" s="36"/>
      <c r="L43" s="36"/>
      <c r="M43" s="7"/>
      <c r="N43" s="36"/>
      <c r="O43" s="36"/>
      <c r="P43" s="36"/>
      <c r="Q43" s="36"/>
      <c r="R43" s="36"/>
      <c r="S43" s="36"/>
      <c r="T43" s="36"/>
      <c r="U43" s="36"/>
      <c r="V43" s="36"/>
      <c r="W43" s="36"/>
      <c r="X43" s="146"/>
      <c r="Y43" s="1"/>
      <c r="AD43" s="15">
        <v>73.5</v>
      </c>
      <c r="AE43" s="13">
        <v>3556</v>
      </c>
    </row>
    <row r="44" spans="1:31" ht="13.5" customHeight="1" thickBot="1" x14ac:dyDescent="0.25">
      <c r="A44" s="64"/>
      <c r="B44" s="144"/>
      <c r="C44" s="144"/>
      <c r="D44" s="144"/>
      <c r="E44" s="144"/>
      <c r="F44" s="144"/>
      <c r="G44" s="144"/>
      <c r="H44" s="144"/>
      <c r="I44" s="144"/>
      <c r="J44" s="144"/>
      <c r="K44" s="144"/>
      <c r="L44" s="144"/>
      <c r="M44" s="65"/>
      <c r="N44" s="144"/>
      <c r="O44" s="144"/>
      <c r="P44" s="144"/>
      <c r="Q44" s="144"/>
      <c r="R44" s="144"/>
      <c r="S44" s="144"/>
      <c r="T44" s="144"/>
      <c r="U44" s="144"/>
      <c r="V44" s="144"/>
      <c r="W44" s="144"/>
      <c r="X44" s="147"/>
      <c r="Y44" s="1"/>
      <c r="AD44" s="15">
        <v>74</v>
      </c>
      <c r="AE44" s="12">
        <v>3682</v>
      </c>
    </row>
    <row r="45" spans="1:31" ht="20.100000000000001" customHeight="1" x14ac:dyDescent="0.2">
      <c r="A45" s="1"/>
      <c r="B45" s="5"/>
      <c r="C45" s="5"/>
      <c r="D45" s="5"/>
      <c r="E45" s="5"/>
      <c r="F45" s="5"/>
      <c r="G45" s="5"/>
      <c r="H45" s="5"/>
      <c r="I45" s="5"/>
      <c r="J45" s="5"/>
      <c r="K45" s="5"/>
      <c r="L45" s="5"/>
      <c r="M45" s="1"/>
      <c r="N45" s="5"/>
      <c r="O45" s="5"/>
      <c r="P45" s="5"/>
      <c r="Q45" s="5"/>
      <c r="R45" s="5"/>
      <c r="S45" s="5"/>
      <c r="T45" s="5"/>
      <c r="U45" s="5"/>
      <c r="V45" s="5"/>
      <c r="W45" s="5"/>
      <c r="X45" s="5"/>
      <c r="Y45" s="1"/>
      <c r="AD45" s="15">
        <v>74.5</v>
      </c>
      <c r="AE45" s="13">
        <v>3817</v>
      </c>
    </row>
    <row r="46" spans="1:31" ht="20.100000000000001" customHeight="1" x14ac:dyDescent="0.2">
      <c r="A46" s="1"/>
      <c r="B46" s="5"/>
      <c r="C46" s="2"/>
      <c r="D46" s="2"/>
      <c r="E46" s="5"/>
      <c r="F46" s="5"/>
      <c r="G46" s="5"/>
      <c r="H46" s="5"/>
      <c r="I46" s="5"/>
      <c r="J46" s="2"/>
      <c r="K46" s="5"/>
      <c r="L46" s="5"/>
      <c r="M46" s="1"/>
      <c r="N46" s="5"/>
      <c r="O46" s="5"/>
      <c r="P46" s="2"/>
      <c r="Q46" s="5"/>
      <c r="R46" s="5"/>
      <c r="S46" s="5"/>
      <c r="T46" s="5"/>
      <c r="U46" s="5"/>
      <c r="V46" s="2"/>
      <c r="W46" s="2"/>
      <c r="X46" s="5"/>
      <c r="Y46" s="1"/>
      <c r="AD46" s="15">
        <v>75</v>
      </c>
      <c r="AE46" s="12">
        <v>3964</v>
      </c>
    </row>
    <row r="47" spans="1:31" ht="20.100000000000001" customHeight="1" x14ac:dyDescent="0.2">
      <c r="A47" s="1"/>
      <c r="B47" s="5"/>
      <c r="C47" s="2"/>
      <c r="D47" s="2"/>
      <c r="E47" s="2"/>
      <c r="F47" s="2"/>
      <c r="G47" s="2"/>
      <c r="H47" s="2"/>
      <c r="I47" s="2"/>
      <c r="J47" s="2"/>
      <c r="K47" s="2"/>
      <c r="L47" s="2"/>
      <c r="N47" s="2"/>
      <c r="O47" s="2"/>
      <c r="P47" s="2"/>
      <c r="Q47" s="5"/>
      <c r="R47" s="5"/>
      <c r="S47" s="5"/>
      <c r="T47" s="5"/>
      <c r="U47" s="5"/>
      <c r="V47" s="2"/>
      <c r="W47" s="2"/>
      <c r="X47" s="5"/>
      <c r="Y47" s="1"/>
      <c r="AD47" s="15">
        <v>75.5</v>
      </c>
      <c r="AE47" s="13">
        <v>4125</v>
      </c>
    </row>
    <row r="48" spans="1:31" ht="20.100000000000001" customHeight="1" x14ac:dyDescent="0.2">
      <c r="A48" s="1"/>
      <c r="B48" s="5"/>
      <c r="C48" s="2"/>
      <c r="D48" s="2"/>
      <c r="E48" s="2"/>
      <c r="F48" s="2"/>
      <c r="G48" s="2"/>
      <c r="H48" s="2"/>
      <c r="I48" s="2"/>
      <c r="J48" s="2"/>
      <c r="K48" s="2"/>
      <c r="L48" s="2"/>
      <c r="N48" s="2"/>
      <c r="O48" s="2"/>
      <c r="P48" s="2"/>
      <c r="Q48" s="5"/>
      <c r="R48" s="5"/>
      <c r="S48" s="5"/>
      <c r="T48" s="5"/>
      <c r="U48" s="5"/>
      <c r="V48" s="2"/>
      <c r="W48" s="2"/>
      <c r="X48" s="5"/>
      <c r="Y48" s="1"/>
      <c r="AD48" s="15">
        <v>76</v>
      </c>
      <c r="AE48" s="12">
        <v>4305</v>
      </c>
    </row>
    <row r="49" spans="2:31" ht="20.100000000000001" customHeight="1" x14ac:dyDescent="0.2">
      <c r="B49" s="2"/>
      <c r="C49" s="2"/>
      <c r="D49" s="2"/>
      <c r="E49" s="2"/>
      <c r="F49" s="2"/>
      <c r="G49" s="2"/>
      <c r="H49" s="2"/>
      <c r="I49" s="2"/>
      <c r="J49" s="2"/>
      <c r="K49" s="2"/>
      <c r="L49" s="2"/>
      <c r="N49" s="2"/>
      <c r="O49" s="2"/>
      <c r="P49" s="2"/>
      <c r="Q49" s="5"/>
      <c r="R49" s="5"/>
      <c r="S49" s="5"/>
      <c r="T49" s="5"/>
      <c r="U49" s="5"/>
      <c r="V49" s="2"/>
      <c r="W49" s="2"/>
      <c r="X49" s="5"/>
      <c r="Y49" s="1"/>
      <c r="AD49" s="15">
        <v>76.5</v>
      </c>
      <c r="AE49" s="13">
        <v>4515</v>
      </c>
    </row>
    <row r="50" spans="2:31" ht="20.100000000000001" customHeight="1" x14ac:dyDescent="0.2">
      <c r="B50" s="2"/>
      <c r="C50" s="2"/>
      <c r="D50" s="2"/>
      <c r="E50" s="2"/>
      <c r="F50" s="2"/>
      <c r="G50" s="2"/>
      <c r="H50" s="2"/>
      <c r="I50" s="2"/>
      <c r="J50" s="2"/>
      <c r="K50" s="2"/>
      <c r="L50" s="2"/>
      <c r="Q50" s="1"/>
      <c r="R50" s="1"/>
      <c r="S50" s="1"/>
      <c r="T50" s="1"/>
      <c r="U50" s="1"/>
      <c r="AD50" s="15">
        <v>77</v>
      </c>
      <c r="AE50" s="14">
        <v>4776</v>
      </c>
    </row>
    <row r="51" spans="2:31" ht="20.100000000000001" customHeight="1" x14ac:dyDescent="0.2">
      <c r="B51" s="2"/>
      <c r="C51" s="2"/>
      <c r="D51" s="2"/>
      <c r="E51" s="2"/>
      <c r="F51" s="2"/>
      <c r="G51" s="2"/>
      <c r="H51" s="2"/>
      <c r="I51" s="2"/>
      <c r="J51" s="2"/>
      <c r="K51" s="2"/>
      <c r="L51" s="2"/>
      <c r="AD51" s="16"/>
      <c r="AE51" s="17"/>
    </row>
    <row r="52" spans="2:31" ht="20.100000000000001" customHeight="1" x14ac:dyDescent="0.2">
      <c r="B52" s="2"/>
      <c r="C52" s="2"/>
      <c r="D52" s="2"/>
      <c r="E52" s="2"/>
      <c r="F52" s="2"/>
      <c r="G52" s="2"/>
      <c r="H52" s="2"/>
      <c r="I52" s="2"/>
      <c r="J52" s="2"/>
      <c r="K52" s="2"/>
      <c r="L52" s="2"/>
      <c r="AD52" s="16"/>
      <c r="AE52" s="18"/>
    </row>
    <row r="53" spans="2:31" ht="20.100000000000001" customHeight="1" x14ac:dyDescent="0.2">
      <c r="B53" s="2"/>
      <c r="C53" s="2"/>
      <c r="D53" s="2"/>
      <c r="E53" s="2"/>
      <c r="F53" s="2"/>
      <c r="G53" s="2"/>
      <c r="H53" s="2"/>
      <c r="I53" s="2"/>
      <c r="J53" s="2"/>
      <c r="K53" s="2"/>
      <c r="L53" s="2"/>
      <c r="AD53" s="16"/>
      <c r="AE53" s="17"/>
    </row>
    <row r="54" spans="2:31" ht="20.100000000000001" customHeight="1" x14ac:dyDescent="0.2">
      <c r="B54" s="2"/>
      <c r="C54" s="2"/>
      <c r="D54" s="2"/>
      <c r="E54" s="2"/>
      <c r="F54" s="2"/>
      <c r="G54" s="2"/>
      <c r="H54" s="2"/>
      <c r="I54" s="2"/>
      <c r="J54" s="2"/>
      <c r="K54" s="2"/>
      <c r="L54" s="2"/>
      <c r="AD54" s="16"/>
      <c r="AE54" s="18"/>
    </row>
    <row r="55" spans="2:31" ht="20.100000000000001" customHeight="1" x14ac:dyDescent="0.2"/>
    <row r="56" spans="2:31" ht="20.100000000000001" customHeight="1" x14ac:dyDescent="0.2"/>
    <row r="57" spans="2:31" ht="20.100000000000001" customHeight="1" x14ac:dyDescent="0.2"/>
  </sheetData>
  <sheetProtection password="CCF7" sheet="1" objects="1" scenarios="1" selectLockedCells="1"/>
  <mergeCells count="11">
    <mergeCell ref="R11:T11"/>
    <mergeCell ref="V11:X11"/>
    <mergeCell ref="R9:T9"/>
    <mergeCell ref="B11:D11"/>
    <mergeCell ref="B9:E9"/>
    <mergeCell ref="J10:P11"/>
    <mergeCell ref="B7:I7"/>
    <mergeCell ref="V9:X9"/>
    <mergeCell ref="R7:T7"/>
    <mergeCell ref="W7:X7"/>
    <mergeCell ref="M8:N8"/>
  </mergeCells>
  <phoneticPr fontId="3" type="noConversion"/>
  <conditionalFormatting sqref="D16 D18 D20 D22 D24 D26 D28 D30 D32 D34 D36 D38 J16 J18 J20 J22 J24 J26 J28 J30 J32 J34 J36 J38 P16 P18 P20 P22 P24 P26 P28 P30 P32 P34 P36 P38 V16 V18 V20 V22 V24 V26 V28 V30 V32 V34 V36 V38">
    <cfRule type="expression" dxfId="1" priority="8" stopIfTrue="1">
      <formula>IF(OR(D16=0, AND(D16&gt;=20,F16&lt;16413)), FALSE, TRUE)</formula>
    </cfRule>
  </conditionalFormatting>
  <dataValidations count="1">
    <dataValidation type="list" allowBlank="1" showInputMessage="1" sqref="G9">
      <formula1>$H$9:$I$9</formula1>
    </dataValidation>
  </dataValidations>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0" tint="-0.249977111117893"/>
  </sheetPr>
  <dimension ref="A1:AG57"/>
  <sheetViews>
    <sheetView showGridLines="0" topLeftCell="A8" zoomScaleNormal="100" workbookViewId="0">
      <selection activeCell="J24" sqref="J24"/>
    </sheetView>
  </sheetViews>
  <sheetFormatPr defaultRowHeight="12.75" x14ac:dyDescent="0.2"/>
  <cols>
    <col min="1" max="1" width="2.7109375" customWidth="1"/>
    <col min="2" max="2" width="8.7109375" customWidth="1"/>
    <col min="3" max="3" width="2.28515625" customWidth="1"/>
    <col min="4" max="4" width="10.7109375" customWidth="1"/>
    <col min="5" max="5" width="2.28515625" customWidth="1"/>
    <col min="6" max="6" width="12.7109375" customWidth="1"/>
    <col min="7" max="7" width="5.7109375" customWidth="1"/>
    <col min="8" max="8" width="8.7109375" customWidth="1"/>
    <col min="9" max="9" width="2.28515625" customWidth="1"/>
    <col min="10" max="10" width="10.7109375" customWidth="1"/>
    <col min="11" max="11" width="2.28515625" customWidth="1"/>
    <col min="12" max="12" width="12.7109375" customWidth="1"/>
    <col min="13" max="13" width="5.7109375" customWidth="1"/>
    <col min="14" max="14" width="8.7109375" customWidth="1"/>
    <col min="15" max="15" width="2.28515625" customWidth="1"/>
    <col min="16" max="16" width="10.7109375" customWidth="1"/>
    <col min="17" max="17" width="2.28515625" customWidth="1"/>
    <col min="18" max="18" width="12.7109375" customWidth="1"/>
    <col min="19" max="19" width="5.7109375" customWidth="1"/>
    <col min="20" max="20" width="8.7109375" customWidth="1"/>
    <col min="21" max="21" width="2.28515625" customWidth="1"/>
    <col min="22" max="22" width="10.7109375" customWidth="1"/>
    <col min="23" max="23" width="2.28515625" customWidth="1"/>
    <col min="24" max="24" width="12.7109375" customWidth="1"/>
    <col min="29" max="29" width="0" hidden="1" customWidth="1"/>
    <col min="30" max="31" width="9.140625" hidden="1" customWidth="1"/>
    <col min="32" max="33" width="0" hidden="1" customWidth="1"/>
  </cols>
  <sheetData>
    <row r="1" spans="1:33" ht="15" customHeight="1" x14ac:dyDescent="0.2">
      <c r="A1" s="50"/>
      <c r="B1" s="51"/>
      <c r="C1" s="51"/>
      <c r="D1" s="51"/>
      <c r="E1" s="51"/>
      <c r="F1" s="51"/>
      <c r="G1" s="51"/>
      <c r="H1" s="51"/>
      <c r="I1" s="51"/>
      <c r="J1" s="51"/>
      <c r="K1" s="51"/>
      <c r="L1" s="51"/>
      <c r="M1" s="51"/>
      <c r="N1" s="51"/>
      <c r="O1" s="51"/>
      <c r="P1" s="51"/>
      <c r="Q1" s="51"/>
      <c r="R1" s="51"/>
      <c r="S1" s="51"/>
      <c r="T1" s="51"/>
      <c r="U1" s="51"/>
      <c r="V1" s="51"/>
      <c r="W1" s="51"/>
      <c r="X1" s="52"/>
      <c r="Y1" s="1"/>
      <c r="Z1" s="1"/>
      <c r="AA1" s="1"/>
      <c r="AB1" s="1"/>
    </row>
    <row r="2" spans="1:33" ht="15" customHeight="1" x14ac:dyDescent="0.2">
      <c r="A2" s="53"/>
      <c r="B2" s="7"/>
      <c r="C2" s="7"/>
      <c r="D2" s="7"/>
      <c r="E2" s="7"/>
      <c r="F2" s="7"/>
      <c r="G2" s="7"/>
      <c r="H2" s="7"/>
      <c r="I2" s="7"/>
      <c r="J2" s="7"/>
      <c r="K2" s="7"/>
      <c r="L2" s="7"/>
      <c r="M2" s="7"/>
      <c r="N2" s="7"/>
      <c r="O2" s="7"/>
      <c r="P2" s="7"/>
      <c r="Q2" s="7"/>
      <c r="R2" s="7"/>
      <c r="S2" s="7"/>
      <c r="T2" s="7"/>
      <c r="U2" s="7"/>
      <c r="V2" s="7"/>
      <c r="W2" s="7"/>
      <c r="X2" s="35"/>
      <c r="Y2" s="1"/>
      <c r="Z2" s="1"/>
      <c r="AA2" s="1"/>
      <c r="AB2" s="1"/>
      <c r="AG2">
        <v>30</v>
      </c>
    </row>
    <row r="3" spans="1:33" ht="15" customHeight="1" x14ac:dyDescent="0.2">
      <c r="A3" s="53"/>
      <c r="B3" s="7"/>
      <c r="C3" s="7"/>
      <c r="D3" s="7"/>
      <c r="E3" s="7"/>
      <c r="F3" s="7"/>
      <c r="G3" s="7"/>
      <c r="H3" s="7"/>
      <c r="I3" s="7"/>
      <c r="J3" s="7"/>
      <c r="K3" s="7"/>
      <c r="L3" s="7"/>
      <c r="M3" s="7"/>
      <c r="N3" s="7"/>
      <c r="O3" s="7"/>
      <c r="P3" s="7"/>
      <c r="Q3" s="7"/>
      <c r="R3" s="7"/>
      <c r="S3" s="7"/>
      <c r="T3" s="7"/>
      <c r="U3" s="7"/>
      <c r="V3" s="7"/>
      <c r="W3" s="7"/>
      <c r="X3" s="35"/>
      <c r="Y3" s="1"/>
      <c r="Z3" s="1"/>
      <c r="AA3" s="1"/>
      <c r="AB3" s="1"/>
      <c r="AG3">
        <v>29</v>
      </c>
    </row>
    <row r="4" spans="1:33" ht="15" customHeight="1" x14ac:dyDescent="0.2">
      <c r="A4" s="53"/>
      <c r="B4" s="7"/>
      <c r="C4" s="7"/>
      <c r="D4" s="7"/>
      <c r="E4" s="7"/>
      <c r="F4" s="7"/>
      <c r="G4" s="7"/>
      <c r="H4" s="7"/>
      <c r="I4" s="7"/>
      <c r="J4" s="7"/>
      <c r="K4" s="7"/>
      <c r="L4" s="7"/>
      <c r="M4" s="7"/>
      <c r="N4" s="7"/>
      <c r="O4" s="7"/>
      <c r="P4" s="7"/>
      <c r="Q4" s="7"/>
      <c r="R4" s="7"/>
      <c r="S4" s="7"/>
      <c r="T4" s="7"/>
      <c r="U4" s="7"/>
      <c r="V4" s="7"/>
      <c r="W4" s="7"/>
      <c r="X4" s="35"/>
      <c r="Y4" s="1"/>
      <c r="Z4" s="1"/>
      <c r="AA4" s="1"/>
      <c r="AB4" s="1"/>
      <c r="AG4">
        <v>28</v>
      </c>
    </row>
    <row r="5" spans="1:33" ht="15" customHeight="1" x14ac:dyDescent="0.2">
      <c r="A5" s="53"/>
      <c r="B5" s="7"/>
      <c r="C5" s="7"/>
      <c r="D5" s="7"/>
      <c r="E5" s="7"/>
      <c r="F5" s="7"/>
      <c r="G5" s="7"/>
      <c r="H5" s="7"/>
      <c r="I5" s="7"/>
      <c r="J5" s="7"/>
      <c r="K5" s="7"/>
      <c r="L5" s="7"/>
      <c r="M5" s="7"/>
      <c r="N5" s="7"/>
      <c r="O5" s="7"/>
      <c r="P5" s="149"/>
      <c r="Q5" s="7"/>
      <c r="R5" s="7"/>
      <c r="S5" s="7"/>
      <c r="T5" s="7"/>
      <c r="U5" s="7"/>
      <c r="V5" s="7"/>
      <c r="W5" s="7"/>
      <c r="X5" s="35"/>
      <c r="Y5" s="1"/>
      <c r="Z5" s="1"/>
      <c r="AA5" s="1"/>
      <c r="AB5" s="1"/>
      <c r="AG5">
        <v>27</v>
      </c>
    </row>
    <row r="6" spans="1:33" ht="15" customHeight="1" thickBot="1" x14ac:dyDescent="0.3">
      <c r="A6" s="53"/>
      <c r="B6" s="7"/>
      <c r="C6" s="7"/>
      <c r="D6" s="7"/>
      <c r="E6" s="7"/>
      <c r="F6" s="7"/>
      <c r="G6" s="7"/>
      <c r="H6" s="7"/>
      <c r="I6" s="203"/>
      <c r="J6" s="7"/>
      <c r="K6" s="150"/>
      <c r="L6" s="150"/>
      <c r="M6" s="150"/>
      <c r="N6" s="150"/>
      <c r="O6" s="150"/>
      <c r="P6" s="150"/>
      <c r="Q6" s="7"/>
      <c r="R6" s="7"/>
      <c r="S6" s="7"/>
      <c r="T6" s="7"/>
      <c r="U6" s="7"/>
      <c r="V6" s="7"/>
      <c r="W6" s="7"/>
      <c r="X6" s="35"/>
      <c r="Y6" s="1"/>
      <c r="Z6" s="1"/>
      <c r="AA6" s="1"/>
      <c r="AB6" s="1"/>
      <c r="AG6">
        <v>26</v>
      </c>
    </row>
    <row r="7" spans="1:33" ht="20.100000000000001" customHeight="1" thickBot="1" x14ac:dyDescent="0.25">
      <c r="A7" s="53"/>
      <c r="B7" s="290"/>
      <c r="C7" s="290"/>
      <c r="D7" s="290"/>
      <c r="E7" s="290"/>
      <c r="F7" s="290"/>
      <c r="G7" s="290"/>
      <c r="H7" s="290"/>
      <c r="I7" s="290"/>
      <c r="J7" s="294" t="s">
        <v>39</v>
      </c>
      <c r="K7" s="294"/>
      <c r="L7" s="294"/>
      <c r="M7" s="294"/>
      <c r="N7" s="294"/>
      <c r="O7" s="294"/>
      <c r="P7" s="294"/>
      <c r="Q7" s="7"/>
      <c r="R7" s="278" t="s">
        <v>43</v>
      </c>
      <c r="S7" s="278"/>
      <c r="T7" s="278"/>
      <c r="U7" s="7"/>
      <c r="V7" s="260">
        <f>(SUM(F16:F38)+SUM(L16:L38)+SUM(R16:R38)+SUM(X16:X38))/1000</f>
        <v>0</v>
      </c>
      <c r="W7" s="319" t="s">
        <v>117</v>
      </c>
      <c r="X7" s="320"/>
      <c r="Y7" s="1"/>
      <c r="Z7" s="1"/>
      <c r="AA7" s="1"/>
      <c r="AB7" s="1"/>
      <c r="AD7" s="10" t="s">
        <v>0</v>
      </c>
      <c r="AE7" s="11" t="s">
        <v>3</v>
      </c>
      <c r="AG7">
        <v>25</v>
      </c>
    </row>
    <row r="8" spans="1:33" ht="20.100000000000001" customHeight="1" thickBot="1" x14ac:dyDescent="0.25">
      <c r="A8" s="53"/>
      <c r="B8" s="136"/>
      <c r="C8" s="136"/>
      <c r="D8" s="136"/>
      <c r="E8" s="136"/>
      <c r="F8" s="7"/>
      <c r="G8" s="7"/>
      <c r="H8" s="7"/>
      <c r="I8" s="136"/>
      <c r="J8" s="136"/>
      <c r="K8" s="136"/>
      <c r="L8" s="136"/>
      <c r="M8" s="297">
        <v>4.5320000000000001E-4</v>
      </c>
      <c r="N8" s="297"/>
      <c r="O8" s="7"/>
      <c r="P8" s="7"/>
      <c r="Q8" s="7"/>
      <c r="R8" s="7"/>
      <c r="S8" s="7"/>
      <c r="T8" s="7"/>
      <c r="U8" s="7"/>
      <c r="V8" s="7"/>
      <c r="W8" s="7"/>
      <c r="X8" s="35"/>
      <c r="Y8" s="1"/>
      <c r="Z8" s="1"/>
      <c r="AA8" s="1"/>
      <c r="AB8" s="1"/>
      <c r="AD8" s="15">
        <v>56</v>
      </c>
      <c r="AE8" s="12">
        <v>944</v>
      </c>
      <c r="AG8">
        <v>24</v>
      </c>
    </row>
    <row r="9" spans="1:33" ht="20.100000000000001" customHeight="1" thickBot="1" x14ac:dyDescent="0.25">
      <c r="A9" s="53"/>
      <c r="B9" s="278" t="s">
        <v>18</v>
      </c>
      <c r="C9" s="278"/>
      <c r="D9" s="278"/>
      <c r="E9" s="278"/>
      <c r="F9" s="258" t="s">
        <v>108</v>
      </c>
      <c r="G9" s="55" t="s">
        <v>1</v>
      </c>
      <c r="H9" s="19" t="s">
        <v>1</v>
      </c>
      <c r="I9" s="34" t="s">
        <v>5</v>
      </c>
      <c r="J9" s="55" t="s">
        <v>122</v>
      </c>
      <c r="K9" s="55"/>
      <c r="L9" s="55"/>
      <c r="M9" s="55"/>
      <c r="N9" s="201"/>
      <c r="O9" s="201"/>
      <c r="P9" s="201" t="s">
        <v>4</v>
      </c>
      <c r="Q9" s="7"/>
      <c r="R9" s="287" t="s">
        <v>36</v>
      </c>
      <c r="S9" s="287"/>
      <c r="T9" s="287"/>
      <c r="U9" s="7"/>
      <c r="V9" s="316">
        <f>'Coût Air comprimé'!D17</f>
        <v>16.2</v>
      </c>
      <c r="W9" s="317"/>
      <c r="X9" s="318"/>
      <c r="Y9" s="1"/>
      <c r="Z9" s="1"/>
      <c r="AA9" s="1"/>
      <c r="AB9" s="1"/>
      <c r="AD9" s="15">
        <v>56.5</v>
      </c>
      <c r="AE9" s="13">
        <v>998</v>
      </c>
      <c r="AG9">
        <v>23</v>
      </c>
    </row>
    <row r="10" spans="1:33" ht="6.95" customHeight="1" thickBot="1" x14ac:dyDescent="0.25">
      <c r="A10" s="53"/>
      <c r="B10" s="7"/>
      <c r="C10" s="7"/>
      <c r="D10" s="7"/>
      <c r="E10" s="7"/>
      <c r="F10" s="9"/>
      <c r="G10" s="9"/>
      <c r="H10" s="9"/>
      <c r="I10" s="7"/>
      <c r="J10" s="7"/>
      <c r="K10" s="7"/>
      <c r="L10" s="7"/>
      <c r="M10" s="7"/>
      <c r="N10" s="7"/>
      <c r="O10" s="7"/>
      <c r="P10" s="7"/>
      <c r="Q10" s="7"/>
      <c r="R10" s="3"/>
      <c r="S10" s="3"/>
      <c r="T10" s="3"/>
      <c r="U10" s="7"/>
      <c r="V10" s="7"/>
      <c r="W10" s="7"/>
      <c r="X10" s="35"/>
      <c r="Y10" s="1"/>
      <c r="Z10" s="1"/>
      <c r="AA10" s="1"/>
      <c r="AB10" s="1"/>
      <c r="AD10" s="15">
        <v>57</v>
      </c>
      <c r="AE10" s="12">
        <v>1053</v>
      </c>
      <c r="AG10">
        <v>22</v>
      </c>
    </row>
    <row r="11" spans="1:33" ht="20.100000000000001" customHeight="1" thickBot="1" x14ac:dyDescent="0.3">
      <c r="A11" s="53"/>
      <c r="B11" s="288"/>
      <c r="C11" s="288"/>
      <c r="D11" s="288"/>
      <c r="E11" s="7"/>
      <c r="F11" s="137"/>
      <c r="G11" s="26"/>
      <c r="H11" s="138"/>
      <c r="I11" s="7"/>
      <c r="J11" s="301"/>
      <c r="K11" s="301"/>
      <c r="L11" s="301"/>
      <c r="M11" s="301"/>
      <c r="N11" s="7"/>
      <c r="O11" s="7"/>
      <c r="P11" s="7"/>
      <c r="Q11" s="7"/>
      <c r="R11" s="283" t="s">
        <v>44</v>
      </c>
      <c r="S11" s="283"/>
      <c r="T11" s="283"/>
      <c r="U11" s="7"/>
      <c r="V11" s="316">
        <f>V7*V9*'Coût Air comprimé'!D15/1000</f>
        <v>0</v>
      </c>
      <c r="W11" s="317"/>
      <c r="X11" s="318"/>
      <c r="Y11" s="1"/>
      <c r="Z11" s="1"/>
      <c r="AA11" s="1"/>
      <c r="AB11" s="1"/>
      <c r="AD11" s="15">
        <v>57.5</v>
      </c>
      <c r="AE11" s="13">
        <v>1108</v>
      </c>
      <c r="AG11">
        <v>21</v>
      </c>
    </row>
    <row r="12" spans="1:33" ht="6.95" customHeight="1" x14ac:dyDescent="0.2">
      <c r="A12" s="53"/>
      <c r="B12" s="7"/>
      <c r="C12" s="7"/>
      <c r="D12" s="7"/>
      <c r="E12" s="7"/>
      <c r="F12" s="7"/>
      <c r="G12" s="7"/>
      <c r="H12" s="7"/>
      <c r="I12" s="7"/>
      <c r="J12" s="7"/>
      <c r="K12" s="7"/>
      <c r="L12" s="7"/>
      <c r="M12" s="7"/>
      <c r="N12" s="7"/>
      <c r="O12" s="7"/>
      <c r="P12" s="7"/>
      <c r="Q12" s="7"/>
      <c r="R12" s="7"/>
      <c r="S12" s="7"/>
      <c r="T12" s="7"/>
      <c r="U12" s="7"/>
      <c r="V12" s="7"/>
      <c r="W12" s="7"/>
      <c r="X12" s="35"/>
      <c r="Y12" s="1"/>
      <c r="Z12" s="1"/>
      <c r="AA12" s="1"/>
      <c r="AB12" s="1"/>
      <c r="AD12" s="15">
        <v>58</v>
      </c>
      <c r="AE12" s="12">
        <v>1164</v>
      </c>
      <c r="AG12">
        <v>20</v>
      </c>
    </row>
    <row r="13" spans="1:33" ht="20.100000000000001" customHeight="1" thickBot="1" x14ac:dyDescent="0.25">
      <c r="A13" s="53"/>
      <c r="B13" s="7"/>
      <c r="C13" s="7"/>
      <c r="D13" s="7"/>
      <c r="E13" s="7"/>
      <c r="F13" s="7"/>
      <c r="G13" s="7"/>
      <c r="H13" s="7"/>
      <c r="I13" s="7"/>
      <c r="J13" s="7"/>
      <c r="K13" s="7"/>
      <c r="L13" s="7"/>
      <c r="M13" s="7"/>
      <c r="N13" s="7"/>
      <c r="O13" s="7"/>
      <c r="P13" s="7"/>
      <c r="Q13" s="7"/>
      <c r="R13" s="7"/>
      <c r="S13" s="7"/>
      <c r="T13" s="7"/>
      <c r="U13" s="7"/>
      <c r="V13" s="7"/>
      <c r="W13" s="7"/>
      <c r="X13" s="35"/>
      <c r="Y13" s="1"/>
      <c r="Z13" s="1"/>
      <c r="AA13" s="1"/>
      <c r="AB13" s="1"/>
      <c r="AD13" s="15">
        <v>58.5</v>
      </c>
      <c r="AE13" s="13">
        <v>1221</v>
      </c>
      <c r="AG13">
        <v>19</v>
      </c>
    </row>
    <row r="14" spans="1:33" ht="20.100000000000001" customHeight="1" thickBot="1" x14ac:dyDescent="0.25">
      <c r="A14" s="53"/>
      <c r="B14" s="4" t="s">
        <v>21</v>
      </c>
      <c r="C14" s="36"/>
      <c r="D14" s="4" t="s">
        <v>0</v>
      </c>
      <c r="E14" s="36"/>
      <c r="F14" s="142" t="s">
        <v>46</v>
      </c>
      <c r="G14" s="36"/>
      <c r="H14" s="4" t="s">
        <v>21</v>
      </c>
      <c r="I14" s="36"/>
      <c r="J14" s="4" t="s">
        <v>0</v>
      </c>
      <c r="K14" s="36"/>
      <c r="L14" s="142" t="s">
        <v>46</v>
      </c>
      <c r="M14" s="7"/>
      <c r="N14" s="4" t="s">
        <v>21</v>
      </c>
      <c r="O14" s="36"/>
      <c r="P14" s="4" t="s">
        <v>0</v>
      </c>
      <c r="Q14" s="36"/>
      <c r="R14" s="142" t="s">
        <v>46</v>
      </c>
      <c r="S14" s="36"/>
      <c r="T14" s="4" t="s">
        <v>21</v>
      </c>
      <c r="U14" s="36"/>
      <c r="V14" s="4" t="s">
        <v>0</v>
      </c>
      <c r="W14" s="36"/>
      <c r="X14" s="142" t="s">
        <v>46</v>
      </c>
      <c r="Y14" s="1"/>
      <c r="Z14" s="1"/>
      <c r="AA14" s="1"/>
      <c r="AB14" s="1"/>
      <c r="AD14" s="15">
        <v>59</v>
      </c>
      <c r="AE14" s="12">
        <v>1278</v>
      </c>
      <c r="AG14">
        <v>18</v>
      </c>
    </row>
    <row r="15" spans="1:33" ht="20.100000000000001" customHeight="1" x14ac:dyDescent="0.2">
      <c r="A15" s="53"/>
      <c r="B15" s="36"/>
      <c r="C15" s="36"/>
      <c r="D15" s="36"/>
      <c r="E15" s="36"/>
      <c r="F15" s="36"/>
      <c r="G15" s="36"/>
      <c r="H15" s="36"/>
      <c r="I15" s="36"/>
      <c r="J15" s="36"/>
      <c r="K15" s="36"/>
      <c r="L15" s="36"/>
      <c r="M15" s="7"/>
      <c r="N15" s="7"/>
      <c r="O15" s="7"/>
      <c r="P15" s="7"/>
      <c r="Q15" s="7"/>
      <c r="R15" s="7"/>
      <c r="S15" s="7"/>
      <c r="T15" s="7"/>
      <c r="U15" s="7"/>
      <c r="V15" s="7"/>
      <c r="W15" s="7"/>
      <c r="X15" s="35"/>
      <c r="Y15" s="1"/>
      <c r="Z15" s="1"/>
      <c r="AA15" s="1"/>
      <c r="AB15" s="1"/>
      <c r="AD15" s="15">
        <v>59.5</v>
      </c>
      <c r="AE15" s="13">
        <v>1336</v>
      </c>
      <c r="AG15">
        <v>17</v>
      </c>
    </row>
    <row r="16" spans="1:33" ht="20.100000000000001" customHeight="1" x14ac:dyDescent="0.2">
      <c r="A16" s="53"/>
      <c r="B16" s="208">
        <v>1</v>
      </c>
      <c r="C16" s="36"/>
      <c r="D16" s="6"/>
      <c r="E16" s="36"/>
      <c r="F16" s="8">
        <f>IF((D16&gt;=20),IF(D16&lt;=75,240.94*EXP(0.0577*D16),18252),0)</f>
        <v>0</v>
      </c>
      <c r="G16" s="36"/>
      <c r="H16" s="208">
        <v>13</v>
      </c>
      <c r="I16" s="36"/>
      <c r="J16" s="24"/>
      <c r="K16" s="36"/>
      <c r="L16" s="8">
        <f>IF((J16&gt;=20),IF(J16&lt;=75,240.94*EXP(0.0577*J16),18252),0)</f>
        <v>0</v>
      </c>
      <c r="M16" s="7"/>
      <c r="N16" s="208">
        <v>25</v>
      </c>
      <c r="O16" s="36"/>
      <c r="P16" s="6"/>
      <c r="Q16" s="36"/>
      <c r="R16" s="8">
        <f>IF((P16&gt;=20),IF(P16&lt;=75,240.94*EXP(0.0577*P16),18252),0)</f>
        <v>0</v>
      </c>
      <c r="S16" s="36"/>
      <c r="T16" s="208">
        <v>37</v>
      </c>
      <c r="U16" s="36"/>
      <c r="V16" s="6"/>
      <c r="W16" s="36"/>
      <c r="X16" s="8">
        <f>IF((V16&gt;=20),IF(V16&lt;=75,240.94*EXP(0.0577*V16),18252),0)</f>
        <v>0</v>
      </c>
      <c r="Y16" s="1"/>
      <c r="Z16" s="1"/>
      <c r="AD16" s="15">
        <v>60</v>
      </c>
      <c r="AE16" s="12">
        <v>1396</v>
      </c>
      <c r="AG16">
        <v>16</v>
      </c>
    </row>
    <row r="17" spans="1:33" ht="9.9499999999999993" customHeight="1" x14ac:dyDescent="0.2">
      <c r="A17" s="53"/>
      <c r="B17" s="36"/>
      <c r="C17" s="36"/>
      <c r="D17" s="36"/>
      <c r="E17" s="36"/>
      <c r="F17" s="37"/>
      <c r="G17" s="36"/>
      <c r="H17" s="36"/>
      <c r="I17" s="36"/>
      <c r="J17" s="36"/>
      <c r="K17" s="36"/>
      <c r="L17" s="37"/>
      <c r="M17" s="7"/>
      <c r="N17" s="36"/>
      <c r="O17" s="36"/>
      <c r="P17" s="36"/>
      <c r="Q17" s="36"/>
      <c r="R17" s="37"/>
      <c r="S17" s="36"/>
      <c r="T17" s="36"/>
      <c r="U17" s="36"/>
      <c r="V17" s="36"/>
      <c r="W17" s="36"/>
      <c r="X17" s="38"/>
      <c r="Y17" s="1"/>
      <c r="Z17" s="1"/>
      <c r="AD17" s="15">
        <v>60.5</v>
      </c>
      <c r="AE17" s="13">
        <v>1455</v>
      </c>
      <c r="AG17">
        <v>15</v>
      </c>
    </row>
    <row r="18" spans="1:33" ht="20.100000000000001" customHeight="1" x14ac:dyDescent="0.2">
      <c r="A18" s="53"/>
      <c r="B18" s="208">
        <v>2</v>
      </c>
      <c r="C18" s="36"/>
      <c r="D18" s="6"/>
      <c r="E18" s="36"/>
      <c r="F18" s="8">
        <f>IF((D18&gt;=20),IF(D18&lt;=75,240.94*EXP(0.0577*D18),18252),0)</f>
        <v>0</v>
      </c>
      <c r="G18" s="36"/>
      <c r="H18" s="208">
        <v>14</v>
      </c>
      <c r="I18" s="36"/>
      <c r="J18" s="6"/>
      <c r="K18" s="36"/>
      <c r="L18" s="8">
        <f>IF((J18&gt;=20),IF(J18&lt;=75,240.94*EXP(0.0577*J18),18252),0)</f>
        <v>0</v>
      </c>
      <c r="M18" s="7"/>
      <c r="N18" s="208">
        <v>26</v>
      </c>
      <c r="O18" s="36"/>
      <c r="P18" s="6"/>
      <c r="Q18" s="36"/>
      <c r="R18" s="8">
        <f>IF((P18&gt;=20),IF(P18&lt;=75,240.94*EXP(0.0577*P18),18252),0)</f>
        <v>0</v>
      </c>
      <c r="S18" s="36"/>
      <c r="T18" s="208">
        <v>38</v>
      </c>
      <c r="U18" s="36"/>
      <c r="V18" s="6"/>
      <c r="W18" s="36"/>
      <c r="X18" s="8">
        <f>IF((V18&gt;=20),IF(V18&lt;=75,240.94*EXP(0.0577*V18),18252),0)</f>
        <v>0</v>
      </c>
      <c r="Y18" s="1"/>
      <c r="Z18" s="1"/>
      <c r="AD18" s="15">
        <v>61</v>
      </c>
      <c r="AE18" s="12">
        <v>1516</v>
      </c>
      <c r="AG18">
        <v>14</v>
      </c>
    </row>
    <row r="19" spans="1:33" ht="9.9499999999999993" customHeight="1" x14ac:dyDescent="0.2">
      <c r="A19" s="53"/>
      <c r="B19" s="36"/>
      <c r="C19" s="36"/>
      <c r="D19" s="36"/>
      <c r="E19" s="36"/>
      <c r="F19" s="37"/>
      <c r="G19" s="36"/>
      <c r="H19" s="36"/>
      <c r="I19" s="36"/>
      <c r="J19" s="36"/>
      <c r="K19" s="36"/>
      <c r="L19" s="37"/>
      <c r="M19" s="7"/>
      <c r="N19" s="36"/>
      <c r="O19" s="36"/>
      <c r="P19" s="36"/>
      <c r="Q19" s="36"/>
      <c r="R19" s="37"/>
      <c r="S19" s="36"/>
      <c r="T19" s="36"/>
      <c r="U19" s="36"/>
      <c r="V19" s="36"/>
      <c r="W19" s="36"/>
      <c r="X19" s="38"/>
      <c r="Y19" s="1"/>
      <c r="Z19" s="1"/>
      <c r="AD19" s="15">
        <v>61.5</v>
      </c>
      <c r="AE19" s="13">
        <v>1578</v>
      </c>
      <c r="AG19">
        <v>13</v>
      </c>
    </row>
    <row r="20" spans="1:33" ht="20.100000000000001" customHeight="1" x14ac:dyDescent="0.2">
      <c r="A20" s="53"/>
      <c r="B20" s="208">
        <v>3</v>
      </c>
      <c r="C20" s="36"/>
      <c r="D20" s="6"/>
      <c r="E20" s="36"/>
      <c r="F20" s="8">
        <f>IF((D20&gt;=20),IF(D20&lt;=75,240.94*EXP(0.0577*D20),18252),0)</f>
        <v>0</v>
      </c>
      <c r="G20" s="36"/>
      <c r="H20" s="208">
        <v>15</v>
      </c>
      <c r="I20" s="36"/>
      <c r="J20" s="6"/>
      <c r="K20" s="36"/>
      <c r="L20" s="8">
        <f>IF((J20&gt;=20),IF(J20&lt;=75,240.94*EXP(0.0577*J20),18252),0)</f>
        <v>0</v>
      </c>
      <c r="M20" s="7"/>
      <c r="N20" s="208">
        <v>27</v>
      </c>
      <c r="O20" s="36"/>
      <c r="P20" s="6"/>
      <c r="Q20" s="36"/>
      <c r="R20" s="8">
        <f>IF((P20&gt;=20),IF(P20&lt;=75,240.94*EXP(0.0577*P20),18252),0)</f>
        <v>0</v>
      </c>
      <c r="S20" s="36"/>
      <c r="T20" s="208">
        <v>39</v>
      </c>
      <c r="U20" s="36"/>
      <c r="V20" s="6"/>
      <c r="W20" s="36"/>
      <c r="X20" s="8">
        <f>IF((V20&gt;=20),IF(V20&lt;=75,240.94*EXP(0.0577*V20),18252),0)</f>
        <v>0</v>
      </c>
      <c r="Y20" s="1"/>
      <c r="Z20" s="1"/>
      <c r="AD20" s="15">
        <v>62</v>
      </c>
      <c r="AE20" s="12">
        <v>1632</v>
      </c>
      <c r="AG20">
        <v>12</v>
      </c>
    </row>
    <row r="21" spans="1:33" ht="9.9499999999999993" customHeight="1" x14ac:dyDescent="0.2">
      <c r="A21" s="53"/>
      <c r="B21" s="36"/>
      <c r="C21" s="36"/>
      <c r="D21" s="36"/>
      <c r="E21" s="36"/>
      <c r="F21" s="37"/>
      <c r="G21" s="36"/>
      <c r="H21" s="36"/>
      <c r="I21" s="36"/>
      <c r="J21" s="36"/>
      <c r="K21" s="36"/>
      <c r="L21" s="37"/>
      <c r="M21" s="7"/>
      <c r="N21" s="36"/>
      <c r="O21" s="36"/>
      <c r="P21" s="36"/>
      <c r="Q21" s="36"/>
      <c r="R21" s="37"/>
      <c r="S21" s="36"/>
      <c r="T21" s="36"/>
      <c r="U21" s="36"/>
      <c r="V21" s="36"/>
      <c r="W21" s="36"/>
      <c r="X21" s="38"/>
      <c r="Y21" s="1"/>
      <c r="Z21" s="1"/>
      <c r="AD21" s="15">
        <v>62.5</v>
      </c>
      <c r="AE21" s="13">
        <v>1704</v>
      </c>
      <c r="AG21">
        <v>11</v>
      </c>
    </row>
    <row r="22" spans="1:33" ht="20.100000000000001" customHeight="1" x14ac:dyDescent="0.2">
      <c r="A22" s="53"/>
      <c r="B22" s="208">
        <v>4</v>
      </c>
      <c r="C22" s="36"/>
      <c r="D22" s="6"/>
      <c r="E22" s="36"/>
      <c r="F22" s="8">
        <f>IF((D22&gt;=20),IF(D22&lt;=75,240.94*EXP(0.0577*D22),18252),0)</f>
        <v>0</v>
      </c>
      <c r="G22" s="36"/>
      <c r="H22" s="208">
        <v>16</v>
      </c>
      <c r="I22" s="36"/>
      <c r="J22" s="6"/>
      <c r="K22" s="36"/>
      <c r="L22" s="8">
        <f>IF((J22&gt;=20),IF(J22&lt;=75,240.94*EXP(0.0577*J22),18252),0)</f>
        <v>0</v>
      </c>
      <c r="M22" s="7"/>
      <c r="N22" s="208">
        <v>28</v>
      </c>
      <c r="O22" s="36"/>
      <c r="P22" s="6"/>
      <c r="Q22" s="36"/>
      <c r="R22" s="8">
        <f>IF((P22&gt;=20),IF(P22&lt;=75,240.94*EXP(0.0577*P22),18252),0)</f>
        <v>0</v>
      </c>
      <c r="S22" s="36"/>
      <c r="T22" s="208">
        <v>40</v>
      </c>
      <c r="U22" s="36"/>
      <c r="V22" s="6"/>
      <c r="W22" s="36"/>
      <c r="X22" s="8">
        <f>IF((V22&gt;=20),IF(V22&lt;=75,240.94*EXP(0.0577*V22),18252),0)</f>
        <v>0</v>
      </c>
      <c r="Y22" s="1"/>
      <c r="Z22" s="1"/>
      <c r="AD22" s="15">
        <v>63</v>
      </c>
      <c r="AE22" s="12">
        <v>1769</v>
      </c>
      <c r="AG22">
        <v>10</v>
      </c>
    </row>
    <row r="23" spans="1:33" ht="9.9499999999999993" customHeight="1" x14ac:dyDescent="0.2">
      <c r="A23" s="53"/>
      <c r="B23" s="36"/>
      <c r="C23" s="36"/>
      <c r="D23" s="36"/>
      <c r="E23" s="36"/>
      <c r="F23" s="37"/>
      <c r="G23" s="36"/>
      <c r="H23" s="36"/>
      <c r="I23" s="36"/>
      <c r="J23" s="36"/>
      <c r="K23" s="36"/>
      <c r="L23" s="37"/>
      <c r="M23" s="7"/>
      <c r="N23" s="36"/>
      <c r="O23" s="36"/>
      <c r="P23" s="36"/>
      <c r="Q23" s="36"/>
      <c r="R23" s="37"/>
      <c r="S23" s="36"/>
      <c r="T23" s="36"/>
      <c r="U23" s="36"/>
      <c r="V23" s="36"/>
      <c r="W23" s="36"/>
      <c r="X23" s="38"/>
      <c r="Y23" s="1"/>
      <c r="Z23" s="1"/>
      <c r="AD23" s="15">
        <v>63.5</v>
      </c>
      <c r="AE23" s="13">
        <v>1835</v>
      </c>
      <c r="AG23">
        <v>9</v>
      </c>
    </row>
    <row r="24" spans="1:33" ht="20.100000000000001" customHeight="1" x14ac:dyDescent="0.2">
      <c r="A24" s="53"/>
      <c r="B24" s="208">
        <v>5</v>
      </c>
      <c r="C24" s="36"/>
      <c r="D24" s="6"/>
      <c r="E24" s="36"/>
      <c r="F24" s="8">
        <f>IF((D24&gt;=20),IF(D24&lt;=75,240.94*EXP(0.0577*D24),18252),0)</f>
        <v>0</v>
      </c>
      <c r="G24" s="36"/>
      <c r="H24" s="208">
        <v>17</v>
      </c>
      <c r="I24" s="36"/>
      <c r="J24" s="6"/>
      <c r="K24" s="36"/>
      <c r="L24" s="8">
        <f>IF((J24&gt;=20),IF(J24&lt;=75,240.94*EXP(0.0577*J24),18252),0)</f>
        <v>0</v>
      </c>
      <c r="M24" s="7"/>
      <c r="N24" s="208">
        <v>29</v>
      </c>
      <c r="O24" s="36"/>
      <c r="P24" s="6"/>
      <c r="Q24" s="36"/>
      <c r="R24" s="8">
        <f>IF((P24&gt;=20),IF(P24&lt;=75,240.94*EXP(0.0577*P24),18252),0)</f>
        <v>0</v>
      </c>
      <c r="S24" s="36"/>
      <c r="T24" s="208">
        <v>41</v>
      </c>
      <c r="U24" s="36"/>
      <c r="V24" s="6"/>
      <c r="W24" s="36"/>
      <c r="X24" s="8">
        <f>IF((V24&gt;=20),IF(V24&lt;=75,240.94*EXP(0.0577*V24),18252),0)</f>
        <v>0</v>
      </c>
      <c r="Y24" s="1"/>
      <c r="Z24" s="1"/>
      <c r="AD24" s="15">
        <v>64</v>
      </c>
      <c r="AE24" s="12">
        <v>1902</v>
      </c>
      <c r="AG24">
        <v>8</v>
      </c>
    </row>
    <row r="25" spans="1:33" ht="9.9499999999999993" customHeight="1" x14ac:dyDescent="0.2">
      <c r="A25" s="53"/>
      <c r="B25" s="36"/>
      <c r="C25" s="36"/>
      <c r="D25" s="36"/>
      <c r="E25" s="36"/>
      <c r="F25" s="37"/>
      <c r="G25" s="36"/>
      <c r="H25" s="36"/>
      <c r="I25" s="36"/>
      <c r="J25" s="36"/>
      <c r="K25" s="36"/>
      <c r="L25" s="37"/>
      <c r="M25" s="7"/>
      <c r="N25" s="36"/>
      <c r="O25" s="36"/>
      <c r="P25" s="36"/>
      <c r="Q25" s="36"/>
      <c r="R25" s="37"/>
      <c r="S25" s="36"/>
      <c r="T25" s="36"/>
      <c r="U25" s="36"/>
      <c r="V25" s="36"/>
      <c r="W25" s="36"/>
      <c r="X25" s="38"/>
      <c r="Y25" s="1"/>
      <c r="Z25" s="1"/>
      <c r="AD25" s="15">
        <v>64.5</v>
      </c>
      <c r="AE25" s="13">
        <v>1970</v>
      </c>
    </row>
    <row r="26" spans="1:33" ht="20.100000000000001" customHeight="1" x14ac:dyDescent="0.2">
      <c r="A26" s="53"/>
      <c r="B26" s="208">
        <v>6</v>
      </c>
      <c r="C26" s="36"/>
      <c r="D26" s="6"/>
      <c r="E26" s="36"/>
      <c r="F26" s="8">
        <f>IF((D26&gt;=20),IF(D26&lt;=75,240.94*EXP(0.0577*D26),18252),0)</f>
        <v>0</v>
      </c>
      <c r="G26" s="36"/>
      <c r="H26" s="208">
        <v>18</v>
      </c>
      <c r="I26" s="36"/>
      <c r="J26" s="6"/>
      <c r="K26" s="36"/>
      <c r="L26" s="8">
        <f>IF((J26&gt;=20),IF(J26&lt;=75,240.94*EXP(0.0577*J26),18252),0)</f>
        <v>0</v>
      </c>
      <c r="M26" s="7"/>
      <c r="N26" s="208">
        <v>30</v>
      </c>
      <c r="O26" s="36"/>
      <c r="P26" s="6"/>
      <c r="Q26" s="36"/>
      <c r="R26" s="8">
        <f>IF((P26&gt;=20),IF(P26&lt;=75,240.94*EXP(0.0577*P26),18252),0)</f>
        <v>0</v>
      </c>
      <c r="S26" s="36"/>
      <c r="T26" s="208">
        <v>42</v>
      </c>
      <c r="U26" s="36"/>
      <c r="V26" s="6"/>
      <c r="W26" s="36"/>
      <c r="X26" s="8">
        <f>IF((V26&gt;=20),IF(V26&lt;=75,240.94*EXP(0.0577*V26),18252),0)</f>
        <v>0</v>
      </c>
      <c r="Y26" s="1"/>
      <c r="Z26" s="1"/>
      <c r="AD26" s="15">
        <v>65</v>
      </c>
      <c r="AE26" s="12">
        <v>2039</v>
      </c>
    </row>
    <row r="27" spans="1:33" ht="9.9499999999999993" customHeight="1" x14ac:dyDescent="0.2">
      <c r="A27" s="53"/>
      <c r="B27" s="36"/>
      <c r="C27" s="36"/>
      <c r="D27" s="36"/>
      <c r="E27" s="36"/>
      <c r="F27" s="37"/>
      <c r="G27" s="36"/>
      <c r="H27" s="36"/>
      <c r="I27" s="36"/>
      <c r="J27" s="36"/>
      <c r="K27" s="36"/>
      <c r="L27" s="37"/>
      <c r="M27" s="7"/>
      <c r="N27" s="36"/>
      <c r="O27" s="36"/>
      <c r="P27" s="36"/>
      <c r="Q27" s="36"/>
      <c r="R27" s="37"/>
      <c r="S27" s="36"/>
      <c r="T27" s="36"/>
      <c r="U27" s="36"/>
      <c r="V27" s="36"/>
      <c r="W27" s="36"/>
      <c r="X27" s="38"/>
      <c r="Y27" s="1"/>
      <c r="Z27" s="1"/>
      <c r="AD27" s="15">
        <v>65.5</v>
      </c>
      <c r="AE27" s="13">
        <v>2110</v>
      </c>
    </row>
    <row r="28" spans="1:33" ht="20.100000000000001" customHeight="1" x14ac:dyDescent="0.2">
      <c r="A28" s="53"/>
      <c r="B28" s="208">
        <v>7</v>
      </c>
      <c r="C28" s="36"/>
      <c r="D28" s="6"/>
      <c r="E28" s="36"/>
      <c r="F28" s="8">
        <f>IF((D28&gt;=20),IF(D28&lt;=75,240.94*EXP(0.0577*D28),18252),0)</f>
        <v>0</v>
      </c>
      <c r="G28" s="36"/>
      <c r="H28" s="208">
        <v>19</v>
      </c>
      <c r="I28" s="36"/>
      <c r="J28" s="6"/>
      <c r="K28" s="36"/>
      <c r="L28" s="8">
        <f>IF((J28&gt;=20),IF(J28&lt;=75,240.94*EXP(0.0577*J28),18252),0)</f>
        <v>0</v>
      </c>
      <c r="M28" s="7"/>
      <c r="N28" s="208">
        <v>31</v>
      </c>
      <c r="O28" s="36"/>
      <c r="P28" s="6"/>
      <c r="Q28" s="36"/>
      <c r="R28" s="8">
        <f>IF((P28&gt;=20),IF(P28&lt;=75,240.94*EXP(0.0577*P28),18252),0)</f>
        <v>0</v>
      </c>
      <c r="S28" s="36"/>
      <c r="T28" s="208">
        <v>43</v>
      </c>
      <c r="U28" s="36"/>
      <c r="V28" s="6"/>
      <c r="W28" s="36"/>
      <c r="X28" s="8">
        <f>IF((V28&gt;=20),IF(V28&lt;=75,240.94*EXP(0.0577*V28),18252),0)</f>
        <v>0</v>
      </c>
      <c r="Y28" s="1"/>
      <c r="Z28" s="1"/>
      <c r="AD28" s="15">
        <v>66</v>
      </c>
      <c r="AE28" s="12">
        <v>2183</v>
      </c>
    </row>
    <row r="29" spans="1:33" ht="9.9499999999999993" customHeight="1" x14ac:dyDescent="0.2">
      <c r="A29" s="53"/>
      <c r="B29" s="36"/>
      <c r="C29" s="36"/>
      <c r="D29" s="36"/>
      <c r="E29" s="36"/>
      <c r="F29" s="37"/>
      <c r="G29" s="36"/>
      <c r="H29" s="36"/>
      <c r="I29" s="36"/>
      <c r="J29" s="36"/>
      <c r="K29" s="36"/>
      <c r="L29" s="37"/>
      <c r="M29" s="7"/>
      <c r="N29" s="36"/>
      <c r="O29" s="36"/>
      <c r="P29" s="36"/>
      <c r="Q29" s="36"/>
      <c r="R29" s="37"/>
      <c r="S29" s="36"/>
      <c r="T29" s="36"/>
      <c r="U29" s="36"/>
      <c r="V29" s="36"/>
      <c r="W29" s="36"/>
      <c r="X29" s="38"/>
      <c r="Y29" s="1"/>
      <c r="Z29" s="1"/>
      <c r="AD29" s="15">
        <v>66.5</v>
      </c>
      <c r="AE29" s="13">
        <v>2257</v>
      </c>
    </row>
    <row r="30" spans="1:33" ht="20.100000000000001" customHeight="1" x14ac:dyDescent="0.2">
      <c r="A30" s="53"/>
      <c r="B30" s="208">
        <v>8</v>
      </c>
      <c r="C30" s="36"/>
      <c r="D30" s="6"/>
      <c r="E30" s="36"/>
      <c r="F30" s="8">
        <f>IF((D30&gt;=20),IF(D30&lt;=75,240.94*EXP(0.0577*D30),18252),0)</f>
        <v>0</v>
      </c>
      <c r="G30" s="36"/>
      <c r="H30" s="208">
        <v>20</v>
      </c>
      <c r="I30" s="36"/>
      <c r="J30" s="6"/>
      <c r="K30" s="36"/>
      <c r="L30" s="8">
        <f>IF((J30&gt;=20),IF(J30&lt;=75,240.94*EXP(0.0577*J30),18252),0)</f>
        <v>0</v>
      </c>
      <c r="M30" s="7"/>
      <c r="N30" s="208">
        <v>32</v>
      </c>
      <c r="O30" s="36"/>
      <c r="P30" s="6"/>
      <c r="Q30" s="36"/>
      <c r="R30" s="8">
        <f>IF((P30&gt;=20),IF(P30&lt;=75,240.94*EXP(0.0577*P30),18252),0)</f>
        <v>0</v>
      </c>
      <c r="S30" s="36"/>
      <c r="T30" s="208">
        <v>44</v>
      </c>
      <c r="U30" s="36"/>
      <c r="V30" s="6"/>
      <c r="W30" s="36"/>
      <c r="X30" s="8">
        <f>IF((V30&gt;=20),IF(V30&lt;=75,240.94*EXP(0.0577*V30),18252),0)</f>
        <v>0</v>
      </c>
      <c r="Y30" s="1"/>
      <c r="Z30" s="1"/>
      <c r="AD30" s="15">
        <v>67</v>
      </c>
      <c r="AE30" s="12">
        <v>2332</v>
      </c>
    </row>
    <row r="31" spans="1:33" ht="9.9499999999999993" customHeight="1" x14ac:dyDescent="0.2">
      <c r="A31" s="53"/>
      <c r="B31" s="36"/>
      <c r="C31" s="36"/>
      <c r="D31" s="36"/>
      <c r="E31" s="36"/>
      <c r="F31" s="37"/>
      <c r="G31" s="36"/>
      <c r="H31" s="36"/>
      <c r="I31" s="36"/>
      <c r="J31" s="36"/>
      <c r="K31" s="36"/>
      <c r="L31" s="37"/>
      <c r="M31" s="7"/>
      <c r="N31" s="36"/>
      <c r="O31" s="36"/>
      <c r="P31" s="36"/>
      <c r="Q31" s="36"/>
      <c r="R31" s="37"/>
      <c r="S31" s="36"/>
      <c r="T31" s="36"/>
      <c r="U31" s="36"/>
      <c r="V31" s="36"/>
      <c r="W31" s="36"/>
      <c r="X31" s="38"/>
      <c r="Y31" s="1"/>
      <c r="Z31" s="1"/>
      <c r="AD31" s="15">
        <v>67.5</v>
      </c>
      <c r="AE31" s="13">
        <v>2410</v>
      </c>
    </row>
    <row r="32" spans="1:33" ht="20.100000000000001" customHeight="1" x14ac:dyDescent="0.2">
      <c r="A32" s="53"/>
      <c r="B32" s="208">
        <v>9</v>
      </c>
      <c r="C32" s="36"/>
      <c r="D32" s="6"/>
      <c r="E32" s="36"/>
      <c r="F32" s="8">
        <f>IF((D32&gt;=20),IF(D32&lt;=75,240.94*EXP(0.0577*D32),18252),0)</f>
        <v>0</v>
      </c>
      <c r="G32" s="36"/>
      <c r="H32" s="208">
        <v>21</v>
      </c>
      <c r="I32" s="36"/>
      <c r="J32" s="6"/>
      <c r="K32" s="36"/>
      <c r="L32" s="8">
        <f>IF((J32&gt;=20),IF(J32&lt;=75,240.94*EXP(0.0577*J32),18252),0)</f>
        <v>0</v>
      </c>
      <c r="M32" s="7"/>
      <c r="N32" s="208">
        <v>33</v>
      </c>
      <c r="O32" s="36"/>
      <c r="P32" s="6"/>
      <c r="Q32" s="36"/>
      <c r="R32" s="8">
        <f>IF((P32&gt;=20),IF(P32&lt;=75,240.94*EXP(0.0577*P32),18252),0)</f>
        <v>0</v>
      </c>
      <c r="S32" s="36"/>
      <c r="T32" s="208">
        <v>45</v>
      </c>
      <c r="U32" s="36"/>
      <c r="V32" s="6"/>
      <c r="W32" s="36"/>
      <c r="X32" s="8">
        <f>IF((V32&gt;=20),IF(V32&lt;=75,240.94*EXP(0.0577*V32),18252),0)</f>
        <v>0</v>
      </c>
      <c r="Y32" s="1"/>
      <c r="Z32" s="1"/>
      <c r="AD32" s="15">
        <v>68</v>
      </c>
      <c r="AE32" s="12">
        <v>2489</v>
      </c>
    </row>
    <row r="33" spans="1:31" ht="9.9499999999999993" customHeight="1" x14ac:dyDescent="0.2">
      <c r="A33" s="53"/>
      <c r="B33" s="36"/>
      <c r="C33" s="36"/>
      <c r="D33" s="36"/>
      <c r="E33" s="36"/>
      <c r="F33" s="37"/>
      <c r="G33" s="36"/>
      <c r="H33" s="36"/>
      <c r="I33" s="36"/>
      <c r="J33" s="36"/>
      <c r="K33" s="36"/>
      <c r="L33" s="37"/>
      <c r="M33" s="7"/>
      <c r="N33" s="36"/>
      <c r="O33" s="36"/>
      <c r="P33" s="36"/>
      <c r="Q33" s="36"/>
      <c r="R33" s="37"/>
      <c r="S33" s="36"/>
      <c r="T33" s="36"/>
      <c r="U33" s="36"/>
      <c r="V33" s="36"/>
      <c r="W33" s="36"/>
      <c r="X33" s="38"/>
      <c r="Y33" s="1"/>
      <c r="Z33" s="1"/>
      <c r="AD33" s="15">
        <v>68.5</v>
      </c>
      <c r="AE33" s="13">
        <v>2570</v>
      </c>
    </row>
    <row r="34" spans="1:31" ht="20.100000000000001" customHeight="1" x14ac:dyDescent="0.2">
      <c r="A34" s="53"/>
      <c r="B34" s="208">
        <v>10</v>
      </c>
      <c r="C34" s="36"/>
      <c r="D34" s="6"/>
      <c r="E34" s="36"/>
      <c r="F34" s="8">
        <f>IF((D34&gt;=20),IF(D34&lt;=75,240.94*EXP(0.0577*D34),18252),0)</f>
        <v>0</v>
      </c>
      <c r="G34" s="36"/>
      <c r="H34" s="208">
        <v>22</v>
      </c>
      <c r="I34" s="36"/>
      <c r="J34" s="6"/>
      <c r="K34" s="36"/>
      <c r="L34" s="8">
        <f>IF((J34&gt;=20),IF(J34&lt;=75,240.94*EXP(0.0577*J34),18252),0)</f>
        <v>0</v>
      </c>
      <c r="M34" s="7"/>
      <c r="N34" s="208">
        <v>34</v>
      </c>
      <c r="O34" s="36"/>
      <c r="P34" s="6"/>
      <c r="Q34" s="36"/>
      <c r="R34" s="8">
        <f>IF((P34&gt;=20),IF(P34&lt;=75,240.94*EXP(0.0577*P34),18252),0)</f>
        <v>0</v>
      </c>
      <c r="S34" s="36"/>
      <c r="T34" s="208">
        <v>46</v>
      </c>
      <c r="U34" s="36"/>
      <c r="V34" s="6"/>
      <c r="W34" s="36"/>
      <c r="X34" s="8">
        <f>IF((V34&gt;=20),IF(V34&lt;=75,240.94*EXP(0.0577*V34),18252),0)</f>
        <v>0</v>
      </c>
      <c r="Y34" s="1"/>
      <c r="Z34" s="1"/>
      <c r="AD34" s="15">
        <v>69</v>
      </c>
      <c r="AE34" s="12">
        <v>2654</v>
      </c>
    </row>
    <row r="35" spans="1:31" ht="9.9499999999999993" customHeight="1" x14ac:dyDescent="0.2">
      <c r="A35" s="53"/>
      <c r="B35" s="36"/>
      <c r="C35" s="36"/>
      <c r="D35" s="36"/>
      <c r="E35" s="36"/>
      <c r="F35" s="37"/>
      <c r="G35" s="36"/>
      <c r="H35" s="36"/>
      <c r="I35" s="36"/>
      <c r="J35" s="36"/>
      <c r="K35" s="36"/>
      <c r="L35" s="37"/>
      <c r="M35" s="7"/>
      <c r="N35" s="36"/>
      <c r="O35" s="36"/>
      <c r="P35" s="36"/>
      <c r="Q35" s="36"/>
      <c r="R35" s="37"/>
      <c r="S35" s="36"/>
      <c r="T35" s="36"/>
      <c r="U35" s="36"/>
      <c r="V35" s="36"/>
      <c r="W35" s="36"/>
      <c r="X35" s="38"/>
      <c r="Y35" s="1"/>
      <c r="Z35" s="1"/>
      <c r="AD35" s="15">
        <v>69.5</v>
      </c>
      <c r="AE35" s="13">
        <v>2740</v>
      </c>
    </row>
    <row r="36" spans="1:31" ht="20.100000000000001" customHeight="1" x14ac:dyDescent="0.2">
      <c r="A36" s="53"/>
      <c r="B36" s="208">
        <v>11</v>
      </c>
      <c r="C36" s="36"/>
      <c r="D36" s="6"/>
      <c r="E36" s="36"/>
      <c r="F36" s="8">
        <f>IF((D36&gt;=20),IF(D36&lt;=75,240.94*EXP(0.0577*D36),18252),0)</f>
        <v>0</v>
      </c>
      <c r="G36" s="36"/>
      <c r="H36" s="208">
        <v>23</v>
      </c>
      <c r="I36" s="36"/>
      <c r="J36" s="6"/>
      <c r="K36" s="36"/>
      <c r="L36" s="8">
        <f>IF((J36&gt;=20),IF(J36&lt;=75,240.94*EXP(0.0577*J36),18252),0)</f>
        <v>0</v>
      </c>
      <c r="M36" s="7"/>
      <c r="N36" s="208">
        <v>35</v>
      </c>
      <c r="O36" s="36"/>
      <c r="P36" s="6"/>
      <c r="Q36" s="36"/>
      <c r="R36" s="8">
        <f>IF((P36&gt;=20),IF(P36&lt;=75,240.94*EXP(0.0577*P36),18252),0)</f>
        <v>0</v>
      </c>
      <c r="S36" s="36"/>
      <c r="T36" s="208">
        <v>47</v>
      </c>
      <c r="U36" s="36"/>
      <c r="V36" s="6"/>
      <c r="W36" s="36"/>
      <c r="X36" s="8">
        <f>IF((V36&gt;=20),IF(V36&lt;=75,240.94*EXP(0.0577*V36),18252),0)</f>
        <v>0</v>
      </c>
      <c r="Y36" s="1"/>
      <c r="Z36" s="1"/>
      <c r="AD36" s="15">
        <v>70</v>
      </c>
      <c r="AE36" s="12">
        <v>2829</v>
      </c>
    </row>
    <row r="37" spans="1:31" ht="9.9499999999999993" customHeight="1" x14ac:dyDescent="0.2">
      <c r="A37" s="53"/>
      <c r="B37" s="36"/>
      <c r="C37" s="36"/>
      <c r="D37" s="36"/>
      <c r="E37" s="36"/>
      <c r="F37" s="37"/>
      <c r="G37" s="36"/>
      <c r="H37" s="36"/>
      <c r="I37" s="36"/>
      <c r="J37" s="36"/>
      <c r="K37" s="36"/>
      <c r="L37" s="37"/>
      <c r="M37" s="7"/>
      <c r="N37" s="36"/>
      <c r="O37" s="36"/>
      <c r="P37" s="36"/>
      <c r="Q37" s="36"/>
      <c r="R37" s="37"/>
      <c r="S37" s="36"/>
      <c r="T37" s="36"/>
      <c r="U37" s="36"/>
      <c r="V37" s="36"/>
      <c r="W37" s="36"/>
      <c r="X37" s="38"/>
      <c r="Y37" s="1"/>
      <c r="Z37" s="1"/>
      <c r="AD37" s="15">
        <v>70.5</v>
      </c>
      <c r="AE37" s="13">
        <v>2921</v>
      </c>
    </row>
    <row r="38" spans="1:31" ht="20.100000000000001" customHeight="1" x14ac:dyDescent="0.2">
      <c r="A38" s="53"/>
      <c r="B38" s="208">
        <v>12</v>
      </c>
      <c r="C38" s="36"/>
      <c r="D38" s="6"/>
      <c r="E38" s="36"/>
      <c r="F38" s="8">
        <f>IF((D38&gt;=20),IF(D38&lt;=75,240.94*EXP(0.0577*D38),18252),0)</f>
        <v>0</v>
      </c>
      <c r="G38" s="36"/>
      <c r="H38" s="208">
        <v>24</v>
      </c>
      <c r="I38" s="36"/>
      <c r="J38" s="6"/>
      <c r="K38" s="36"/>
      <c r="L38" s="8">
        <f>IF((J38&gt;=20),IF(J38&lt;=75,240.94*EXP(0.0577*J38),18252),0)</f>
        <v>0</v>
      </c>
      <c r="M38" s="7"/>
      <c r="N38" s="208">
        <v>36</v>
      </c>
      <c r="O38" s="36"/>
      <c r="P38" s="6"/>
      <c r="Q38" s="36"/>
      <c r="R38" s="8">
        <f>IF((P38&gt;=20),IF(P38&lt;=75,240.94*EXP(0.0577*P38),18252),0)</f>
        <v>0</v>
      </c>
      <c r="S38" s="36"/>
      <c r="T38" s="208">
        <v>48</v>
      </c>
      <c r="U38" s="36"/>
      <c r="V38" s="6"/>
      <c r="W38" s="36"/>
      <c r="X38" s="8">
        <f>IF((V38&gt;=20),IF(V38&lt;=75,240.94*EXP(0.0577*V38),18252),0)</f>
        <v>0</v>
      </c>
      <c r="Y38" s="1"/>
      <c r="Z38" s="1"/>
      <c r="AD38" s="15">
        <v>71</v>
      </c>
      <c r="AE38" s="12">
        <v>3016</v>
      </c>
    </row>
    <row r="39" spans="1:31" ht="20.100000000000001" customHeight="1" x14ac:dyDescent="0.2">
      <c r="A39" s="53"/>
      <c r="B39" s="36"/>
      <c r="C39" s="36"/>
      <c r="D39" s="36"/>
      <c r="E39" s="36"/>
      <c r="F39" s="37"/>
      <c r="G39" s="36"/>
      <c r="H39" s="36"/>
      <c r="I39" s="36"/>
      <c r="J39" s="36"/>
      <c r="K39" s="36"/>
      <c r="L39" s="36"/>
      <c r="M39" s="7"/>
      <c r="N39" s="36"/>
      <c r="O39" s="36"/>
      <c r="P39" s="36"/>
      <c r="Q39" s="36"/>
      <c r="R39" s="36"/>
      <c r="S39" s="36"/>
      <c r="T39" s="36"/>
      <c r="U39" s="36"/>
      <c r="V39" s="36"/>
      <c r="W39" s="36"/>
      <c r="X39" s="146"/>
      <c r="Y39" s="1"/>
      <c r="Z39" s="1"/>
      <c r="AD39" s="15">
        <v>71.5</v>
      </c>
      <c r="AE39" s="13">
        <v>3114</v>
      </c>
    </row>
    <row r="40" spans="1:31" ht="20.100000000000001" customHeight="1" x14ac:dyDescent="0.2">
      <c r="A40" s="53"/>
      <c r="B40" s="143" t="s">
        <v>126</v>
      </c>
      <c r="C40" s="36"/>
      <c r="D40" s="36"/>
      <c r="E40" s="36"/>
      <c r="F40" s="7"/>
      <c r="G40" s="36"/>
      <c r="H40" s="36"/>
      <c r="I40" s="36"/>
      <c r="J40" s="36"/>
      <c r="K40" s="36"/>
      <c r="L40" s="36"/>
      <c r="M40" s="7"/>
      <c r="N40" s="36"/>
      <c r="O40" s="36"/>
      <c r="P40" s="36"/>
      <c r="Q40" s="36"/>
      <c r="R40" s="145"/>
      <c r="S40" s="36"/>
      <c r="T40" s="36"/>
      <c r="U40" s="36"/>
      <c r="V40" s="36"/>
      <c r="W40" s="36"/>
      <c r="X40" s="146"/>
      <c r="Y40" s="1"/>
      <c r="Z40" s="1"/>
      <c r="AD40" s="15">
        <v>72</v>
      </c>
      <c r="AE40" s="12">
        <v>3217</v>
      </c>
    </row>
    <row r="41" spans="1:31" ht="20.100000000000001" customHeight="1" x14ac:dyDescent="0.2">
      <c r="A41" s="53"/>
      <c r="B41" s="36"/>
      <c r="C41" s="36"/>
      <c r="D41" s="36"/>
      <c r="E41" s="36"/>
      <c r="F41" s="36"/>
      <c r="G41" s="36"/>
      <c r="H41" s="36"/>
      <c r="I41" s="36"/>
      <c r="J41" s="36"/>
      <c r="K41" s="36"/>
      <c r="L41" s="151"/>
      <c r="M41" s="7"/>
      <c r="N41" s="36"/>
      <c r="O41" s="36"/>
      <c r="P41" s="36"/>
      <c r="Q41" s="36"/>
      <c r="R41" s="36"/>
      <c r="S41" s="36"/>
      <c r="T41" s="36"/>
      <c r="U41" s="36"/>
      <c r="V41" s="36"/>
      <c r="W41" s="36"/>
      <c r="X41" s="146"/>
      <c r="Y41" s="1"/>
      <c r="Z41" s="1"/>
      <c r="AD41" s="15">
        <v>72.5</v>
      </c>
      <c r="AE41" s="13">
        <v>3325</v>
      </c>
    </row>
    <row r="42" spans="1:31" ht="20.100000000000001" customHeight="1" x14ac:dyDescent="0.2">
      <c r="A42" s="53"/>
      <c r="B42" s="36"/>
      <c r="C42" s="36"/>
      <c r="D42" s="36"/>
      <c r="E42" s="36"/>
      <c r="F42" s="37"/>
      <c r="G42" s="36"/>
      <c r="H42" s="36"/>
      <c r="I42" s="36"/>
      <c r="J42" s="36"/>
      <c r="K42" s="36"/>
      <c r="L42" s="37"/>
      <c r="M42" s="7"/>
      <c r="N42" s="36"/>
      <c r="O42" s="36"/>
      <c r="P42" s="36"/>
      <c r="Q42" s="36"/>
      <c r="R42" s="36"/>
      <c r="S42" s="36"/>
      <c r="T42" s="36"/>
      <c r="U42" s="36"/>
      <c r="V42" s="36"/>
      <c r="W42" s="36"/>
      <c r="X42" s="146"/>
      <c r="Y42" s="1"/>
      <c r="Z42" s="1"/>
      <c r="AD42" s="15">
        <v>73</v>
      </c>
      <c r="AE42" s="12">
        <v>3437</v>
      </c>
    </row>
    <row r="43" spans="1:31" ht="20.100000000000001" customHeight="1" x14ac:dyDescent="0.2">
      <c r="A43" s="53"/>
      <c r="B43" s="36"/>
      <c r="C43" s="36"/>
      <c r="D43" s="36"/>
      <c r="E43" s="36"/>
      <c r="F43" s="36"/>
      <c r="G43" s="36"/>
      <c r="H43" s="36"/>
      <c r="I43" s="36"/>
      <c r="J43" s="36"/>
      <c r="K43" s="36"/>
      <c r="L43" s="36"/>
      <c r="M43" s="7"/>
      <c r="N43" s="36"/>
      <c r="O43" s="36"/>
      <c r="P43" s="36"/>
      <c r="Q43" s="36"/>
      <c r="R43" s="36"/>
      <c r="S43" s="36"/>
      <c r="T43" s="36"/>
      <c r="U43" s="36"/>
      <c r="V43" s="36"/>
      <c r="W43" s="36"/>
      <c r="X43" s="146"/>
      <c r="Y43" s="1"/>
      <c r="Z43" s="1"/>
      <c r="AD43" s="15">
        <v>73.5</v>
      </c>
      <c r="AE43" s="13">
        <v>3556</v>
      </c>
    </row>
    <row r="44" spans="1:31" ht="13.5" customHeight="1" thickBot="1" x14ac:dyDescent="0.25">
      <c r="A44" s="64"/>
      <c r="B44" s="144"/>
      <c r="C44" s="144"/>
      <c r="D44" s="144"/>
      <c r="E44" s="144"/>
      <c r="F44" s="144"/>
      <c r="G44" s="144"/>
      <c r="H44" s="144"/>
      <c r="I44" s="144"/>
      <c r="J44" s="144"/>
      <c r="K44" s="144"/>
      <c r="L44" s="144"/>
      <c r="M44" s="65"/>
      <c r="N44" s="144"/>
      <c r="O44" s="144"/>
      <c r="P44" s="144"/>
      <c r="Q44" s="144"/>
      <c r="R44" s="144"/>
      <c r="S44" s="144"/>
      <c r="T44" s="144"/>
      <c r="U44" s="144"/>
      <c r="V44" s="144"/>
      <c r="W44" s="144"/>
      <c r="X44" s="147"/>
      <c r="Y44" s="1"/>
      <c r="Z44" s="1"/>
      <c r="AD44" s="15">
        <v>74</v>
      </c>
      <c r="AE44" s="12">
        <v>3682</v>
      </c>
    </row>
    <row r="45" spans="1:31" ht="20.100000000000001" customHeight="1" x14ac:dyDescent="0.2">
      <c r="A45" s="1"/>
      <c r="B45" s="5"/>
      <c r="C45" s="5"/>
      <c r="D45" s="5"/>
      <c r="E45" s="5"/>
      <c r="F45" s="5"/>
      <c r="G45" s="5"/>
      <c r="H45" s="5"/>
      <c r="I45" s="5"/>
      <c r="J45" s="5"/>
      <c r="K45" s="5"/>
      <c r="L45" s="5"/>
      <c r="M45" s="1"/>
      <c r="N45" s="5"/>
      <c r="O45" s="5"/>
      <c r="P45" s="5"/>
      <c r="Q45" s="5"/>
      <c r="R45" s="5"/>
      <c r="S45" s="5"/>
      <c r="T45" s="5"/>
      <c r="U45" s="5"/>
      <c r="V45" s="5"/>
      <c r="W45" s="5"/>
      <c r="X45" s="5"/>
      <c r="Y45" s="1"/>
      <c r="Z45" s="1"/>
      <c r="AD45" s="15">
        <v>74.5</v>
      </c>
      <c r="AE45" s="13">
        <v>3817</v>
      </c>
    </row>
    <row r="46" spans="1:31" ht="20.100000000000001" customHeight="1" x14ac:dyDescent="0.2">
      <c r="A46" s="1"/>
      <c r="B46" s="5"/>
      <c r="C46" s="5"/>
      <c r="D46" s="5"/>
      <c r="E46" s="5"/>
      <c r="F46" s="5"/>
      <c r="G46" s="5"/>
      <c r="H46" s="5"/>
      <c r="I46" s="5"/>
      <c r="J46" s="5"/>
      <c r="K46" s="5"/>
      <c r="L46" s="5"/>
      <c r="M46" s="1"/>
      <c r="N46" s="5"/>
      <c r="O46" s="5"/>
      <c r="P46" s="5"/>
      <c r="Q46" s="5"/>
      <c r="R46" s="5"/>
      <c r="S46" s="5"/>
      <c r="T46" s="5"/>
      <c r="U46" s="5"/>
      <c r="V46" s="5"/>
      <c r="W46" s="5"/>
      <c r="X46" s="5"/>
      <c r="Y46" s="1"/>
      <c r="Z46" s="1"/>
      <c r="AD46" s="15">
        <v>75</v>
      </c>
      <c r="AE46" s="12">
        <v>3964</v>
      </c>
    </row>
    <row r="47" spans="1:31" ht="20.100000000000001" customHeight="1" x14ac:dyDescent="0.2">
      <c r="A47" s="1"/>
      <c r="B47" s="5"/>
      <c r="C47" s="5"/>
      <c r="D47" s="2"/>
      <c r="E47" s="5"/>
      <c r="F47" s="5"/>
      <c r="G47" s="5"/>
      <c r="H47" s="5"/>
      <c r="I47" s="5"/>
      <c r="J47" s="2"/>
      <c r="K47" s="5"/>
      <c r="L47" s="5"/>
      <c r="M47" s="1"/>
      <c r="N47" s="5"/>
      <c r="O47" s="5"/>
      <c r="P47" s="2"/>
      <c r="Q47" s="5"/>
      <c r="R47" s="5"/>
      <c r="S47" s="5"/>
      <c r="T47" s="5"/>
      <c r="U47" s="5"/>
      <c r="V47" s="2"/>
      <c r="W47" s="5"/>
      <c r="X47" s="5"/>
      <c r="Y47" s="1"/>
      <c r="Z47" s="1"/>
      <c r="AD47" s="15">
        <v>75.5</v>
      </c>
      <c r="AE47" s="13">
        <v>4125</v>
      </c>
    </row>
    <row r="48" spans="1:31" ht="20.100000000000001" customHeight="1" x14ac:dyDescent="0.2">
      <c r="A48" s="1"/>
      <c r="B48" s="5"/>
      <c r="C48" s="5"/>
      <c r="D48" s="2"/>
      <c r="E48" s="5"/>
      <c r="F48" s="5"/>
      <c r="G48" s="5"/>
      <c r="H48" s="5"/>
      <c r="I48" s="5"/>
      <c r="J48" s="2"/>
      <c r="K48" s="5"/>
      <c r="L48" s="5"/>
      <c r="M48" s="1"/>
      <c r="N48" s="5"/>
      <c r="O48" s="5"/>
      <c r="P48" s="2"/>
      <c r="Q48" s="5"/>
      <c r="R48" s="5"/>
      <c r="S48" s="5"/>
      <c r="T48" s="5"/>
      <c r="U48" s="5"/>
      <c r="V48" s="2"/>
      <c r="W48" s="5"/>
      <c r="X48" s="5"/>
      <c r="Y48" s="1"/>
      <c r="Z48" s="1"/>
      <c r="AD48" s="15">
        <v>76</v>
      </c>
      <c r="AE48" s="12">
        <v>4305</v>
      </c>
    </row>
    <row r="49" spans="1:31" ht="20.100000000000001" customHeight="1" x14ac:dyDescent="0.2">
      <c r="A49" s="1"/>
      <c r="B49" s="5"/>
      <c r="C49" s="5"/>
      <c r="D49" s="2"/>
      <c r="E49" s="5"/>
      <c r="F49" s="5"/>
      <c r="G49" s="5"/>
      <c r="H49" s="5"/>
      <c r="I49" s="5"/>
      <c r="J49" s="2"/>
      <c r="K49" s="5"/>
      <c r="L49" s="5"/>
      <c r="M49" s="1"/>
      <c r="N49" s="5"/>
      <c r="O49" s="5"/>
      <c r="P49" s="2"/>
      <c r="Q49" s="5"/>
      <c r="R49" s="5"/>
      <c r="S49" s="5"/>
      <c r="T49" s="5"/>
      <c r="U49" s="5"/>
      <c r="V49" s="2"/>
      <c r="W49" s="5"/>
      <c r="X49" s="5"/>
      <c r="Y49" s="1"/>
      <c r="Z49" s="1"/>
      <c r="AD49" s="15">
        <v>76.5</v>
      </c>
      <c r="AE49" s="13">
        <v>4515</v>
      </c>
    </row>
    <row r="50" spans="1:31" ht="20.100000000000001" customHeight="1" x14ac:dyDescent="0.2">
      <c r="A50" s="1"/>
      <c r="B50" s="5"/>
      <c r="C50" s="5"/>
      <c r="D50" s="2"/>
      <c r="E50" s="5"/>
      <c r="F50" s="5"/>
      <c r="G50" s="5"/>
      <c r="H50" s="5"/>
      <c r="I50" s="5"/>
      <c r="J50" s="2"/>
      <c r="K50" s="5"/>
      <c r="L50" s="5"/>
      <c r="M50" s="1"/>
      <c r="N50" s="1"/>
      <c r="O50" s="1"/>
      <c r="Q50" s="1"/>
      <c r="R50" s="1"/>
      <c r="S50" s="1"/>
      <c r="T50" s="1"/>
      <c r="U50" s="1"/>
      <c r="W50" s="1"/>
      <c r="X50" s="1"/>
      <c r="Y50" s="1"/>
      <c r="Z50" s="1"/>
      <c r="AD50" s="15">
        <v>77</v>
      </c>
      <c r="AE50" s="14">
        <v>4776</v>
      </c>
    </row>
    <row r="51" spans="1:31" ht="20.100000000000001" customHeight="1" x14ac:dyDescent="0.2">
      <c r="A51" s="1"/>
      <c r="B51" s="5"/>
      <c r="C51" s="5"/>
      <c r="D51" s="2"/>
      <c r="E51" s="5"/>
      <c r="F51" s="5"/>
      <c r="G51" s="5"/>
      <c r="H51" s="5"/>
      <c r="I51" s="5"/>
      <c r="J51" s="2"/>
      <c r="K51" s="5"/>
      <c r="L51" s="5"/>
      <c r="M51" s="1"/>
      <c r="N51" s="1"/>
      <c r="O51" s="1"/>
      <c r="W51" s="1"/>
      <c r="X51" s="1"/>
      <c r="Y51" s="1"/>
      <c r="Z51" s="1"/>
      <c r="AD51" s="16"/>
      <c r="AE51" s="17"/>
    </row>
    <row r="52" spans="1:31" ht="20.100000000000001" customHeight="1" x14ac:dyDescent="0.2">
      <c r="B52" s="2"/>
      <c r="C52" s="2"/>
      <c r="D52" s="2"/>
      <c r="E52" s="5"/>
      <c r="F52" s="5"/>
      <c r="G52" s="5"/>
      <c r="H52" s="5"/>
      <c r="I52" s="5"/>
      <c r="J52" s="2"/>
      <c r="K52" s="5"/>
      <c r="L52" s="5"/>
      <c r="M52" s="1"/>
      <c r="N52" s="1"/>
      <c r="O52" s="1"/>
      <c r="AD52" s="16"/>
      <c r="AE52" s="18"/>
    </row>
    <row r="53" spans="1:31" ht="20.100000000000001" customHeight="1" x14ac:dyDescent="0.2">
      <c r="B53" s="2"/>
      <c r="C53" s="2"/>
      <c r="D53" s="2"/>
      <c r="E53" s="2"/>
      <c r="F53" s="2"/>
      <c r="G53" s="2"/>
      <c r="H53" s="2"/>
      <c r="I53" s="2"/>
      <c r="J53" s="2"/>
      <c r="K53" s="5"/>
      <c r="L53" s="5"/>
      <c r="M53" s="1"/>
      <c r="N53" s="1"/>
      <c r="O53" s="1"/>
      <c r="AD53" s="16"/>
      <c r="AE53" s="17"/>
    </row>
    <row r="54" spans="1:31" ht="20.100000000000001" customHeight="1" x14ac:dyDescent="0.2">
      <c r="B54" s="2"/>
      <c r="C54" s="2"/>
      <c r="D54" s="2"/>
      <c r="E54" s="2"/>
      <c r="F54" s="2"/>
      <c r="G54" s="2"/>
      <c r="H54" s="2"/>
      <c r="I54" s="2"/>
      <c r="J54" s="2"/>
      <c r="K54" s="5"/>
      <c r="L54" s="5"/>
      <c r="M54" s="1"/>
      <c r="N54" s="1"/>
      <c r="O54" s="1"/>
      <c r="AD54" s="16"/>
      <c r="AE54" s="18"/>
    </row>
    <row r="55" spans="1:31" ht="20.100000000000001" customHeight="1" x14ac:dyDescent="0.2">
      <c r="K55" s="1"/>
      <c r="L55" s="1"/>
      <c r="M55" s="1"/>
      <c r="N55" s="1"/>
      <c r="O55" s="1"/>
    </row>
    <row r="56" spans="1:31" ht="20.100000000000001" customHeight="1" x14ac:dyDescent="0.2">
      <c r="K56" s="1"/>
      <c r="L56" s="1"/>
      <c r="M56" s="1"/>
      <c r="N56" s="1"/>
      <c r="O56" s="1"/>
    </row>
    <row r="57" spans="1:31" ht="20.100000000000001" customHeight="1" x14ac:dyDescent="0.2"/>
  </sheetData>
  <sheetProtection password="CCF7" sheet="1" objects="1" scenarios="1" selectLockedCells="1"/>
  <mergeCells count="13">
    <mergeCell ref="B7:I7"/>
    <mergeCell ref="V9:X9"/>
    <mergeCell ref="R7:T7"/>
    <mergeCell ref="W7:X7"/>
    <mergeCell ref="M8:N8"/>
    <mergeCell ref="J7:M7"/>
    <mergeCell ref="N7:P7"/>
    <mergeCell ref="R11:T11"/>
    <mergeCell ref="V11:X11"/>
    <mergeCell ref="R9:T9"/>
    <mergeCell ref="B11:D11"/>
    <mergeCell ref="B9:E9"/>
    <mergeCell ref="J11:M11"/>
  </mergeCells>
  <phoneticPr fontId="3" type="noConversion"/>
  <conditionalFormatting sqref="D16 P16 P18 P20 P22 P24 P26 P28 P30 P32 P34 P36 P38 D18 D20 D22 D24 D26 D28 D30 D32 D34 D36 D38 J16 J18 J20 J22 J24 J26 J28 J30 J32 J34 J36 J38 V16 V18 V20 V22 V24 V26 V28 V30 V32 V34 V36 V38">
    <cfRule type="expression" dxfId="0" priority="7" stopIfTrue="1">
      <formula>IF(OR(D16=0, AND(D16&gt;=20,F16&lt;15000)), FALSE, TRUE)</formula>
    </cfRule>
  </conditionalFormatting>
  <dataValidations count="1">
    <dataValidation type="list" allowBlank="1" showInputMessage="1" sqref="G9">
      <formula1>$H$9:$I$9</formula1>
    </dataValidation>
  </dataValidations>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autoPageBreaks="0"/>
  </sheetPr>
  <dimension ref="A1:V37"/>
  <sheetViews>
    <sheetView showGridLines="0" workbookViewId="0">
      <selection activeCell="D24" sqref="D24"/>
    </sheetView>
  </sheetViews>
  <sheetFormatPr defaultColWidth="11.42578125" defaultRowHeight="12.75" x14ac:dyDescent="0.2"/>
  <cols>
    <col min="1" max="1" width="4.28515625" customWidth="1"/>
    <col min="2" max="2" width="24.7109375" customWidth="1"/>
    <col min="3" max="3" width="2" customWidth="1"/>
    <col min="4" max="4" width="22.7109375" customWidth="1"/>
    <col min="5" max="5" width="1.85546875" customWidth="1"/>
    <col min="6" max="6" width="22.7109375" customWidth="1"/>
    <col min="7" max="15" width="8.7109375" customWidth="1"/>
    <col min="16" max="16" width="10" customWidth="1"/>
    <col min="17" max="21" width="8.7109375" customWidth="1"/>
    <col min="22" max="22" width="2.7109375" customWidth="1"/>
    <col min="259" max="259" width="4.28515625" customWidth="1"/>
    <col min="260" max="260" width="12.7109375" customWidth="1"/>
    <col min="261" max="261" width="27.5703125" customWidth="1"/>
    <col min="262" max="262" width="2.7109375" customWidth="1"/>
    <col min="263" max="263" width="8.7109375" customWidth="1"/>
    <col min="264" max="264" width="0" hidden="1" customWidth="1"/>
    <col min="265" max="265" width="8.7109375" customWidth="1"/>
    <col min="266" max="266" width="2.7109375" customWidth="1"/>
    <col min="267" max="267" width="13.7109375" customWidth="1"/>
    <col min="268" max="268" width="3.42578125" customWidth="1"/>
    <col min="269" max="269" width="0" hidden="1" customWidth="1"/>
    <col min="270" max="270" width="11.42578125" customWidth="1"/>
    <col min="271" max="277" width="8.7109375" customWidth="1"/>
    <col min="278" max="278" width="2.7109375" customWidth="1"/>
    <col min="515" max="515" width="4.28515625" customWidth="1"/>
    <col min="516" max="516" width="12.7109375" customWidth="1"/>
    <col min="517" max="517" width="27.5703125" customWidth="1"/>
    <col min="518" max="518" width="2.7109375" customWidth="1"/>
    <col min="519" max="519" width="8.7109375" customWidth="1"/>
    <col min="520" max="520" width="0" hidden="1" customWidth="1"/>
    <col min="521" max="521" width="8.7109375" customWidth="1"/>
    <col min="522" max="522" width="2.7109375" customWidth="1"/>
    <col min="523" max="523" width="13.7109375" customWidth="1"/>
    <col min="524" max="524" width="3.42578125" customWidth="1"/>
    <col min="525" max="525" width="0" hidden="1" customWidth="1"/>
    <col min="526" max="526" width="11.42578125" customWidth="1"/>
    <col min="527" max="533" width="8.7109375" customWidth="1"/>
    <col min="534" max="534" width="2.7109375" customWidth="1"/>
    <col min="771" max="771" width="4.28515625" customWidth="1"/>
    <col min="772" max="772" width="12.7109375" customWidth="1"/>
    <col min="773" max="773" width="27.5703125" customWidth="1"/>
    <col min="774" max="774" width="2.7109375" customWidth="1"/>
    <col min="775" max="775" width="8.7109375" customWidth="1"/>
    <col min="776" max="776" width="0" hidden="1" customWidth="1"/>
    <col min="777" max="777" width="8.7109375" customWidth="1"/>
    <col min="778" max="778" width="2.7109375" customWidth="1"/>
    <col min="779" max="779" width="13.7109375" customWidth="1"/>
    <col min="780" max="780" width="3.42578125" customWidth="1"/>
    <col min="781" max="781" width="0" hidden="1" customWidth="1"/>
    <col min="782" max="782" width="11.42578125" customWidth="1"/>
    <col min="783" max="789" width="8.7109375" customWidth="1"/>
    <col min="790" max="790" width="2.7109375" customWidth="1"/>
    <col min="1027" max="1027" width="4.28515625" customWidth="1"/>
    <col min="1028" max="1028" width="12.7109375" customWidth="1"/>
    <col min="1029" max="1029" width="27.5703125" customWidth="1"/>
    <col min="1030" max="1030" width="2.7109375" customWidth="1"/>
    <col min="1031" max="1031" width="8.7109375" customWidth="1"/>
    <col min="1032" max="1032" width="0" hidden="1" customWidth="1"/>
    <col min="1033" max="1033" width="8.7109375" customWidth="1"/>
    <col min="1034" max="1034" width="2.7109375" customWidth="1"/>
    <col min="1035" max="1035" width="13.7109375" customWidth="1"/>
    <col min="1036" max="1036" width="3.42578125" customWidth="1"/>
    <col min="1037" max="1037" width="0" hidden="1" customWidth="1"/>
    <col min="1038" max="1038" width="11.42578125" customWidth="1"/>
    <col min="1039" max="1045" width="8.7109375" customWidth="1"/>
    <col min="1046" max="1046" width="2.7109375" customWidth="1"/>
    <col min="1283" max="1283" width="4.28515625" customWidth="1"/>
    <col min="1284" max="1284" width="12.7109375" customWidth="1"/>
    <col min="1285" max="1285" width="27.5703125" customWidth="1"/>
    <col min="1286" max="1286" width="2.7109375" customWidth="1"/>
    <col min="1287" max="1287" width="8.7109375" customWidth="1"/>
    <col min="1288" max="1288" width="0" hidden="1" customWidth="1"/>
    <col min="1289" max="1289" width="8.7109375" customWidth="1"/>
    <col min="1290" max="1290" width="2.7109375" customWidth="1"/>
    <col min="1291" max="1291" width="13.7109375" customWidth="1"/>
    <col min="1292" max="1292" width="3.42578125" customWidth="1"/>
    <col min="1293" max="1293" width="0" hidden="1" customWidth="1"/>
    <col min="1294" max="1294" width="11.42578125" customWidth="1"/>
    <col min="1295" max="1301" width="8.7109375" customWidth="1"/>
    <col min="1302" max="1302" width="2.7109375" customWidth="1"/>
    <col min="1539" max="1539" width="4.28515625" customWidth="1"/>
    <col min="1540" max="1540" width="12.7109375" customWidth="1"/>
    <col min="1541" max="1541" width="27.5703125" customWidth="1"/>
    <col min="1542" max="1542" width="2.7109375" customWidth="1"/>
    <col min="1543" max="1543" width="8.7109375" customWidth="1"/>
    <col min="1544" max="1544" width="0" hidden="1" customWidth="1"/>
    <col min="1545" max="1545" width="8.7109375" customWidth="1"/>
    <col min="1546" max="1546" width="2.7109375" customWidth="1"/>
    <col min="1547" max="1547" width="13.7109375" customWidth="1"/>
    <col min="1548" max="1548" width="3.42578125" customWidth="1"/>
    <col min="1549" max="1549" width="0" hidden="1" customWidth="1"/>
    <col min="1550" max="1550" width="11.42578125" customWidth="1"/>
    <col min="1551" max="1557" width="8.7109375" customWidth="1"/>
    <col min="1558" max="1558" width="2.7109375" customWidth="1"/>
    <col min="1795" max="1795" width="4.28515625" customWidth="1"/>
    <col min="1796" max="1796" width="12.7109375" customWidth="1"/>
    <col min="1797" max="1797" width="27.5703125" customWidth="1"/>
    <col min="1798" max="1798" width="2.7109375" customWidth="1"/>
    <col min="1799" max="1799" width="8.7109375" customWidth="1"/>
    <col min="1800" max="1800" width="0" hidden="1" customWidth="1"/>
    <col min="1801" max="1801" width="8.7109375" customWidth="1"/>
    <col min="1802" max="1802" width="2.7109375" customWidth="1"/>
    <col min="1803" max="1803" width="13.7109375" customWidth="1"/>
    <col min="1804" max="1804" width="3.42578125" customWidth="1"/>
    <col min="1805" max="1805" width="0" hidden="1" customWidth="1"/>
    <col min="1806" max="1806" width="11.42578125" customWidth="1"/>
    <col min="1807" max="1813" width="8.7109375" customWidth="1"/>
    <col min="1814" max="1814" width="2.7109375" customWidth="1"/>
    <col min="2051" max="2051" width="4.28515625" customWidth="1"/>
    <col min="2052" max="2052" width="12.7109375" customWidth="1"/>
    <col min="2053" max="2053" width="27.5703125" customWidth="1"/>
    <col min="2054" max="2054" width="2.7109375" customWidth="1"/>
    <col min="2055" max="2055" width="8.7109375" customWidth="1"/>
    <col min="2056" max="2056" width="0" hidden="1" customWidth="1"/>
    <col min="2057" max="2057" width="8.7109375" customWidth="1"/>
    <col min="2058" max="2058" width="2.7109375" customWidth="1"/>
    <col min="2059" max="2059" width="13.7109375" customWidth="1"/>
    <col min="2060" max="2060" width="3.42578125" customWidth="1"/>
    <col min="2061" max="2061" width="0" hidden="1" customWidth="1"/>
    <col min="2062" max="2062" width="11.42578125" customWidth="1"/>
    <col min="2063" max="2069" width="8.7109375" customWidth="1"/>
    <col min="2070" max="2070" width="2.7109375" customWidth="1"/>
    <col min="2307" max="2307" width="4.28515625" customWidth="1"/>
    <col min="2308" max="2308" width="12.7109375" customWidth="1"/>
    <col min="2309" max="2309" width="27.5703125" customWidth="1"/>
    <col min="2310" max="2310" width="2.7109375" customWidth="1"/>
    <col min="2311" max="2311" width="8.7109375" customWidth="1"/>
    <col min="2312" max="2312" width="0" hidden="1" customWidth="1"/>
    <col min="2313" max="2313" width="8.7109375" customWidth="1"/>
    <col min="2314" max="2314" width="2.7109375" customWidth="1"/>
    <col min="2315" max="2315" width="13.7109375" customWidth="1"/>
    <col min="2316" max="2316" width="3.42578125" customWidth="1"/>
    <col min="2317" max="2317" width="0" hidden="1" customWidth="1"/>
    <col min="2318" max="2318" width="11.42578125" customWidth="1"/>
    <col min="2319" max="2325" width="8.7109375" customWidth="1"/>
    <col min="2326" max="2326" width="2.7109375" customWidth="1"/>
    <col min="2563" max="2563" width="4.28515625" customWidth="1"/>
    <col min="2564" max="2564" width="12.7109375" customWidth="1"/>
    <col min="2565" max="2565" width="27.5703125" customWidth="1"/>
    <col min="2566" max="2566" width="2.7109375" customWidth="1"/>
    <col min="2567" max="2567" width="8.7109375" customWidth="1"/>
    <col min="2568" max="2568" width="0" hidden="1" customWidth="1"/>
    <col min="2569" max="2569" width="8.7109375" customWidth="1"/>
    <col min="2570" max="2570" width="2.7109375" customWidth="1"/>
    <col min="2571" max="2571" width="13.7109375" customWidth="1"/>
    <col min="2572" max="2572" width="3.42578125" customWidth="1"/>
    <col min="2573" max="2573" width="0" hidden="1" customWidth="1"/>
    <col min="2574" max="2574" width="11.42578125" customWidth="1"/>
    <col min="2575" max="2581" width="8.7109375" customWidth="1"/>
    <col min="2582" max="2582" width="2.7109375" customWidth="1"/>
    <col min="2819" max="2819" width="4.28515625" customWidth="1"/>
    <col min="2820" max="2820" width="12.7109375" customWidth="1"/>
    <col min="2821" max="2821" width="27.5703125" customWidth="1"/>
    <col min="2822" max="2822" width="2.7109375" customWidth="1"/>
    <col min="2823" max="2823" width="8.7109375" customWidth="1"/>
    <col min="2824" max="2824" width="0" hidden="1" customWidth="1"/>
    <col min="2825" max="2825" width="8.7109375" customWidth="1"/>
    <col min="2826" max="2826" width="2.7109375" customWidth="1"/>
    <col min="2827" max="2827" width="13.7109375" customWidth="1"/>
    <col min="2828" max="2828" width="3.42578125" customWidth="1"/>
    <col min="2829" max="2829" width="0" hidden="1" customWidth="1"/>
    <col min="2830" max="2830" width="11.42578125" customWidth="1"/>
    <col min="2831" max="2837" width="8.7109375" customWidth="1"/>
    <col min="2838" max="2838" width="2.7109375" customWidth="1"/>
    <col min="3075" max="3075" width="4.28515625" customWidth="1"/>
    <col min="3076" max="3076" width="12.7109375" customWidth="1"/>
    <col min="3077" max="3077" width="27.5703125" customWidth="1"/>
    <col min="3078" max="3078" width="2.7109375" customWidth="1"/>
    <col min="3079" max="3079" width="8.7109375" customWidth="1"/>
    <col min="3080" max="3080" width="0" hidden="1" customWidth="1"/>
    <col min="3081" max="3081" width="8.7109375" customWidth="1"/>
    <col min="3082" max="3082" width="2.7109375" customWidth="1"/>
    <col min="3083" max="3083" width="13.7109375" customWidth="1"/>
    <col min="3084" max="3084" width="3.42578125" customWidth="1"/>
    <col min="3085" max="3085" width="0" hidden="1" customWidth="1"/>
    <col min="3086" max="3086" width="11.42578125" customWidth="1"/>
    <col min="3087" max="3093" width="8.7109375" customWidth="1"/>
    <col min="3094" max="3094" width="2.7109375" customWidth="1"/>
    <col min="3331" max="3331" width="4.28515625" customWidth="1"/>
    <col min="3332" max="3332" width="12.7109375" customWidth="1"/>
    <col min="3333" max="3333" width="27.5703125" customWidth="1"/>
    <col min="3334" max="3334" width="2.7109375" customWidth="1"/>
    <col min="3335" max="3335" width="8.7109375" customWidth="1"/>
    <col min="3336" max="3336" width="0" hidden="1" customWidth="1"/>
    <col min="3337" max="3337" width="8.7109375" customWidth="1"/>
    <col min="3338" max="3338" width="2.7109375" customWidth="1"/>
    <col min="3339" max="3339" width="13.7109375" customWidth="1"/>
    <col min="3340" max="3340" width="3.42578125" customWidth="1"/>
    <col min="3341" max="3341" width="0" hidden="1" customWidth="1"/>
    <col min="3342" max="3342" width="11.42578125" customWidth="1"/>
    <col min="3343" max="3349" width="8.7109375" customWidth="1"/>
    <col min="3350" max="3350" width="2.7109375" customWidth="1"/>
    <col min="3587" max="3587" width="4.28515625" customWidth="1"/>
    <col min="3588" max="3588" width="12.7109375" customWidth="1"/>
    <col min="3589" max="3589" width="27.5703125" customWidth="1"/>
    <col min="3590" max="3590" width="2.7109375" customWidth="1"/>
    <col min="3591" max="3591" width="8.7109375" customWidth="1"/>
    <col min="3592" max="3592" width="0" hidden="1" customWidth="1"/>
    <col min="3593" max="3593" width="8.7109375" customWidth="1"/>
    <col min="3594" max="3594" width="2.7109375" customWidth="1"/>
    <col min="3595" max="3595" width="13.7109375" customWidth="1"/>
    <col min="3596" max="3596" width="3.42578125" customWidth="1"/>
    <col min="3597" max="3597" width="0" hidden="1" customWidth="1"/>
    <col min="3598" max="3598" width="11.42578125" customWidth="1"/>
    <col min="3599" max="3605" width="8.7109375" customWidth="1"/>
    <col min="3606" max="3606" width="2.7109375" customWidth="1"/>
    <col min="3843" max="3843" width="4.28515625" customWidth="1"/>
    <col min="3844" max="3844" width="12.7109375" customWidth="1"/>
    <col min="3845" max="3845" width="27.5703125" customWidth="1"/>
    <col min="3846" max="3846" width="2.7109375" customWidth="1"/>
    <col min="3847" max="3847" width="8.7109375" customWidth="1"/>
    <col min="3848" max="3848" width="0" hidden="1" customWidth="1"/>
    <col min="3849" max="3849" width="8.7109375" customWidth="1"/>
    <col min="3850" max="3850" width="2.7109375" customWidth="1"/>
    <col min="3851" max="3851" width="13.7109375" customWidth="1"/>
    <col min="3852" max="3852" width="3.42578125" customWidth="1"/>
    <col min="3853" max="3853" width="0" hidden="1" customWidth="1"/>
    <col min="3854" max="3854" width="11.42578125" customWidth="1"/>
    <col min="3855" max="3861" width="8.7109375" customWidth="1"/>
    <col min="3862" max="3862" width="2.7109375" customWidth="1"/>
    <col min="4099" max="4099" width="4.28515625" customWidth="1"/>
    <col min="4100" max="4100" width="12.7109375" customWidth="1"/>
    <col min="4101" max="4101" width="27.5703125" customWidth="1"/>
    <col min="4102" max="4102" width="2.7109375" customWidth="1"/>
    <col min="4103" max="4103" width="8.7109375" customWidth="1"/>
    <col min="4104" max="4104" width="0" hidden="1" customWidth="1"/>
    <col min="4105" max="4105" width="8.7109375" customWidth="1"/>
    <col min="4106" max="4106" width="2.7109375" customWidth="1"/>
    <col min="4107" max="4107" width="13.7109375" customWidth="1"/>
    <col min="4108" max="4108" width="3.42578125" customWidth="1"/>
    <col min="4109" max="4109" width="0" hidden="1" customWidth="1"/>
    <col min="4110" max="4110" width="11.42578125" customWidth="1"/>
    <col min="4111" max="4117" width="8.7109375" customWidth="1"/>
    <col min="4118" max="4118" width="2.7109375" customWidth="1"/>
    <col min="4355" max="4355" width="4.28515625" customWidth="1"/>
    <col min="4356" max="4356" width="12.7109375" customWidth="1"/>
    <col min="4357" max="4357" width="27.5703125" customWidth="1"/>
    <col min="4358" max="4358" width="2.7109375" customWidth="1"/>
    <col min="4359" max="4359" width="8.7109375" customWidth="1"/>
    <col min="4360" max="4360" width="0" hidden="1" customWidth="1"/>
    <col min="4361" max="4361" width="8.7109375" customWidth="1"/>
    <col min="4362" max="4362" width="2.7109375" customWidth="1"/>
    <col min="4363" max="4363" width="13.7109375" customWidth="1"/>
    <col min="4364" max="4364" width="3.42578125" customWidth="1"/>
    <col min="4365" max="4365" width="0" hidden="1" customWidth="1"/>
    <col min="4366" max="4366" width="11.42578125" customWidth="1"/>
    <col min="4367" max="4373" width="8.7109375" customWidth="1"/>
    <col min="4374" max="4374" width="2.7109375" customWidth="1"/>
    <col min="4611" max="4611" width="4.28515625" customWidth="1"/>
    <col min="4612" max="4612" width="12.7109375" customWidth="1"/>
    <col min="4613" max="4613" width="27.5703125" customWidth="1"/>
    <col min="4614" max="4614" width="2.7109375" customWidth="1"/>
    <col min="4615" max="4615" width="8.7109375" customWidth="1"/>
    <col min="4616" max="4616" width="0" hidden="1" customWidth="1"/>
    <col min="4617" max="4617" width="8.7109375" customWidth="1"/>
    <col min="4618" max="4618" width="2.7109375" customWidth="1"/>
    <col min="4619" max="4619" width="13.7109375" customWidth="1"/>
    <col min="4620" max="4620" width="3.42578125" customWidth="1"/>
    <col min="4621" max="4621" width="0" hidden="1" customWidth="1"/>
    <col min="4622" max="4622" width="11.42578125" customWidth="1"/>
    <col min="4623" max="4629" width="8.7109375" customWidth="1"/>
    <col min="4630" max="4630" width="2.7109375" customWidth="1"/>
    <col min="4867" max="4867" width="4.28515625" customWidth="1"/>
    <col min="4868" max="4868" width="12.7109375" customWidth="1"/>
    <col min="4869" max="4869" width="27.5703125" customWidth="1"/>
    <col min="4870" max="4870" width="2.7109375" customWidth="1"/>
    <col min="4871" max="4871" width="8.7109375" customWidth="1"/>
    <col min="4872" max="4872" width="0" hidden="1" customWidth="1"/>
    <col min="4873" max="4873" width="8.7109375" customWidth="1"/>
    <col min="4874" max="4874" width="2.7109375" customWidth="1"/>
    <col min="4875" max="4875" width="13.7109375" customWidth="1"/>
    <col min="4876" max="4876" width="3.42578125" customWidth="1"/>
    <col min="4877" max="4877" width="0" hidden="1" customWidth="1"/>
    <col min="4878" max="4878" width="11.42578125" customWidth="1"/>
    <col min="4879" max="4885" width="8.7109375" customWidth="1"/>
    <col min="4886" max="4886" width="2.7109375" customWidth="1"/>
    <col min="5123" max="5123" width="4.28515625" customWidth="1"/>
    <col min="5124" max="5124" width="12.7109375" customWidth="1"/>
    <col min="5125" max="5125" width="27.5703125" customWidth="1"/>
    <col min="5126" max="5126" width="2.7109375" customWidth="1"/>
    <col min="5127" max="5127" width="8.7109375" customWidth="1"/>
    <col min="5128" max="5128" width="0" hidden="1" customWidth="1"/>
    <col min="5129" max="5129" width="8.7109375" customWidth="1"/>
    <col min="5130" max="5130" width="2.7109375" customWidth="1"/>
    <col min="5131" max="5131" width="13.7109375" customWidth="1"/>
    <col min="5132" max="5132" width="3.42578125" customWidth="1"/>
    <col min="5133" max="5133" width="0" hidden="1" customWidth="1"/>
    <col min="5134" max="5134" width="11.42578125" customWidth="1"/>
    <col min="5135" max="5141" width="8.7109375" customWidth="1"/>
    <col min="5142" max="5142" width="2.7109375" customWidth="1"/>
    <col min="5379" max="5379" width="4.28515625" customWidth="1"/>
    <col min="5380" max="5380" width="12.7109375" customWidth="1"/>
    <col min="5381" max="5381" width="27.5703125" customWidth="1"/>
    <col min="5382" max="5382" width="2.7109375" customWidth="1"/>
    <col min="5383" max="5383" width="8.7109375" customWidth="1"/>
    <col min="5384" max="5384" width="0" hidden="1" customWidth="1"/>
    <col min="5385" max="5385" width="8.7109375" customWidth="1"/>
    <col min="5386" max="5386" width="2.7109375" customWidth="1"/>
    <col min="5387" max="5387" width="13.7109375" customWidth="1"/>
    <col min="5388" max="5388" width="3.42578125" customWidth="1"/>
    <col min="5389" max="5389" width="0" hidden="1" customWidth="1"/>
    <col min="5390" max="5390" width="11.42578125" customWidth="1"/>
    <col min="5391" max="5397" width="8.7109375" customWidth="1"/>
    <col min="5398" max="5398" width="2.7109375" customWidth="1"/>
    <col min="5635" max="5635" width="4.28515625" customWidth="1"/>
    <col min="5636" max="5636" width="12.7109375" customWidth="1"/>
    <col min="5637" max="5637" width="27.5703125" customWidth="1"/>
    <col min="5638" max="5638" width="2.7109375" customWidth="1"/>
    <col min="5639" max="5639" width="8.7109375" customWidth="1"/>
    <col min="5640" max="5640" width="0" hidden="1" customWidth="1"/>
    <col min="5641" max="5641" width="8.7109375" customWidth="1"/>
    <col min="5642" max="5642" width="2.7109375" customWidth="1"/>
    <col min="5643" max="5643" width="13.7109375" customWidth="1"/>
    <col min="5644" max="5644" width="3.42578125" customWidth="1"/>
    <col min="5645" max="5645" width="0" hidden="1" customWidth="1"/>
    <col min="5646" max="5646" width="11.42578125" customWidth="1"/>
    <col min="5647" max="5653" width="8.7109375" customWidth="1"/>
    <col min="5654" max="5654" width="2.7109375" customWidth="1"/>
    <col min="5891" max="5891" width="4.28515625" customWidth="1"/>
    <col min="5892" max="5892" width="12.7109375" customWidth="1"/>
    <col min="5893" max="5893" width="27.5703125" customWidth="1"/>
    <col min="5894" max="5894" width="2.7109375" customWidth="1"/>
    <col min="5895" max="5895" width="8.7109375" customWidth="1"/>
    <col min="5896" max="5896" width="0" hidden="1" customWidth="1"/>
    <col min="5897" max="5897" width="8.7109375" customWidth="1"/>
    <col min="5898" max="5898" width="2.7109375" customWidth="1"/>
    <col min="5899" max="5899" width="13.7109375" customWidth="1"/>
    <col min="5900" max="5900" width="3.42578125" customWidth="1"/>
    <col min="5901" max="5901" width="0" hidden="1" customWidth="1"/>
    <col min="5902" max="5902" width="11.42578125" customWidth="1"/>
    <col min="5903" max="5909" width="8.7109375" customWidth="1"/>
    <col min="5910" max="5910" width="2.7109375" customWidth="1"/>
    <col min="6147" max="6147" width="4.28515625" customWidth="1"/>
    <col min="6148" max="6148" width="12.7109375" customWidth="1"/>
    <col min="6149" max="6149" width="27.5703125" customWidth="1"/>
    <col min="6150" max="6150" width="2.7109375" customWidth="1"/>
    <col min="6151" max="6151" width="8.7109375" customWidth="1"/>
    <col min="6152" max="6152" width="0" hidden="1" customWidth="1"/>
    <col min="6153" max="6153" width="8.7109375" customWidth="1"/>
    <col min="6154" max="6154" width="2.7109375" customWidth="1"/>
    <col min="6155" max="6155" width="13.7109375" customWidth="1"/>
    <col min="6156" max="6156" width="3.42578125" customWidth="1"/>
    <col min="6157" max="6157" width="0" hidden="1" customWidth="1"/>
    <col min="6158" max="6158" width="11.42578125" customWidth="1"/>
    <col min="6159" max="6165" width="8.7109375" customWidth="1"/>
    <col min="6166" max="6166" width="2.7109375" customWidth="1"/>
    <col min="6403" max="6403" width="4.28515625" customWidth="1"/>
    <col min="6404" max="6404" width="12.7109375" customWidth="1"/>
    <col min="6405" max="6405" width="27.5703125" customWidth="1"/>
    <col min="6406" max="6406" width="2.7109375" customWidth="1"/>
    <col min="6407" max="6407" width="8.7109375" customWidth="1"/>
    <col min="6408" max="6408" width="0" hidden="1" customWidth="1"/>
    <col min="6409" max="6409" width="8.7109375" customWidth="1"/>
    <col min="6410" max="6410" width="2.7109375" customWidth="1"/>
    <col min="6411" max="6411" width="13.7109375" customWidth="1"/>
    <col min="6412" max="6412" width="3.42578125" customWidth="1"/>
    <col min="6413" max="6413" width="0" hidden="1" customWidth="1"/>
    <col min="6414" max="6414" width="11.42578125" customWidth="1"/>
    <col min="6415" max="6421" width="8.7109375" customWidth="1"/>
    <col min="6422" max="6422" width="2.7109375" customWidth="1"/>
    <col min="6659" max="6659" width="4.28515625" customWidth="1"/>
    <col min="6660" max="6660" width="12.7109375" customWidth="1"/>
    <col min="6661" max="6661" width="27.5703125" customWidth="1"/>
    <col min="6662" max="6662" width="2.7109375" customWidth="1"/>
    <col min="6663" max="6663" width="8.7109375" customWidth="1"/>
    <col min="6664" max="6664" width="0" hidden="1" customWidth="1"/>
    <col min="6665" max="6665" width="8.7109375" customWidth="1"/>
    <col min="6666" max="6666" width="2.7109375" customWidth="1"/>
    <col min="6667" max="6667" width="13.7109375" customWidth="1"/>
    <col min="6668" max="6668" width="3.42578125" customWidth="1"/>
    <col min="6669" max="6669" width="0" hidden="1" customWidth="1"/>
    <col min="6670" max="6670" width="11.42578125" customWidth="1"/>
    <col min="6671" max="6677" width="8.7109375" customWidth="1"/>
    <col min="6678" max="6678" width="2.7109375" customWidth="1"/>
    <col min="6915" max="6915" width="4.28515625" customWidth="1"/>
    <col min="6916" max="6916" width="12.7109375" customWidth="1"/>
    <col min="6917" max="6917" width="27.5703125" customWidth="1"/>
    <col min="6918" max="6918" width="2.7109375" customWidth="1"/>
    <col min="6919" max="6919" width="8.7109375" customWidth="1"/>
    <col min="6920" max="6920" width="0" hidden="1" customWidth="1"/>
    <col min="6921" max="6921" width="8.7109375" customWidth="1"/>
    <col min="6922" max="6922" width="2.7109375" customWidth="1"/>
    <col min="6923" max="6923" width="13.7109375" customWidth="1"/>
    <col min="6924" max="6924" width="3.42578125" customWidth="1"/>
    <col min="6925" max="6925" width="0" hidden="1" customWidth="1"/>
    <col min="6926" max="6926" width="11.42578125" customWidth="1"/>
    <col min="6927" max="6933" width="8.7109375" customWidth="1"/>
    <col min="6934" max="6934" width="2.7109375" customWidth="1"/>
    <col min="7171" max="7171" width="4.28515625" customWidth="1"/>
    <col min="7172" max="7172" width="12.7109375" customWidth="1"/>
    <col min="7173" max="7173" width="27.5703125" customWidth="1"/>
    <col min="7174" max="7174" width="2.7109375" customWidth="1"/>
    <col min="7175" max="7175" width="8.7109375" customWidth="1"/>
    <col min="7176" max="7176" width="0" hidden="1" customWidth="1"/>
    <col min="7177" max="7177" width="8.7109375" customWidth="1"/>
    <col min="7178" max="7178" width="2.7109375" customWidth="1"/>
    <col min="7179" max="7179" width="13.7109375" customWidth="1"/>
    <col min="7180" max="7180" width="3.42578125" customWidth="1"/>
    <col min="7181" max="7181" width="0" hidden="1" customWidth="1"/>
    <col min="7182" max="7182" width="11.42578125" customWidth="1"/>
    <col min="7183" max="7189" width="8.7109375" customWidth="1"/>
    <col min="7190" max="7190" width="2.7109375" customWidth="1"/>
    <col min="7427" max="7427" width="4.28515625" customWidth="1"/>
    <col min="7428" max="7428" width="12.7109375" customWidth="1"/>
    <col min="7429" max="7429" width="27.5703125" customWidth="1"/>
    <col min="7430" max="7430" width="2.7109375" customWidth="1"/>
    <col min="7431" max="7431" width="8.7109375" customWidth="1"/>
    <col min="7432" max="7432" width="0" hidden="1" customWidth="1"/>
    <col min="7433" max="7433" width="8.7109375" customWidth="1"/>
    <col min="7434" max="7434" width="2.7109375" customWidth="1"/>
    <col min="7435" max="7435" width="13.7109375" customWidth="1"/>
    <col min="7436" max="7436" width="3.42578125" customWidth="1"/>
    <col min="7437" max="7437" width="0" hidden="1" customWidth="1"/>
    <col min="7438" max="7438" width="11.42578125" customWidth="1"/>
    <col min="7439" max="7445" width="8.7109375" customWidth="1"/>
    <col min="7446" max="7446" width="2.7109375" customWidth="1"/>
    <col min="7683" max="7683" width="4.28515625" customWidth="1"/>
    <col min="7684" max="7684" width="12.7109375" customWidth="1"/>
    <col min="7685" max="7685" width="27.5703125" customWidth="1"/>
    <col min="7686" max="7686" width="2.7109375" customWidth="1"/>
    <col min="7687" max="7687" width="8.7109375" customWidth="1"/>
    <col min="7688" max="7688" width="0" hidden="1" customWidth="1"/>
    <col min="7689" max="7689" width="8.7109375" customWidth="1"/>
    <col min="7690" max="7690" width="2.7109375" customWidth="1"/>
    <col min="7691" max="7691" width="13.7109375" customWidth="1"/>
    <col min="7692" max="7692" width="3.42578125" customWidth="1"/>
    <col min="7693" max="7693" width="0" hidden="1" customWidth="1"/>
    <col min="7694" max="7694" width="11.42578125" customWidth="1"/>
    <col min="7695" max="7701" width="8.7109375" customWidth="1"/>
    <col min="7702" max="7702" width="2.7109375" customWidth="1"/>
    <col min="7939" max="7939" width="4.28515625" customWidth="1"/>
    <col min="7940" max="7940" width="12.7109375" customWidth="1"/>
    <col min="7941" max="7941" width="27.5703125" customWidth="1"/>
    <col min="7942" max="7942" width="2.7109375" customWidth="1"/>
    <col min="7943" max="7943" width="8.7109375" customWidth="1"/>
    <col min="7944" max="7944" width="0" hidden="1" customWidth="1"/>
    <col min="7945" max="7945" width="8.7109375" customWidth="1"/>
    <col min="7946" max="7946" width="2.7109375" customWidth="1"/>
    <col min="7947" max="7947" width="13.7109375" customWidth="1"/>
    <col min="7948" max="7948" width="3.42578125" customWidth="1"/>
    <col min="7949" max="7949" width="0" hidden="1" customWidth="1"/>
    <col min="7950" max="7950" width="11.42578125" customWidth="1"/>
    <col min="7951" max="7957" width="8.7109375" customWidth="1"/>
    <col min="7958" max="7958" width="2.7109375" customWidth="1"/>
    <col min="8195" max="8195" width="4.28515625" customWidth="1"/>
    <col min="8196" max="8196" width="12.7109375" customWidth="1"/>
    <col min="8197" max="8197" width="27.5703125" customWidth="1"/>
    <col min="8198" max="8198" width="2.7109375" customWidth="1"/>
    <col min="8199" max="8199" width="8.7109375" customWidth="1"/>
    <col min="8200" max="8200" width="0" hidden="1" customWidth="1"/>
    <col min="8201" max="8201" width="8.7109375" customWidth="1"/>
    <col min="8202" max="8202" width="2.7109375" customWidth="1"/>
    <col min="8203" max="8203" width="13.7109375" customWidth="1"/>
    <col min="8204" max="8204" width="3.42578125" customWidth="1"/>
    <col min="8205" max="8205" width="0" hidden="1" customWidth="1"/>
    <col min="8206" max="8206" width="11.42578125" customWidth="1"/>
    <col min="8207" max="8213" width="8.7109375" customWidth="1"/>
    <col min="8214" max="8214" width="2.7109375" customWidth="1"/>
    <col min="8451" max="8451" width="4.28515625" customWidth="1"/>
    <col min="8452" max="8452" width="12.7109375" customWidth="1"/>
    <col min="8453" max="8453" width="27.5703125" customWidth="1"/>
    <col min="8454" max="8454" width="2.7109375" customWidth="1"/>
    <col min="8455" max="8455" width="8.7109375" customWidth="1"/>
    <col min="8456" max="8456" width="0" hidden="1" customWidth="1"/>
    <col min="8457" max="8457" width="8.7109375" customWidth="1"/>
    <col min="8458" max="8458" width="2.7109375" customWidth="1"/>
    <col min="8459" max="8459" width="13.7109375" customWidth="1"/>
    <col min="8460" max="8460" width="3.42578125" customWidth="1"/>
    <col min="8461" max="8461" width="0" hidden="1" customWidth="1"/>
    <col min="8462" max="8462" width="11.42578125" customWidth="1"/>
    <col min="8463" max="8469" width="8.7109375" customWidth="1"/>
    <col min="8470" max="8470" width="2.7109375" customWidth="1"/>
    <col min="8707" max="8707" width="4.28515625" customWidth="1"/>
    <col min="8708" max="8708" width="12.7109375" customWidth="1"/>
    <col min="8709" max="8709" width="27.5703125" customWidth="1"/>
    <col min="8710" max="8710" width="2.7109375" customWidth="1"/>
    <col min="8711" max="8711" width="8.7109375" customWidth="1"/>
    <col min="8712" max="8712" width="0" hidden="1" customWidth="1"/>
    <col min="8713" max="8713" width="8.7109375" customWidth="1"/>
    <col min="8714" max="8714" width="2.7109375" customWidth="1"/>
    <col min="8715" max="8715" width="13.7109375" customWidth="1"/>
    <col min="8716" max="8716" width="3.42578125" customWidth="1"/>
    <col min="8717" max="8717" width="0" hidden="1" customWidth="1"/>
    <col min="8718" max="8718" width="11.42578125" customWidth="1"/>
    <col min="8719" max="8725" width="8.7109375" customWidth="1"/>
    <col min="8726" max="8726" width="2.7109375" customWidth="1"/>
    <col min="8963" max="8963" width="4.28515625" customWidth="1"/>
    <col min="8964" max="8964" width="12.7109375" customWidth="1"/>
    <col min="8965" max="8965" width="27.5703125" customWidth="1"/>
    <col min="8966" max="8966" width="2.7109375" customWidth="1"/>
    <col min="8967" max="8967" width="8.7109375" customWidth="1"/>
    <col min="8968" max="8968" width="0" hidden="1" customWidth="1"/>
    <col min="8969" max="8969" width="8.7109375" customWidth="1"/>
    <col min="8970" max="8970" width="2.7109375" customWidth="1"/>
    <col min="8971" max="8971" width="13.7109375" customWidth="1"/>
    <col min="8972" max="8972" width="3.42578125" customWidth="1"/>
    <col min="8973" max="8973" width="0" hidden="1" customWidth="1"/>
    <col min="8974" max="8974" width="11.42578125" customWidth="1"/>
    <col min="8975" max="8981" width="8.7109375" customWidth="1"/>
    <col min="8982" max="8982" width="2.7109375" customWidth="1"/>
    <col min="9219" max="9219" width="4.28515625" customWidth="1"/>
    <col min="9220" max="9220" width="12.7109375" customWidth="1"/>
    <col min="9221" max="9221" width="27.5703125" customWidth="1"/>
    <col min="9222" max="9222" width="2.7109375" customWidth="1"/>
    <col min="9223" max="9223" width="8.7109375" customWidth="1"/>
    <col min="9224" max="9224" width="0" hidden="1" customWidth="1"/>
    <col min="9225" max="9225" width="8.7109375" customWidth="1"/>
    <col min="9226" max="9226" width="2.7109375" customWidth="1"/>
    <col min="9227" max="9227" width="13.7109375" customWidth="1"/>
    <col min="9228" max="9228" width="3.42578125" customWidth="1"/>
    <col min="9229" max="9229" width="0" hidden="1" customWidth="1"/>
    <col min="9230" max="9230" width="11.42578125" customWidth="1"/>
    <col min="9231" max="9237" width="8.7109375" customWidth="1"/>
    <col min="9238" max="9238" width="2.7109375" customWidth="1"/>
    <col min="9475" max="9475" width="4.28515625" customWidth="1"/>
    <col min="9476" max="9476" width="12.7109375" customWidth="1"/>
    <col min="9477" max="9477" width="27.5703125" customWidth="1"/>
    <col min="9478" max="9478" width="2.7109375" customWidth="1"/>
    <col min="9479" max="9479" width="8.7109375" customWidth="1"/>
    <col min="9480" max="9480" width="0" hidden="1" customWidth="1"/>
    <col min="9481" max="9481" width="8.7109375" customWidth="1"/>
    <col min="9482" max="9482" width="2.7109375" customWidth="1"/>
    <col min="9483" max="9483" width="13.7109375" customWidth="1"/>
    <col min="9484" max="9484" width="3.42578125" customWidth="1"/>
    <col min="9485" max="9485" width="0" hidden="1" customWidth="1"/>
    <col min="9486" max="9486" width="11.42578125" customWidth="1"/>
    <col min="9487" max="9493" width="8.7109375" customWidth="1"/>
    <col min="9494" max="9494" width="2.7109375" customWidth="1"/>
    <col min="9731" max="9731" width="4.28515625" customWidth="1"/>
    <col min="9732" max="9732" width="12.7109375" customWidth="1"/>
    <col min="9733" max="9733" width="27.5703125" customWidth="1"/>
    <col min="9734" max="9734" width="2.7109375" customWidth="1"/>
    <col min="9735" max="9735" width="8.7109375" customWidth="1"/>
    <col min="9736" max="9736" width="0" hidden="1" customWidth="1"/>
    <col min="9737" max="9737" width="8.7109375" customWidth="1"/>
    <col min="9738" max="9738" width="2.7109375" customWidth="1"/>
    <col min="9739" max="9739" width="13.7109375" customWidth="1"/>
    <col min="9740" max="9740" width="3.42578125" customWidth="1"/>
    <col min="9741" max="9741" width="0" hidden="1" customWidth="1"/>
    <col min="9742" max="9742" width="11.42578125" customWidth="1"/>
    <col min="9743" max="9749" width="8.7109375" customWidth="1"/>
    <col min="9750" max="9750" width="2.7109375" customWidth="1"/>
    <col min="9987" max="9987" width="4.28515625" customWidth="1"/>
    <col min="9988" max="9988" width="12.7109375" customWidth="1"/>
    <col min="9989" max="9989" width="27.5703125" customWidth="1"/>
    <col min="9990" max="9990" width="2.7109375" customWidth="1"/>
    <col min="9991" max="9991" width="8.7109375" customWidth="1"/>
    <col min="9992" max="9992" width="0" hidden="1" customWidth="1"/>
    <col min="9993" max="9993" width="8.7109375" customWidth="1"/>
    <col min="9994" max="9994" width="2.7109375" customWidth="1"/>
    <col min="9995" max="9995" width="13.7109375" customWidth="1"/>
    <col min="9996" max="9996" width="3.42578125" customWidth="1"/>
    <col min="9997" max="9997" width="0" hidden="1" customWidth="1"/>
    <col min="9998" max="9998" width="11.42578125" customWidth="1"/>
    <col min="9999" max="10005" width="8.7109375" customWidth="1"/>
    <col min="10006" max="10006" width="2.7109375" customWidth="1"/>
    <col min="10243" max="10243" width="4.28515625" customWidth="1"/>
    <col min="10244" max="10244" width="12.7109375" customWidth="1"/>
    <col min="10245" max="10245" width="27.5703125" customWidth="1"/>
    <col min="10246" max="10246" width="2.7109375" customWidth="1"/>
    <col min="10247" max="10247" width="8.7109375" customWidth="1"/>
    <col min="10248" max="10248" width="0" hidden="1" customWidth="1"/>
    <col min="10249" max="10249" width="8.7109375" customWidth="1"/>
    <col min="10250" max="10250" width="2.7109375" customWidth="1"/>
    <col min="10251" max="10251" width="13.7109375" customWidth="1"/>
    <col min="10252" max="10252" width="3.42578125" customWidth="1"/>
    <col min="10253" max="10253" width="0" hidden="1" customWidth="1"/>
    <col min="10254" max="10254" width="11.42578125" customWidth="1"/>
    <col min="10255" max="10261" width="8.7109375" customWidth="1"/>
    <col min="10262" max="10262" width="2.7109375" customWidth="1"/>
    <col min="10499" max="10499" width="4.28515625" customWidth="1"/>
    <col min="10500" max="10500" width="12.7109375" customWidth="1"/>
    <col min="10501" max="10501" width="27.5703125" customWidth="1"/>
    <col min="10502" max="10502" width="2.7109375" customWidth="1"/>
    <col min="10503" max="10503" width="8.7109375" customWidth="1"/>
    <col min="10504" max="10504" width="0" hidden="1" customWidth="1"/>
    <col min="10505" max="10505" width="8.7109375" customWidth="1"/>
    <col min="10506" max="10506" width="2.7109375" customWidth="1"/>
    <col min="10507" max="10507" width="13.7109375" customWidth="1"/>
    <col min="10508" max="10508" width="3.42578125" customWidth="1"/>
    <col min="10509" max="10509" width="0" hidden="1" customWidth="1"/>
    <col min="10510" max="10510" width="11.42578125" customWidth="1"/>
    <col min="10511" max="10517" width="8.7109375" customWidth="1"/>
    <col min="10518" max="10518" width="2.7109375" customWidth="1"/>
    <col min="10755" max="10755" width="4.28515625" customWidth="1"/>
    <col min="10756" max="10756" width="12.7109375" customWidth="1"/>
    <col min="10757" max="10757" width="27.5703125" customWidth="1"/>
    <col min="10758" max="10758" width="2.7109375" customWidth="1"/>
    <col min="10759" max="10759" width="8.7109375" customWidth="1"/>
    <col min="10760" max="10760" width="0" hidden="1" customWidth="1"/>
    <col min="10761" max="10761" width="8.7109375" customWidth="1"/>
    <col min="10762" max="10762" width="2.7109375" customWidth="1"/>
    <col min="10763" max="10763" width="13.7109375" customWidth="1"/>
    <col min="10764" max="10764" width="3.42578125" customWidth="1"/>
    <col min="10765" max="10765" width="0" hidden="1" customWidth="1"/>
    <col min="10766" max="10766" width="11.42578125" customWidth="1"/>
    <col min="10767" max="10773" width="8.7109375" customWidth="1"/>
    <col min="10774" max="10774" width="2.7109375" customWidth="1"/>
    <col min="11011" max="11011" width="4.28515625" customWidth="1"/>
    <col min="11012" max="11012" width="12.7109375" customWidth="1"/>
    <col min="11013" max="11013" width="27.5703125" customWidth="1"/>
    <col min="11014" max="11014" width="2.7109375" customWidth="1"/>
    <col min="11015" max="11015" width="8.7109375" customWidth="1"/>
    <col min="11016" max="11016" width="0" hidden="1" customWidth="1"/>
    <col min="11017" max="11017" width="8.7109375" customWidth="1"/>
    <col min="11018" max="11018" width="2.7109375" customWidth="1"/>
    <col min="11019" max="11019" width="13.7109375" customWidth="1"/>
    <col min="11020" max="11020" width="3.42578125" customWidth="1"/>
    <col min="11021" max="11021" width="0" hidden="1" customWidth="1"/>
    <col min="11022" max="11022" width="11.42578125" customWidth="1"/>
    <col min="11023" max="11029" width="8.7109375" customWidth="1"/>
    <col min="11030" max="11030" width="2.7109375" customWidth="1"/>
    <col min="11267" max="11267" width="4.28515625" customWidth="1"/>
    <col min="11268" max="11268" width="12.7109375" customWidth="1"/>
    <col min="11269" max="11269" width="27.5703125" customWidth="1"/>
    <col min="11270" max="11270" width="2.7109375" customWidth="1"/>
    <col min="11271" max="11271" width="8.7109375" customWidth="1"/>
    <col min="11272" max="11272" width="0" hidden="1" customWidth="1"/>
    <col min="11273" max="11273" width="8.7109375" customWidth="1"/>
    <col min="11274" max="11274" width="2.7109375" customWidth="1"/>
    <col min="11275" max="11275" width="13.7109375" customWidth="1"/>
    <col min="11276" max="11276" width="3.42578125" customWidth="1"/>
    <col min="11277" max="11277" width="0" hidden="1" customWidth="1"/>
    <col min="11278" max="11278" width="11.42578125" customWidth="1"/>
    <col min="11279" max="11285" width="8.7109375" customWidth="1"/>
    <col min="11286" max="11286" width="2.7109375" customWidth="1"/>
    <col min="11523" max="11523" width="4.28515625" customWidth="1"/>
    <col min="11524" max="11524" width="12.7109375" customWidth="1"/>
    <col min="11525" max="11525" width="27.5703125" customWidth="1"/>
    <col min="11526" max="11526" width="2.7109375" customWidth="1"/>
    <col min="11527" max="11527" width="8.7109375" customWidth="1"/>
    <col min="11528" max="11528" width="0" hidden="1" customWidth="1"/>
    <col min="11529" max="11529" width="8.7109375" customWidth="1"/>
    <col min="11530" max="11530" width="2.7109375" customWidth="1"/>
    <col min="11531" max="11531" width="13.7109375" customWidth="1"/>
    <col min="11532" max="11532" width="3.42578125" customWidth="1"/>
    <col min="11533" max="11533" width="0" hidden="1" customWidth="1"/>
    <col min="11534" max="11534" width="11.42578125" customWidth="1"/>
    <col min="11535" max="11541" width="8.7109375" customWidth="1"/>
    <col min="11542" max="11542" width="2.7109375" customWidth="1"/>
    <col min="11779" max="11779" width="4.28515625" customWidth="1"/>
    <col min="11780" max="11780" width="12.7109375" customWidth="1"/>
    <col min="11781" max="11781" width="27.5703125" customWidth="1"/>
    <col min="11782" max="11782" width="2.7109375" customWidth="1"/>
    <col min="11783" max="11783" width="8.7109375" customWidth="1"/>
    <col min="11784" max="11784" width="0" hidden="1" customWidth="1"/>
    <col min="11785" max="11785" width="8.7109375" customWidth="1"/>
    <col min="11786" max="11786" width="2.7109375" customWidth="1"/>
    <col min="11787" max="11787" width="13.7109375" customWidth="1"/>
    <col min="11788" max="11788" width="3.42578125" customWidth="1"/>
    <col min="11789" max="11789" width="0" hidden="1" customWidth="1"/>
    <col min="11790" max="11790" width="11.42578125" customWidth="1"/>
    <col min="11791" max="11797" width="8.7109375" customWidth="1"/>
    <col min="11798" max="11798" width="2.7109375" customWidth="1"/>
    <col min="12035" max="12035" width="4.28515625" customWidth="1"/>
    <col min="12036" max="12036" width="12.7109375" customWidth="1"/>
    <col min="12037" max="12037" width="27.5703125" customWidth="1"/>
    <col min="12038" max="12038" width="2.7109375" customWidth="1"/>
    <col min="12039" max="12039" width="8.7109375" customWidth="1"/>
    <col min="12040" max="12040" width="0" hidden="1" customWidth="1"/>
    <col min="12041" max="12041" width="8.7109375" customWidth="1"/>
    <col min="12042" max="12042" width="2.7109375" customWidth="1"/>
    <col min="12043" max="12043" width="13.7109375" customWidth="1"/>
    <col min="12044" max="12044" width="3.42578125" customWidth="1"/>
    <col min="12045" max="12045" width="0" hidden="1" customWidth="1"/>
    <col min="12046" max="12046" width="11.42578125" customWidth="1"/>
    <col min="12047" max="12053" width="8.7109375" customWidth="1"/>
    <col min="12054" max="12054" width="2.7109375" customWidth="1"/>
    <col min="12291" max="12291" width="4.28515625" customWidth="1"/>
    <col min="12292" max="12292" width="12.7109375" customWidth="1"/>
    <col min="12293" max="12293" width="27.5703125" customWidth="1"/>
    <col min="12294" max="12294" width="2.7109375" customWidth="1"/>
    <col min="12295" max="12295" width="8.7109375" customWidth="1"/>
    <col min="12296" max="12296" width="0" hidden="1" customWidth="1"/>
    <col min="12297" max="12297" width="8.7109375" customWidth="1"/>
    <col min="12298" max="12298" width="2.7109375" customWidth="1"/>
    <col min="12299" max="12299" width="13.7109375" customWidth="1"/>
    <col min="12300" max="12300" width="3.42578125" customWidth="1"/>
    <col min="12301" max="12301" width="0" hidden="1" customWidth="1"/>
    <col min="12302" max="12302" width="11.42578125" customWidth="1"/>
    <col min="12303" max="12309" width="8.7109375" customWidth="1"/>
    <col min="12310" max="12310" width="2.7109375" customWidth="1"/>
    <col min="12547" max="12547" width="4.28515625" customWidth="1"/>
    <col min="12548" max="12548" width="12.7109375" customWidth="1"/>
    <col min="12549" max="12549" width="27.5703125" customWidth="1"/>
    <col min="12550" max="12550" width="2.7109375" customWidth="1"/>
    <col min="12551" max="12551" width="8.7109375" customWidth="1"/>
    <col min="12552" max="12552" width="0" hidden="1" customWidth="1"/>
    <col min="12553" max="12553" width="8.7109375" customWidth="1"/>
    <col min="12554" max="12554" width="2.7109375" customWidth="1"/>
    <col min="12555" max="12555" width="13.7109375" customWidth="1"/>
    <col min="12556" max="12556" width="3.42578125" customWidth="1"/>
    <col min="12557" max="12557" width="0" hidden="1" customWidth="1"/>
    <col min="12558" max="12558" width="11.42578125" customWidth="1"/>
    <col min="12559" max="12565" width="8.7109375" customWidth="1"/>
    <col min="12566" max="12566" width="2.7109375" customWidth="1"/>
    <col min="12803" max="12803" width="4.28515625" customWidth="1"/>
    <col min="12804" max="12804" width="12.7109375" customWidth="1"/>
    <col min="12805" max="12805" width="27.5703125" customWidth="1"/>
    <col min="12806" max="12806" width="2.7109375" customWidth="1"/>
    <col min="12807" max="12807" width="8.7109375" customWidth="1"/>
    <col min="12808" max="12808" width="0" hidden="1" customWidth="1"/>
    <col min="12809" max="12809" width="8.7109375" customWidth="1"/>
    <col min="12810" max="12810" width="2.7109375" customWidth="1"/>
    <col min="12811" max="12811" width="13.7109375" customWidth="1"/>
    <col min="12812" max="12812" width="3.42578125" customWidth="1"/>
    <col min="12813" max="12813" width="0" hidden="1" customWidth="1"/>
    <col min="12814" max="12814" width="11.42578125" customWidth="1"/>
    <col min="12815" max="12821" width="8.7109375" customWidth="1"/>
    <col min="12822" max="12822" width="2.7109375" customWidth="1"/>
    <col min="13059" max="13059" width="4.28515625" customWidth="1"/>
    <col min="13060" max="13060" width="12.7109375" customWidth="1"/>
    <col min="13061" max="13061" width="27.5703125" customWidth="1"/>
    <col min="13062" max="13062" width="2.7109375" customWidth="1"/>
    <col min="13063" max="13063" width="8.7109375" customWidth="1"/>
    <col min="13064" max="13064" width="0" hidden="1" customWidth="1"/>
    <col min="13065" max="13065" width="8.7109375" customWidth="1"/>
    <col min="13066" max="13066" width="2.7109375" customWidth="1"/>
    <col min="13067" max="13067" width="13.7109375" customWidth="1"/>
    <col min="13068" max="13068" width="3.42578125" customWidth="1"/>
    <col min="13069" max="13069" width="0" hidden="1" customWidth="1"/>
    <col min="13070" max="13070" width="11.42578125" customWidth="1"/>
    <col min="13071" max="13077" width="8.7109375" customWidth="1"/>
    <col min="13078" max="13078" width="2.7109375" customWidth="1"/>
    <col min="13315" max="13315" width="4.28515625" customWidth="1"/>
    <col min="13316" max="13316" width="12.7109375" customWidth="1"/>
    <col min="13317" max="13317" width="27.5703125" customWidth="1"/>
    <col min="13318" max="13318" width="2.7109375" customWidth="1"/>
    <col min="13319" max="13319" width="8.7109375" customWidth="1"/>
    <col min="13320" max="13320" width="0" hidden="1" customWidth="1"/>
    <col min="13321" max="13321" width="8.7109375" customWidth="1"/>
    <col min="13322" max="13322" width="2.7109375" customWidth="1"/>
    <col min="13323" max="13323" width="13.7109375" customWidth="1"/>
    <col min="13324" max="13324" width="3.42578125" customWidth="1"/>
    <col min="13325" max="13325" width="0" hidden="1" customWidth="1"/>
    <col min="13326" max="13326" width="11.42578125" customWidth="1"/>
    <col min="13327" max="13333" width="8.7109375" customWidth="1"/>
    <col min="13334" max="13334" width="2.7109375" customWidth="1"/>
    <col min="13571" max="13571" width="4.28515625" customWidth="1"/>
    <col min="13572" max="13572" width="12.7109375" customWidth="1"/>
    <col min="13573" max="13573" width="27.5703125" customWidth="1"/>
    <col min="13574" max="13574" width="2.7109375" customWidth="1"/>
    <col min="13575" max="13575" width="8.7109375" customWidth="1"/>
    <col min="13576" max="13576" width="0" hidden="1" customWidth="1"/>
    <col min="13577" max="13577" width="8.7109375" customWidth="1"/>
    <col min="13578" max="13578" width="2.7109375" customWidth="1"/>
    <col min="13579" max="13579" width="13.7109375" customWidth="1"/>
    <col min="13580" max="13580" width="3.42578125" customWidth="1"/>
    <col min="13581" max="13581" width="0" hidden="1" customWidth="1"/>
    <col min="13582" max="13582" width="11.42578125" customWidth="1"/>
    <col min="13583" max="13589" width="8.7109375" customWidth="1"/>
    <col min="13590" max="13590" width="2.7109375" customWidth="1"/>
    <col min="13827" max="13827" width="4.28515625" customWidth="1"/>
    <col min="13828" max="13828" width="12.7109375" customWidth="1"/>
    <col min="13829" max="13829" width="27.5703125" customWidth="1"/>
    <col min="13830" max="13830" width="2.7109375" customWidth="1"/>
    <col min="13831" max="13831" width="8.7109375" customWidth="1"/>
    <col min="13832" max="13832" width="0" hidden="1" customWidth="1"/>
    <col min="13833" max="13833" width="8.7109375" customWidth="1"/>
    <col min="13834" max="13834" width="2.7109375" customWidth="1"/>
    <col min="13835" max="13835" width="13.7109375" customWidth="1"/>
    <col min="13836" max="13836" width="3.42578125" customWidth="1"/>
    <col min="13837" max="13837" width="0" hidden="1" customWidth="1"/>
    <col min="13838" max="13838" width="11.42578125" customWidth="1"/>
    <col min="13839" max="13845" width="8.7109375" customWidth="1"/>
    <col min="13846" max="13846" width="2.7109375" customWidth="1"/>
    <col min="14083" max="14083" width="4.28515625" customWidth="1"/>
    <col min="14084" max="14084" width="12.7109375" customWidth="1"/>
    <col min="14085" max="14085" width="27.5703125" customWidth="1"/>
    <col min="14086" max="14086" width="2.7109375" customWidth="1"/>
    <col min="14087" max="14087" width="8.7109375" customWidth="1"/>
    <col min="14088" max="14088" width="0" hidden="1" customWidth="1"/>
    <col min="14089" max="14089" width="8.7109375" customWidth="1"/>
    <col min="14090" max="14090" width="2.7109375" customWidth="1"/>
    <col min="14091" max="14091" width="13.7109375" customWidth="1"/>
    <col min="14092" max="14092" width="3.42578125" customWidth="1"/>
    <col min="14093" max="14093" width="0" hidden="1" customWidth="1"/>
    <col min="14094" max="14094" width="11.42578125" customWidth="1"/>
    <col min="14095" max="14101" width="8.7109375" customWidth="1"/>
    <col min="14102" max="14102" width="2.7109375" customWidth="1"/>
    <col min="14339" max="14339" width="4.28515625" customWidth="1"/>
    <col min="14340" max="14340" width="12.7109375" customWidth="1"/>
    <col min="14341" max="14341" width="27.5703125" customWidth="1"/>
    <col min="14342" max="14342" width="2.7109375" customWidth="1"/>
    <col min="14343" max="14343" width="8.7109375" customWidth="1"/>
    <col min="14344" max="14344" width="0" hidden="1" customWidth="1"/>
    <col min="14345" max="14345" width="8.7109375" customWidth="1"/>
    <col min="14346" max="14346" width="2.7109375" customWidth="1"/>
    <col min="14347" max="14347" width="13.7109375" customWidth="1"/>
    <col min="14348" max="14348" width="3.42578125" customWidth="1"/>
    <col min="14349" max="14349" width="0" hidden="1" customWidth="1"/>
    <col min="14350" max="14350" width="11.42578125" customWidth="1"/>
    <col min="14351" max="14357" width="8.7109375" customWidth="1"/>
    <col min="14358" max="14358" width="2.7109375" customWidth="1"/>
    <col min="14595" max="14595" width="4.28515625" customWidth="1"/>
    <col min="14596" max="14596" width="12.7109375" customWidth="1"/>
    <col min="14597" max="14597" width="27.5703125" customWidth="1"/>
    <col min="14598" max="14598" width="2.7109375" customWidth="1"/>
    <col min="14599" max="14599" width="8.7109375" customWidth="1"/>
    <col min="14600" max="14600" width="0" hidden="1" customWidth="1"/>
    <col min="14601" max="14601" width="8.7109375" customWidth="1"/>
    <col min="14602" max="14602" width="2.7109375" customWidth="1"/>
    <col min="14603" max="14603" width="13.7109375" customWidth="1"/>
    <col min="14604" max="14604" width="3.42578125" customWidth="1"/>
    <col min="14605" max="14605" width="0" hidden="1" customWidth="1"/>
    <col min="14606" max="14606" width="11.42578125" customWidth="1"/>
    <col min="14607" max="14613" width="8.7109375" customWidth="1"/>
    <col min="14614" max="14614" width="2.7109375" customWidth="1"/>
    <col min="14851" max="14851" width="4.28515625" customWidth="1"/>
    <col min="14852" max="14852" width="12.7109375" customWidth="1"/>
    <col min="14853" max="14853" width="27.5703125" customWidth="1"/>
    <col min="14854" max="14854" width="2.7109375" customWidth="1"/>
    <col min="14855" max="14855" width="8.7109375" customWidth="1"/>
    <col min="14856" max="14856" width="0" hidden="1" customWidth="1"/>
    <col min="14857" max="14857" width="8.7109375" customWidth="1"/>
    <col min="14858" max="14858" width="2.7109375" customWidth="1"/>
    <col min="14859" max="14859" width="13.7109375" customWidth="1"/>
    <col min="14860" max="14860" width="3.42578125" customWidth="1"/>
    <col min="14861" max="14861" width="0" hidden="1" customWidth="1"/>
    <col min="14862" max="14862" width="11.42578125" customWidth="1"/>
    <col min="14863" max="14869" width="8.7109375" customWidth="1"/>
    <col min="14870" max="14870" width="2.7109375" customWidth="1"/>
    <col min="15107" max="15107" width="4.28515625" customWidth="1"/>
    <col min="15108" max="15108" width="12.7109375" customWidth="1"/>
    <col min="15109" max="15109" width="27.5703125" customWidth="1"/>
    <col min="15110" max="15110" width="2.7109375" customWidth="1"/>
    <col min="15111" max="15111" width="8.7109375" customWidth="1"/>
    <col min="15112" max="15112" width="0" hidden="1" customWidth="1"/>
    <col min="15113" max="15113" width="8.7109375" customWidth="1"/>
    <col min="15114" max="15114" width="2.7109375" customWidth="1"/>
    <col min="15115" max="15115" width="13.7109375" customWidth="1"/>
    <col min="15116" max="15116" width="3.42578125" customWidth="1"/>
    <col min="15117" max="15117" width="0" hidden="1" customWidth="1"/>
    <col min="15118" max="15118" width="11.42578125" customWidth="1"/>
    <col min="15119" max="15125" width="8.7109375" customWidth="1"/>
    <col min="15126" max="15126" width="2.7109375" customWidth="1"/>
    <col min="15363" max="15363" width="4.28515625" customWidth="1"/>
    <col min="15364" max="15364" width="12.7109375" customWidth="1"/>
    <col min="15365" max="15365" width="27.5703125" customWidth="1"/>
    <col min="15366" max="15366" width="2.7109375" customWidth="1"/>
    <col min="15367" max="15367" width="8.7109375" customWidth="1"/>
    <col min="15368" max="15368" width="0" hidden="1" customWidth="1"/>
    <col min="15369" max="15369" width="8.7109375" customWidth="1"/>
    <col min="15370" max="15370" width="2.7109375" customWidth="1"/>
    <col min="15371" max="15371" width="13.7109375" customWidth="1"/>
    <col min="15372" max="15372" width="3.42578125" customWidth="1"/>
    <col min="15373" max="15373" width="0" hidden="1" customWidth="1"/>
    <col min="15374" max="15374" width="11.42578125" customWidth="1"/>
    <col min="15375" max="15381" width="8.7109375" customWidth="1"/>
    <col min="15382" max="15382" width="2.7109375" customWidth="1"/>
    <col min="15619" max="15619" width="4.28515625" customWidth="1"/>
    <col min="15620" max="15620" width="12.7109375" customWidth="1"/>
    <col min="15621" max="15621" width="27.5703125" customWidth="1"/>
    <col min="15622" max="15622" width="2.7109375" customWidth="1"/>
    <col min="15623" max="15623" width="8.7109375" customWidth="1"/>
    <col min="15624" max="15624" width="0" hidden="1" customWidth="1"/>
    <col min="15625" max="15625" width="8.7109375" customWidth="1"/>
    <col min="15626" max="15626" width="2.7109375" customWidth="1"/>
    <col min="15627" max="15627" width="13.7109375" customWidth="1"/>
    <col min="15628" max="15628" width="3.42578125" customWidth="1"/>
    <col min="15629" max="15629" width="0" hidden="1" customWidth="1"/>
    <col min="15630" max="15630" width="11.42578125" customWidth="1"/>
    <col min="15631" max="15637" width="8.7109375" customWidth="1"/>
    <col min="15638" max="15638" width="2.7109375" customWidth="1"/>
    <col min="15875" max="15875" width="4.28515625" customWidth="1"/>
    <col min="15876" max="15876" width="12.7109375" customWidth="1"/>
    <col min="15877" max="15877" width="27.5703125" customWidth="1"/>
    <col min="15878" max="15878" width="2.7109375" customWidth="1"/>
    <col min="15879" max="15879" width="8.7109375" customWidth="1"/>
    <col min="15880" max="15880" width="0" hidden="1" customWidth="1"/>
    <col min="15881" max="15881" width="8.7109375" customWidth="1"/>
    <col min="15882" max="15882" width="2.7109375" customWidth="1"/>
    <col min="15883" max="15883" width="13.7109375" customWidth="1"/>
    <col min="15884" max="15884" width="3.42578125" customWidth="1"/>
    <col min="15885" max="15885" width="0" hidden="1" customWidth="1"/>
    <col min="15886" max="15886" width="11.42578125" customWidth="1"/>
    <col min="15887" max="15893" width="8.7109375" customWidth="1"/>
    <col min="15894" max="15894" width="2.7109375" customWidth="1"/>
    <col min="16131" max="16131" width="4.28515625" customWidth="1"/>
    <col min="16132" max="16132" width="12.7109375" customWidth="1"/>
    <col min="16133" max="16133" width="27.5703125" customWidth="1"/>
    <col min="16134" max="16134" width="2.7109375" customWidth="1"/>
    <col min="16135" max="16135" width="8.7109375" customWidth="1"/>
    <col min="16136" max="16136" width="0" hidden="1" customWidth="1"/>
    <col min="16137" max="16137" width="8.7109375" customWidth="1"/>
    <col min="16138" max="16138" width="2.7109375" customWidth="1"/>
    <col min="16139" max="16139" width="13.7109375" customWidth="1"/>
    <col min="16140" max="16140" width="3.42578125" customWidth="1"/>
    <col min="16141" max="16141" width="0" hidden="1" customWidth="1"/>
    <col min="16142" max="16142" width="11.42578125" customWidth="1"/>
    <col min="16143" max="16149" width="8.7109375" customWidth="1"/>
    <col min="16150" max="16150" width="2.7109375" customWidth="1"/>
  </cols>
  <sheetData>
    <row r="1" spans="1:22" ht="16.5" customHeight="1" x14ac:dyDescent="0.2">
      <c r="A1" s="152"/>
      <c r="B1" s="153"/>
      <c r="C1" s="153"/>
      <c r="D1" s="153"/>
      <c r="E1" s="153"/>
      <c r="F1" s="153"/>
      <c r="G1" s="153"/>
      <c r="H1" s="153"/>
      <c r="I1" s="153"/>
      <c r="J1" s="153"/>
      <c r="K1" s="153"/>
      <c r="L1" s="153"/>
      <c r="M1" s="51"/>
      <c r="N1" s="51"/>
      <c r="O1" s="51"/>
      <c r="P1" s="52"/>
      <c r="Q1" s="1"/>
      <c r="R1" s="1"/>
      <c r="S1" s="1"/>
      <c r="T1" s="1"/>
      <c r="U1" s="1"/>
      <c r="V1" s="1"/>
    </row>
    <row r="2" spans="1:22" ht="16.5" customHeight="1" x14ac:dyDescent="0.2">
      <c r="A2" s="154"/>
      <c r="B2" s="155"/>
      <c r="C2" s="155"/>
      <c r="D2" s="155"/>
      <c r="E2" s="155"/>
      <c r="F2" s="155"/>
      <c r="G2" s="155"/>
      <c r="H2" s="155"/>
      <c r="I2" s="155"/>
      <c r="J2" s="155"/>
      <c r="K2" s="155"/>
      <c r="L2" s="155"/>
      <c r="M2" s="7"/>
      <c r="N2" s="7"/>
      <c r="O2" s="7"/>
      <c r="P2" s="35"/>
      <c r="Q2" s="1"/>
      <c r="R2" s="1"/>
      <c r="S2" s="1"/>
      <c r="T2" s="1"/>
      <c r="U2" s="1"/>
      <c r="V2" s="1"/>
    </row>
    <row r="3" spans="1:22" ht="16.5" customHeight="1" x14ac:dyDescent="0.2">
      <c r="A3" s="154"/>
      <c r="B3" s="155"/>
      <c r="C3" s="155"/>
      <c r="D3" s="155"/>
      <c r="E3" s="155"/>
      <c r="F3" s="155"/>
      <c r="G3" s="155"/>
      <c r="H3" s="155"/>
      <c r="I3" s="155"/>
      <c r="J3" s="155"/>
      <c r="K3" s="155"/>
      <c r="L3" s="155"/>
      <c r="M3" s="7"/>
      <c r="N3" s="7"/>
      <c r="O3" s="7"/>
      <c r="P3" s="35"/>
      <c r="Q3" s="1"/>
      <c r="R3" s="1"/>
      <c r="S3" s="1"/>
      <c r="T3" s="1"/>
      <c r="U3" s="1"/>
      <c r="V3" s="1"/>
    </row>
    <row r="4" spans="1:22" ht="16.5" customHeight="1" x14ac:dyDescent="0.2">
      <c r="A4" s="154"/>
      <c r="B4" s="155"/>
      <c r="C4" s="155"/>
      <c r="D4" s="155"/>
      <c r="E4" s="155"/>
      <c r="F4" s="155"/>
      <c r="G4" s="155"/>
      <c r="H4" s="155"/>
      <c r="I4" s="155"/>
      <c r="J4" s="155"/>
      <c r="K4" s="155"/>
      <c r="L4" s="155"/>
      <c r="M4" s="7"/>
      <c r="N4" s="7"/>
      <c r="O4" s="7"/>
      <c r="P4" s="35"/>
      <c r="Q4" s="1"/>
      <c r="R4" s="1"/>
      <c r="S4" s="1"/>
      <c r="T4" s="1"/>
      <c r="U4" s="1"/>
      <c r="V4" s="1"/>
    </row>
    <row r="5" spans="1:22" ht="16.5" customHeight="1" x14ac:dyDescent="0.2">
      <c r="A5" s="154"/>
      <c r="B5" s="155"/>
      <c r="C5" s="155"/>
      <c r="D5" s="155"/>
      <c r="E5" s="155"/>
      <c r="F5" s="155"/>
      <c r="G5" s="155"/>
      <c r="H5" s="155"/>
      <c r="I5" s="155"/>
      <c r="J5" s="155"/>
      <c r="K5" s="155"/>
      <c r="L5" s="155"/>
      <c r="M5" s="7"/>
      <c r="N5" s="7"/>
      <c r="O5" s="7"/>
      <c r="P5" s="35"/>
      <c r="Q5" s="1"/>
      <c r="R5" s="1"/>
      <c r="S5" s="1"/>
      <c r="T5" s="1"/>
      <c r="U5" s="1"/>
      <c r="V5" s="1"/>
    </row>
    <row r="6" spans="1:22" ht="16.5" customHeight="1" x14ac:dyDescent="0.2">
      <c r="A6" s="154"/>
      <c r="B6" s="155"/>
      <c r="C6" s="155"/>
      <c r="D6" s="155"/>
      <c r="E6" s="155"/>
      <c r="F6" s="155"/>
      <c r="G6" s="155"/>
      <c r="H6" s="155"/>
      <c r="I6" s="155"/>
      <c r="J6" s="155"/>
      <c r="K6" s="155"/>
      <c r="L6" s="155"/>
      <c r="M6" s="7"/>
      <c r="N6" s="7"/>
      <c r="O6" s="7"/>
      <c r="P6" s="35"/>
      <c r="Q6" s="1"/>
      <c r="R6" s="1"/>
      <c r="S6" s="1"/>
      <c r="T6" s="1"/>
      <c r="U6" s="1"/>
      <c r="V6" s="1"/>
    </row>
    <row r="7" spans="1:22" ht="16.5" customHeight="1" x14ac:dyDescent="0.2">
      <c r="A7" s="154"/>
      <c r="B7" s="155"/>
      <c r="C7" s="155"/>
      <c r="D7" s="155"/>
      <c r="E7" s="155"/>
      <c r="F7" s="155"/>
      <c r="G7" s="155"/>
      <c r="H7" s="155"/>
      <c r="I7" s="155"/>
      <c r="J7" s="155"/>
      <c r="K7" s="155"/>
      <c r="L7" s="155"/>
      <c r="M7" s="7"/>
      <c r="N7" s="7"/>
      <c r="O7" s="7"/>
      <c r="P7" s="35"/>
      <c r="Q7" s="1"/>
      <c r="R7" s="1"/>
      <c r="S7" s="1"/>
      <c r="T7" s="1"/>
      <c r="U7" s="1"/>
      <c r="V7" s="1"/>
    </row>
    <row r="8" spans="1:22" ht="16.5" customHeight="1" x14ac:dyDescent="0.2">
      <c r="A8" s="154"/>
      <c r="B8" s="278" t="s">
        <v>85</v>
      </c>
      <c r="C8" s="278"/>
      <c r="D8" s="278"/>
      <c r="E8" s="278"/>
      <c r="F8" s="278"/>
      <c r="G8" s="7"/>
      <c r="H8" s="7"/>
      <c r="I8" s="7"/>
      <c r="J8" s="7"/>
      <c r="K8" s="155"/>
      <c r="L8" s="155"/>
      <c r="M8" s="7"/>
      <c r="N8" s="7"/>
      <c r="O8" s="7"/>
      <c r="P8" s="35"/>
      <c r="Q8" s="1"/>
      <c r="R8" s="1"/>
      <c r="S8" s="1"/>
      <c r="T8" s="1"/>
      <c r="U8" s="1"/>
      <c r="V8" s="1"/>
    </row>
    <row r="9" spans="1:22" ht="16.5" customHeight="1" x14ac:dyDescent="0.2">
      <c r="A9" s="156"/>
      <c r="B9" s="278"/>
      <c r="C9" s="278"/>
      <c r="D9" s="278"/>
      <c r="E9" s="278"/>
      <c r="F9" s="278"/>
      <c r="G9" s="7"/>
      <c r="H9" s="7"/>
      <c r="I9" s="7"/>
      <c r="J9" s="7"/>
      <c r="K9" s="157"/>
      <c r="L9" s="157"/>
      <c r="M9" s="80"/>
      <c r="N9" s="80"/>
      <c r="O9" s="7"/>
      <c r="P9" s="35"/>
      <c r="Q9" s="1"/>
      <c r="R9" s="1"/>
      <c r="S9" s="1"/>
      <c r="T9" s="1"/>
      <c r="U9" s="1"/>
      <c r="V9" s="1"/>
    </row>
    <row r="10" spans="1:22" ht="16.5" customHeight="1" x14ac:dyDescent="0.2">
      <c r="A10" s="158"/>
      <c r="B10" s="206"/>
      <c r="C10" s="206"/>
      <c r="D10" s="206"/>
      <c r="E10" s="206"/>
      <c r="F10" s="206"/>
      <c r="G10" s="206"/>
      <c r="H10" s="206"/>
      <c r="I10" s="206"/>
      <c r="J10" s="206"/>
      <c r="K10" s="206"/>
      <c r="L10" s="206"/>
      <c r="M10" s="80"/>
      <c r="N10" s="80"/>
      <c r="O10" s="7"/>
      <c r="P10" s="35"/>
      <c r="Q10" s="1"/>
      <c r="R10" s="1"/>
      <c r="S10" s="1"/>
      <c r="T10" s="1"/>
      <c r="U10" s="1"/>
      <c r="V10" s="1"/>
    </row>
    <row r="11" spans="1:22" ht="16.5" customHeight="1" x14ac:dyDescent="0.2">
      <c r="A11" s="158"/>
      <c r="B11" s="159"/>
      <c r="C11" s="159"/>
      <c r="D11" s="200" t="s">
        <v>114</v>
      </c>
      <c r="E11" s="206"/>
      <c r="F11" s="202" t="s">
        <v>87</v>
      </c>
      <c r="G11" s="83"/>
      <c r="H11" s="206"/>
      <c r="I11" s="206"/>
      <c r="J11" s="206"/>
      <c r="K11" s="83"/>
      <c r="L11" s="84"/>
      <c r="M11" s="81"/>
      <c r="N11" s="80"/>
      <c r="O11" s="7"/>
      <c r="P11" s="35"/>
      <c r="Q11" s="1"/>
      <c r="R11" s="1"/>
      <c r="S11" s="1"/>
      <c r="T11" s="1"/>
      <c r="U11" s="1"/>
      <c r="V11" s="1"/>
    </row>
    <row r="12" spans="1:22" ht="8.1" customHeight="1" x14ac:dyDescent="0.2">
      <c r="A12" s="158"/>
      <c r="B12" s="159"/>
      <c r="C12" s="159"/>
      <c r="D12" s="206"/>
      <c r="E12" s="206"/>
      <c r="F12" s="82"/>
      <c r="G12" s="83"/>
      <c r="H12" s="206"/>
      <c r="I12" s="206"/>
      <c r="J12" s="206"/>
      <c r="K12" s="83"/>
      <c r="L12" s="84"/>
      <c r="M12" s="81"/>
      <c r="N12" s="80"/>
      <c r="O12" s="7"/>
      <c r="P12" s="35"/>
      <c r="Q12" s="1"/>
      <c r="R12" s="1"/>
      <c r="S12" s="1"/>
      <c r="T12" s="1"/>
      <c r="U12" s="1"/>
      <c r="V12" s="1"/>
    </row>
    <row r="13" spans="1:22" ht="16.5" customHeight="1" x14ac:dyDescent="0.3">
      <c r="A13" s="158"/>
      <c r="B13" s="160" t="s">
        <v>86</v>
      </c>
      <c r="C13" s="7"/>
      <c r="D13" s="199">
        <f>('Flex@40cm'!V7+'Flex@40cm (2)'!V7)*'Coût Air comprimé'!D15</f>
        <v>11938.655298315567</v>
      </c>
      <c r="E13" s="161"/>
      <c r="F13" s="162">
        <f>D13*'Coût Air comprimé'!D17/1000</f>
        <v>193.40621583271218</v>
      </c>
      <c r="G13" s="83"/>
      <c r="H13" s="83"/>
      <c r="I13" s="83"/>
      <c r="J13" s="83"/>
      <c r="K13" s="83"/>
      <c r="L13" s="83"/>
      <c r="M13" s="81"/>
      <c r="N13" s="163"/>
      <c r="O13" s="7"/>
      <c r="P13" s="35"/>
      <c r="Q13" s="1"/>
      <c r="R13" s="1"/>
      <c r="S13" s="1"/>
      <c r="T13" s="1"/>
      <c r="U13" s="1"/>
      <c r="V13" s="1"/>
    </row>
    <row r="14" spans="1:22" ht="8.1" customHeight="1" x14ac:dyDescent="0.2">
      <c r="A14" s="158"/>
      <c r="B14" s="83"/>
      <c r="C14" s="83"/>
      <c r="D14" s="240"/>
      <c r="E14" s="83"/>
      <c r="F14" s="254"/>
      <c r="G14" s="206"/>
      <c r="H14" s="206"/>
      <c r="I14" s="206"/>
      <c r="J14" s="206"/>
      <c r="K14" s="83"/>
      <c r="L14" s="84"/>
      <c r="M14" s="81"/>
      <c r="N14" s="163"/>
      <c r="O14" s="7"/>
      <c r="P14" s="35"/>
      <c r="Q14" s="1"/>
      <c r="R14" s="1"/>
      <c r="S14" s="1"/>
      <c r="T14" s="1"/>
      <c r="U14" s="1"/>
      <c r="V14" s="1"/>
    </row>
    <row r="15" spans="1:22" ht="16.5" customHeight="1" x14ac:dyDescent="0.3">
      <c r="A15" s="158"/>
      <c r="B15" s="160" t="s">
        <v>88</v>
      </c>
      <c r="C15" s="7"/>
      <c r="D15" s="199">
        <f>'Flex@2m'!V7*'Coût Air comprimé'!D15</f>
        <v>0</v>
      </c>
      <c r="E15" s="161"/>
      <c r="F15" s="162">
        <f>D15*'Coût Air comprimé'!D17/1000</f>
        <v>0</v>
      </c>
      <c r="G15" s="83"/>
      <c r="H15" s="83"/>
      <c r="I15" s="83"/>
      <c r="J15" s="83"/>
      <c r="K15" s="83"/>
      <c r="L15" s="83"/>
      <c r="M15" s="81"/>
      <c r="N15" s="163"/>
      <c r="O15" s="7"/>
      <c r="P15" s="35"/>
      <c r="Q15" s="1"/>
      <c r="R15" s="1"/>
      <c r="S15" s="1"/>
      <c r="T15" s="1"/>
      <c r="U15" s="1"/>
      <c r="V15" s="1"/>
    </row>
    <row r="16" spans="1:22" ht="8.1" customHeight="1" x14ac:dyDescent="0.2">
      <c r="A16" s="158"/>
      <c r="B16" s="164"/>
      <c r="C16" s="164"/>
      <c r="D16" s="240"/>
      <c r="E16" s="83"/>
      <c r="F16" s="254"/>
      <c r="G16" s="206"/>
      <c r="H16" s="206"/>
      <c r="I16" s="206"/>
      <c r="J16" s="206"/>
      <c r="K16" s="83"/>
      <c r="L16" s="84"/>
      <c r="M16" s="81"/>
      <c r="N16" s="163"/>
      <c r="O16" s="7"/>
      <c r="P16" s="35"/>
      <c r="Q16" s="1"/>
      <c r="R16" s="1"/>
      <c r="S16" s="1"/>
      <c r="T16" s="1"/>
      <c r="U16" s="1"/>
      <c r="V16" s="1"/>
    </row>
    <row r="17" spans="1:22" ht="16.5" customHeight="1" x14ac:dyDescent="0.3">
      <c r="A17" s="158"/>
      <c r="B17" s="160" t="s">
        <v>89</v>
      </c>
      <c r="C17" s="7"/>
      <c r="D17" s="199">
        <f>+'ParaDish1@2m'!V7*'Coût Air comprimé'!D15</f>
        <v>0</v>
      </c>
      <c r="E17" s="161"/>
      <c r="F17" s="162">
        <f>D17*'Coût Air comprimé'!D17/1000</f>
        <v>0</v>
      </c>
      <c r="G17" s="83"/>
      <c r="H17" s="83"/>
      <c r="I17" s="83"/>
      <c r="J17" s="83"/>
      <c r="K17" s="83"/>
      <c r="L17" s="161"/>
      <c r="M17" s="81"/>
      <c r="N17" s="163"/>
      <c r="O17" s="7"/>
      <c r="P17" s="35"/>
      <c r="Q17" s="1"/>
      <c r="R17" s="1"/>
      <c r="S17" s="1"/>
      <c r="T17" s="1"/>
      <c r="U17" s="1"/>
      <c r="V17" s="1"/>
    </row>
    <row r="18" spans="1:22" ht="8.1" customHeight="1" x14ac:dyDescent="0.2">
      <c r="A18" s="158"/>
      <c r="B18" s="83"/>
      <c r="C18" s="83"/>
      <c r="D18" s="240"/>
      <c r="E18" s="83"/>
      <c r="F18" s="255"/>
      <c r="G18" s="206"/>
      <c r="H18" s="206"/>
      <c r="I18" s="206"/>
      <c r="J18" s="206"/>
      <c r="K18" s="83"/>
      <c r="L18" s="84"/>
      <c r="M18" s="81"/>
      <c r="N18" s="163"/>
      <c r="O18" s="7"/>
      <c r="P18" s="35"/>
      <c r="Q18" s="1"/>
      <c r="R18" s="1"/>
      <c r="S18" s="1"/>
      <c r="T18" s="1"/>
      <c r="U18" s="1"/>
      <c r="V18" s="1"/>
    </row>
    <row r="19" spans="1:22" ht="16.5" customHeight="1" x14ac:dyDescent="0.3">
      <c r="A19" s="158"/>
      <c r="B19" s="160" t="s">
        <v>90</v>
      </c>
      <c r="C19" s="7"/>
      <c r="D19" s="199">
        <f>'ParaDish1@5m'!V7*'Coût Air comprimé'!D15</f>
        <v>0</v>
      </c>
      <c r="E19" s="161"/>
      <c r="F19" s="162">
        <f>D19*'Coût Air comprimé'!D17/1000</f>
        <v>0</v>
      </c>
      <c r="G19" s="83"/>
      <c r="H19" s="83"/>
      <c r="I19" s="83"/>
      <c r="J19" s="83"/>
      <c r="K19" s="83"/>
      <c r="L19" s="83"/>
      <c r="M19" s="81"/>
      <c r="N19" s="80"/>
      <c r="O19" s="7"/>
      <c r="P19" s="35"/>
      <c r="Q19" s="1"/>
      <c r="R19" s="1"/>
      <c r="S19" s="1"/>
      <c r="T19" s="1"/>
      <c r="U19" s="1"/>
      <c r="V19" s="1"/>
    </row>
    <row r="20" spans="1:22" ht="8.1" customHeight="1" x14ac:dyDescent="0.2">
      <c r="A20" s="158"/>
      <c r="B20" s="7"/>
      <c r="C20" s="7"/>
      <c r="D20" s="240"/>
      <c r="E20" s="83"/>
      <c r="F20" s="255"/>
      <c r="G20" s="83"/>
      <c r="H20" s="83"/>
      <c r="I20" s="83"/>
      <c r="J20" s="83"/>
      <c r="K20" s="83"/>
      <c r="L20" s="83"/>
      <c r="M20" s="81"/>
      <c r="N20" s="80"/>
      <c r="O20" s="7"/>
      <c r="P20" s="35"/>
      <c r="Q20" s="1"/>
      <c r="R20" s="1"/>
      <c r="S20" s="1"/>
      <c r="T20" s="1"/>
      <c r="U20" s="1"/>
      <c r="V20" s="1"/>
    </row>
    <row r="21" spans="1:22" ht="16.5" customHeight="1" x14ac:dyDescent="0.3">
      <c r="A21" s="158"/>
      <c r="B21" s="160" t="s">
        <v>91</v>
      </c>
      <c r="C21" s="7"/>
      <c r="D21" s="199">
        <f>'ParaDish2@2m'!V7*'Coût Air comprimé'!D15</f>
        <v>0</v>
      </c>
      <c r="E21" s="161"/>
      <c r="F21" s="162">
        <f>D21*'Coût Air comprimé'!D17/1000</f>
        <v>0</v>
      </c>
      <c r="G21" s="83"/>
      <c r="H21" s="83"/>
      <c r="I21" s="83"/>
      <c r="J21" s="83"/>
      <c r="K21" s="83"/>
      <c r="L21" s="83"/>
      <c r="M21" s="81"/>
      <c r="N21" s="80"/>
      <c r="O21" s="7"/>
      <c r="P21" s="35"/>
      <c r="Q21" s="1"/>
      <c r="R21" s="1"/>
      <c r="S21" s="1"/>
      <c r="T21" s="1"/>
      <c r="U21" s="1"/>
      <c r="V21" s="1"/>
    </row>
    <row r="22" spans="1:22" ht="8.1" customHeight="1" x14ac:dyDescent="0.2">
      <c r="A22" s="158"/>
      <c r="B22" s="83"/>
      <c r="C22" s="83"/>
      <c r="D22" s="240"/>
      <c r="E22" s="83"/>
      <c r="F22" s="254"/>
      <c r="G22" s="83"/>
      <c r="H22" s="83"/>
      <c r="I22" s="165"/>
      <c r="J22" s="165"/>
      <c r="K22" s="83"/>
      <c r="L22" s="84"/>
      <c r="M22" s="81"/>
      <c r="N22" s="80"/>
      <c r="O22" s="7"/>
      <c r="P22" s="35"/>
      <c r="Q22" s="1"/>
      <c r="R22" s="1"/>
      <c r="S22" s="1"/>
      <c r="T22" s="1"/>
      <c r="U22" s="1"/>
      <c r="V22" s="1"/>
    </row>
    <row r="23" spans="1:22" ht="16.5" customHeight="1" x14ac:dyDescent="0.3">
      <c r="A23" s="158"/>
      <c r="B23" s="235" t="s">
        <v>100</v>
      </c>
      <c r="C23" s="83"/>
      <c r="D23" s="253">
        <f>'ParaDish2@5m'!V7*'Coût Air comprimé'!D15</f>
        <v>26565.595704861411</v>
      </c>
      <c r="E23" s="83"/>
      <c r="F23" s="241">
        <f>D23*'Coût Air comprimé'!D17/1000</f>
        <v>430.36265041875487</v>
      </c>
      <c r="G23" s="83"/>
      <c r="H23" s="83"/>
      <c r="I23" s="165"/>
      <c r="J23" s="165"/>
      <c r="K23" s="83"/>
      <c r="L23" s="84"/>
      <c r="M23" s="81"/>
      <c r="N23" s="80"/>
      <c r="O23" s="7"/>
      <c r="P23" s="35"/>
      <c r="Q23" s="1"/>
      <c r="R23" s="1"/>
      <c r="S23" s="1"/>
      <c r="T23" s="1"/>
      <c r="U23" s="1"/>
      <c r="V23" s="1"/>
    </row>
    <row r="24" spans="1:22" ht="8.1" customHeight="1" x14ac:dyDescent="0.2">
      <c r="A24" s="158"/>
      <c r="B24" s="83"/>
      <c r="C24" s="83"/>
      <c r="D24" s="240"/>
      <c r="E24" s="83"/>
      <c r="F24" s="254"/>
      <c r="G24" s="83"/>
      <c r="H24" s="83"/>
      <c r="I24" s="165"/>
      <c r="J24" s="165"/>
      <c r="K24" s="83"/>
      <c r="L24" s="84"/>
      <c r="M24" s="81"/>
      <c r="N24" s="80"/>
      <c r="O24" s="7"/>
      <c r="P24" s="35"/>
      <c r="Q24" s="1"/>
      <c r="R24" s="1"/>
      <c r="S24" s="1"/>
      <c r="T24" s="1"/>
      <c r="U24" s="1"/>
      <c r="V24" s="1"/>
    </row>
    <row r="25" spans="1:22" ht="21.95" customHeight="1" x14ac:dyDescent="0.35">
      <c r="A25" s="158"/>
      <c r="B25" s="236" t="s">
        <v>92</v>
      </c>
      <c r="C25" s="7"/>
      <c r="D25" s="237">
        <f>SUM(D13:D23)</f>
        <v>38504.251003176978</v>
      </c>
      <c r="E25" s="238"/>
      <c r="F25" s="239">
        <f>SUM(F13:F23)</f>
        <v>623.76886625146699</v>
      </c>
      <c r="G25" s="83"/>
      <c r="H25" s="83"/>
      <c r="I25" s="83"/>
      <c r="J25" s="83"/>
      <c r="K25" s="83"/>
      <c r="L25" s="83"/>
      <c r="M25" s="166"/>
      <c r="N25" s="166"/>
      <c r="O25" s="166"/>
      <c r="P25" s="167"/>
      <c r="Q25" s="1"/>
      <c r="R25" s="1"/>
      <c r="S25" s="1"/>
      <c r="T25" s="1"/>
      <c r="U25" s="1"/>
      <c r="V25" s="1"/>
    </row>
    <row r="26" spans="1:22" ht="16.5" customHeight="1" x14ac:dyDescent="0.25">
      <c r="A26" s="158"/>
      <c r="B26" s="206"/>
      <c r="C26" s="206"/>
      <c r="D26" s="206"/>
      <c r="E26" s="206"/>
      <c r="F26" s="165"/>
      <c r="G26" s="165"/>
      <c r="H26" s="165"/>
      <c r="I26" s="165"/>
      <c r="J26" s="83"/>
      <c r="K26" s="85"/>
      <c r="L26" s="83"/>
      <c r="M26" s="166"/>
      <c r="N26" s="168"/>
      <c r="O26" s="166"/>
      <c r="P26" s="167"/>
      <c r="Q26" s="1"/>
      <c r="R26" s="1"/>
      <c r="S26" s="1"/>
      <c r="T26" s="1"/>
      <c r="U26" s="1"/>
      <c r="V26" s="1"/>
    </row>
    <row r="27" spans="1:22" ht="16.5" customHeight="1" x14ac:dyDescent="0.2">
      <c r="A27" s="169"/>
      <c r="B27" s="325" t="s">
        <v>93</v>
      </c>
      <c r="C27" s="325"/>
      <c r="D27" s="325"/>
      <c r="E27" s="325"/>
      <c r="F27" s="325"/>
      <c r="G27" s="325"/>
      <c r="H27" s="325"/>
      <c r="I27" s="325"/>
      <c r="J27" s="325"/>
      <c r="K27" s="325"/>
      <c r="L27" s="325"/>
      <c r="M27" s="325"/>
      <c r="N27" s="325"/>
      <c r="O27" s="325"/>
      <c r="P27" s="326"/>
      <c r="Q27" s="1"/>
      <c r="R27" s="1"/>
      <c r="S27" s="1"/>
      <c r="T27" s="1"/>
      <c r="U27" s="1"/>
      <c r="V27" s="1"/>
    </row>
    <row r="28" spans="1:22" ht="16.5" customHeight="1" x14ac:dyDescent="0.2">
      <c r="A28" s="170"/>
      <c r="B28" s="325"/>
      <c r="C28" s="325"/>
      <c r="D28" s="325"/>
      <c r="E28" s="325"/>
      <c r="F28" s="325"/>
      <c r="G28" s="325"/>
      <c r="H28" s="325"/>
      <c r="I28" s="325"/>
      <c r="J28" s="325"/>
      <c r="K28" s="325"/>
      <c r="L28" s="325"/>
      <c r="M28" s="325"/>
      <c r="N28" s="325"/>
      <c r="O28" s="325"/>
      <c r="P28" s="326"/>
      <c r="Q28" s="1"/>
      <c r="R28" s="1"/>
      <c r="S28" s="1"/>
      <c r="T28" s="1"/>
      <c r="U28" s="1"/>
      <c r="V28" s="1"/>
    </row>
    <row r="29" spans="1:22" ht="16.5" customHeight="1" x14ac:dyDescent="0.25">
      <c r="A29" s="170"/>
      <c r="B29" s="323"/>
      <c r="C29" s="323"/>
      <c r="D29" s="323"/>
      <c r="E29" s="323"/>
      <c r="F29" s="323"/>
      <c r="G29" s="323"/>
      <c r="H29" s="323"/>
      <c r="I29" s="323"/>
      <c r="J29" s="323"/>
      <c r="K29" s="323"/>
      <c r="L29" s="323"/>
      <c r="M29" s="171"/>
      <c r="N29" s="7"/>
      <c r="O29" s="7"/>
      <c r="P29" s="172"/>
      <c r="Q29" s="1"/>
      <c r="R29" s="1"/>
      <c r="S29" s="1"/>
      <c r="T29" s="1"/>
      <c r="U29" s="1"/>
      <c r="V29" s="1"/>
    </row>
    <row r="30" spans="1:22" ht="16.5" customHeight="1" x14ac:dyDescent="0.2">
      <c r="A30" s="170"/>
      <c r="B30" s="173"/>
      <c r="C30" s="173"/>
      <c r="D30" s="173"/>
      <c r="E30" s="173"/>
      <c r="F30" s="173"/>
      <c r="G30" s="173"/>
      <c r="H30" s="173"/>
      <c r="I30" s="173"/>
      <c r="J30" s="83"/>
      <c r="K30" s="206"/>
      <c r="L30" s="159"/>
      <c r="M30" s="171"/>
      <c r="N30" s="7"/>
      <c r="O30" s="7"/>
      <c r="P30" s="35"/>
      <c r="Q30" s="1"/>
      <c r="R30" s="1"/>
      <c r="S30" s="1"/>
      <c r="T30" s="1"/>
      <c r="U30" s="1"/>
      <c r="V30" s="1"/>
    </row>
    <row r="31" spans="1:22" ht="16.5" customHeight="1" x14ac:dyDescent="0.2">
      <c r="A31" s="170"/>
      <c r="B31" s="324"/>
      <c r="C31" s="324"/>
      <c r="D31" s="324"/>
      <c r="E31" s="207"/>
      <c r="F31" s="207"/>
      <c r="G31" s="207"/>
      <c r="H31" s="207"/>
      <c r="I31" s="207"/>
      <c r="J31" s="83"/>
      <c r="K31" s="174"/>
      <c r="L31" s="159"/>
      <c r="M31" s="171"/>
      <c r="N31" s="7"/>
      <c r="O31" s="7"/>
      <c r="P31" s="35"/>
      <c r="Q31" s="1"/>
      <c r="R31" s="1"/>
      <c r="S31" s="1"/>
      <c r="T31" s="1"/>
      <c r="U31" s="1"/>
      <c r="V31" s="1"/>
    </row>
    <row r="32" spans="1:22" x14ac:dyDescent="0.2">
      <c r="A32" s="53"/>
      <c r="B32" s="80"/>
      <c r="C32" s="80"/>
      <c r="D32" s="80"/>
      <c r="E32" s="80"/>
      <c r="F32" s="80"/>
      <c r="G32" s="80"/>
      <c r="H32" s="80"/>
      <c r="I32" s="80"/>
      <c r="J32" s="80"/>
      <c r="K32" s="80"/>
      <c r="L32" s="7"/>
      <c r="M32" s="7"/>
      <c r="N32" s="7"/>
      <c r="O32" s="7"/>
      <c r="P32" s="35"/>
      <c r="Q32" s="1"/>
      <c r="R32" s="1"/>
      <c r="S32" s="1"/>
      <c r="T32" s="1"/>
      <c r="U32" s="1"/>
      <c r="V32" s="1"/>
    </row>
    <row r="33" spans="1:22" ht="18" customHeight="1" thickBot="1" x14ac:dyDescent="0.25">
      <c r="A33" s="64"/>
      <c r="B33" s="65"/>
      <c r="C33" s="65"/>
      <c r="D33" s="65"/>
      <c r="E33" s="65"/>
      <c r="F33" s="65"/>
      <c r="G33" s="65"/>
      <c r="H33" s="65"/>
      <c r="I33" s="65"/>
      <c r="J33" s="65"/>
      <c r="K33" s="65"/>
      <c r="L33" s="65"/>
      <c r="M33" s="65"/>
      <c r="N33" s="65"/>
      <c r="O33" s="65"/>
      <c r="P33" s="66"/>
      <c r="Q33" s="1"/>
      <c r="R33" s="1"/>
      <c r="S33" s="1"/>
      <c r="T33" s="1"/>
      <c r="U33" s="1"/>
      <c r="V33" s="1"/>
    </row>
    <row r="34" spans="1:22" ht="15.75" x14ac:dyDescent="0.25">
      <c r="A34" s="1"/>
      <c r="B34" s="321"/>
      <c r="C34" s="321"/>
      <c r="D34" s="321"/>
      <c r="E34" s="204"/>
      <c r="F34" s="175"/>
      <c r="G34" s="175"/>
      <c r="H34" s="175"/>
      <c r="I34" s="175"/>
      <c r="J34" s="1"/>
      <c r="K34" s="1"/>
      <c r="L34" s="1"/>
      <c r="M34" s="1"/>
      <c r="N34" s="1"/>
      <c r="O34" s="1"/>
      <c r="P34" s="1"/>
      <c r="Q34" s="1"/>
      <c r="R34" s="1"/>
      <c r="S34" s="1"/>
      <c r="T34" s="1"/>
      <c r="U34" s="1"/>
      <c r="V34" s="1"/>
    </row>
    <row r="35" spans="1:22" ht="18" x14ac:dyDescent="0.25">
      <c r="A35" s="1"/>
      <c r="B35" s="322"/>
      <c r="C35" s="322"/>
      <c r="D35" s="322"/>
      <c r="E35" s="205"/>
      <c r="F35" s="205"/>
      <c r="G35" s="205"/>
      <c r="H35" s="205"/>
      <c r="I35" s="205"/>
      <c r="J35" s="1"/>
      <c r="K35" s="1"/>
      <c r="L35" s="1"/>
      <c r="M35" s="1"/>
      <c r="N35" s="1"/>
      <c r="O35" s="1"/>
      <c r="P35" s="1"/>
      <c r="Q35" s="1"/>
      <c r="R35" s="1"/>
      <c r="S35" s="1"/>
      <c r="T35" s="1"/>
      <c r="U35" s="1"/>
      <c r="V35" s="1"/>
    </row>
    <row r="36" spans="1:22" ht="15.75" customHeight="1" x14ac:dyDescent="0.2">
      <c r="A36" s="1"/>
      <c r="B36" s="1"/>
      <c r="C36" s="1"/>
      <c r="D36" s="1"/>
      <c r="E36" s="1"/>
      <c r="F36" s="1"/>
      <c r="G36" s="1"/>
      <c r="H36" s="1"/>
      <c r="I36" s="1"/>
      <c r="J36" s="1"/>
      <c r="K36" s="1"/>
      <c r="L36" s="1"/>
      <c r="M36" s="1"/>
      <c r="N36" s="1"/>
      <c r="O36" s="1"/>
      <c r="P36" s="1"/>
      <c r="Q36" s="1"/>
      <c r="R36" s="1"/>
      <c r="S36" s="1"/>
      <c r="T36" s="1"/>
      <c r="U36" s="1"/>
      <c r="V36" s="1"/>
    </row>
    <row r="37" spans="1:22" ht="18" customHeight="1" x14ac:dyDescent="0.2">
      <c r="A37" s="1"/>
      <c r="B37" s="1"/>
      <c r="C37" s="1"/>
      <c r="D37" s="1"/>
      <c r="E37" s="1"/>
      <c r="F37" s="1"/>
      <c r="G37" s="1"/>
      <c r="H37" s="1"/>
      <c r="I37" s="1"/>
      <c r="J37" s="1"/>
      <c r="K37" s="1"/>
      <c r="L37" s="1"/>
      <c r="M37" s="1"/>
      <c r="N37" s="1"/>
      <c r="O37" s="1"/>
      <c r="P37" s="1"/>
      <c r="Q37" s="1"/>
      <c r="R37" s="1"/>
      <c r="S37" s="1"/>
      <c r="T37" s="1"/>
      <c r="U37" s="1"/>
      <c r="V37" s="1"/>
    </row>
  </sheetData>
  <sheetProtection password="CCF7" sheet="1" objects="1" scenarios="1" selectLockedCells="1"/>
  <mergeCells count="6">
    <mergeCell ref="B8:F9"/>
    <mergeCell ref="B34:D34"/>
    <mergeCell ref="B35:D35"/>
    <mergeCell ref="B29:L29"/>
    <mergeCell ref="B31:D31"/>
    <mergeCell ref="B27:P28"/>
  </mergeCells>
  <hyperlinks>
    <hyperlink ref="B23" r:id="rId1"/>
  </hyperlinks>
  <printOptions headings="1"/>
  <pageMargins left="0.25" right="0.24" top="0.7" bottom="0.74" header="0.5" footer="0.35"/>
  <pageSetup orientation="portrait" horizontalDpi="4294967293"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election activeCell="E19" sqref="E19"/>
    </sheetView>
  </sheetViews>
  <sheetFormatPr defaultRowHeight="12.75" x14ac:dyDescent="0.2"/>
  <cols>
    <col min="1" max="1" width="11.85546875" style="20" customWidth="1"/>
    <col min="4" max="4" width="81.85546875" bestFit="1" customWidth="1"/>
    <col min="5" max="5" width="62.28515625" customWidth="1"/>
  </cols>
  <sheetData>
    <row r="1" spans="1:9" s="21" customFormat="1" ht="13.5" thickBot="1" x14ac:dyDescent="0.25">
      <c r="A1" s="176" t="s">
        <v>8</v>
      </c>
      <c r="B1" s="177" t="s">
        <v>9</v>
      </c>
      <c r="C1" s="177" t="s">
        <v>7</v>
      </c>
      <c r="D1" s="178" t="s">
        <v>11</v>
      </c>
      <c r="E1" s="178"/>
      <c r="F1" s="179"/>
      <c r="G1" s="179"/>
      <c r="H1" s="179"/>
      <c r="I1" s="179"/>
    </row>
    <row r="2" spans="1:9" x14ac:dyDescent="0.2">
      <c r="A2" s="180">
        <v>41612</v>
      </c>
      <c r="B2" s="181" t="s">
        <v>97</v>
      </c>
      <c r="C2" s="182" t="s">
        <v>10</v>
      </c>
      <c r="D2" s="181" t="s">
        <v>13</v>
      </c>
      <c r="E2" s="183" t="s">
        <v>14</v>
      </c>
      <c r="F2" s="1"/>
      <c r="G2" s="1"/>
      <c r="H2" s="1"/>
      <c r="I2" s="1"/>
    </row>
    <row r="3" spans="1:9" x14ac:dyDescent="0.2">
      <c r="A3" s="184">
        <v>41785</v>
      </c>
      <c r="B3" s="185" t="s">
        <v>97</v>
      </c>
      <c r="C3" s="186" t="s">
        <v>102</v>
      </c>
      <c r="D3" s="187" t="s">
        <v>101</v>
      </c>
      <c r="E3" s="188"/>
      <c r="F3" s="1"/>
      <c r="G3" s="1"/>
      <c r="H3" s="1"/>
      <c r="I3" s="1"/>
    </row>
    <row r="4" spans="1:9" x14ac:dyDescent="0.2">
      <c r="A4" s="184">
        <v>41786</v>
      </c>
      <c r="B4" s="185" t="s">
        <v>97</v>
      </c>
      <c r="C4" s="186" t="s">
        <v>104</v>
      </c>
      <c r="D4" s="266" t="s">
        <v>124</v>
      </c>
      <c r="E4" s="188"/>
      <c r="F4" s="1"/>
      <c r="G4" s="1"/>
      <c r="H4" s="1"/>
      <c r="I4" s="1"/>
    </row>
    <row r="5" spans="1:9" x14ac:dyDescent="0.2">
      <c r="A5" s="184">
        <v>42023</v>
      </c>
      <c r="B5" s="185" t="s">
        <v>97</v>
      </c>
      <c r="C5" s="186" t="s">
        <v>123</v>
      </c>
      <c r="D5" s="185" t="s">
        <v>125</v>
      </c>
      <c r="E5" s="190"/>
      <c r="F5" s="1"/>
      <c r="G5" s="1"/>
      <c r="H5" s="1"/>
      <c r="I5" s="1"/>
    </row>
    <row r="6" spans="1:9" x14ac:dyDescent="0.2">
      <c r="A6" s="184"/>
      <c r="B6" s="185"/>
      <c r="C6" s="186"/>
      <c r="D6" s="187"/>
      <c r="E6" s="190"/>
      <c r="F6" s="1"/>
      <c r="G6" s="1"/>
      <c r="H6" s="1"/>
      <c r="I6" s="1"/>
    </row>
    <row r="7" spans="1:9" x14ac:dyDescent="0.2">
      <c r="A7" s="184"/>
      <c r="B7" s="189"/>
      <c r="C7" s="191"/>
      <c r="D7" s="189"/>
      <c r="E7" s="192"/>
      <c r="F7" s="1"/>
      <c r="G7" s="1"/>
      <c r="H7" s="1"/>
      <c r="I7" s="1"/>
    </row>
    <row r="8" spans="1:9" ht="13.5" thickBot="1" x14ac:dyDescent="0.25">
      <c r="A8" s="193"/>
      <c r="B8" s="194"/>
      <c r="C8" s="195"/>
      <c r="D8" s="194"/>
      <c r="E8" s="196"/>
      <c r="F8" s="1"/>
      <c r="G8" s="1"/>
      <c r="H8" s="1"/>
      <c r="I8" s="1"/>
    </row>
    <row r="9" spans="1:9" x14ac:dyDescent="0.2">
      <c r="A9" s="197"/>
      <c r="B9" s="1"/>
      <c r="C9" s="198"/>
      <c r="D9" s="1"/>
      <c r="E9" s="1"/>
      <c r="F9" s="1"/>
      <c r="G9" s="1"/>
      <c r="H9" s="1"/>
      <c r="I9" s="1"/>
    </row>
    <row r="10" spans="1:9" x14ac:dyDescent="0.2">
      <c r="A10" s="197"/>
      <c r="B10" s="1"/>
      <c r="C10" s="1"/>
      <c r="D10" s="1"/>
      <c r="E10" s="1"/>
      <c r="F10" s="1"/>
      <c r="G10" s="1"/>
      <c r="H10" s="1"/>
      <c r="I10" s="1"/>
    </row>
    <row r="11" spans="1:9" x14ac:dyDescent="0.2">
      <c r="A11" s="197"/>
      <c r="B11" s="1"/>
      <c r="C11" s="1"/>
      <c r="D11" s="1"/>
      <c r="E11" s="1"/>
      <c r="F11" s="1"/>
      <c r="G11" s="1"/>
      <c r="H11" s="1"/>
      <c r="I11" s="1"/>
    </row>
    <row r="12" spans="1:9" x14ac:dyDescent="0.2">
      <c r="A12" s="197"/>
      <c r="B12" s="1"/>
      <c r="C12" s="1"/>
      <c r="D12" s="1"/>
      <c r="E12" s="1"/>
      <c r="F12" s="1"/>
      <c r="G12" s="1"/>
      <c r="H12" s="1"/>
      <c r="I12" s="1"/>
    </row>
    <row r="13" spans="1:9" x14ac:dyDescent="0.2">
      <c r="A13" s="197"/>
      <c r="B13" s="1"/>
      <c r="C13" s="1"/>
      <c r="D13" s="1"/>
      <c r="E13" s="1"/>
      <c r="F13" s="1"/>
      <c r="G13" s="1"/>
      <c r="H13" s="1"/>
      <c r="I13" s="1"/>
    </row>
    <row r="14" spans="1:9" x14ac:dyDescent="0.2">
      <c r="A14" s="197"/>
      <c r="B14" s="1"/>
      <c r="C14" s="1"/>
      <c r="D14" s="1"/>
      <c r="E14" s="1"/>
      <c r="F14" s="1"/>
      <c r="G14" s="1"/>
      <c r="H14" s="1"/>
      <c r="I14" s="1"/>
    </row>
    <row r="15" spans="1:9" x14ac:dyDescent="0.2">
      <c r="A15" s="197"/>
      <c r="B15" s="1"/>
      <c r="C15" s="1"/>
      <c r="D15" s="1"/>
      <c r="E15" s="1"/>
      <c r="F15" s="1"/>
      <c r="G15" s="1"/>
      <c r="H15" s="1"/>
      <c r="I15" s="1"/>
    </row>
    <row r="16" spans="1:9" x14ac:dyDescent="0.2">
      <c r="A16" s="197"/>
      <c r="B16" s="1"/>
      <c r="C16" s="1"/>
      <c r="D16" s="1"/>
      <c r="E16" s="1"/>
      <c r="F16" s="1"/>
      <c r="G16" s="1"/>
      <c r="H16" s="1"/>
      <c r="I16" s="1"/>
    </row>
    <row r="17" spans="1:9" x14ac:dyDescent="0.2">
      <c r="A17" s="197"/>
      <c r="B17" s="1"/>
      <c r="C17" s="1"/>
      <c r="D17" s="1"/>
      <c r="E17" s="1"/>
      <c r="F17" s="1"/>
      <c r="G17" s="1"/>
      <c r="H17" s="1"/>
      <c r="I17" s="1"/>
    </row>
    <row r="18" spans="1:9" x14ac:dyDescent="0.2">
      <c r="A18" s="197"/>
      <c r="B18" s="1"/>
      <c r="C18" s="1"/>
      <c r="D18" s="1"/>
      <c r="E18" s="1"/>
      <c r="F18" s="1"/>
      <c r="G18" s="1"/>
      <c r="H18" s="1"/>
      <c r="I18" s="1"/>
    </row>
    <row r="19" spans="1:9" x14ac:dyDescent="0.2">
      <c r="A19" s="197"/>
      <c r="B19" s="1"/>
      <c r="C19" s="1"/>
      <c r="D19" s="1"/>
      <c r="E19" s="1"/>
      <c r="F19" s="1"/>
      <c r="G19" s="1"/>
      <c r="H19" s="1"/>
      <c r="I19" s="1"/>
    </row>
    <row r="20" spans="1:9" x14ac:dyDescent="0.2">
      <c r="A20" s="197"/>
      <c r="B20" s="1"/>
      <c r="C20" s="1"/>
      <c r="D20" s="1"/>
      <c r="E20" s="1"/>
      <c r="F20" s="1"/>
      <c r="G20" s="1"/>
      <c r="H20" s="1"/>
      <c r="I20" s="1"/>
    </row>
    <row r="21" spans="1:9" x14ac:dyDescent="0.2">
      <c r="A21" s="197"/>
      <c r="B21" s="1"/>
      <c r="C21" s="1"/>
      <c r="D21" s="1"/>
      <c r="E21" s="1"/>
      <c r="F21" s="1"/>
      <c r="G21" s="1"/>
      <c r="H21" s="1"/>
      <c r="I21" s="1"/>
    </row>
    <row r="22" spans="1:9" x14ac:dyDescent="0.2">
      <c r="A22" s="197"/>
      <c r="B22" s="1"/>
      <c r="C22" s="1"/>
      <c r="D22" s="1"/>
      <c r="E22" s="1"/>
      <c r="F22" s="1"/>
      <c r="G22" s="1"/>
      <c r="H22" s="1"/>
      <c r="I22" s="1"/>
    </row>
    <row r="23" spans="1:9" x14ac:dyDescent="0.2">
      <c r="A23" s="197"/>
      <c r="B23" s="1"/>
      <c r="C23" s="1"/>
      <c r="D23" s="1"/>
      <c r="E23" s="1"/>
      <c r="F23" s="1"/>
      <c r="G23" s="1"/>
      <c r="H23" s="1"/>
      <c r="I23" s="1"/>
    </row>
    <row r="24" spans="1:9" x14ac:dyDescent="0.2">
      <c r="A24" s="197"/>
      <c r="B24" s="1"/>
      <c r="C24" s="1"/>
      <c r="D24" s="1"/>
      <c r="E24" s="1"/>
      <c r="F24" s="1"/>
      <c r="G24" s="1"/>
      <c r="H24" s="1"/>
      <c r="I24" s="1"/>
    </row>
    <row r="25" spans="1:9" x14ac:dyDescent="0.2">
      <c r="A25" s="197"/>
      <c r="B25" s="1"/>
      <c r="C25" s="1"/>
      <c r="D25" s="1"/>
      <c r="E25" s="1"/>
      <c r="F25" s="1"/>
      <c r="G25" s="1"/>
      <c r="H25" s="1"/>
      <c r="I25" s="1"/>
    </row>
    <row r="26" spans="1:9" x14ac:dyDescent="0.2">
      <c r="A26" s="197"/>
      <c r="B26" s="1"/>
      <c r="C26" s="1"/>
      <c r="D26" s="1"/>
      <c r="E26" s="1"/>
      <c r="F26" s="1"/>
      <c r="G26" s="1"/>
      <c r="H26" s="1"/>
      <c r="I26" s="1"/>
    </row>
    <row r="27" spans="1:9" x14ac:dyDescent="0.2">
      <c r="A27" s="197"/>
      <c r="B27" s="1"/>
      <c r="C27" s="1"/>
      <c r="D27" s="1"/>
      <c r="E27" s="1"/>
      <c r="F27" s="1"/>
      <c r="G27" s="1"/>
      <c r="H27" s="1"/>
      <c r="I27" s="1"/>
    </row>
    <row r="28" spans="1:9" x14ac:dyDescent="0.2">
      <c r="A28" s="197"/>
      <c r="B28" s="1"/>
      <c r="C28" s="1"/>
      <c r="D28" s="1"/>
      <c r="E28" s="1"/>
      <c r="F28" s="1"/>
      <c r="G28" s="1"/>
      <c r="H28" s="1"/>
      <c r="I28" s="1"/>
    </row>
    <row r="29" spans="1:9" x14ac:dyDescent="0.2">
      <c r="A29" s="197"/>
      <c r="B29" s="1"/>
      <c r="C29" s="1"/>
      <c r="D29" s="1"/>
      <c r="E29" s="1"/>
      <c r="F29" s="1"/>
      <c r="G29" s="1"/>
      <c r="H29" s="1"/>
      <c r="I29" s="1"/>
    </row>
    <row r="30" spans="1:9" x14ac:dyDescent="0.2">
      <c r="A30" s="197"/>
      <c r="B30" s="1"/>
      <c r="C30" s="1"/>
      <c r="D30" s="1"/>
      <c r="E30" s="1"/>
      <c r="F30" s="1"/>
      <c r="G30" s="1"/>
      <c r="H30" s="1"/>
      <c r="I30" s="1"/>
    </row>
    <row r="31" spans="1:9" x14ac:dyDescent="0.2">
      <c r="A31" s="197"/>
      <c r="B31" s="1"/>
      <c r="C31" s="1"/>
      <c r="D31" s="1"/>
      <c r="E31" s="1"/>
      <c r="F31" s="1"/>
      <c r="G31" s="1"/>
      <c r="H31" s="1"/>
      <c r="I31" s="1"/>
    </row>
    <row r="32" spans="1:9" x14ac:dyDescent="0.2">
      <c r="A32" s="197"/>
      <c r="B32" s="1"/>
      <c r="C32" s="1"/>
      <c r="D32" s="1"/>
      <c r="E32" s="1"/>
      <c r="F32" s="1"/>
      <c r="G32" s="1"/>
      <c r="H32" s="1"/>
      <c r="I32" s="1"/>
    </row>
    <row r="33" spans="1:9" x14ac:dyDescent="0.2">
      <c r="A33" s="197"/>
      <c r="B33" s="1"/>
      <c r="C33" s="1"/>
      <c r="D33" s="1"/>
      <c r="E33" s="1"/>
      <c r="F33" s="1"/>
      <c r="G33" s="1"/>
      <c r="H33" s="1"/>
      <c r="I33" s="1"/>
    </row>
    <row r="34" spans="1:9" x14ac:dyDescent="0.2">
      <c r="A34" s="197"/>
      <c r="B34" s="1"/>
      <c r="C34" s="1"/>
      <c r="D34" s="1"/>
      <c r="E34" s="1"/>
      <c r="F34" s="1"/>
      <c r="G34" s="1"/>
      <c r="H34" s="1"/>
      <c r="I34" s="1"/>
    </row>
    <row r="35" spans="1:9" x14ac:dyDescent="0.2">
      <c r="A35" s="197"/>
      <c r="B35" s="1"/>
      <c r="C35" s="1"/>
      <c r="D35" s="1"/>
      <c r="E35" s="1"/>
      <c r="F35" s="1"/>
      <c r="G35" s="1"/>
      <c r="H35" s="1"/>
      <c r="I35" s="1"/>
    </row>
    <row r="36" spans="1:9" x14ac:dyDescent="0.2">
      <c r="A36" s="197"/>
      <c r="B36" s="1"/>
      <c r="C36" s="1"/>
      <c r="D36" s="1"/>
      <c r="E36" s="1"/>
      <c r="F36" s="1"/>
      <c r="G36" s="1"/>
      <c r="H36" s="1"/>
      <c r="I36" s="1"/>
    </row>
    <row r="37" spans="1:9" x14ac:dyDescent="0.2">
      <c r="A37" s="197"/>
      <c r="B37" s="1"/>
      <c r="C37" s="1"/>
      <c r="D37" s="1"/>
      <c r="E37" s="1"/>
    </row>
  </sheetData>
  <sheetProtection password="CCF7"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Lisez moi</vt:lpstr>
      <vt:lpstr>Coût Air comprimé</vt:lpstr>
      <vt:lpstr>Flex@40cm</vt:lpstr>
      <vt:lpstr>Flex@40cm (2)</vt:lpstr>
      <vt:lpstr>Flex@2m</vt:lpstr>
      <vt:lpstr>ParaDish2@2m</vt:lpstr>
      <vt:lpstr>ParaDish2@5m</vt:lpstr>
      <vt:lpstr>ParaDish1@2m</vt:lpstr>
      <vt:lpstr>ParaDish1@5m</vt:lpstr>
      <vt:lpstr>Résumé</vt:lpstr>
      <vt:lpstr>Revision Table</vt:lpstr>
    </vt:vector>
  </TitlesOfParts>
  <Company>LubeSupport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Jean-Paul@sdt.be</dc:creator>
  <cp:lastModifiedBy>Patrice Dannepond</cp:lastModifiedBy>
  <cp:lastPrinted>2006-12-13T20:13:18Z</cp:lastPrinted>
  <dcterms:created xsi:type="dcterms:W3CDTF">2004-09-09T16:35:05Z</dcterms:created>
  <dcterms:modified xsi:type="dcterms:W3CDTF">2016-07-06T16:24:28Z</dcterms:modified>
</cp:coreProperties>
</file>