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showInkAnnotation="0" codeName="ThisWorkbook"/>
  <mc:AlternateContent xmlns:mc="http://schemas.openxmlformats.org/markup-compatibility/2006">
    <mc:Choice Requires="x15">
      <x15ac:absPath xmlns:x15ac="http://schemas.microsoft.com/office/spreadsheetml/2010/11/ac" url="C:\Users\AVELINE Patrick\Desktop\RENOVATION CAP 2017-2018\CAP CHARP-CONST_BOIS\GRILLES EVALUATION CAP CHARPENTIER BOIS\"/>
    </mc:Choice>
  </mc:AlternateContent>
  <xr:revisionPtr revIDLastSave="0" documentId="13_ncr:1_{F71BE3FB-BC78-40A2-8EA1-4A4DB63D09C2}" xr6:coauthVersionLast="45" xr6:coauthVersionMax="45" xr10:uidLastSave="{00000000-0000-0000-0000-000000000000}"/>
  <bookViews>
    <workbookView xWindow="-96" yWindow="-96" windowWidth="19392" windowHeight="10392" tabRatio="432" xr2:uid="{00000000-000D-0000-FFFF-FFFF00000000}"/>
  </bookViews>
  <sheets>
    <sheet name="SESSION 2022" sheetId="1" r:id="rId1"/>
    <sheet name="EP1" sheetId="4" r:id="rId2"/>
    <sheet name="EP2" sheetId="5" r:id="rId3"/>
    <sheet name="EP3 Centre" sheetId="2" r:id="rId4"/>
    <sheet name="EP3 Entreprise" sheetId="15" r:id="rId5"/>
  </sheets>
  <calcPr calcId="181029"/>
</workbook>
</file>

<file path=xl/calcChain.xml><?xml version="1.0" encoding="utf-8"?>
<calcChain xmlns="http://schemas.openxmlformats.org/spreadsheetml/2006/main">
  <c r="D4" i="15" l="1"/>
  <c r="D6" i="5"/>
  <c r="D7" i="5"/>
  <c r="F96" i="5"/>
  <c r="G96" i="5" s="1"/>
  <c r="G56" i="4"/>
  <c r="I20" i="1" l="1"/>
  <c r="H19" i="1"/>
  <c r="I19" i="1" s="1"/>
  <c r="H20" i="1"/>
  <c r="H21" i="1"/>
  <c r="H10" i="2"/>
  <c r="H10" i="5"/>
  <c r="H10" i="4"/>
  <c r="H8" i="4"/>
  <c r="H6" i="5" l="1"/>
  <c r="H8" i="5"/>
  <c r="H8" i="2" l="1"/>
  <c r="D8" i="2"/>
  <c r="H7" i="2"/>
  <c r="D7" i="2"/>
  <c r="H6" i="2"/>
  <c r="D6" i="2"/>
  <c r="H5" i="2"/>
  <c r="D5" i="2"/>
  <c r="H4" i="2"/>
  <c r="D4" i="2"/>
  <c r="D8" i="5"/>
  <c r="H7" i="5"/>
  <c r="H5" i="5"/>
  <c r="D5" i="5"/>
  <c r="H4" i="5"/>
  <c r="D4" i="5"/>
  <c r="H7" i="4"/>
  <c r="H6" i="4"/>
  <c r="H5" i="4"/>
  <c r="H4" i="4"/>
  <c r="M21" i="15" l="1"/>
  <c r="M15" i="15"/>
  <c r="F104" i="15"/>
  <c r="G104" i="15" s="1"/>
  <c r="L98" i="15"/>
  <c r="X96" i="15"/>
  <c r="W96" i="15"/>
  <c r="U96" i="15"/>
  <c r="S96" i="15"/>
  <c r="Q96" i="15"/>
  <c r="R96" i="15" s="1"/>
  <c r="T96" i="15" s="1"/>
  <c r="X95" i="15"/>
  <c r="W95" i="15"/>
  <c r="S95" i="15"/>
  <c r="Q95" i="15"/>
  <c r="R95" i="15" s="1"/>
  <c r="T95" i="15" s="1"/>
  <c r="X94" i="15"/>
  <c r="W94" i="15"/>
  <c r="S94" i="15"/>
  <c r="Q94" i="15"/>
  <c r="R94" i="15" s="1"/>
  <c r="T94" i="15" s="1"/>
  <c r="X93" i="15"/>
  <c r="W93" i="15"/>
  <c r="S93" i="15"/>
  <c r="Q93" i="15"/>
  <c r="R93" i="15" s="1"/>
  <c r="T93" i="15" s="1"/>
  <c r="AA92" i="15"/>
  <c r="X92" i="15"/>
  <c r="W92" i="15"/>
  <c r="S92" i="15"/>
  <c r="Q92" i="15"/>
  <c r="R92" i="15" s="1"/>
  <c r="T92" i="15" s="1"/>
  <c r="M91" i="15"/>
  <c r="X90" i="15"/>
  <c r="W90" i="15"/>
  <c r="S90" i="15"/>
  <c r="Q90" i="15"/>
  <c r="R90" i="15" s="1"/>
  <c r="T90" i="15" s="1"/>
  <c r="X89" i="15"/>
  <c r="W89" i="15"/>
  <c r="S89" i="15"/>
  <c r="Q89" i="15"/>
  <c r="R89" i="15" s="1"/>
  <c r="T89" i="15" s="1"/>
  <c r="X88" i="15"/>
  <c r="W88" i="15"/>
  <c r="S88" i="15"/>
  <c r="Q88" i="15"/>
  <c r="X87" i="15"/>
  <c r="W87" i="15"/>
  <c r="S87" i="15"/>
  <c r="Q87" i="15"/>
  <c r="X86" i="15"/>
  <c r="W86" i="15"/>
  <c r="S86" i="15"/>
  <c r="Q86" i="15"/>
  <c r="R86" i="15" s="1"/>
  <c r="T86" i="15" s="1"/>
  <c r="AA85" i="15"/>
  <c r="X85" i="15"/>
  <c r="W85" i="15"/>
  <c r="S85" i="15"/>
  <c r="Q85" i="15"/>
  <c r="M84" i="15"/>
  <c r="X83" i="15"/>
  <c r="W83" i="15"/>
  <c r="S83" i="15"/>
  <c r="Q83" i="15"/>
  <c r="U83" i="15" s="1"/>
  <c r="X82" i="15"/>
  <c r="W82" i="15"/>
  <c r="S82" i="15"/>
  <c r="Q82" i="15"/>
  <c r="R82" i="15" s="1"/>
  <c r="T82" i="15" s="1"/>
  <c r="X81" i="15"/>
  <c r="W81" i="15"/>
  <c r="S81" i="15"/>
  <c r="Q81" i="15"/>
  <c r="R81" i="15" s="1"/>
  <c r="T81" i="15" s="1"/>
  <c r="X80" i="15"/>
  <c r="W80" i="15"/>
  <c r="S80" i="15"/>
  <c r="Q80" i="15"/>
  <c r="R80" i="15" s="1"/>
  <c r="T80" i="15" s="1"/>
  <c r="AA79" i="15"/>
  <c r="X79" i="15"/>
  <c r="W79" i="15"/>
  <c r="S79" i="15"/>
  <c r="Q79" i="15"/>
  <c r="R79" i="15" s="1"/>
  <c r="T79" i="15" s="1"/>
  <c r="M78" i="15"/>
  <c r="X77" i="15"/>
  <c r="W77" i="15"/>
  <c r="S77" i="15"/>
  <c r="Q77" i="15"/>
  <c r="X76" i="15"/>
  <c r="W76" i="15"/>
  <c r="S76" i="15"/>
  <c r="Q76" i="15"/>
  <c r="R76" i="15" s="1"/>
  <c r="T76" i="15" s="1"/>
  <c r="X75" i="15"/>
  <c r="W75" i="15"/>
  <c r="S75" i="15"/>
  <c r="Q75" i="15"/>
  <c r="R75" i="15" s="1"/>
  <c r="T75" i="15" s="1"/>
  <c r="X74" i="15"/>
  <c r="W74" i="15"/>
  <c r="S74" i="15"/>
  <c r="K74" i="15" s="1"/>
  <c r="Q74" i="15"/>
  <c r="X73" i="15"/>
  <c r="W73" i="15"/>
  <c r="S73" i="15"/>
  <c r="K73" i="15" s="1"/>
  <c r="Q73" i="15"/>
  <c r="X72" i="15"/>
  <c r="W72" i="15"/>
  <c r="S72" i="15"/>
  <c r="K72" i="15" s="1"/>
  <c r="V72" i="15" s="1"/>
  <c r="Q72" i="15"/>
  <c r="R72" i="15" s="1"/>
  <c r="T72" i="15" s="1"/>
  <c r="X71" i="15"/>
  <c r="W71" i="15"/>
  <c r="S71" i="15"/>
  <c r="K71" i="15" s="1"/>
  <c r="V71" i="15" s="1"/>
  <c r="Q71" i="15"/>
  <c r="R71" i="15" s="1"/>
  <c r="T71" i="15" s="1"/>
  <c r="AA70" i="15"/>
  <c r="X70" i="15"/>
  <c r="W70" i="15"/>
  <c r="S70" i="15"/>
  <c r="Q70" i="15"/>
  <c r="R70" i="15" s="1"/>
  <c r="T70" i="15" s="1"/>
  <c r="M69" i="15"/>
  <c r="X68" i="15"/>
  <c r="W68" i="15"/>
  <c r="S68" i="15"/>
  <c r="Q68" i="15"/>
  <c r="X67" i="15"/>
  <c r="W67" i="15"/>
  <c r="S67" i="15"/>
  <c r="Q67" i="15"/>
  <c r="R67" i="15" s="1"/>
  <c r="T67" i="15" s="1"/>
  <c r="X66" i="15"/>
  <c r="W66" i="15"/>
  <c r="S66" i="15"/>
  <c r="Q66" i="15"/>
  <c r="R66" i="15" s="1"/>
  <c r="T66" i="15" s="1"/>
  <c r="X65" i="15"/>
  <c r="W65" i="15"/>
  <c r="S65" i="15"/>
  <c r="Q65" i="15"/>
  <c r="X64" i="15"/>
  <c r="W64" i="15"/>
  <c r="S64" i="15"/>
  <c r="Q64" i="15"/>
  <c r="U64" i="15" s="1"/>
  <c r="X63" i="15"/>
  <c r="W63" i="15"/>
  <c r="S63" i="15"/>
  <c r="Q63" i="15"/>
  <c r="R63" i="15" s="1"/>
  <c r="T63" i="15" s="1"/>
  <c r="X62" i="15"/>
  <c r="W62" i="15"/>
  <c r="S62" i="15"/>
  <c r="Q62" i="15"/>
  <c r="R62" i="15" s="1"/>
  <c r="T62" i="15" s="1"/>
  <c r="X61" i="15"/>
  <c r="W61" i="15"/>
  <c r="S61" i="15"/>
  <c r="Q61" i="15"/>
  <c r="X60" i="15"/>
  <c r="W60" i="15"/>
  <c r="S60" i="15"/>
  <c r="Q60" i="15"/>
  <c r="X59" i="15"/>
  <c r="W59" i="15"/>
  <c r="S59" i="15"/>
  <c r="Q59" i="15"/>
  <c r="R59" i="15" s="1"/>
  <c r="T59" i="15" s="1"/>
  <c r="AA58" i="15"/>
  <c r="X58" i="15"/>
  <c r="W58" i="15"/>
  <c r="S58" i="15"/>
  <c r="Q58" i="15"/>
  <c r="U58" i="15" s="1"/>
  <c r="M57" i="15"/>
  <c r="X56" i="15"/>
  <c r="W56" i="15"/>
  <c r="S56" i="15"/>
  <c r="Q56" i="15"/>
  <c r="X55" i="15"/>
  <c r="W55" i="15"/>
  <c r="S55" i="15"/>
  <c r="Q55" i="15"/>
  <c r="U55" i="15" s="1"/>
  <c r="X54" i="15"/>
  <c r="W54" i="15"/>
  <c r="S54" i="15"/>
  <c r="Q54" i="15"/>
  <c r="R54" i="15" s="1"/>
  <c r="T54" i="15" s="1"/>
  <c r="X53" i="15"/>
  <c r="W53" i="15"/>
  <c r="S53" i="15"/>
  <c r="Q53" i="15"/>
  <c r="R53" i="15" s="1"/>
  <c r="T53" i="15" s="1"/>
  <c r="X52" i="15"/>
  <c r="W52" i="15"/>
  <c r="S52" i="15"/>
  <c r="Q52" i="15"/>
  <c r="X51" i="15"/>
  <c r="W51" i="15"/>
  <c r="S51" i="15"/>
  <c r="Q51" i="15"/>
  <c r="X50" i="15"/>
  <c r="W50" i="15"/>
  <c r="S50" i="15"/>
  <c r="Q50" i="15"/>
  <c r="R50" i="15" s="1"/>
  <c r="T50" i="15" s="1"/>
  <c r="X49" i="15"/>
  <c r="W49" i="15"/>
  <c r="S49" i="15"/>
  <c r="Q49" i="15"/>
  <c r="R49" i="15" s="1"/>
  <c r="T49" i="15" s="1"/>
  <c r="X48" i="15"/>
  <c r="W48" i="15"/>
  <c r="S48" i="15"/>
  <c r="Q48" i="15"/>
  <c r="AA47" i="15"/>
  <c r="X47" i="15"/>
  <c r="W47" i="15"/>
  <c r="S47" i="15"/>
  <c r="Q47" i="15"/>
  <c r="R47" i="15" s="1"/>
  <c r="T47" i="15" s="1"/>
  <c r="M46" i="15"/>
  <c r="X45" i="15"/>
  <c r="W45" i="15"/>
  <c r="S45" i="15"/>
  <c r="Q45" i="15"/>
  <c r="R45" i="15" s="1"/>
  <c r="T45" i="15" s="1"/>
  <c r="X44" i="15"/>
  <c r="W44" i="15"/>
  <c r="S44" i="15"/>
  <c r="Q44" i="15"/>
  <c r="R44" i="15" s="1"/>
  <c r="T44" i="15" s="1"/>
  <c r="X43" i="15"/>
  <c r="W43" i="15"/>
  <c r="S43" i="15"/>
  <c r="Q43" i="15"/>
  <c r="X42" i="15"/>
  <c r="W42" i="15"/>
  <c r="S42" i="15"/>
  <c r="Q42" i="15"/>
  <c r="X41" i="15"/>
  <c r="W41" i="15"/>
  <c r="S41" i="15"/>
  <c r="Q41" i="15"/>
  <c r="R41" i="15" s="1"/>
  <c r="T41" i="15" s="1"/>
  <c r="X40" i="15"/>
  <c r="W40" i="15"/>
  <c r="S40" i="15"/>
  <c r="Q40" i="15"/>
  <c r="R40" i="15" s="1"/>
  <c r="T40" i="15" s="1"/>
  <c r="X39" i="15"/>
  <c r="W39" i="15"/>
  <c r="S39" i="15"/>
  <c r="Q39" i="15"/>
  <c r="U39" i="15" s="1"/>
  <c r="AA38" i="15"/>
  <c r="X38" i="15"/>
  <c r="W38" i="15"/>
  <c r="S38" i="15"/>
  <c r="Q38" i="15"/>
  <c r="R38" i="15" s="1"/>
  <c r="T38" i="15" s="1"/>
  <c r="M37" i="15"/>
  <c r="X36" i="15"/>
  <c r="W36" i="15"/>
  <c r="S36" i="15"/>
  <c r="R36" i="15"/>
  <c r="T36" i="15" s="1"/>
  <c r="Q36" i="15"/>
  <c r="U36" i="15" s="1"/>
  <c r="X35" i="15"/>
  <c r="W35" i="15"/>
  <c r="S35" i="15"/>
  <c r="K35" i="15" s="1"/>
  <c r="V35" i="15" s="1"/>
  <c r="Q35" i="15"/>
  <c r="R35" i="15" s="1"/>
  <c r="T35" i="15" s="1"/>
  <c r="X34" i="15"/>
  <c r="W34" i="15"/>
  <c r="S34" i="15"/>
  <c r="Q34" i="15"/>
  <c r="X33" i="15"/>
  <c r="W33" i="15"/>
  <c r="S33" i="15"/>
  <c r="Q33" i="15"/>
  <c r="U33" i="15" s="1"/>
  <c r="X32" i="15"/>
  <c r="W32" i="15"/>
  <c r="S32" i="15"/>
  <c r="Q32" i="15"/>
  <c r="U32" i="15" s="1"/>
  <c r="X31" i="15"/>
  <c r="W31" i="15"/>
  <c r="S31" i="15"/>
  <c r="K31" i="15" s="1"/>
  <c r="Q31" i="15"/>
  <c r="R31" i="15" s="1"/>
  <c r="T31" i="15" s="1"/>
  <c r="X30" i="15"/>
  <c r="W30" i="15"/>
  <c r="S30" i="15"/>
  <c r="K30" i="15" s="1"/>
  <c r="Q30" i="15"/>
  <c r="X29" i="15"/>
  <c r="W29" i="15"/>
  <c r="S29" i="15"/>
  <c r="Q29" i="15"/>
  <c r="R29" i="15" s="1"/>
  <c r="T29" i="15" s="1"/>
  <c r="X28" i="15"/>
  <c r="W28" i="15"/>
  <c r="S28" i="15"/>
  <c r="Q28" i="15"/>
  <c r="R28" i="15" s="1"/>
  <c r="T28" i="15" s="1"/>
  <c r="X27" i="15"/>
  <c r="W27" i="15"/>
  <c r="S27" i="15"/>
  <c r="Q27" i="15"/>
  <c r="R27" i="15" s="1"/>
  <c r="T27" i="15" s="1"/>
  <c r="X26" i="15"/>
  <c r="W26" i="15"/>
  <c r="S26" i="15"/>
  <c r="Q26" i="15"/>
  <c r="U26" i="15" s="1"/>
  <c r="X25" i="15"/>
  <c r="W25" i="15"/>
  <c r="S25" i="15"/>
  <c r="Q25" i="15"/>
  <c r="X24" i="15"/>
  <c r="W24" i="15"/>
  <c r="S24" i="15"/>
  <c r="Q24" i="15"/>
  <c r="X23" i="15"/>
  <c r="W23" i="15"/>
  <c r="S23" i="15"/>
  <c r="Q23" i="15"/>
  <c r="R23" i="15" s="1"/>
  <c r="T23" i="15" s="1"/>
  <c r="AA22" i="15"/>
  <c r="X22" i="15"/>
  <c r="W22" i="15"/>
  <c r="S22" i="15"/>
  <c r="Q22" i="15"/>
  <c r="X20" i="15"/>
  <c r="W20" i="15"/>
  <c r="S20" i="15"/>
  <c r="Q20" i="15"/>
  <c r="R20" i="15" s="1"/>
  <c r="T20" i="15" s="1"/>
  <c r="X19" i="15"/>
  <c r="W19" i="15"/>
  <c r="S19" i="15"/>
  <c r="Q19" i="15"/>
  <c r="R19" i="15" s="1"/>
  <c r="T19" i="15" s="1"/>
  <c r="X18" i="15"/>
  <c r="W18" i="15"/>
  <c r="S18" i="15"/>
  <c r="Q18" i="15"/>
  <c r="R18" i="15" s="1"/>
  <c r="T18" i="15" s="1"/>
  <c r="X17" i="15"/>
  <c r="W17" i="15"/>
  <c r="S17" i="15"/>
  <c r="Q17" i="15"/>
  <c r="U17" i="15" s="1"/>
  <c r="AA16" i="15"/>
  <c r="X16" i="15"/>
  <c r="W16" i="15"/>
  <c r="S16" i="15"/>
  <c r="K16" i="15" s="1"/>
  <c r="Q16" i="15"/>
  <c r="P16" i="15" s="1"/>
  <c r="O16" i="15"/>
  <c r="O15" i="15"/>
  <c r="D8" i="15"/>
  <c r="D7" i="15"/>
  <c r="D6" i="15"/>
  <c r="D5" i="15"/>
  <c r="L98" i="2"/>
  <c r="F104" i="2"/>
  <c r="AA92" i="2"/>
  <c r="Q93" i="2"/>
  <c r="U93" i="2" s="1"/>
  <c r="S93" i="2"/>
  <c r="W93" i="2"/>
  <c r="X93" i="2"/>
  <c r="Q94" i="2"/>
  <c r="R94" i="2" s="1"/>
  <c r="T94" i="2" s="1"/>
  <c r="S94" i="2"/>
  <c r="U94" i="2"/>
  <c r="W94" i="2"/>
  <c r="X94" i="2"/>
  <c r="Q95" i="2"/>
  <c r="U95" i="2" s="1"/>
  <c r="R95" i="2"/>
  <c r="T95" i="2" s="1"/>
  <c r="S95" i="2"/>
  <c r="W95" i="2"/>
  <c r="X95" i="2"/>
  <c r="Q96" i="2"/>
  <c r="R96" i="2" s="1"/>
  <c r="T96" i="2" s="1"/>
  <c r="S96" i="2"/>
  <c r="U96" i="2"/>
  <c r="W96" i="2"/>
  <c r="X96" i="2"/>
  <c r="X92" i="2"/>
  <c r="W92" i="2"/>
  <c r="S92" i="2"/>
  <c r="Q92" i="2"/>
  <c r="R92" i="2" s="1"/>
  <c r="T92" i="2" s="1"/>
  <c r="AA85" i="2"/>
  <c r="Q86" i="2"/>
  <c r="U86" i="2" s="1"/>
  <c r="S86" i="2"/>
  <c r="W86" i="2"/>
  <c r="X86" i="2"/>
  <c r="Q87" i="2"/>
  <c r="R87" i="2" s="1"/>
  <c r="T87" i="2" s="1"/>
  <c r="S87" i="2"/>
  <c r="U87" i="2"/>
  <c r="W87" i="2"/>
  <c r="X87" i="2"/>
  <c r="Q88" i="2"/>
  <c r="U88" i="2" s="1"/>
  <c r="R88" i="2"/>
  <c r="T88" i="2" s="1"/>
  <c r="S88" i="2"/>
  <c r="W88" i="2"/>
  <c r="X88" i="2"/>
  <c r="Q89" i="2"/>
  <c r="R89" i="2" s="1"/>
  <c r="T89" i="2" s="1"/>
  <c r="S89" i="2"/>
  <c r="U89" i="2"/>
  <c r="W89" i="2"/>
  <c r="X89" i="2"/>
  <c r="Q90" i="2"/>
  <c r="U90" i="2" s="1"/>
  <c r="S90" i="2"/>
  <c r="W90" i="2"/>
  <c r="X90" i="2"/>
  <c r="X85" i="2"/>
  <c r="W85" i="2"/>
  <c r="S85" i="2"/>
  <c r="Q85" i="2"/>
  <c r="U85" i="2" s="1"/>
  <c r="Q80" i="2"/>
  <c r="U80" i="2" s="1"/>
  <c r="S80" i="2"/>
  <c r="W80" i="2"/>
  <c r="X80" i="2"/>
  <c r="Q81" i="2"/>
  <c r="R81" i="2" s="1"/>
  <c r="T81" i="2" s="1"/>
  <c r="S81" i="2"/>
  <c r="W81" i="2"/>
  <c r="X81" i="2"/>
  <c r="Q82" i="2"/>
  <c r="R82" i="2" s="1"/>
  <c r="T82" i="2" s="1"/>
  <c r="S82" i="2"/>
  <c r="W82" i="2"/>
  <c r="X82" i="2"/>
  <c r="Q83" i="2"/>
  <c r="R83" i="2" s="1"/>
  <c r="T83" i="2" s="1"/>
  <c r="S83" i="2"/>
  <c r="W83" i="2"/>
  <c r="X83" i="2"/>
  <c r="AA79" i="2"/>
  <c r="X79" i="2"/>
  <c r="W79" i="2"/>
  <c r="S79" i="2"/>
  <c r="Q79" i="2"/>
  <c r="R79" i="2" s="1"/>
  <c r="T79" i="2" s="1"/>
  <c r="AA70" i="2"/>
  <c r="Q71" i="2"/>
  <c r="U71" i="2" s="1"/>
  <c r="S71" i="2"/>
  <c r="W71" i="2"/>
  <c r="X71" i="2"/>
  <c r="Q72" i="2"/>
  <c r="R72" i="2" s="1"/>
  <c r="T72" i="2" s="1"/>
  <c r="S72" i="2"/>
  <c r="W72" i="2"/>
  <c r="X72" i="2"/>
  <c r="Q73" i="2"/>
  <c r="R73" i="2" s="1"/>
  <c r="T73" i="2" s="1"/>
  <c r="S73" i="2"/>
  <c r="W73" i="2"/>
  <c r="X73" i="2"/>
  <c r="Q74" i="2"/>
  <c r="R74" i="2" s="1"/>
  <c r="T74" i="2" s="1"/>
  <c r="S74" i="2"/>
  <c r="U74" i="2"/>
  <c r="W74" i="2"/>
  <c r="X74" i="2"/>
  <c r="Q75" i="2"/>
  <c r="U75" i="2" s="1"/>
  <c r="R75" i="2"/>
  <c r="T75" i="2" s="1"/>
  <c r="S75" i="2"/>
  <c r="W75" i="2"/>
  <c r="X75" i="2"/>
  <c r="Q76" i="2"/>
  <c r="R76" i="2" s="1"/>
  <c r="T76" i="2" s="1"/>
  <c r="S76" i="2"/>
  <c r="U76" i="2"/>
  <c r="W76" i="2"/>
  <c r="X76" i="2"/>
  <c r="Q77" i="2"/>
  <c r="R77" i="2" s="1"/>
  <c r="T77" i="2" s="1"/>
  <c r="S77" i="2"/>
  <c r="W77" i="2"/>
  <c r="X77" i="2"/>
  <c r="X70" i="2"/>
  <c r="W70" i="2"/>
  <c r="S70" i="2"/>
  <c r="Q70" i="2"/>
  <c r="R70" i="2" s="1"/>
  <c r="T70" i="2" s="1"/>
  <c r="AA58" i="2"/>
  <c r="Q59" i="2"/>
  <c r="U59" i="2" s="1"/>
  <c r="S59" i="2"/>
  <c r="W59" i="2"/>
  <c r="X59" i="2"/>
  <c r="Q60" i="2"/>
  <c r="R60" i="2" s="1"/>
  <c r="T60" i="2" s="1"/>
  <c r="S60" i="2"/>
  <c r="W60" i="2"/>
  <c r="X60" i="2"/>
  <c r="Q61" i="2"/>
  <c r="U61" i="2" s="1"/>
  <c r="S61" i="2"/>
  <c r="W61" i="2"/>
  <c r="X61" i="2"/>
  <c r="Q62" i="2"/>
  <c r="U62" i="2" s="1"/>
  <c r="S62" i="2"/>
  <c r="W62" i="2"/>
  <c r="X62" i="2"/>
  <c r="Q63" i="2"/>
  <c r="R63" i="2" s="1"/>
  <c r="T63" i="2" s="1"/>
  <c r="S63" i="2"/>
  <c r="W63" i="2"/>
  <c r="X63" i="2"/>
  <c r="Q64" i="2"/>
  <c r="R64" i="2" s="1"/>
  <c r="T64" i="2" s="1"/>
  <c r="S64" i="2"/>
  <c r="W64" i="2"/>
  <c r="X64" i="2"/>
  <c r="Q65" i="2"/>
  <c r="U65" i="2" s="1"/>
  <c r="S65" i="2"/>
  <c r="W65" i="2"/>
  <c r="X65" i="2"/>
  <c r="Q66" i="2"/>
  <c r="R66" i="2" s="1"/>
  <c r="T66" i="2" s="1"/>
  <c r="S66" i="2"/>
  <c r="W66" i="2"/>
  <c r="X66" i="2"/>
  <c r="Q67" i="2"/>
  <c r="U67" i="2" s="1"/>
  <c r="S67" i="2"/>
  <c r="W67" i="2"/>
  <c r="X67" i="2"/>
  <c r="Q68" i="2"/>
  <c r="R68" i="2" s="1"/>
  <c r="T68" i="2" s="1"/>
  <c r="S68" i="2"/>
  <c r="W68" i="2"/>
  <c r="X68" i="2"/>
  <c r="X58" i="2"/>
  <c r="W58" i="2"/>
  <c r="S58" i="2"/>
  <c r="Q58" i="2"/>
  <c r="R58" i="2" s="1"/>
  <c r="T58" i="2" s="1"/>
  <c r="AA47" i="2"/>
  <c r="Q48" i="2"/>
  <c r="U48" i="2" s="1"/>
  <c r="S48" i="2"/>
  <c r="W48" i="2"/>
  <c r="X48" i="2"/>
  <c r="Q49" i="2"/>
  <c r="S49" i="2"/>
  <c r="W49" i="2"/>
  <c r="X49" i="2"/>
  <c r="Q50" i="2"/>
  <c r="R50" i="2" s="1"/>
  <c r="T50" i="2" s="1"/>
  <c r="S50" i="2"/>
  <c r="U50" i="2"/>
  <c r="W50" i="2"/>
  <c r="X50" i="2"/>
  <c r="Q51" i="2"/>
  <c r="U51" i="2" s="1"/>
  <c r="R51" i="2"/>
  <c r="T51" i="2" s="1"/>
  <c r="S51" i="2"/>
  <c r="W51" i="2"/>
  <c r="X51" i="2"/>
  <c r="Q52" i="2"/>
  <c r="R52" i="2" s="1"/>
  <c r="T52" i="2" s="1"/>
  <c r="S52" i="2"/>
  <c r="U52" i="2"/>
  <c r="W52" i="2"/>
  <c r="X52" i="2"/>
  <c r="Q53" i="2"/>
  <c r="S53" i="2"/>
  <c r="W53" i="2"/>
  <c r="X53" i="2"/>
  <c r="Q54" i="2"/>
  <c r="R54" i="2" s="1"/>
  <c r="T54" i="2" s="1"/>
  <c r="S54" i="2"/>
  <c r="U54" i="2"/>
  <c r="W54" i="2"/>
  <c r="X54" i="2"/>
  <c r="Q55" i="2"/>
  <c r="R55" i="2"/>
  <c r="T55" i="2" s="1"/>
  <c r="S55" i="2"/>
  <c r="U55" i="2"/>
  <c r="W55" i="2"/>
  <c r="X55" i="2"/>
  <c r="Q56" i="2"/>
  <c r="R56" i="2" s="1"/>
  <c r="T56" i="2" s="1"/>
  <c r="S56" i="2"/>
  <c r="U56" i="2"/>
  <c r="W56" i="2"/>
  <c r="X56" i="2"/>
  <c r="X47" i="2"/>
  <c r="W47" i="2"/>
  <c r="S47" i="2"/>
  <c r="Q47" i="2"/>
  <c r="R47" i="2" s="1"/>
  <c r="T47" i="2" s="1"/>
  <c r="AA38" i="2"/>
  <c r="Q39" i="2"/>
  <c r="S39" i="2"/>
  <c r="W39" i="2"/>
  <c r="X39" i="2"/>
  <c r="Q40" i="2"/>
  <c r="U40" i="2" s="1"/>
  <c r="S40" i="2"/>
  <c r="W40" i="2"/>
  <c r="X40" i="2"/>
  <c r="Q41" i="2"/>
  <c r="U41" i="2" s="1"/>
  <c r="S41" i="2"/>
  <c r="W41" i="2"/>
  <c r="X41" i="2"/>
  <c r="Q42" i="2"/>
  <c r="S42" i="2"/>
  <c r="W42" i="2"/>
  <c r="X42" i="2"/>
  <c r="Q43" i="2"/>
  <c r="U43" i="2" s="1"/>
  <c r="S43" i="2"/>
  <c r="W43" i="2"/>
  <c r="X43" i="2"/>
  <c r="Q44" i="2"/>
  <c r="S44" i="2"/>
  <c r="W44" i="2"/>
  <c r="X44" i="2"/>
  <c r="Q45" i="2"/>
  <c r="U45" i="2" s="1"/>
  <c r="R45" i="2"/>
  <c r="T45" i="2" s="1"/>
  <c r="S45" i="2"/>
  <c r="W45" i="2"/>
  <c r="X45" i="2"/>
  <c r="X38" i="2"/>
  <c r="W38" i="2"/>
  <c r="S38" i="2"/>
  <c r="Q38" i="2"/>
  <c r="R38" i="2" s="1"/>
  <c r="T38" i="2" s="1"/>
  <c r="AA22" i="2"/>
  <c r="Q23" i="2"/>
  <c r="U23" i="2" s="1"/>
  <c r="S23" i="2"/>
  <c r="W23" i="2"/>
  <c r="X23" i="2"/>
  <c r="Q24" i="2"/>
  <c r="R24" i="2" s="1"/>
  <c r="T24" i="2" s="1"/>
  <c r="S24" i="2"/>
  <c r="W24" i="2"/>
  <c r="X24" i="2"/>
  <c r="Q25" i="2"/>
  <c r="R25" i="2"/>
  <c r="T25" i="2" s="1"/>
  <c r="S25" i="2"/>
  <c r="U25" i="2"/>
  <c r="W25" i="2"/>
  <c r="X25" i="2"/>
  <c r="Q26" i="2"/>
  <c r="R26" i="2" s="1"/>
  <c r="T26" i="2" s="1"/>
  <c r="S26" i="2"/>
  <c r="W26" i="2"/>
  <c r="X26" i="2"/>
  <c r="Q27" i="2"/>
  <c r="R27" i="2" s="1"/>
  <c r="T27" i="2" s="1"/>
  <c r="S27" i="2"/>
  <c r="U27" i="2"/>
  <c r="W27" i="2"/>
  <c r="X27" i="2"/>
  <c r="Q28" i="2"/>
  <c r="R28" i="2" s="1"/>
  <c r="T28" i="2" s="1"/>
  <c r="S28" i="2"/>
  <c r="W28" i="2"/>
  <c r="X28" i="2"/>
  <c r="Q29" i="2"/>
  <c r="R29" i="2" s="1"/>
  <c r="T29" i="2" s="1"/>
  <c r="S29" i="2"/>
  <c r="W29" i="2"/>
  <c r="X29" i="2"/>
  <c r="Q30" i="2"/>
  <c r="R30" i="2"/>
  <c r="T30" i="2" s="1"/>
  <c r="S30" i="2"/>
  <c r="U30" i="2"/>
  <c r="W30" i="2"/>
  <c r="X30" i="2"/>
  <c r="Q31" i="2"/>
  <c r="R31" i="2" s="1"/>
  <c r="T31" i="2" s="1"/>
  <c r="S31" i="2"/>
  <c r="W31" i="2"/>
  <c r="X31" i="2"/>
  <c r="Q32" i="2"/>
  <c r="R32" i="2" s="1"/>
  <c r="T32" i="2" s="1"/>
  <c r="S32" i="2"/>
  <c r="U32" i="2"/>
  <c r="W32" i="2"/>
  <c r="X32" i="2"/>
  <c r="Q33" i="2"/>
  <c r="R33" i="2"/>
  <c r="T33" i="2" s="1"/>
  <c r="S33" i="2"/>
  <c r="U33" i="2"/>
  <c r="W33" i="2"/>
  <c r="X33" i="2"/>
  <c r="Q34" i="2"/>
  <c r="R34" i="2" s="1"/>
  <c r="T34" i="2" s="1"/>
  <c r="S34" i="2"/>
  <c r="W34" i="2"/>
  <c r="X34" i="2"/>
  <c r="Q35" i="2"/>
  <c r="R35" i="2"/>
  <c r="T35" i="2" s="1"/>
  <c r="S35" i="2"/>
  <c r="U35" i="2"/>
  <c r="W35" i="2"/>
  <c r="X35" i="2"/>
  <c r="Q36" i="2"/>
  <c r="R36" i="2" s="1"/>
  <c r="T36" i="2" s="1"/>
  <c r="S36" i="2"/>
  <c r="W36" i="2"/>
  <c r="X36" i="2"/>
  <c r="X22" i="2"/>
  <c r="W22" i="2"/>
  <c r="S22" i="2"/>
  <c r="Q22" i="2"/>
  <c r="AA16" i="2"/>
  <c r="K85" i="2"/>
  <c r="V85" i="2" s="1"/>
  <c r="Q17" i="2"/>
  <c r="U17" i="2" s="1"/>
  <c r="S17" i="2"/>
  <c r="W17" i="2"/>
  <c r="X17" i="2"/>
  <c r="Q18" i="2"/>
  <c r="R18" i="2" s="1"/>
  <c r="T18" i="2" s="1"/>
  <c r="S18" i="2"/>
  <c r="W18" i="2"/>
  <c r="X18" i="2"/>
  <c r="Q19" i="2"/>
  <c r="R19" i="2" s="1"/>
  <c r="T19" i="2" s="1"/>
  <c r="S19" i="2"/>
  <c r="W19" i="2"/>
  <c r="X19" i="2"/>
  <c r="Q20" i="2"/>
  <c r="R20" i="2" s="1"/>
  <c r="T20" i="2" s="1"/>
  <c r="S20" i="2"/>
  <c r="W20" i="2"/>
  <c r="X20" i="2"/>
  <c r="X16" i="2"/>
  <c r="W16" i="2"/>
  <c r="S16" i="2"/>
  <c r="Q16" i="2"/>
  <c r="M21" i="2"/>
  <c r="M37" i="2"/>
  <c r="M46" i="2"/>
  <c r="M57" i="2"/>
  <c r="M69" i="2"/>
  <c r="M78" i="2"/>
  <c r="M84" i="2"/>
  <c r="M91" i="2"/>
  <c r="M15" i="2"/>
  <c r="O15" i="2" s="1"/>
  <c r="F56" i="4"/>
  <c r="W48" i="4"/>
  <c r="Q86" i="5"/>
  <c r="U86" i="5" s="1"/>
  <c r="R86" i="5"/>
  <c r="T86" i="5" s="1"/>
  <c r="S86" i="5"/>
  <c r="W86" i="5"/>
  <c r="X86" i="5"/>
  <c r="Q87" i="5"/>
  <c r="U87" i="5" s="1"/>
  <c r="S87" i="5"/>
  <c r="W87" i="5"/>
  <c r="X87" i="5"/>
  <c r="Q88" i="5"/>
  <c r="U88" i="5" s="1"/>
  <c r="S88" i="5"/>
  <c r="W88" i="5"/>
  <c r="X88" i="5"/>
  <c r="Q78" i="5"/>
  <c r="U78" i="5" s="1"/>
  <c r="S78" i="5"/>
  <c r="K78" i="5" s="1"/>
  <c r="V78" i="5" s="1"/>
  <c r="W78" i="5"/>
  <c r="X78" i="5"/>
  <c r="Q79" i="5"/>
  <c r="U79" i="5" s="1"/>
  <c r="S79" i="5"/>
  <c r="W79" i="5"/>
  <c r="X79" i="5"/>
  <c r="Q80" i="5"/>
  <c r="U80" i="5" s="1"/>
  <c r="S80" i="5"/>
  <c r="W80" i="5"/>
  <c r="X80" i="5"/>
  <c r="Q81" i="5"/>
  <c r="S81" i="5"/>
  <c r="W81" i="5"/>
  <c r="X81" i="5"/>
  <c r="Q82" i="5"/>
  <c r="R82" i="5" s="1"/>
  <c r="T82" i="5" s="1"/>
  <c r="S82" i="5"/>
  <c r="W82" i="5"/>
  <c r="X82" i="5"/>
  <c r="Q83" i="5"/>
  <c r="R83" i="5" s="1"/>
  <c r="T83" i="5" s="1"/>
  <c r="S83" i="5"/>
  <c r="U83" i="5"/>
  <c r="W83" i="5"/>
  <c r="X83" i="5"/>
  <c r="AA67" i="5"/>
  <c r="Q68" i="5"/>
  <c r="U68" i="5" s="1"/>
  <c r="S68" i="5"/>
  <c r="W68" i="5"/>
  <c r="X68" i="5"/>
  <c r="Q69" i="5"/>
  <c r="S69" i="5"/>
  <c r="W69" i="5"/>
  <c r="X69" i="5"/>
  <c r="Q70" i="5"/>
  <c r="S70" i="5"/>
  <c r="W70" i="5"/>
  <c r="X70" i="5"/>
  <c r="Q71" i="5"/>
  <c r="S71" i="5"/>
  <c r="W71" i="5"/>
  <c r="X71" i="5"/>
  <c r="Q72" i="5"/>
  <c r="S72" i="5"/>
  <c r="W72" i="5"/>
  <c r="X72" i="5"/>
  <c r="Q73" i="5"/>
  <c r="R73" i="5" s="1"/>
  <c r="T73" i="5" s="1"/>
  <c r="S73" i="5"/>
  <c r="W73" i="5"/>
  <c r="X73" i="5"/>
  <c r="Q74" i="5"/>
  <c r="R74" i="5" s="1"/>
  <c r="T74" i="5" s="1"/>
  <c r="S74" i="5"/>
  <c r="U74" i="5"/>
  <c r="W74" i="5"/>
  <c r="X74" i="5"/>
  <c r="Q75" i="5"/>
  <c r="S75" i="5"/>
  <c r="W75" i="5"/>
  <c r="X75" i="5"/>
  <c r="AA56" i="5"/>
  <c r="Q57" i="5"/>
  <c r="U57" i="5" s="1"/>
  <c r="S57" i="5"/>
  <c r="K57" i="5" s="1"/>
  <c r="V57" i="5" s="1"/>
  <c r="W57" i="5"/>
  <c r="X57" i="5"/>
  <c r="Q58" i="5"/>
  <c r="U58" i="5" s="1"/>
  <c r="S58" i="5"/>
  <c r="W58" i="5"/>
  <c r="X58" i="5"/>
  <c r="Q59" i="5"/>
  <c r="U59" i="5" s="1"/>
  <c r="S59" i="5"/>
  <c r="W59" i="5"/>
  <c r="X59" i="5"/>
  <c r="Q60" i="5"/>
  <c r="U60" i="5" s="1"/>
  <c r="R60" i="5"/>
  <c r="T60" i="5" s="1"/>
  <c r="S60" i="5"/>
  <c r="W60" i="5"/>
  <c r="X60" i="5"/>
  <c r="Q61" i="5"/>
  <c r="S61" i="5"/>
  <c r="W61" i="5"/>
  <c r="X61" i="5"/>
  <c r="Q62" i="5"/>
  <c r="S62" i="5"/>
  <c r="W62" i="5"/>
  <c r="X62" i="5"/>
  <c r="Q63" i="5"/>
  <c r="R63" i="5" s="1"/>
  <c r="T63" i="5" s="1"/>
  <c r="S63" i="5"/>
  <c r="W63" i="5"/>
  <c r="X63" i="5"/>
  <c r="Q64" i="5"/>
  <c r="R64" i="5" s="1"/>
  <c r="T64" i="5" s="1"/>
  <c r="S64" i="5"/>
  <c r="U64" i="5"/>
  <c r="W64" i="5"/>
  <c r="X64" i="5"/>
  <c r="Q65" i="5"/>
  <c r="R65" i="5" s="1"/>
  <c r="T65" i="5" s="1"/>
  <c r="S65" i="5"/>
  <c r="U65" i="5"/>
  <c r="W65" i="5"/>
  <c r="X65" i="5"/>
  <c r="AA50" i="5"/>
  <c r="Q51" i="5"/>
  <c r="R51" i="5" s="1"/>
  <c r="T51" i="5" s="1"/>
  <c r="S51" i="5"/>
  <c r="W51" i="5"/>
  <c r="X51" i="5"/>
  <c r="Q52" i="5"/>
  <c r="R52" i="5" s="1"/>
  <c r="T52" i="5" s="1"/>
  <c r="S52" i="5"/>
  <c r="W52" i="5"/>
  <c r="X52" i="5"/>
  <c r="Q53" i="5"/>
  <c r="U53" i="5" s="1"/>
  <c r="S53" i="5"/>
  <c r="W53" i="5"/>
  <c r="X53" i="5"/>
  <c r="Q54" i="5"/>
  <c r="R54" i="5" s="1"/>
  <c r="T54" i="5" s="1"/>
  <c r="S54" i="5"/>
  <c r="W54" i="5"/>
  <c r="X54" i="5"/>
  <c r="AA43" i="5"/>
  <c r="Q44" i="5"/>
  <c r="U44" i="5" s="1"/>
  <c r="S44" i="5"/>
  <c r="W44" i="5"/>
  <c r="X44" i="5"/>
  <c r="Q45" i="5"/>
  <c r="U45" i="5" s="1"/>
  <c r="S45" i="5"/>
  <c r="W45" i="5"/>
  <c r="X45" i="5"/>
  <c r="Q46" i="5"/>
  <c r="R46" i="5" s="1"/>
  <c r="T46" i="5" s="1"/>
  <c r="S46" i="5"/>
  <c r="U46" i="5"/>
  <c r="W46" i="5"/>
  <c r="X46" i="5"/>
  <c r="Q47" i="5"/>
  <c r="U47" i="5" s="1"/>
  <c r="R47" i="5"/>
  <c r="T47" i="5" s="1"/>
  <c r="S47" i="5"/>
  <c r="W47" i="5"/>
  <c r="X47" i="5"/>
  <c r="Q48" i="5"/>
  <c r="R48" i="5" s="1"/>
  <c r="T48" i="5" s="1"/>
  <c r="S48" i="5"/>
  <c r="U48" i="5"/>
  <c r="W48" i="5"/>
  <c r="X48" i="5"/>
  <c r="K69" i="5"/>
  <c r="V69" i="5" s="1"/>
  <c r="Q37" i="5"/>
  <c r="U37" i="5" s="1"/>
  <c r="S37" i="5"/>
  <c r="W37" i="5"/>
  <c r="X37" i="5"/>
  <c r="Q38" i="5"/>
  <c r="U38" i="5" s="1"/>
  <c r="S38" i="5"/>
  <c r="W38" i="5"/>
  <c r="X38" i="5"/>
  <c r="Q39" i="5"/>
  <c r="U39" i="5" s="1"/>
  <c r="S39" i="5"/>
  <c r="W39" i="5"/>
  <c r="X39" i="5"/>
  <c r="Q40" i="5"/>
  <c r="U40" i="5" s="1"/>
  <c r="S40" i="5"/>
  <c r="W40" i="5"/>
  <c r="X40" i="5"/>
  <c r="Q41" i="5"/>
  <c r="U41" i="5" s="1"/>
  <c r="S41" i="5"/>
  <c r="W41" i="5"/>
  <c r="X41" i="5"/>
  <c r="AA85" i="5"/>
  <c r="X85" i="5"/>
  <c r="W85" i="5"/>
  <c r="S85" i="5"/>
  <c r="Q85" i="5"/>
  <c r="R85" i="5" s="1"/>
  <c r="T85" i="5" s="1"/>
  <c r="AA77" i="5"/>
  <c r="X77" i="5"/>
  <c r="W77" i="5"/>
  <c r="S77" i="5"/>
  <c r="Q77" i="5"/>
  <c r="R77" i="5" s="1"/>
  <c r="T77" i="5" s="1"/>
  <c r="X67" i="5"/>
  <c r="W67" i="5"/>
  <c r="S67" i="5"/>
  <c r="Q67" i="5"/>
  <c r="R67" i="5" s="1"/>
  <c r="X56" i="5"/>
  <c r="W56" i="5"/>
  <c r="S56" i="5"/>
  <c r="Q56" i="5"/>
  <c r="R56" i="5" s="1"/>
  <c r="T56" i="5" s="1"/>
  <c r="X50" i="5"/>
  <c r="W50" i="5"/>
  <c r="S50" i="5"/>
  <c r="AC50" i="5" s="1"/>
  <c r="Q50" i="5"/>
  <c r="R50" i="5" s="1"/>
  <c r="T50" i="5" s="1"/>
  <c r="X43" i="5"/>
  <c r="W43" i="5"/>
  <c r="S43" i="5"/>
  <c r="Q43" i="5"/>
  <c r="R43" i="5" s="1"/>
  <c r="T43" i="5" s="1"/>
  <c r="AA36" i="5"/>
  <c r="X36" i="5"/>
  <c r="W36" i="5"/>
  <c r="S36" i="5"/>
  <c r="Q36" i="5"/>
  <c r="R36" i="5" s="1"/>
  <c r="T36" i="5" s="1"/>
  <c r="Q25" i="5"/>
  <c r="S25" i="5"/>
  <c r="W25" i="5"/>
  <c r="X25" i="5"/>
  <c r="Q26" i="5"/>
  <c r="U26" i="5" s="1"/>
  <c r="R26" i="5"/>
  <c r="T26" i="5" s="1"/>
  <c r="S26" i="5"/>
  <c r="W26" i="5"/>
  <c r="X26" i="5"/>
  <c r="Q27" i="5"/>
  <c r="R27" i="5" s="1"/>
  <c r="T27" i="5" s="1"/>
  <c r="S27" i="5"/>
  <c r="W27" i="5"/>
  <c r="X27" i="5"/>
  <c r="Q28" i="5"/>
  <c r="R28" i="5" s="1"/>
  <c r="T28" i="5" s="1"/>
  <c r="S28" i="5"/>
  <c r="U28" i="5"/>
  <c r="W28" i="5"/>
  <c r="X28" i="5"/>
  <c r="Q29" i="5"/>
  <c r="R29" i="5" s="1"/>
  <c r="T29" i="5" s="1"/>
  <c r="S29" i="5"/>
  <c r="U29" i="5"/>
  <c r="W29" i="5"/>
  <c r="X29" i="5"/>
  <c r="Q30" i="5"/>
  <c r="R30" i="5" s="1"/>
  <c r="T30" i="5" s="1"/>
  <c r="S30" i="5"/>
  <c r="K30" i="5" s="1"/>
  <c r="W30" i="5"/>
  <c r="X30" i="5"/>
  <c r="Q31" i="5"/>
  <c r="R31" i="5" s="1"/>
  <c r="T31" i="5" s="1"/>
  <c r="S31" i="5"/>
  <c r="W31" i="5"/>
  <c r="X31" i="5"/>
  <c r="Q32" i="5"/>
  <c r="R32" i="5" s="1"/>
  <c r="T32" i="5" s="1"/>
  <c r="S32" i="5"/>
  <c r="U32" i="5"/>
  <c r="W32" i="5"/>
  <c r="X32" i="5"/>
  <c r="Q33" i="5"/>
  <c r="R33" i="5" s="1"/>
  <c r="T33" i="5" s="1"/>
  <c r="S33" i="5"/>
  <c r="K33" i="5" s="1"/>
  <c r="W33" i="5"/>
  <c r="X33" i="5"/>
  <c r="Q34" i="5"/>
  <c r="S34" i="5"/>
  <c r="W34" i="5"/>
  <c r="X34" i="5"/>
  <c r="AA24" i="5"/>
  <c r="X24" i="5"/>
  <c r="W24" i="5"/>
  <c r="S24" i="5"/>
  <c r="K24" i="5" s="1"/>
  <c r="V24" i="5" s="1"/>
  <c r="Q24" i="5"/>
  <c r="R24" i="5" s="1"/>
  <c r="AA16" i="5"/>
  <c r="Q17" i="5"/>
  <c r="U17" i="5" s="1"/>
  <c r="S17" i="5"/>
  <c r="W17" i="5"/>
  <c r="X17" i="5"/>
  <c r="Q18" i="5"/>
  <c r="U18" i="5" s="1"/>
  <c r="S18" i="5"/>
  <c r="W18" i="5"/>
  <c r="X18" i="5"/>
  <c r="Q19" i="5"/>
  <c r="U19" i="5" s="1"/>
  <c r="S19" i="5"/>
  <c r="W19" i="5"/>
  <c r="X19" i="5"/>
  <c r="Q20" i="5"/>
  <c r="R20" i="5" s="1"/>
  <c r="T20" i="5" s="1"/>
  <c r="S20" i="5"/>
  <c r="U20" i="5"/>
  <c r="W20" i="5"/>
  <c r="X20" i="5"/>
  <c r="Q21" i="5"/>
  <c r="R21" i="5" s="1"/>
  <c r="T21" i="5" s="1"/>
  <c r="S21" i="5"/>
  <c r="W21" i="5"/>
  <c r="X21" i="5"/>
  <c r="Q22" i="5"/>
  <c r="R22" i="5" s="1"/>
  <c r="T22" i="5" s="1"/>
  <c r="S22" i="5"/>
  <c r="U22" i="5"/>
  <c r="W22" i="5"/>
  <c r="X22" i="5"/>
  <c r="X16" i="5"/>
  <c r="W16" i="5"/>
  <c r="S16" i="5"/>
  <c r="Q16" i="5"/>
  <c r="P16" i="5" s="1"/>
  <c r="L90" i="5"/>
  <c r="M84" i="5"/>
  <c r="M76" i="5"/>
  <c r="M66" i="5"/>
  <c r="M55" i="5"/>
  <c r="M49" i="5"/>
  <c r="M42" i="5"/>
  <c r="M35" i="5"/>
  <c r="M23" i="5"/>
  <c r="M15" i="5"/>
  <c r="O15" i="5" s="1"/>
  <c r="Q46" i="4"/>
  <c r="U46" i="4" s="1"/>
  <c r="S46" i="4"/>
  <c r="W46" i="4"/>
  <c r="X46" i="4"/>
  <c r="Q47" i="4"/>
  <c r="U47" i="4" s="1"/>
  <c r="S47" i="4"/>
  <c r="W47" i="4"/>
  <c r="X47" i="4"/>
  <c r="Q48" i="4"/>
  <c r="U48" i="4" s="1"/>
  <c r="S48" i="4"/>
  <c r="X48" i="4"/>
  <c r="AA45" i="4"/>
  <c r="X45" i="4"/>
  <c r="W45" i="4"/>
  <c r="S45" i="4"/>
  <c r="Q45" i="4"/>
  <c r="R45" i="4" s="1"/>
  <c r="T45" i="4" s="1"/>
  <c r="Q40" i="4"/>
  <c r="U40" i="4" s="1"/>
  <c r="S40" i="4"/>
  <c r="W40" i="4"/>
  <c r="X40" i="4"/>
  <c r="Q41" i="4"/>
  <c r="U41" i="4" s="1"/>
  <c r="S41" i="4"/>
  <c r="W41" i="4"/>
  <c r="X41" i="4"/>
  <c r="Q42" i="4"/>
  <c r="S42" i="4"/>
  <c r="W42" i="4"/>
  <c r="X42" i="4"/>
  <c r="Q43" i="4"/>
  <c r="U43" i="4" s="1"/>
  <c r="S43" i="4"/>
  <c r="W43" i="4"/>
  <c r="X43" i="4"/>
  <c r="X39" i="4"/>
  <c r="U39" i="4"/>
  <c r="S39" i="4"/>
  <c r="AA39" i="4"/>
  <c r="W39" i="4"/>
  <c r="Q39" i="4"/>
  <c r="R39" i="4" s="1"/>
  <c r="W35" i="4"/>
  <c r="Q37" i="4"/>
  <c r="R37" i="4" s="1"/>
  <c r="T37" i="4" s="1"/>
  <c r="S37" i="4"/>
  <c r="W37" i="4"/>
  <c r="X37" i="4"/>
  <c r="X36" i="4"/>
  <c r="W36" i="4"/>
  <c r="S36" i="4"/>
  <c r="Q36" i="4"/>
  <c r="U36" i="4" s="1"/>
  <c r="AA35" i="4"/>
  <c r="X35" i="4"/>
  <c r="S35" i="4"/>
  <c r="Q35" i="4"/>
  <c r="U35" i="4" s="1"/>
  <c r="AA31" i="4"/>
  <c r="Q32" i="4"/>
  <c r="U32" i="4" s="1"/>
  <c r="S32" i="4"/>
  <c r="W32" i="4"/>
  <c r="X32" i="4"/>
  <c r="Q33" i="4"/>
  <c r="U33" i="4" s="1"/>
  <c r="S33" i="4"/>
  <c r="W33" i="4"/>
  <c r="X33" i="4"/>
  <c r="Q24" i="4"/>
  <c r="U24" i="4" s="1"/>
  <c r="S24" i="4"/>
  <c r="W24" i="4"/>
  <c r="X24" i="4"/>
  <c r="Q25" i="4"/>
  <c r="U25" i="4" s="1"/>
  <c r="S25" i="4"/>
  <c r="W25" i="4"/>
  <c r="X25" i="4"/>
  <c r="Q26" i="4"/>
  <c r="S26" i="4"/>
  <c r="W26" i="4"/>
  <c r="X26" i="4"/>
  <c r="Q27" i="4"/>
  <c r="U27" i="4" s="1"/>
  <c r="R27" i="4"/>
  <c r="T27" i="4" s="1"/>
  <c r="S27" i="4"/>
  <c r="W27" i="4"/>
  <c r="X27" i="4"/>
  <c r="Q28" i="4"/>
  <c r="S28" i="4"/>
  <c r="W28" i="4"/>
  <c r="X28" i="4"/>
  <c r="Q29" i="4"/>
  <c r="S29" i="4"/>
  <c r="W29" i="4"/>
  <c r="X29" i="4"/>
  <c r="X23" i="4"/>
  <c r="W23" i="4"/>
  <c r="U23" i="4"/>
  <c r="Q23" i="4"/>
  <c r="R23" i="4" s="1"/>
  <c r="T23" i="4" s="1"/>
  <c r="X31" i="4"/>
  <c r="W31" i="4"/>
  <c r="S31" i="4"/>
  <c r="Q31" i="4"/>
  <c r="R31" i="4" s="1"/>
  <c r="T31" i="4" s="1"/>
  <c r="AA23" i="4"/>
  <c r="S23" i="4"/>
  <c r="S16" i="4"/>
  <c r="AA16" i="4"/>
  <c r="W20" i="4"/>
  <c r="W16" i="4"/>
  <c r="M15" i="4"/>
  <c r="O16" i="4" s="1"/>
  <c r="X17" i="4"/>
  <c r="X18" i="4"/>
  <c r="X19" i="4"/>
  <c r="X20" i="4"/>
  <c r="X21" i="4"/>
  <c r="W17" i="4"/>
  <c r="W18" i="4"/>
  <c r="W19" i="4"/>
  <c r="W21" i="4"/>
  <c r="S17" i="4"/>
  <c r="S18" i="4"/>
  <c r="S19" i="4"/>
  <c r="S20" i="4"/>
  <c r="S21" i="4"/>
  <c r="Q21" i="4"/>
  <c r="U21" i="4" s="1"/>
  <c r="Q20" i="4"/>
  <c r="Q19" i="4"/>
  <c r="U19" i="4" s="1"/>
  <c r="Q18" i="4"/>
  <c r="R18" i="4" s="1"/>
  <c r="T18" i="4" s="1"/>
  <c r="Q17" i="4"/>
  <c r="U17" i="4" s="1"/>
  <c r="L50" i="4"/>
  <c r="M44" i="4"/>
  <c r="M38" i="4"/>
  <c r="M34" i="4"/>
  <c r="M30" i="4"/>
  <c r="M22" i="4"/>
  <c r="D8" i="4"/>
  <c r="D7" i="4"/>
  <c r="D6" i="4"/>
  <c r="D5" i="4"/>
  <c r="D4" i="4"/>
  <c r="H17" i="1"/>
  <c r="I17" i="1" s="1"/>
  <c r="K59" i="5" l="1"/>
  <c r="V59" i="5" s="1"/>
  <c r="K81" i="2"/>
  <c r="Y85" i="15"/>
  <c r="K58" i="15"/>
  <c r="K66" i="15"/>
  <c r="V66" i="15" s="1"/>
  <c r="K67" i="15"/>
  <c r="V67" i="15" s="1"/>
  <c r="K68" i="15"/>
  <c r="K40" i="15"/>
  <c r="K41" i="15"/>
  <c r="V41" i="15" s="1"/>
  <c r="K42" i="15"/>
  <c r="V42" i="15" s="1"/>
  <c r="K43" i="15"/>
  <c r="V43" i="15" s="1"/>
  <c r="K44" i="15"/>
  <c r="K45" i="15"/>
  <c r="K26" i="15"/>
  <c r="V26" i="15" s="1"/>
  <c r="K27" i="15"/>
  <c r="K28" i="15"/>
  <c r="K29" i="15"/>
  <c r="V29" i="15" s="1"/>
  <c r="K23" i="15"/>
  <c r="V23" i="15" s="1"/>
  <c r="K39" i="15"/>
  <c r="V39" i="15" s="1"/>
  <c r="K55" i="15"/>
  <c r="V55" i="15" s="1"/>
  <c r="R32" i="15"/>
  <c r="T32" i="15" s="1"/>
  <c r="K36" i="15"/>
  <c r="V36" i="15" s="1"/>
  <c r="K75" i="15"/>
  <c r="V75" i="15" s="1"/>
  <c r="K76" i="15"/>
  <c r="V76" i="15" s="1"/>
  <c r="K77" i="15"/>
  <c r="V77" i="15" s="1"/>
  <c r="K24" i="15"/>
  <c r="V24" i="15" s="1"/>
  <c r="K56" i="15"/>
  <c r="V56" i="15" s="1"/>
  <c r="K85" i="15"/>
  <c r="V85" i="15" s="1"/>
  <c r="K32" i="15"/>
  <c r="V32" i="15" s="1"/>
  <c r="R33" i="15"/>
  <c r="T33" i="15" s="1"/>
  <c r="K38" i="15"/>
  <c r="V38" i="15" s="1"/>
  <c r="K47" i="15"/>
  <c r="V47" i="15" s="1"/>
  <c r="K59" i="15"/>
  <c r="V59" i="15" s="1"/>
  <c r="K60" i="15"/>
  <c r="V60" i="15" s="1"/>
  <c r="K61" i="15"/>
  <c r="V61" i="15" s="1"/>
  <c r="K62" i="15"/>
  <c r="V62" i="15" s="1"/>
  <c r="K63" i="15"/>
  <c r="V63" i="15" s="1"/>
  <c r="R64" i="15"/>
  <c r="T64" i="15" s="1"/>
  <c r="K70" i="15"/>
  <c r="V70" i="15" s="1"/>
  <c r="K79" i="15"/>
  <c r="K86" i="15"/>
  <c r="V86" i="15" s="1"/>
  <c r="K87" i="15"/>
  <c r="V87" i="15" s="1"/>
  <c r="K88" i="15"/>
  <c r="K89" i="15"/>
  <c r="V89" i="15" s="1"/>
  <c r="K90" i="15"/>
  <c r="V90" i="15" s="1"/>
  <c r="U93" i="15"/>
  <c r="K94" i="15"/>
  <c r="V94" i="15" s="1"/>
  <c r="K95" i="15"/>
  <c r="V95" i="15" s="1"/>
  <c r="K96" i="15"/>
  <c r="V96" i="15" s="1"/>
  <c r="K25" i="15"/>
  <c r="V25" i="15" s="1"/>
  <c r="K93" i="15"/>
  <c r="V93" i="15" s="1"/>
  <c r="K17" i="15"/>
  <c r="V17" i="15" s="1"/>
  <c r="K18" i="15"/>
  <c r="V18" i="15" s="1"/>
  <c r="K19" i="15"/>
  <c r="K20" i="15"/>
  <c r="V20" i="15" s="1"/>
  <c r="AC22" i="15"/>
  <c r="K22" i="15"/>
  <c r="V22" i="15" s="1"/>
  <c r="V27" i="15"/>
  <c r="K33" i="15"/>
  <c r="V33" i="15" s="1"/>
  <c r="K34" i="15"/>
  <c r="V34" i="15" s="1"/>
  <c r="R39" i="15"/>
  <c r="T39" i="15" s="1"/>
  <c r="V44" i="15"/>
  <c r="K48" i="15"/>
  <c r="V48" i="15" s="1"/>
  <c r="K49" i="15"/>
  <c r="V49" i="15" s="1"/>
  <c r="K50" i="15"/>
  <c r="V50" i="15" s="1"/>
  <c r="K51" i="15"/>
  <c r="V51" i="15" s="1"/>
  <c r="K52" i="15"/>
  <c r="V52" i="15" s="1"/>
  <c r="K53" i="15"/>
  <c r="V53" i="15" s="1"/>
  <c r="K54" i="15"/>
  <c r="V54" i="15" s="1"/>
  <c r="R55" i="15"/>
  <c r="T55" i="15" s="1"/>
  <c r="K64" i="15"/>
  <c r="V64" i="15" s="1"/>
  <c r="K65" i="15"/>
  <c r="V65" i="15" s="1"/>
  <c r="K80" i="15"/>
  <c r="V80" i="15" s="1"/>
  <c r="K81" i="15"/>
  <c r="V81" i="15" s="1"/>
  <c r="K82" i="15"/>
  <c r="K83" i="15"/>
  <c r="K92" i="15"/>
  <c r="V92" i="15" s="1"/>
  <c r="K79" i="2"/>
  <c r="V79" i="2" s="1"/>
  <c r="K53" i="2"/>
  <c r="V53" i="2" s="1"/>
  <c r="K27" i="2"/>
  <c r="V27" i="2" s="1"/>
  <c r="K73" i="2"/>
  <c r="V73" i="2" s="1"/>
  <c r="K58" i="2"/>
  <c r="V58" i="2" s="1"/>
  <c r="K47" i="2"/>
  <c r="V47" i="2" s="1"/>
  <c r="K22" i="2"/>
  <c r="V22" i="2" s="1"/>
  <c r="K79" i="5"/>
  <c r="V79" i="5" s="1"/>
  <c r="K75" i="5"/>
  <c r="V75" i="5" s="1"/>
  <c r="K73" i="5"/>
  <c r="V73" i="5" s="1"/>
  <c r="K68" i="5"/>
  <c r="V68" i="5" s="1"/>
  <c r="K63" i="5"/>
  <c r="V63" i="5" s="1"/>
  <c r="AC43" i="5"/>
  <c r="Y43" i="5"/>
  <c r="K20" i="5"/>
  <c r="W50" i="4"/>
  <c r="K82" i="5"/>
  <c r="V82" i="5" s="1"/>
  <c r="AC77" i="5"/>
  <c r="K37" i="4"/>
  <c r="K28" i="4"/>
  <c r="V28" i="4" s="1"/>
  <c r="U34" i="2"/>
  <c r="U26" i="2"/>
  <c r="U24" i="2"/>
  <c r="Y47" i="15"/>
  <c r="R25" i="4"/>
  <c r="T25" i="4" s="1"/>
  <c r="Y24" i="5"/>
  <c r="U31" i="5"/>
  <c r="K28" i="5"/>
  <c r="V28" i="5" s="1"/>
  <c r="U27" i="5"/>
  <c r="K48" i="5"/>
  <c r="V48" i="5" s="1"/>
  <c r="U63" i="5"/>
  <c r="K74" i="5"/>
  <c r="V74" i="5" s="1"/>
  <c r="U73" i="5"/>
  <c r="K83" i="5"/>
  <c r="V83" i="5" s="1"/>
  <c r="U82" i="5"/>
  <c r="U31" i="2"/>
  <c r="R43" i="2"/>
  <c r="T43" i="2" s="1"/>
  <c r="K52" i="2"/>
  <c r="R93" i="2"/>
  <c r="T93" i="2" s="1"/>
  <c r="AB92" i="2" s="1"/>
  <c r="R17" i="15"/>
  <c r="T17" i="15" s="1"/>
  <c r="R26" i="15"/>
  <c r="T26" i="15" s="1"/>
  <c r="V40" i="15"/>
  <c r="V58" i="15"/>
  <c r="V79" i="15"/>
  <c r="V88" i="15"/>
  <c r="U36" i="2"/>
  <c r="U29" i="2"/>
  <c r="Y16" i="15"/>
  <c r="R58" i="15"/>
  <c r="T58" i="15" s="1"/>
  <c r="R83" i="15"/>
  <c r="T83" i="15" s="1"/>
  <c r="AB79" i="15" s="1"/>
  <c r="U37" i="4"/>
  <c r="U21" i="5"/>
  <c r="K34" i="5"/>
  <c r="U33" i="5"/>
  <c r="U30" i="5"/>
  <c r="K61" i="5"/>
  <c r="V61" i="5" s="1"/>
  <c r="K71" i="5"/>
  <c r="V71" i="5" s="1"/>
  <c r="K70" i="5"/>
  <c r="V70" i="5" s="1"/>
  <c r="K81" i="5"/>
  <c r="V81" i="5" s="1"/>
  <c r="K31" i="2"/>
  <c r="V31" i="2" s="1"/>
  <c r="U28" i="2"/>
  <c r="K38" i="2"/>
  <c r="V38" i="2" s="1"/>
  <c r="R40" i="2"/>
  <c r="T40" i="2" s="1"/>
  <c r="U77" i="2"/>
  <c r="K82" i="2"/>
  <c r="V82" i="2" s="1"/>
  <c r="U81" i="2"/>
  <c r="V30" i="15"/>
  <c r="V31" i="15"/>
  <c r="V45" i="15"/>
  <c r="Y58" i="15"/>
  <c r="V68" i="15"/>
  <c r="V74" i="15"/>
  <c r="R21" i="4"/>
  <c r="T21" i="4" s="1"/>
  <c r="U20" i="4"/>
  <c r="R20" i="4"/>
  <c r="T20" i="4" s="1"/>
  <c r="U18" i="4"/>
  <c r="R28" i="4"/>
  <c r="T28" i="4" s="1"/>
  <c r="U28" i="4"/>
  <c r="U42" i="4"/>
  <c r="R42" i="4"/>
  <c r="T42" i="4" s="1"/>
  <c r="U26" i="4"/>
  <c r="R26" i="4"/>
  <c r="T26" i="4" s="1"/>
  <c r="K24" i="4"/>
  <c r="V24" i="4" s="1"/>
  <c r="U16" i="5"/>
  <c r="K19" i="5"/>
  <c r="K18" i="5"/>
  <c r="K17" i="5"/>
  <c r="V17" i="5" s="1"/>
  <c r="K31" i="5"/>
  <c r="U25" i="5"/>
  <c r="R25" i="5"/>
  <c r="T25" i="5" s="1"/>
  <c r="U50" i="5"/>
  <c r="AC56" i="5"/>
  <c r="K56" i="5"/>
  <c r="V56" i="5" s="1"/>
  <c r="AC67" i="5"/>
  <c r="K67" i="5"/>
  <c r="V67" i="5" s="1"/>
  <c r="Y67" i="5"/>
  <c r="Y77" i="5"/>
  <c r="K26" i="2"/>
  <c r="V26" i="2" s="1"/>
  <c r="U44" i="2"/>
  <c r="R44" i="2"/>
  <c r="T44" i="2" s="1"/>
  <c r="K42" i="2"/>
  <c r="V42" i="2" s="1"/>
  <c r="U39" i="2"/>
  <c r="R39" i="2"/>
  <c r="T39" i="2" s="1"/>
  <c r="R53" i="2"/>
  <c r="T53" i="2" s="1"/>
  <c r="U53" i="2"/>
  <c r="R49" i="2"/>
  <c r="T49" i="2" s="1"/>
  <c r="U49" i="2"/>
  <c r="K68" i="2"/>
  <c r="V68" i="2" s="1"/>
  <c r="K67" i="2"/>
  <c r="R29" i="4"/>
  <c r="T29" i="4" s="1"/>
  <c r="U29" i="4"/>
  <c r="R34" i="5"/>
  <c r="T34" i="5" s="1"/>
  <c r="U34" i="5"/>
  <c r="K25" i="5"/>
  <c r="V25" i="5" s="1"/>
  <c r="K45" i="5"/>
  <c r="V45" i="5" s="1"/>
  <c r="K44" i="5"/>
  <c r="V44" i="5" s="1"/>
  <c r="R62" i="5"/>
  <c r="T62" i="5" s="1"/>
  <c r="U62" i="5"/>
  <c r="R61" i="5"/>
  <c r="T61" i="5" s="1"/>
  <c r="U61" i="5"/>
  <c r="K58" i="5"/>
  <c r="V58" i="5" s="1"/>
  <c r="R75" i="5"/>
  <c r="T75" i="5" s="1"/>
  <c r="U75" i="5"/>
  <c r="R72" i="5"/>
  <c r="T72" i="5" s="1"/>
  <c r="U72" i="5"/>
  <c r="R71" i="5"/>
  <c r="T71" i="5" s="1"/>
  <c r="U71" i="5"/>
  <c r="R70" i="5"/>
  <c r="T70" i="5" s="1"/>
  <c r="U70" i="5"/>
  <c r="R69" i="5"/>
  <c r="T69" i="5" s="1"/>
  <c r="U69" i="5"/>
  <c r="R81" i="5"/>
  <c r="T81" i="5" s="1"/>
  <c r="U81" i="5"/>
  <c r="R16" i="2"/>
  <c r="T16" i="2" s="1"/>
  <c r="P16" i="2"/>
  <c r="K18" i="2"/>
  <c r="V18" i="2" s="1"/>
  <c r="K17" i="2"/>
  <c r="V17" i="2" s="1"/>
  <c r="U22" i="2"/>
  <c r="R22" i="2"/>
  <c r="T22" i="2" s="1"/>
  <c r="K23" i="2"/>
  <c r="V23" i="2" s="1"/>
  <c r="K44" i="2"/>
  <c r="V44" i="2" s="1"/>
  <c r="U42" i="2"/>
  <c r="R42" i="2"/>
  <c r="T42" i="2" s="1"/>
  <c r="K39" i="2"/>
  <c r="V39" i="2" s="1"/>
  <c r="K54" i="2"/>
  <c r="V54" i="2" s="1"/>
  <c r="K66" i="2"/>
  <c r="V66" i="2" s="1"/>
  <c r="K65" i="2"/>
  <c r="V65" i="2" s="1"/>
  <c r="K64" i="2"/>
  <c r="V64" i="2" s="1"/>
  <c r="K61" i="2"/>
  <c r="K60" i="2"/>
  <c r="V60" i="2" s="1"/>
  <c r="K59" i="2"/>
  <c r="V59" i="2" s="1"/>
  <c r="K80" i="2"/>
  <c r="V80" i="2" s="1"/>
  <c r="K86" i="2"/>
  <c r="U92" i="2"/>
  <c r="Z92" i="2" s="1"/>
  <c r="Z96" i="2" s="1"/>
  <c r="U16" i="15"/>
  <c r="U19" i="15"/>
  <c r="V19" i="15"/>
  <c r="U24" i="15"/>
  <c r="R24" i="15"/>
  <c r="T24" i="15" s="1"/>
  <c r="U25" i="15"/>
  <c r="R25" i="15"/>
  <c r="T25" i="15" s="1"/>
  <c r="U28" i="15"/>
  <c r="U34" i="15"/>
  <c r="R34" i="15"/>
  <c r="T34" i="15" s="1"/>
  <c r="AC38" i="15"/>
  <c r="U42" i="15"/>
  <c r="R42" i="15"/>
  <c r="T42" i="15" s="1"/>
  <c r="U43" i="15"/>
  <c r="R43" i="15"/>
  <c r="T43" i="15" s="1"/>
  <c r="U44" i="15"/>
  <c r="U54" i="15"/>
  <c r="U63" i="15"/>
  <c r="U70" i="15"/>
  <c r="U73" i="15"/>
  <c r="R73" i="15"/>
  <c r="T73" i="15" s="1"/>
  <c r="U74" i="15"/>
  <c r="R74" i="15"/>
  <c r="T74" i="15" s="1"/>
  <c r="U77" i="15"/>
  <c r="R77" i="15"/>
  <c r="T77" i="15" s="1"/>
  <c r="AC79" i="15"/>
  <c r="U90" i="15"/>
  <c r="U31" i="4"/>
  <c r="K25" i="4"/>
  <c r="U45" i="4"/>
  <c r="Z45" i="4" s="1"/>
  <c r="Z48" i="4" s="1"/>
  <c r="AC16" i="5"/>
  <c r="Y16" i="5"/>
  <c r="K22" i="5"/>
  <c r="K21" i="5"/>
  <c r="U24" i="5"/>
  <c r="Z24" i="5" s="1"/>
  <c r="Z34" i="5" s="1"/>
  <c r="K32" i="5"/>
  <c r="K29" i="5"/>
  <c r="V29" i="5" s="1"/>
  <c r="K27" i="5"/>
  <c r="V27" i="5" s="1"/>
  <c r="K26" i="5"/>
  <c r="V26" i="5" s="1"/>
  <c r="Y50" i="5"/>
  <c r="Y56" i="5"/>
  <c r="U67" i="5"/>
  <c r="U77" i="5"/>
  <c r="K41" i="5"/>
  <c r="V41" i="5" s="1"/>
  <c r="K40" i="5"/>
  <c r="V40" i="5" s="1"/>
  <c r="K39" i="5"/>
  <c r="V39" i="5" s="1"/>
  <c r="K38" i="5"/>
  <c r="V38" i="5" s="1"/>
  <c r="K37" i="5"/>
  <c r="V37" i="5" s="1"/>
  <c r="K47" i="5"/>
  <c r="V47" i="5" s="1"/>
  <c r="K54" i="5"/>
  <c r="V54" i="5" s="1"/>
  <c r="K53" i="5"/>
  <c r="V53" i="5" s="1"/>
  <c r="K52" i="5"/>
  <c r="V52" i="5" s="1"/>
  <c r="K51" i="5"/>
  <c r="V51" i="5" s="1"/>
  <c r="K62" i="5"/>
  <c r="V62" i="5" s="1"/>
  <c r="K80" i="5"/>
  <c r="V80" i="5" s="1"/>
  <c r="K36" i="2"/>
  <c r="V36" i="2" s="1"/>
  <c r="K34" i="2"/>
  <c r="V34" i="2" s="1"/>
  <c r="K33" i="2"/>
  <c r="V33" i="2" s="1"/>
  <c r="K32" i="2"/>
  <c r="V32" i="2" s="1"/>
  <c r="K30" i="2"/>
  <c r="K28" i="2"/>
  <c r="V28" i="2" s="1"/>
  <c r="K45" i="2"/>
  <c r="V45" i="2" s="1"/>
  <c r="K43" i="2"/>
  <c r="K41" i="2"/>
  <c r="V41" i="2" s="1"/>
  <c r="K56" i="2"/>
  <c r="V56" i="2" s="1"/>
  <c r="K48" i="2"/>
  <c r="V48" i="2" s="1"/>
  <c r="K76" i="2"/>
  <c r="V76" i="2" s="1"/>
  <c r="K75" i="2"/>
  <c r="V75" i="2" s="1"/>
  <c r="K74" i="2"/>
  <c r="V74" i="2" s="1"/>
  <c r="U73" i="2"/>
  <c r="U72" i="2"/>
  <c r="K71" i="2"/>
  <c r="V71" i="2" s="1"/>
  <c r="U83" i="2"/>
  <c r="U82" i="2"/>
  <c r="R85" i="2"/>
  <c r="T85" i="2" s="1"/>
  <c r="K88" i="2"/>
  <c r="V88" i="2" s="1"/>
  <c r="K87" i="2"/>
  <c r="V87" i="2" s="1"/>
  <c r="R86" i="2"/>
  <c r="T86" i="2" s="1"/>
  <c r="K96" i="2"/>
  <c r="V96" i="2" s="1"/>
  <c r="K95" i="2"/>
  <c r="V95" i="2" s="1"/>
  <c r="K94" i="2"/>
  <c r="V94" i="2" s="1"/>
  <c r="V16" i="15"/>
  <c r="AC16" i="15"/>
  <c r="U18" i="15"/>
  <c r="U20" i="15"/>
  <c r="U22" i="15"/>
  <c r="R22" i="15"/>
  <c r="T22" i="15" s="1"/>
  <c r="Y22" i="15"/>
  <c r="U27" i="15"/>
  <c r="V28" i="15"/>
  <c r="U30" i="15"/>
  <c r="R30" i="15"/>
  <c r="T30" i="15" s="1"/>
  <c r="Y38" i="15"/>
  <c r="U45" i="15"/>
  <c r="U48" i="15"/>
  <c r="R48" i="15"/>
  <c r="T48" i="15" s="1"/>
  <c r="U51" i="15"/>
  <c r="R51" i="15"/>
  <c r="T51" i="15" s="1"/>
  <c r="U52" i="15"/>
  <c r="R52" i="15"/>
  <c r="T52" i="15" s="1"/>
  <c r="U53" i="15"/>
  <c r="U56" i="15"/>
  <c r="R56" i="15"/>
  <c r="T56" i="15" s="1"/>
  <c r="AB47" i="15" s="1"/>
  <c r="U60" i="15"/>
  <c r="R60" i="15"/>
  <c r="T60" i="15" s="1"/>
  <c r="U61" i="15"/>
  <c r="R61" i="15"/>
  <c r="T61" i="15" s="1"/>
  <c r="U62" i="15"/>
  <c r="U65" i="15"/>
  <c r="R65" i="15"/>
  <c r="T65" i="15" s="1"/>
  <c r="U68" i="15"/>
  <c r="R68" i="15"/>
  <c r="T68" i="15" s="1"/>
  <c r="AC70" i="15"/>
  <c r="AD70" i="15" s="1"/>
  <c r="U79" i="15"/>
  <c r="U82" i="15"/>
  <c r="U85" i="15"/>
  <c r="R85" i="15"/>
  <c r="T85" i="15" s="1"/>
  <c r="U87" i="15"/>
  <c r="R87" i="15"/>
  <c r="T87" i="15" s="1"/>
  <c r="U88" i="15"/>
  <c r="R88" i="15"/>
  <c r="T88" i="15" s="1"/>
  <c r="U89" i="15"/>
  <c r="U35" i="15"/>
  <c r="U41" i="15"/>
  <c r="Y70" i="15"/>
  <c r="U71" i="15"/>
  <c r="U72" i="15"/>
  <c r="Y79" i="15"/>
  <c r="U80" i="15"/>
  <c r="U81" i="15"/>
  <c r="V83" i="15"/>
  <c r="AB92" i="15"/>
  <c r="W98" i="15"/>
  <c r="Y16" i="2"/>
  <c r="Y92" i="15"/>
  <c r="L102" i="15"/>
  <c r="AC92" i="15"/>
  <c r="AD92" i="15" s="1"/>
  <c r="AC58" i="15"/>
  <c r="AC85" i="15"/>
  <c r="R16" i="15"/>
  <c r="T16" i="15" s="1"/>
  <c r="U50" i="15"/>
  <c r="U59" i="15"/>
  <c r="U67" i="15"/>
  <c r="V73" i="15"/>
  <c r="U76" i="15"/>
  <c r="V82" i="15"/>
  <c r="U86" i="15"/>
  <c r="U95" i="15"/>
  <c r="AC47" i="15"/>
  <c r="U92" i="15"/>
  <c r="U94" i="15"/>
  <c r="U23" i="15"/>
  <c r="U38" i="15"/>
  <c r="U66" i="15"/>
  <c r="U75" i="15"/>
  <c r="U29" i="15"/>
  <c r="U31" i="15"/>
  <c r="U40" i="15"/>
  <c r="U47" i="15"/>
  <c r="U49" i="15"/>
  <c r="Z85" i="2"/>
  <c r="Z90" i="2" s="1"/>
  <c r="R90" i="2"/>
  <c r="T90" i="2" s="1"/>
  <c r="R71" i="2"/>
  <c r="T71" i="2" s="1"/>
  <c r="AB70" i="2" s="1"/>
  <c r="R48" i="2"/>
  <c r="T48" i="2" s="1"/>
  <c r="R41" i="2"/>
  <c r="T41" i="2" s="1"/>
  <c r="Z22" i="2"/>
  <c r="Z36" i="2" s="1"/>
  <c r="R23" i="2"/>
  <c r="T23" i="2" s="1"/>
  <c r="R87" i="5"/>
  <c r="T87" i="5" s="1"/>
  <c r="R88" i="5"/>
  <c r="T88" i="5" s="1"/>
  <c r="R79" i="5"/>
  <c r="T79" i="5" s="1"/>
  <c r="R80" i="5"/>
  <c r="T80" i="5" s="1"/>
  <c r="R68" i="5"/>
  <c r="T68" i="5" s="1"/>
  <c r="R45" i="5"/>
  <c r="T45" i="5" s="1"/>
  <c r="R44" i="5"/>
  <c r="T44" i="5" s="1"/>
  <c r="R19" i="5"/>
  <c r="T19" i="5" s="1"/>
  <c r="R18" i="5"/>
  <c r="T18" i="5" s="1"/>
  <c r="Z16" i="5"/>
  <c r="Z22" i="5" s="1"/>
  <c r="R17" i="5"/>
  <c r="T17" i="5" s="1"/>
  <c r="R16" i="5"/>
  <c r="T16" i="5" s="1"/>
  <c r="O16" i="5"/>
  <c r="R41" i="4"/>
  <c r="T41" i="4" s="1"/>
  <c r="R40" i="4"/>
  <c r="T40" i="4" s="1"/>
  <c r="R43" i="4"/>
  <c r="T43" i="4" s="1"/>
  <c r="R36" i="4"/>
  <c r="T36" i="4" s="1"/>
  <c r="R35" i="4"/>
  <c r="T35" i="4" s="1"/>
  <c r="R32" i="4"/>
  <c r="T32" i="4" s="1"/>
  <c r="R33" i="4"/>
  <c r="T33" i="4" s="1"/>
  <c r="R48" i="4"/>
  <c r="T48" i="4" s="1"/>
  <c r="R47" i="4"/>
  <c r="T47" i="4" s="1"/>
  <c r="R46" i="4"/>
  <c r="T46" i="4" s="1"/>
  <c r="K31" i="4"/>
  <c r="V31" i="4" s="1"/>
  <c r="K26" i="4"/>
  <c r="V26" i="4" s="1"/>
  <c r="R17" i="4"/>
  <c r="T17" i="4" s="1"/>
  <c r="K92" i="2"/>
  <c r="V92" i="2" s="1"/>
  <c r="K93" i="2"/>
  <c r="V93" i="2" s="1"/>
  <c r="K90" i="2"/>
  <c r="V90" i="2" s="1"/>
  <c r="K89" i="2"/>
  <c r="V89" i="2" s="1"/>
  <c r="K83" i="2"/>
  <c r="V83" i="2" s="1"/>
  <c r="V81" i="2"/>
  <c r="K77" i="2"/>
  <c r="V77" i="2" s="1"/>
  <c r="K72" i="2"/>
  <c r="V72" i="2" s="1"/>
  <c r="K62" i="2"/>
  <c r="V62" i="2" s="1"/>
  <c r="V61" i="2"/>
  <c r="K63" i="2"/>
  <c r="V63" i="2" s="1"/>
  <c r="K55" i="2"/>
  <c r="V55" i="2" s="1"/>
  <c r="K49" i="2"/>
  <c r="V49" i="2" s="1"/>
  <c r="K50" i="2"/>
  <c r="V50" i="2" s="1"/>
  <c r="K51" i="2"/>
  <c r="V51" i="2" s="1"/>
  <c r="K40" i="2"/>
  <c r="V40" i="2" s="1"/>
  <c r="K35" i="2"/>
  <c r="V35" i="2" s="1"/>
  <c r="K29" i="2"/>
  <c r="V29" i="2" s="1"/>
  <c r="K24" i="2"/>
  <c r="V24" i="2" s="1"/>
  <c r="K25" i="2"/>
  <c r="V25" i="2" s="1"/>
  <c r="K19" i="2"/>
  <c r="V19" i="2" s="1"/>
  <c r="K20" i="2"/>
  <c r="V20" i="2" s="1"/>
  <c r="V86" i="2"/>
  <c r="V67" i="2"/>
  <c r="AC16" i="2"/>
  <c r="V30" i="2"/>
  <c r="Y38" i="2"/>
  <c r="Y85" i="2"/>
  <c r="AC85" i="2"/>
  <c r="Y79" i="2"/>
  <c r="AC79" i="2"/>
  <c r="Y58" i="2"/>
  <c r="AC58" i="2"/>
  <c r="AC70" i="2"/>
  <c r="Y70" i="2"/>
  <c r="K70" i="2"/>
  <c r="V70" i="2" s="1"/>
  <c r="Y47" i="2"/>
  <c r="K16" i="2"/>
  <c r="V16" i="2" s="1"/>
  <c r="Y22" i="2"/>
  <c r="AC22" i="2"/>
  <c r="AC38" i="2"/>
  <c r="AC47" i="2"/>
  <c r="V52" i="2"/>
  <c r="L102" i="2"/>
  <c r="W98" i="2"/>
  <c r="Y92" i="2"/>
  <c r="AC92" i="2"/>
  <c r="R80" i="2"/>
  <c r="T80" i="2" s="1"/>
  <c r="AB79" i="2" s="1"/>
  <c r="U79" i="2"/>
  <c r="Z79" i="2" s="1"/>
  <c r="Z83" i="2" s="1"/>
  <c r="U70" i="2"/>
  <c r="R65" i="2"/>
  <c r="T65" i="2" s="1"/>
  <c r="R59" i="2"/>
  <c r="T59" i="2" s="1"/>
  <c r="R67" i="2"/>
  <c r="T67" i="2" s="1"/>
  <c r="R61" i="2"/>
  <c r="T61" i="2" s="1"/>
  <c r="R62" i="2"/>
  <c r="T62" i="2" s="1"/>
  <c r="U68" i="2"/>
  <c r="U66" i="2"/>
  <c r="U64" i="2"/>
  <c r="U63" i="2"/>
  <c r="U60" i="2"/>
  <c r="U58" i="2"/>
  <c r="V43" i="2"/>
  <c r="U47" i="2"/>
  <c r="U38" i="2"/>
  <c r="Z38" i="2" s="1"/>
  <c r="Z45" i="2" s="1"/>
  <c r="R17" i="2"/>
  <c r="T17" i="2" s="1"/>
  <c r="U20" i="2"/>
  <c r="U19" i="2"/>
  <c r="U18" i="2"/>
  <c r="U16" i="2"/>
  <c r="O16" i="2"/>
  <c r="K87" i="5"/>
  <c r="V87" i="5" s="1"/>
  <c r="K88" i="5"/>
  <c r="V88" i="5" s="1"/>
  <c r="AC24" i="5"/>
  <c r="K43" i="5"/>
  <c r="V43" i="5" s="1"/>
  <c r="K46" i="5"/>
  <c r="V46" i="5" s="1"/>
  <c r="K65" i="5"/>
  <c r="V65" i="5" s="1"/>
  <c r="K64" i="5"/>
  <c r="V64" i="5" s="1"/>
  <c r="K60" i="5"/>
  <c r="V60" i="5" s="1"/>
  <c r="K77" i="5"/>
  <c r="V77" i="5" s="1"/>
  <c r="W90" i="5"/>
  <c r="L94" i="5"/>
  <c r="AC85" i="5"/>
  <c r="K86" i="5"/>
  <c r="V86" i="5" s="1"/>
  <c r="K85" i="5"/>
  <c r="V85" i="5" s="1"/>
  <c r="L54" i="4"/>
  <c r="K41" i="4"/>
  <c r="V41" i="4" s="1"/>
  <c r="Y85" i="5"/>
  <c r="R78" i="5"/>
  <c r="T78" i="5" s="1"/>
  <c r="K72" i="5"/>
  <c r="V72" i="5" s="1"/>
  <c r="R59" i="5"/>
  <c r="T59" i="5" s="1"/>
  <c r="R58" i="5"/>
  <c r="T58" i="5" s="1"/>
  <c r="R57" i="5"/>
  <c r="T57" i="5" s="1"/>
  <c r="R53" i="5"/>
  <c r="T53" i="5" s="1"/>
  <c r="AB50" i="5" s="1"/>
  <c r="U54" i="5"/>
  <c r="U52" i="5"/>
  <c r="U51" i="5"/>
  <c r="K50" i="5"/>
  <c r="V50" i="5" s="1"/>
  <c r="Y36" i="5"/>
  <c r="AC36" i="5"/>
  <c r="K36" i="5"/>
  <c r="V36" i="5" s="1"/>
  <c r="R41" i="5"/>
  <c r="T41" i="5" s="1"/>
  <c r="R40" i="5"/>
  <c r="T40" i="5" s="1"/>
  <c r="R39" i="5"/>
  <c r="T39" i="5" s="1"/>
  <c r="R38" i="5"/>
  <c r="T38" i="5" s="1"/>
  <c r="R37" i="5"/>
  <c r="T37" i="5" s="1"/>
  <c r="U85" i="5"/>
  <c r="Z85" i="5" s="1"/>
  <c r="T67" i="5"/>
  <c r="U56" i="5"/>
  <c r="Z56" i="5" s="1"/>
  <c r="U43" i="5"/>
  <c r="Z43" i="5" s="1"/>
  <c r="Z48" i="5" s="1"/>
  <c r="U36" i="5"/>
  <c r="Z36" i="5" s="1"/>
  <c r="Z41" i="5" s="1"/>
  <c r="T24" i="5"/>
  <c r="R24" i="4"/>
  <c r="T24" i="4" s="1"/>
  <c r="K29" i="4"/>
  <c r="V29" i="4" s="1"/>
  <c r="K36" i="4"/>
  <c r="V36" i="4" s="1"/>
  <c r="K33" i="4"/>
  <c r="V33" i="4" s="1"/>
  <c r="K32" i="4"/>
  <c r="V32" i="4" s="1"/>
  <c r="K27" i="4"/>
  <c r="V27" i="4" s="1"/>
  <c r="K35" i="4"/>
  <c r="V35" i="4" s="1"/>
  <c r="K42" i="4"/>
  <c r="V42" i="4" s="1"/>
  <c r="K47" i="4"/>
  <c r="T39" i="4"/>
  <c r="K48" i="4"/>
  <c r="V48" i="4" s="1"/>
  <c r="AC45" i="4"/>
  <c r="K46" i="4"/>
  <c r="Y45" i="4"/>
  <c r="K43" i="4"/>
  <c r="V43" i="4" s="1"/>
  <c r="Y39" i="4"/>
  <c r="AC39" i="4"/>
  <c r="Y35" i="4"/>
  <c r="AC35" i="4"/>
  <c r="Z31" i="4"/>
  <c r="Z33" i="4" s="1"/>
  <c r="Y23" i="4"/>
  <c r="K40" i="4"/>
  <c r="V40" i="4" s="1"/>
  <c r="Z39" i="4"/>
  <c r="Z35" i="4"/>
  <c r="Z37" i="4" s="1"/>
  <c r="Y31" i="4"/>
  <c r="AC31" i="4"/>
  <c r="Y16" i="4"/>
  <c r="Z23" i="4"/>
  <c r="Z29" i="4" s="1"/>
  <c r="AC23" i="4"/>
  <c r="R19" i="4"/>
  <c r="T19" i="4" s="1"/>
  <c r="AC16" i="4"/>
  <c r="Z70" i="2" l="1"/>
  <c r="Z77" i="2" s="1"/>
  <c r="AD24" i="5"/>
  <c r="AB85" i="15"/>
  <c r="AB16" i="15"/>
  <c r="Z38" i="15"/>
  <c r="Z45" i="15" s="1"/>
  <c r="AD47" i="15"/>
  <c r="AD38" i="15"/>
  <c r="AB22" i="15"/>
  <c r="AB70" i="15"/>
  <c r="AB38" i="15"/>
  <c r="AB47" i="2"/>
  <c r="AB22" i="2"/>
  <c r="AD35" i="4"/>
  <c r="AB31" i="4"/>
  <c r="AD31" i="4"/>
  <c r="Z67" i="5"/>
  <c r="Z75" i="5" s="1"/>
  <c r="AB67" i="5"/>
  <c r="Z77" i="5"/>
  <c r="Z83" i="5" s="1"/>
  <c r="AD39" i="4"/>
  <c r="AB23" i="4"/>
  <c r="AD16" i="15"/>
  <c r="S90" i="5"/>
  <c r="Z70" i="15"/>
  <c r="Z77" i="15" s="1"/>
  <c r="Z85" i="15"/>
  <c r="Z90" i="15" s="1"/>
  <c r="AD85" i="15"/>
  <c r="X98" i="15"/>
  <c r="AD79" i="15"/>
  <c r="Z16" i="2"/>
  <c r="Z20" i="2" s="1"/>
  <c r="AB16" i="2"/>
  <c r="Z47" i="2"/>
  <c r="Z56" i="2" s="1"/>
  <c r="AD38" i="2"/>
  <c r="AB38" i="2"/>
  <c r="AB85" i="2"/>
  <c r="AB58" i="15"/>
  <c r="AB39" i="4"/>
  <c r="Z16" i="15"/>
  <c r="Z20" i="15" s="1"/>
  <c r="AD77" i="5"/>
  <c r="X90" i="5"/>
  <c r="AD47" i="2"/>
  <c r="AB43" i="5"/>
  <c r="AB85" i="5"/>
  <c r="Z22" i="15"/>
  <c r="Z36" i="15" s="1"/>
  <c r="V98" i="15"/>
  <c r="Z58" i="15"/>
  <c r="Z68" i="15" s="1"/>
  <c r="AD58" i="15"/>
  <c r="AD22" i="15"/>
  <c r="Z79" i="15"/>
  <c r="Z83" i="15" s="1"/>
  <c r="T98" i="15"/>
  <c r="S98" i="15"/>
  <c r="Z47" i="15"/>
  <c r="Z56" i="15" s="1"/>
  <c r="Z92" i="15"/>
  <c r="Z96" i="15" s="1"/>
  <c r="AD85" i="2"/>
  <c r="AD70" i="2"/>
  <c r="Z58" i="2"/>
  <c r="Z68" i="2" s="1"/>
  <c r="AD22" i="2"/>
  <c r="AB77" i="5"/>
  <c r="AD67" i="5"/>
  <c r="AB56" i="5"/>
  <c r="Z50" i="5"/>
  <c r="Z54" i="5" s="1"/>
  <c r="AD43" i="5"/>
  <c r="AD16" i="5"/>
  <c r="AB16" i="5"/>
  <c r="AB35" i="4"/>
  <c r="AB45" i="4"/>
  <c r="AD79" i="2"/>
  <c r="AB58" i="2"/>
  <c r="T50" i="4"/>
  <c r="X50" i="4"/>
  <c r="AD16" i="2"/>
  <c r="X98" i="2"/>
  <c r="AD58" i="2"/>
  <c r="V98" i="2"/>
  <c r="T98" i="2"/>
  <c r="S98" i="2"/>
  <c r="AD92" i="2"/>
  <c r="T90" i="5"/>
  <c r="AD50" i="5"/>
  <c r="AD56" i="5"/>
  <c r="AD85" i="5"/>
  <c r="AD45" i="4"/>
  <c r="S50" i="4"/>
  <c r="Z88" i="5"/>
  <c r="AD36" i="5"/>
  <c r="AB36" i="5"/>
  <c r="Z65" i="5"/>
  <c r="AB24" i="5"/>
  <c r="AD23" i="4"/>
  <c r="Z43" i="4"/>
  <c r="G104" i="2"/>
  <c r="Z98" i="2" l="1"/>
  <c r="G98" i="2" s="1"/>
  <c r="Z98" i="15"/>
  <c r="G100" i="15" s="1"/>
  <c r="Z90" i="5"/>
  <c r="G90" i="5" s="1"/>
  <c r="V31" i="5"/>
  <c r="V34" i="5"/>
  <c r="V18" i="5"/>
  <c r="V20" i="5"/>
  <c r="G100" i="2" l="1"/>
  <c r="G98" i="15"/>
  <c r="V47" i="4"/>
  <c r="V46" i="4"/>
  <c r="K45" i="4"/>
  <c r="V45" i="4" s="1"/>
  <c r="K39" i="4"/>
  <c r="V39" i="4" s="1"/>
  <c r="V37" i="4"/>
  <c r="V25" i="4"/>
  <c r="K18" i="4"/>
  <c r="V18" i="4" s="1"/>
  <c r="K17" i="4" l="1"/>
  <c r="V17" i="4" s="1"/>
  <c r="H16" i="1" l="1"/>
  <c r="I16" i="1" s="1"/>
  <c r="K20" i="4" l="1"/>
  <c r="V20" i="4" s="1"/>
  <c r="V33" i="5" l="1"/>
  <c r="V32" i="5" l="1"/>
  <c r="K19" i="4"/>
  <c r="V19" i="4" s="1"/>
  <c r="K23" i="4"/>
  <c r="V23" i="4" s="1"/>
  <c r="K21" i="4"/>
  <c r="V21" i="4" s="1"/>
  <c r="X16" i="4"/>
  <c r="V19" i="5"/>
  <c r="Q16" i="4"/>
  <c r="O15" i="4"/>
  <c r="K16" i="4" l="1"/>
  <c r="V16" i="4" s="1"/>
  <c r="V50" i="4" s="1"/>
  <c r="V30" i="5"/>
  <c r="V21" i="5"/>
  <c r="V22" i="5"/>
  <c r="R16" i="4"/>
  <c r="AD16" i="4" s="1"/>
  <c r="P16" i="4"/>
  <c r="K16" i="5"/>
  <c r="V16" i="5" s="1"/>
  <c r="U16" i="4"/>
  <c r="Z16" i="4" s="1"/>
  <c r="K55" i="5"/>
  <c r="Z21" i="4" l="1"/>
  <c r="Z50" i="4" s="1"/>
  <c r="G52" i="4" s="1"/>
  <c r="V90" i="5"/>
  <c r="G92" i="5" s="1"/>
  <c r="T16" i="4"/>
  <c r="AB16" i="4" s="1"/>
  <c r="G5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00000000-0006-0000-0100-000001000000}">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00000000-0006-0000-0100-00000200000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S15" authorId="0" shapeId="0" xr:uid="{00000000-0006-0000-0100-00000300000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00000000-0006-0000-0100-00000400000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U15" authorId="0" shapeId="0" xr:uid="{00000000-0006-0000-0100-00000500000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00000000-0006-0000-0100-00000600000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00000000-0006-0000-0100-00000700000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00000000-0006-0000-0100-00000800000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00000000-0006-0000-0100-00000900000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00000000-0006-0000-0100-00000A00000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AA15" authorId="0" shapeId="0" xr:uid="{00000000-0006-0000-0100-00000B00000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00000000-0006-0000-0100-00000C00000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00000000-0006-0000-0100-00000D00000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00000000-0006-0000-0100-00000E00000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00000000-0006-0000-0200-000001000000}">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00000000-0006-0000-0200-00000200000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S15" authorId="0" shapeId="0" xr:uid="{00000000-0006-0000-0200-00000300000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00000000-0006-0000-0200-00000400000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U15" authorId="0" shapeId="0" xr:uid="{00000000-0006-0000-0200-00000500000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00000000-0006-0000-0200-00000600000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00000000-0006-0000-0200-00000700000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00000000-0006-0000-0200-00000800000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00000000-0006-0000-0200-00000900000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00000000-0006-0000-0200-00000A00000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AA15" authorId="0" shapeId="0" xr:uid="{00000000-0006-0000-0200-00000B00000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00000000-0006-0000-0200-00000C00000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00000000-0006-0000-0200-00000D00000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00000000-0006-0000-0200-00000E00000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00000000-0006-0000-0300-000001000000}">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00000000-0006-0000-0300-00000200000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S15" authorId="0" shapeId="0" xr:uid="{00000000-0006-0000-0300-00000300000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00000000-0006-0000-0300-00000400000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U15" authorId="0" shapeId="0" xr:uid="{00000000-0006-0000-0300-00000500000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00000000-0006-0000-0300-00000600000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00000000-0006-0000-0300-00000700000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00000000-0006-0000-0300-00000800000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00000000-0006-0000-0300-00000900000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00000000-0006-0000-0300-00000A00000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AA15" authorId="0" shapeId="0" xr:uid="{00000000-0006-0000-0300-00000B00000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00000000-0006-0000-0300-00000C00000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00000000-0006-0000-0300-00000D00000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00000000-0006-0000-0300-00000E00000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raczka</author>
  </authors>
  <commentList>
    <comment ref="Q15" authorId="0" shapeId="0" xr:uid="{00000000-0006-0000-0400-000001000000}">
      <text>
        <r>
          <rPr>
            <b/>
            <sz val="14"/>
            <color indexed="81"/>
            <rFont val="Tahoma"/>
            <family val="2"/>
          </rPr>
          <t>Z0 :</t>
        </r>
        <r>
          <rPr>
            <sz val="12"/>
            <color indexed="81"/>
            <rFont val="Tahoma"/>
            <family val="2"/>
          </rPr>
          <t xml:space="preserve">
</t>
        </r>
        <r>
          <rPr>
            <sz val="11"/>
            <color indexed="81"/>
            <rFont val="Tahoma"/>
            <family val="2"/>
          </rPr>
          <t>On affecte le poids pour la compétence intermédiaire et cela ligne par ligne.</t>
        </r>
      </text>
    </comment>
    <comment ref="R15" authorId="0" shapeId="0" xr:uid="{00000000-0006-0000-0400-00000200000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S15" authorId="0" shapeId="0" xr:uid="{00000000-0006-0000-0400-00000300000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T15" authorId="0" shapeId="0" xr:uid="{00000000-0006-0000-0400-00000400000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U15" authorId="0" shapeId="0" xr:uid="{00000000-0006-0000-0400-00000500000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V15" authorId="0" shapeId="0" xr:uid="{00000000-0006-0000-0400-00000600000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W15" authorId="0" shapeId="0" xr:uid="{00000000-0006-0000-0400-00000700000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X15" authorId="0" shapeId="0" xr:uid="{00000000-0006-0000-0400-00000800000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Y15" authorId="0" shapeId="0" xr:uid="{00000000-0006-0000-0400-00000900000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Z15" authorId="0" shapeId="0" xr:uid="{00000000-0006-0000-0400-00000A00000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AA15" authorId="0" shapeId="0" xr:uid="{00000000-0006-0000-0400-00000B00000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AB15" authorId="0" shapeId="0" xr:uid="{00000000-0006-0000-0400-00000C00000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C15" authorId="0" shapeId="0" xr:uid="{00000000-0006-0000-0400-00000D00000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D15" authorId="0" shapeId="0" xr:uid="{00000000-0006-0000-0400-00000E00000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sharedStrings.xml><?xml version="1.0" encoding="utf-8"?>
<sst xmlns="http://schemas.openxmlformats.org/spreadsheetml/2006/main" count="1252" uniqueCount="582">
  <si>
    <t>Établissement :</t>
  </si>
  <si>
    <t xml:space="preserve">Session : </t>
  </si>
  <si>
    <t>Nom du candidat :</t>
  </si>
  <si>
    <t>Prénom du candidat :</t>
  </si>
  <si>
    <t>Date de l'évaluation :</t>
  </si>
  <si>
    <t>Lieu de l'évaluation :</t>
  </si>
  <si>
    <t>Poids de la compétence</t>
  </si>
  <si>
    <t>Compétences évaluées</t>
  </si>
  <si>
    <t>Taux pondéré de compétences et indicateurs évalués :</t>
  </si>
  <si>
    <t>Note brute obtenue par calcul automatique :</t>
  </si>
  <si>
    <t xml:space="preserve"> /20</t>
  </si>
  <si>
    <t>Note sur 20 proposée au jury* :</t>
  </si>
  <si>
    <t>/20</t>
  </si>
  <si>
    <t>Appréciation globale</t>
  </si>
  <si>
    <t>Noms des Correcteurs</t>
  </si>
  <si>
    <t>Signatures</t>
  </si>
  <si>
    <t>Date</t>
  </si>
  <si>
    <t>Evaluation</t>
  </si>
  <si>
    <t xml:space="preserve">Critères d'évaluation                                            </t>
  </si>
  <si>
    <t>CCF</t>
  </si>
  <si>
    <t>Note sur 20</t>
  </si>
  <si>
    <t>C 1.1.1</t>
  </si>
  <si>
    <t>C 1.1.2</t>
  </si>
  <si>
    <t>C 2.1.1</t>
  </si>
  <si>
    <t>C 2.1.2</t>
  </si>
  <si>
    <t>C 3.1.1</t>
  </si>
  <si>
    <t>C 2.1.3</t>
  </si>
  <si>
    <t>C 2.3.1</t>
  </si>
  <si>
    <t>C 3.7.1</t>
  </si>
  <si>
    <t>C 3.7.2</t>
  </si>
  <si>
    <t>C 3.7.3</t>
  </si>
  <si>
    <t xml:space="preserve">
</t>
  </si>
  <si>
    <t>Z0</t>
  </si>
  <si>
    <t>Z2</t>
  </si>
  <si>
    <t>Z3</t>
  </si>
  <si>
    <t>Z4</t>
  </si>
  <si>
    <t>Z5</t>
  </si>
  <si>
    <t>Z6</t>
  </si>
  <si>
    <t>Z7</t>
  </si>
  <si>
    <t>Z8</t>
  </si>
  <si>
    <t>Z9</t>
  </si>
  <si>
    <t>Z10</t>
  </si>
  <si>
    <t>Z11</t>
  </si>
  <si>
    <t>Z12</t>
  </si>
  <si>
    <t>Z13</t>
  </si>
  <si>
    <t>Z14</t>
  </si>
  <si>
    <t>C 3.3.2</t>
  </si>
  <si>
    <t>Taux pondéré</t>
  </si>
  <si>
    <t>Non</t>
  </si>
  <si>
    <t>* La note proposée, arrondie au demi point, est décidée par les évaluateurs à partir de la note brute qui peut être modulée de + 0 à + 1 point en fonction de la réactivité du candidat ou de tout autre attitude professionnelle positive observée.</t>
  </si>
  <si>
    <t xml:space="preserve">Note sur 20 proposée au jury* : </t>
  </si>
  <si>
    <t>/80</t>
  </si>
  <si>
    <t>Compétence non acquise</t>
  </si>
  <si>
    <t>Compétence en cours d'acquisition  non stabilisée</t>
  </si>
  <si>
    <t>Compétence partiellement acquise</t>
  </si>
  <si>
    <t>Compétence totalement acquise et transférable</t>
  </si>
  <si>
    <t>UP1</t>
  </si>
  <si>
    <t>UP2</t>
  </si>
  <si>
    <t>UP3</t>
  </si>
  <si>
    <t xml:space="preserve">Critères d'évaluation        </t>
  </si>
  <si>
    <t>C 2.2.1</t>
  </si>
  <si>
    <t>C 2.2.2</t>
  </si>
  <si>
    <t>C 3.2.1</t>
  </si>
  <si>
    <t>C 3.2.2</t>
  </si>
  <si>
    <t>C 3.3.1</t>
  </si>
  <si>
    <t>C 3.4.1</t>
  </si>
  <si>
    <t>C 3.5.1</t>
  </si>
  <si>
    <t>C 3.4.2</t>
  </si>
  <si>
    <t>C 3.5.2</t>
  </si>
  <si>
    <t>C 3.6.1</t>
  </si>
  <si>
    <t>C 3.6.2</t>
  </si>
  <si>
    <t>C 3.5.3</t>
  </si>
  <si>
    <t>C4.2.1</t>
  </si>
  <si>
    <t>C4.2.2</t>
  </si>
  <si>
    <t>C4.2.3</t>
  </si>
  <si>
    <r>
      <t xml:space="preserve"> </t>
    </r>
    <r>
      <rPr>
        <b/>
        <sz val="28"/>
        <color rgb="FF002060"/>
        <rFont val="Arial"/>
        <family val="2"/>
      </rPr>
      <t>/20</t>
    </r>
  </si>
  <si>
    <t>EP1</t>
  </si>
  <si>
    <t>EP2</t>
  </si>
  <si>
    <t>EP3</t>
  </si>
  <si>
    <t>x</t>
  </si>
  <si>
    <t>C1.1 - Identifier, décoder et interpréter les données de définition d’un ouvrage ou d’un élément</t>
  </si>
  <si>
    <t>C1.2 - Analyser les contraintes de réalisation et une situation de chantier</t>
  </si>
  <si>
    <t>CHARPENTIER BOIS</t>
  </si>
  <si>
    <t>Préparation de la fabrication et de la mise en œuvre sur chantier</t>
  </si>
  <si>
    <t>Mise en œuvre d’un ouvrage sur chantier</t>
  </si>
  <si>
    <t>C 1.1.3</t>
  </si>
  <si>
    <t>C 1.1.4</t>
  </si>
  <si>
    <t>C 1.1.5</t>
  </si>
  <si>
    <t>C 1.1.6</t>
  </si>
  <si>
    <t>C 1.2.1</t>
  </si>
  <si>
    <t>C 1.2.2</t>
  </si>
  <si>
    <t>C 1.2.3</t>
  </si>
  <si>
    <t>C 1.2.4</t>
  </si>
  <si>
    <t>C 1.2.5</t>
  </si>
  <si>
    <t>C 1.2.6</t>
  </si>
  <si>
    <t>C 1.2.7</t>
  </si>
  <si>
    <t>C 2.2.3</t>
  </si>
  <si>
    <t>C2.1 - Proposer et justifier des solutions techniques de réalisation</t>
  </si>
  <si>
    <t>C2.2 - Traduire graphiquement une solution technique</t>
  </si>
  <si>
    <t>C2.3 - Etablir et optimiser les quantitatifs</t>
  </si>
  <si>
    <t>C 2.3.2</t>
  </si>
  <si>
    <t>C 2.3.3</t>
  </si>
  <si>
    <t>C 2.3.4</t>
  </si>
  <si>
    <t>C 2.3.5</t>
  </si>
  <si>
    <t>C2.4 - Compléter des processus de réalisation</t>
  </si>
  <si>
    <t>C 2.4.1</t>
  </si>
  <si>
    <t>C 2.4.2</t>
  </si>
  <si>
    <t>C 2.4.3</t>
  </si>
  <si>
    <t>C 2.4.4</t>
  </si>
  <si>
    <t>L’identification des documents est réalisée sans erreur.</t>
  </si>
  <si>
    <t>Les manipulations simples de visualisation et le choix des vues permettent la compréhension de l’ouvrage.</t>
  </si>
  <si>
    <t>L’identification des volumes est réalisée sans erreur.</t>
  </si>
  <si>
    <t>L’identification et la localisation de l’élément sont réalisées sans erreur.
L’élément est correctement repéré, caractérisé et désigner.</t>
  </si>
  <si>
    <t>Les dimensions et les angles sont correctement identifiés et permettent la réalisation de l’activité.</t>
  </si>
  <si>
    <t>Les informations et données relevées sont concordantes et exploitables.</t>
  </si>
  <si>
    <t>L'environnement du chantier est correctement identifié :
- les possibilités d’accès, de circulation et de stockage,
- les réseaux disponibles,
- les règlementations à respecter (horaires, bruits, nuisances …).</t>
  </si>
  <si>
    <t>Les moyens matériels choisis sont adaptés à son intervention.</t>
  </si>
  <si>
    <t>La règle de mise en œuvre est applicable à la réalisation.</t>
  </si>
  <si>
    <t>L’inventaire des différentes caractéristiques est effectué sans erreur.
Les données recueillies sont fiables.</t>
  </si>
  <si>
    <t>Les caractéristiques et les performances sont repérées sans erreur.
Les comparaisons effectuées permettent d’effectuer un choix judicieux.</t>
  </si>
  <si>
    <t>Le résultat est compatible avec les données et les contraintes techniques.</t>
  </si>
  <si>
    <r>
      <rPr>
        <b/>
        <sz val="12"/>
        <color rgb="FF000000"/>
        <rFont val="Arial"/>
        <family val="2"/>
      </rPr>
      <t>Identifier</t>
    </r>
    <r>
      <rPr>
        <sz val="12"/>
        <color rgb="FF000000"/>
        <rFont val="Arial"/>
        <family val="2"/>
      </rPr>
      <t xml:space="preserve"> l’ensemble des matériels et matériaux de construction, quincailleries et accessoires…</t>
    </r>
  </si>
  <si>
    <r>
      <rPr>
        <b/>
        <sz val="12"/>
        <color rgb="FF000000"/>
        <rFont val="Arial"/>
        <family val="2"/>
      </rPr>
      <t>Renseigner</t>
    </r>
    <r>
      <rPr>
        <sz val="12"/>
        <color rgb="FF000000"/>
        <rFont val="Arial"/>
        <family val="2"/>
      </rPr>
      <t xml:space="preserve"> un bordereau de fabrication ou de chantier :
- 	les quantités matières,
- 	les quincailleries et les accessoires,
- 	les consommables...	</t>
    </r>
  </si>
  <si>
    <t>Le croquis traduit correctement les besoins exprimés et facilite la compréhension de la situation.</t>
  </si>
  <si>
    <t>Les relevés effectués sont conformes à la réalité.
Le document établi est fiable et lisible.
Les représentations sont pertinentes et exploitables en fabrication ou en lancement de commande.</t>
  </si>
  <si>
    <t>Les résultats respectent les données et les règles de représentation / cotation.
Les représentations sont pertinentes et exploitables.
Les différents documents exécutés ne comportent pas d’erreur pour l’ouvrage.</t>
  </si>
  <si>
    <t>Les éléments sont tous correctement listés et désignés.</t>
  </si>
  <si>
    <t>Les quantitatifs sont exacts et permettent la fabrication et la mise en œuvre du chantier.</t>
  </si>
  <si>
    <t>L’inventaire des besoins est complet et permet la réalisation de l’ouvrage.</t>
  </si>
  <si>
    <t>Le rendement est optimisé selon la disponibilité de matière d’œuvre.</t>
  </si>
  <si>
    <t>Les documents sont exploitables par l’entreprise.</t>
  </si>
  <si>
    <t>Les opérations à réaliser sont identifiées pour chacun des éléments et composants,</t>
  </si>
  <si>
    <t>Le mode opératoire établi traduit correctement :
- les données du fabricant,
- les normes en vigueur,
- les consignes de sécurité.</t>
  </si>
  <si>
    <t>Le processus de réalisation prend en compte les données de la notice du fabricant.
La formalisation du processus de réalisation est exploitable par un tiers.</t>
  </si>
  <si>
    <t>C 3.1.2</t>
  </si>
  <si>
    <t>C 3.1.3</t>
  </si>
  <si>
    <t>C 3.1.4</t>
  </si>
  <si>
    <t>C 3.1.5</t>
  </si>
  <si>
    <t>C 3.1.6</t>
  </si>
  <si>
    <t>C 3.1.7</t>
  </si>
  <si>
    <t>C5.1.1</t>
  </si>
  <si>
    <t>C 3.2.3</t>
  </si>
  <si>
    <t>C 3.2.4</t>
  </si>
  <si>
    <t>C 3.2.5</t>
  </si>
  <si>
    <t>C 3.2.6</t>
  </si>
  <si>
    <t>C 3.2.7</t>
  </si>
  <si>
    <t>C 3.2.8</t>
  </si>
  <si>
    <t>C 3.2.9</t>
  </si>
  <si>
    <t>C 3.2.10</t>
  </si>
  <si>
    <t>C 3.2.11</t>
  </si>
  <si>
    <t>C 3.3.3</t>
  </si>
  <si>
    <t>C 3.3.4</t>
  </si>
  <si>
    <t>C 3.3.5</t>
  </si>
  <si>
    <t>C 3.3.6</t>
  </si>
  <si>
    <t>C 3.4.3</t>
  </si>
  <si>
    <t>C 3.4.4</t>
  </si>
  <si>
    <t>C 3.4.5</t>
  </si>
  <si>
    <t>C 3.4.6</t>
  </si>
  <si>
    <t>C 3.5.4</t>
  </si>
  <si>
    <t>C 3.5.5</t>
  </si>
  <si>
    <t>C 3.6.3</t>
  </si>
  <si>
    <t>C 3.6.4</t>
  </si>
  <si>
    <t>C 3.6.5</t>
  </si>
  <si>
    <t>C 3.6.6</t>
  </si>
  <si>
    <t>C 3.6.7</t>
  </si>
  <si>
    <t>C 3.6.8</t>
  </si>
  <si>
    <t>C 3.6.9</t>
  </si>
  <si>
    <t>C 3.6.10</t>
  </si>
  <si>
    <t>C 3.7.4</t>
  </si>
  <si>
    <t>C 3.7.5</t>
  </si>
  <si>
    <t>C 3.7.6</t>
  </si>
  <si>
    <t>C 3.7.7</t>
  </si>
  <si>
    <t>C 3.7.8</t>
  </si>
  <si>
    <t>C 3.7.9</t>
  </si>
  <si>
    <t>C 3.8.1</t>
  </si>
  <si>
    <t>C 3.8.2</t>
  </si>
  <si>
    <t>C 3.8.3</t>
  </si>
  <si>
    <t>C 3.8.4</t>
  </si>
  <si>
    <t>C 3.8.5</t>
  </si>
  <si>
    <t>C 3.8.6</t>
  </si>
  <si>
    <t>C 3.8.7</t>
  </si>
  <si>
    <t>C5.1.2</t>
  </si>
  <si>
    <t>C5.1.3</t>
  </si>
  <si>
    <t>C5.1.4</t>
  </si>
  <si>
    <t>C3.1 - Organiser et sécuriser son espace de travail</t>
  </si>
  <si>
    <t>Les dangers sont identifiés de manière exhaustive.
Le poste de travail est délimité. 
Les accès et les circulations sont définis et dégagés.
Les risques liés à la co-activité sont identifiés et maîtrisés. 
Les principes de la prévention des Risques liés à l'activité Physique (P.R.A.P.) sont appliqués.</t>
  </si>
  <si>
    <t>L’organisation du poste et de son environnement est conforme à l’évaluation des risques professionnels, à l’ergonomie, à la qualité.</t>
  </si>
  <si>
    <t>Une démarche de prévention dans son environnement de travail est mise en œuvre. 
Les mesures de protection individuelles et collectives sont correctement appliquées et adaptées à la situation.
L’aspiration est fonctionnelle (machines fixes et électroportatives) et correctement utilisée.
Les mesures de sécurité préconisées par la F.D.S. sont respectées.
Le bon état des équipements est vérifié et les dates de vérification générale périodique (VGP) sont contrôlées. 
Les moyens de nettoyage par aspiration sont présents.
Les principes de la prévention des Risques liés à l'activité Physique (P.R.A.P.) sont appliqués.</t>
  </si>
  <si>
    <t xml:space="preserve">Les modes opératoires fournis par la hiérarchie sont respectés.
Les consignes collectives et individuelles sont respectées.
Les équipements de protection individuelle (E.P.I.) sont portés et adaptés à la situation.
Les moyens de manutention utilisés correspondent aux situations de travail (charges, dimensions…).  </t>
  </si>
  <si>
    <t>Une situation dangereuse est signalée à sa hiérarchie.
Le droit de retrait est appliqué en cas de danger grave et imminent.</t>
  </si>
  <si>
    <t>Le temps donné est pris en compte.</t>
  </si>
  <si>
    <t>La nature, les dimensions, la géométrie et les caractéristiques physiques des matériaux sont correctement évaluées.
La procédure de livraison des matériaux, produits et ouvrages est fiable.</t>
  </si>
  <si>
    <t>Les quantités contrôlées correspondent aux besoins.</t>
  </si>
  <si>
    <t>Le contrôle permet de vérifier l’humidité des bois comprise dans la tolérance admissible.</t>
  </si>
  <si>
    <t>Les contrôles permettent de vérifier les dimensions, la planéité, les pentes, les angles, l’équerrage et les coupes conformes au cahier des charges.</t>
  </si>
  <si>
    <t>Les contrôles permettent de vérifier la conformité des produits et des ouvrages par rapport aux plans et aux règles en vigueur mis à disposition.</t>
  </si>
  <si>
    <t>Les fiches de contrôle qualité sont complétées de manière exhaustive et permettent la traçabilité des opérations.</t>
  </si>
  <si>
    <r>
      <rPr>
        <b/>
        <sz val="12"/>
        <color rgb="FF000000"/>
        <rFont val="Arial"/>
        <family val="2"/>
      </rPr>
      <t>Rendre</t>
    </r>
    <r>
      <rPr>
        <sz val="12"/>
        <color rgb="FF000000"/>
        <rFont val="Arial"/>
        <family val="2"/>
      </rPr>
      <t xml:space="preserve"> compte des résultats et des défauts constatés</t>
    </r>
  </si>
  <si>
    <t>Les résultats transmis sont fiables.
Les anomalies et/ou défauts sont signalés.</t>
  </si>
  <si>
    <t>La sélection et l’affectation des matériaux sont bien optimisées.
La répartition des bois permet une organisation rationnelle à l’atelier.</t>
  </si>
  <si>
    <t xml:space="preserve">L'orientation choisie respecte les spécificités du matériau : 
- croissance de l'arbre, fil du bois, nœuds, maille… 
- type de débit, déformations, 
- défauts et altérations,
- … </t>
  </si>
  <si>
    <t>La préparation est conforme aux besoins.</t>
  </si>
  <si>
    <t>C3.3 - Rechercher les caractéristiques géométriques et dimensionnelles</t>
  </si>
  <si>
    <t>Les tracés d’épures sont lisibles, précis et exploitables en fabrication. 
Les conventions de représentation sont respectées.</t>
  </si>
  <si>
    <t>Les épures permettent effectivement le tracé des éléments par mise sur ligne et/ou report de longueurs, angles et formes.</t>
  </si>
  <si>
    <t>Les longueurs et angles sont calculés et correctement exprimés :
- numériquement, 
- par calculs trigonométriques (triangle rectangle),</t>
  </si>
  <si>
    <t>L'exploitation du progiciel charpente est suffisamment maîtrisée pour effectuer les recherches demandées. 
Les caractéristiques géométriques et dimensionnelles produites sont fiables et suffisantes pour le tracé des éléments bois, panneaux, etc.</t>
  </si>
  <si>
    <t>Le gabarit traduit fidèlement le tracé à reproduire.</t>
  </si>
  <si>
    <t>C3.4 - Tracer des éléments constitutifs de l’ouvrage</t>
  </si>
  <si>
    <t>Les tracés sont conformes à l’épure et utilisables par d’autres exécutants.</t>
  </si>
  <si>
    <t>Les tracés sont conformes aux données.</t>
  </si>
  <si>
    <t>Les tracés sont conformes à la forme et aux dimensions relevées.</t>
  </si>
  <si>
    <t>Les repères et marques sont conformes aux plans de levage et aux conventions de repérage des bois.</t>
  </si>
  <si>
    <t>C3.5 - Installer son poste de travail, les outillages</t>
  </si>
  <si>
    <t xml:space="preserve">Le choix des outils est en adéquation avec le matériau utilisé et l'usinage à effectuer. </t>
  </si>
  <si>
    <t xml:space="preserve">Les outils et accessoires sont contrôlés et installés conformément aux règles de prévention et de sécurité. </t>
  </si>
  <si>
    <t>Les réglages méthodiques respectent les référentiels machines et les spécificités des outillages utilisés. 
Le positionnement des outillages permet une réalisation conforme aux spécifications des pièces.</t>
  </si>
  <si>
    <t xml:space="preserve">Les valeurs de réglage choisies permettent d'assurer la qualité, la conformité des usinages et la sécurité des personnels. </t>
  </si>
  <si>
    <t xml:space="preserve">C3.6 - Réaliser les opérations de taillage et d’usinage </t>
  </si>
  <si>
    <t>Les opérations d’usinage sont conformes aux tracés.</t>
  </si>
  <si>
    <t>L’élément réalisé est conforme aux données.</t>
  </si>
  <si>
    <t>Le gabarit réalisé est conforme aux données.</t>
  </si>
  <si>
    <r>
      <rPr>
        <b/>
        <sz val="12"/>
        <color rgb="FF000000"/>
        <rFont val="Arial"/>
        <family val="2"/>
      </rPr>
      <t>Tailler</t>
    </r>
    <r>
      <rPr>
        <sz val="12"/>
        <color rgb="FF000000"/>
        <rFont val="Arial"/>
        <family val="2"/>
      </rPr>
      <t xml:space="preserve"> les liaisons : mortaiser, tenonner, entailler, percer, défoncer…</t>
    </r>
  </si>
  <si>
    <t xml:space="preserve">Les tracés sont respectés.
Les liaisons sont conformes aux consignes données et aux contraintes de fabrication. </t>
  </si>
  <si>
    <t>Les opérations d’usinage sont conformes aux données.</t>
  </si>
  <si>
    <t>Les formes et dimensions sont respectées.
L’optimisation permet de minimiser les chutes.</t>
  </si>
  <si>
    <t>Le produit réalisé est conforme au gabarit.
Le montage d’usinage permet d’obtenir un produit conforme.</t>
  </si>
  <si>
    <t xml:space="preserve">Les contrôles sont effectifs en cours d'opération et sur le produit fini. </t>
  </si>
  <si>
    <t>C3.7 - Effectuer les opérations d’assemblage et de finition</t>
  </si>
  <si>
    <t>L’ouvrage préfabriqué est conforme à l’épure et/ou aux données.</t>
  </si>
  <si>
    <t>L’ensemble monté est conforme à l’épure ou/aux données.</t>
  </si>
  <si>
    <r>
      <rPr>
        <b/>
        <sz val="12"/>
        <color rgb="FF000000"/>
        <rFont val="Arial"/>
        <family val="2"/>
      </rPr>
      <t>Effectuer</t>
    </r>
    <r>
      <rPr>
        <sz val="12"/>
        <color rgb="FF000000"/>
        <rFont val="Arial"/>
        <family val="2"/>
      </rPr>
      <t xml:space="preserve"> les opérations :
- clouage,
- chevillage,
- boulonnage,
- vissage…</t>
    </r>
  </si>
  <si>
    <t>Les opérations effectuées sont conformes aux procédures et correspondent aux données.</t>
  </si>
  <si>
    <t>Le collage est conforme aux fiches de procédures et respecte les règles d’hygiène et de sécurité.</t>
  </si>
  <si>
    <r>
      <rPr>
        <b/>
        <sz val="12"/>
        <color rgb="FF000000"/>
        <rFont val="Arial"/>
        <family val="2"/>
      </rPr>
      <t>Installer</t>
    </r>
    <r>
      <rPr>
        <sz val="12"/>
        <color rgb="FF000000"/>
        <rFont val="Arial"/>
        <family val="2"/>
      </rPr>
      <t xml:space="preserve"> sur les éléments préfabriqués : 
- les ferrures, quincailleries et accessoires, 
- les composants menuisés 
- les produits d’isolation et d’étanchéité, 
- les revêtements et parements. </t>
    </r>
  </si>
  <si>
    <t xml:space="preserve">Les opérations effectuées sont conformes aux plans et procédures établies. 
L'application des N.F. D.T.U. et/ou avis techniques est effective. </t>
  </si>
  <si>
    <t>Le traitement est conforme aux fiches de procédures de l’entreprise.
Les mesures de sécurité préconisées par la F.D.S. sont respectées.</t>
  </si>
  <si>
    <t>Les contrôles sont effectifs en cours d'opération et sur le produit fini. 
Les moyens choisis sont pertinents.</t>
  </si>
  <si>
    <t>C3.8 - Préparer l’approvisionnement du chantier</t>
  </si>
  <si>
    <t xml:space="preserve">Les protections sont pertinentes au regard des risques de dégradation encourus. </t>
  </si>
  <si>
    <t>Les pièces, les éléments, les composants et les ouvrages fabriqués sont conditionnés selon les consignes.</t>
  </si>
  <si>
    <t>Le regroupement est conforme aux contraintes des moyens de transport et de levage et du planning d’intervention.</t>
  </si>
  <si>
    <t>Les matériaux, les matériels, les produits, les quincailleries et les ouvrages sont manipulés et stockés suivant les consignes.
Les contraintes de circulation sont respectées.</t>
  </si>
  <si>
    <t>Le chargement respecte l’ordre de livraison.
La manutention respecte les principes de la prévention des Risques liés à l'activité Physique (P.R.A.P.).
Les produits sont chargés en respectant les préconisations des fiches de données de sécurité.</t>
  </si>
  <si>
    <t>C5.1 - Effectuer les opérations d’entretien courant</t>
  </si>
  <si>
    <t>L’état de coupe des outils est vérifié et conforme aux données.</t>
  </si>
  <si>
    <r>
      <rPr>
        <b/>
        <sz val="12"/>
        <color rgb="FF000000"/>
        <rFont val="Arial"/>
        <family val="2"/>
      </rPr>
      <t xml:space="preserve">Identifier </t>
    </r>
    <r>
      <rPr>
        <sz val="12"/>
        <color rgb="FF000000"/>
        <rFont val="Arial"/>
        <family val="2"/>
      </rPr>
      <t xml:space="preserve">les indices apparents de dysfonctionnement d'un matériel, d’un équipement, d’une machine ou d’un outillage : 
- comportement anormal, 
- état anormal,
- résultat anormal. </t>
    </r>
  </si>
  <si>
    <t xml:space="preserve">Les indices, les informations d'indicateurs, l’insuffisance et/ou l’irrégularité sont identifiés. </t>
  </si>
  <si>
    <t xml:space="preserve">Les opérations de remises en état sont conformes aux prescriptions du constructeur. 
Les règles de sécurité sont respectées. 
Le port des équipements individuels de protection est effectif. </t>
  </si>
  <si>
    <r>
      <rPr>
        <b/>
        <sz val="12"/>
        <color rgb="FF000000"/>
        <rFont val="Arial"/>
        <family val="2"/>
      </rPr>
      <t>Contrôler</t>
    </r>
    <r>
      <rPr>
        <sz val="12"/>
        <color rgb="FF000000"/>
        <rFont val="Arial"/>
        <family val="2"/>
      </rPr>
      <t xml:space="preserve"> les résultats obtenus après intervention. </t>
    </r>
  </si>
  <si>
    <t xml:space="preserve">Le résultat obtenu est conforme aux attentes. </t>
  </si>
  <si>
    <t>C1.3 - Relever les caractéristiques d’un ouvrage et/ou d’une situation de chantier</t>
  </si>
  <si>
    <t>C1.3.1</t>
  </si>
  <si>
    <t>C1.3.2</t>
  </si>
  <si>
    <t>C1.3.3</t>
  </si>
  <si>
    <t>C1.3.4</t>
  </si>
  <si>
    <t>C1.3.5</t>
  </si>
  <si>
    <t>C4.1 - Organiser et sécuriser son intervention sur chantier en adoptant une attitude éco-responsable</t>
  </si>
  <si>
    <t>C4.2.4</t>
  </si>
  <si>
    <t>C4.2.5</t>
  </si>
  <si>
    <t>C4.2.6</t>
  </si>
  <si>
    <t>C4.2.7</t>
  </si>
  <si>
    <t>C4.2.8</t>
  </si>
  <si>
    <t xml:space="preserve">C4.2 - Contrôler la conformité des supports et des ouvrages
	</t>
  </si>
  <si>
    <t>C4.3 - Implanter les ouvrages sur chantier</t>
  </si>
  <si>
    <t>C4.3.1</t>
  </si>
  <si>
    <t>C4.3.2</t>
  </si>
  <si>
    <t>C4.3.3</t>
  </si>
  <si>
    <t>C4.3.4</t>
  </si>
  <si>
    <t>C4.3.5</t>
  </si>
  <si>
    <t>C4.3.6</t>
  </si>
  <si>
    <t>C4.3.7</t>
  </si>
  <si>
    <t>C4.3.8</t>
  </si>
  <si>
    <t>C4.3.9</t>
  </si>
  <si>
    <t>C4.3.10</t>
  </si>
  <si>
    <t xml:space="preserve">C4.4 - Lever et stabiliser les structures bois </t>
  </si>
  <si>
    <t>C4.4.1</t>
  </si>
  <si>
    <t>C4.4.2</t>
  </si>
  <si>
    <t>C4.4.3</t>
  </si>
  <si>
    <t>C4.4.4</t>
  </si>
  <si>
    <t>C4.4.5</t>
  </si>
  <si>
    <t>C4.4.6</t>
  </si>
  <si>
    <t>C4.4.7</t>
  </si>
  <si>
    <t>C4.4.8</t>
  </si>
  <si>
    <t>C4.4.9</t>
  </si>
  <si>
    <t>C4.4.10</t>
  </si>
  <si>
    <t>C4.4.11</t>
  </si>
  <si>
    <t xml:space="preserve">C4.5 - Installer les revêtements, les isolants et les accessoires </t>
  </si>
  <si>
    <t>C4.5.1</t>
  </si>
  <si>
    <t>C4.5.2</t>
  </si>
  <si>
    <t>C4.5.3</t>
  </si>
  <si>
    <t>C4.5.4</t>
  </si>
  <si>
    <t>C4.5.5</t>
  </si>
  <si>
    <t>C4.5.6</t>
  </si>
  <si>
    <t>C4.5.7</t>
  </si>
  <si>
    <t>C4.5.8</t>
  </si>
  <si>
    <t xml:space="preserve">C4.6 - Remplacer des éléments de charpente sur un ouvrage existant </t>
  </si>
  <si>
    <t>C4.6.1</t>
  </si>
  <si>
    <t>C4.6.2</t>
  </si>
  <si>
    <t>C4.6.3</t>
  </si>
  <si>
    <t>C4.6.4</t>
  </si>
  <si>
    <t>C4.6.5</t>
  </si>
  <si>
    <t>C4.7 - Contrôler la conformité de l’ouvrage mis en œuvre</t>
  </si>
  <si>
    <t>C4.7.1</t>
  </si>
  <si>
    <t>C4.7.2</t>
  </si>
  <si>
    <t>C4.7.3</t>
  </si>
  <si>
    <t>C4.7.4</t>
  </si>
  <si>
    <t>C4.7.5</t>
  </si>
  <si>
    <t>C4.7.6</t>
  </si>
  <si>
    <t>C6.1 - Communiquer avec les différents partenaires</t>
  </si>
  <si>
    <t>C6.1.1</t>
  </si>
  <si>
    <t>C6.1.2</t>
  </si>
  <si>
    <t>C6.1.3</t>
  </si>
  <si>
    <t>C6.1.4</t>
  </si>
  <si>
    <t>C6.1.5</t>
  </si>
  <si>
    <r>
      <rPr>
        <b/>
        <sz val="12"/>
        <color rgb="FF000000"/>
        <rFont val="Arial"/>
        <family val="2"/>
      </rPr>
      <t>Localiser</t>
    </r>
    <r>
      <rPr>
        <sz val="12"/>
        <color rgb="FF000000"/>
        <rFont val="Arial"/>
        <family val="2"/>
      </rPr>
      <t xml:space="preserve"> les réseaux et vérifier leur protection.</t>
    </r>
  </si>
  <si>
    <t>Les réseaux apparents et souterrains sont repérés (marquage, signalétique…).</t>
  </si>
  <si>
    <r>
      <rPr>
        <b/>
        <sz val="12"/>
        <color rgb="FF000000"/>
        <rFont val="Arial"/>
        <family val="2"/>
      </rPr>
      <t>Vérifier</t>
    </r>
    <r>
      <rPr>
        <sz val="12"/>
        <color rgb="FF000000"/>
        <rFont val="Arial"/>
        <family val="2"/>
      </rPr>
      <t xml:space="preserve"> la disponibilité et la conformité des dispositifs de sécurité collective installés sur le chantier.</t>
    </r>
  </si>
  <si>
    <t>Les dispositifs et éléments de sécurité installés sont conformes au P.P.S.P.S. et aux tâches à réaliser.</t>
  </si>
  <si>
    <r>
      <rPr>
        <b/>
        <sz val="12"/>
        <color rgb="FF000000"/>
        <rFont val="Arial"/>
        <family val="2"/>
      </rPr>
      <t>Signaler</t>
    </r>
    <r>
      <rPr>
        <sz val="12"/>
        <color rgb="FF000000"/>
        <rFont val="Arial"/>
        <family val="2"/>
      </rPr>
      <t xml:space="preserve"> les dispositifs de sécurité complémentaires à installer et les impossibilités constatées.</t>
    </r>
  </si>
  <si>
    <t>Les propositions alternatives sont formulées.</t>
  </si>
  <si>
    <r>
      <rPr>
        <b/>
        <sz val="12"/>
        <color rgb="FF000000"/>
        <rFont val="Arial"/>
        <family val="2"/>
      </rPr>
      <t>Relever</t>
    </r>
    <r>
      <rPr>
        <sz val="12"/>
        <color rgb="FF000000"/>
        <rFont val="Arial"/>
        <family val="2"/>
      </rPr>
      <t xml:space="preserve"> les caractéristiques dimensionnelles et géométriques des ouvrages et supports.</t>
    </r>
  </si>
  <si>
    <t>Les relevés de mesures sont fiables et exploitables en fabrication et lors du levage.</t>
  </si>
  <si>
    <r>
      <rPr>
        <b/>
        <sz val="12"/>
        <color rgb="FF000000"/>
        <rFont val="Arial"/>
        <family val="2"/>
      </rPr>
      <t>Vérifier</t>
    </r>
    <r>
      <rPr>
        <sz val="12"/>
        <color rgb="FF000000"/>
        <rFont val="Arial"/>
        <family val="2"/>
      </rPr>
      <t xml:space="preserve"> la nature et les caractéristiques des supports.</t>
    </r>
  </si>
  <si>
    <t>Le contrôle est fiable. Les écarts au C.C.T.P. sont évalués et signalés.</t>
  </si>
  <si>
    <t>C4.1.1</t>
  </si>
  <si>
    <t>C4.1.2</t>
  </si>
  <si>
    <t>C4.1.3</t>
  </si>
  <si>
    <t>C4.1.4</t>
  </si>
  <si>
    <t>C4.1.5</t>
  </si>
  <si>
    <t>C4.1.6</t>
  </si>
  <si>
    <t>C4.1.7</t>
  </si>
  <si>
    <t>C4.1.8</t>
  </si>
  <si>
    <t>C4.1.9</t>
  </si>
  <si>
    <t>C4.1.10</t>
  </si>
  <si>
    <t>C4.1.11</t>
  </si>
  <si>
    <t>C4.1.12</t>
  </si>
  <si>
    <t>C4.1.13</t>
  </si>
  <si>
    <t>C4.1.14</t>
  </si>
  <si>
    <t>C4.1.15</t>
  </si>
  <si>
    <t>Les réseaux électriques sont identifiés. Les lignes nues sont consignées/isolées.
Les effets du vent sont pris en compte pour le levage.
Les situations dangereuses de son poste de travail sont identifiées.
Les voies de circulation sont définies.
Les zones de déchargement sont identifiées.
Le P.I.C. est respecté.</t>
  </si>
  <si>
    <r>
      <rPr>
        <b/>
        <sz val="12"/>
        <color rgb="FF000000"/>
        <rFont val="Arial"/>
        <family val="2"/>
      </rPr>
      <t>Identifier</t>
    </r>
    <r>
      <rPr>
        <sz val="12"/>
        <color rgb="FF000000"/>
        <rFont val="Arial"/>
        <family val="2"/>
      </rPr>
      <t xml:space="preserve"> les risques propres aux structures existantes.</t>
    </r>
  </si>
  <si>
    <t>Les ouvrages sont étayés.
Les baies et trémies sont protégées.
Les surfaces de travail (dalles, planchers) en hauteur sont protégées.</t>
  </si>
  <si>
    <r>
      <rPr>
        <b/>
        <sz val="12"/>
        <color rgb="FF000000"/>
        <rFont val="Arial"/>
        <family val="2"/>
      </rPr>
      <t>Respecter</t>
    </r>
    <r>
      <rPr>
        <sz val="12"/>
        <color rgb="FF000000"/>
        <rFont val="Arial"/>
        <family val="2"/>
      </rPr>
      <t xml:space="preserve"> l’organisation des zones de travail sur le chantier : 
- zones de stockage, 
- zones de dégagement, 
- zones d'implantation des moyens de levage.</t>
    </r>
  </si>
  <si>
    <t>Les matériels, outillages sont disposés rationnellement en tenant compte : 
- du plan d'intervention, 
- du travail à réaliser, 
- des règles de prévention et de sécurité.</t>
  </si>
  <si>
    <r>
      <rPr>
        <b/>
        <sz val="12"/>
        <color rgb="FF000000"/>
        <rFont val="Arial"/>
        <family val="2"/>
      </rPr>
      <t>Mettre en œuvre</t>
    </r>
    <r>
      <rPr>
        <sz val="12"/>
        <color rgb="FF000000"/>
        <rFont val="Arial"/>
        <family val="2"/>
      </rPr>
      <t xml:space="preserve"> les méthodes de levage définies.</t>
    </r>
  </si>
  <si>
    <t>L’assemblage au sol est privilégié
Les points de levage sont respectés.
L’adéquation des moyens de levage est vérifiée.
Les moyens de levage sont vérifiés et stabilisés (calage).
Les apparaux de levage sont conformes et vérifiés.
Les règles d’élingage sont respectées.</t>
  </si>
  <si>
    <r>
      <rPr>
        <b/>
        <sz val="12"/>
        <color rgb="FF000000"/>
        <rFont val="Arial"/>
        <family val="2"/>
      </rPr>
      <t>Mettre en œuvre</t>
    </r>
    <r>
      <rPr>
        <sz val="12"/>
        <color rgb="FF000000"/>
        <rFont val="Arial"/>
        <family val="2"/>
      </rPr>
      <t xml:space="preserve"> les moyens de protection de l’environnement immédiat du chantier : 
- l'existant : locaux habités ou non, installations et matériels… 
- les personnes et les biens.</t>
    </r>
  </si>
  <si>
    <t xml:space="preserve">Les locaux et les biens sont correctement protégés de tout dommage. </t>
  </si>
  <si>
    <r>
      <rPr>
        <b/>
        <sz val="12"/>
        <color rgb="FF000000"/>
        <rFont val="Arial"/>
        <family val="2"/>
      </rPr>
      <t xml:space="preserve">S’équiper </t>
    </r>
    <r>
      <rPr>
        <sz val="12"/>
        <color rgb="FF000000"/>
        <rFont val="Arial"/>
        <family val="2"/>
      </rPr>
      <t>des protections individuelles adaptées à la situation de travail.</t>
    </r>
  </si>
  <si>
    <t>Les opérateurs utilisent bien les équipements de protection Individuelle (E.P.I.).
La protection contre les agents chimiques dangereux (ACD) est assurée.</t>
  </si>
  <si>
    <r>
      <rPr>
        <b/>
        <sz val="12"/>
        <color rgb="FF000000"/>
        <rFont val="Arial"/>
        <family val="2"/>
      </rPr>
      <t>Vérifier</t>
    </r>
    <r>
      <rPr>
        <sz val="12"/>
        <color rgb="FF000000"/>
        <rFont val="Arial"/>
        <family val="2"/>
      </rPr>
      <t xml:space="preserve"> les dispositifs de protection collective du chantier et alerter si nécessaire sa hiérarchie.</t>
    </r>
  </si>
  <si>
    <t>Le contrôle est effectué selon le P.P.S.P.S..
Les anomalies sont détectées et signalées.</t>
  </si>
  <si>
    <r>
      <rPr>
        <b/>
        <sz val="12"/>
        <color rgb="FF000000"/>
        <rFont val="Arial"/>
        <family val="2"/>
      </rPr>
      <t>Installer</t>
    </r>
    <r>
      <rPr>
        <sz val="12"/>
        <color rgb="FF000000"/>
        <rFont val="Arial"/>
        <family val="2"/>
      </rPr>
      <t xml:space="preserve"> et/ou</t>
    </r>
    <r>
      <rPr>
        <b/>
        <sz val="12"/>
        <color rgb="FF000000"/>
        <rFont val="Arial"/>
        <family val="2"/>
      </rPr>
      <t xml:space="preserve"> compléter</t>
    </r>
    <r>
      <rPr>
        <sz val="12"/>
        <color rgb="FF000000"/>
        <rFont val="Arial"/>
        <family val="2"/>
      </rPr>
      <t xml:space="preserve"> les dispositifs de sécurité sur sa zone d’intervention.</t>
    </r>
  </si>
  <si>
    <r>
      <rPr>
        <b/>
        <sz val="12"/>
        <color rgb="FF000000"/>
        <rFont val="Arial"/>
        <family val="2"/>
      </rPr>
      <t>Installer</t>
    </r>
    <r>
      <rPr>
        <sz val="12"/>
        <color rgb="FF000000"/>
        <rFont val="Arial"/>
        <family val="2"/>
      </rPr>
      <t xml:space="preserve"> les moyens d’accès et plates-formes de travail adaptés à la situation de chantier.</t>
    </r>
  </si>
  <si>
    <t>Les moyens d’accès sont conformes et adaptés à la situation du chantier.</t>
  </si>
  <si>
    <t>Les matériels et machines préparés correspondent aux besoins. 
Les raccordements en énergie sont conformes.</t>
  </si>
  <si>
    <r>
      <rPr>
        <b/>
        <sz val="12"/>
        <color rgb="FF000000"/>
        <rFont val="Arial"/>
        <family val="2"/>
      </rPr>
      <t>Décharger</t>
    </r>
    <r>
      <rPr>
        <sz val="12"/>
        <color rgb="FF000000"/>
        <rFont val="Arial"/>
        <family val="2"/>
      </rPr>
      <t xml:space="preserve"> et </t>
    </r>
    <r>
      <rPr>
        <b/>
        <sz val="12"/>
        <color rgb="FF000000"/>
        <rFont val="Arial"/>
        <family val="2"/>
      </rPr>
      <t>distribuer</t>
    </r>
    <r>
      <rPr>
        <sz val="12"/>
        <color rgb="FF000000"/>
        <rFont val="Arial"/>
        <family val="2"/>
      </rPr>
      <t xml:space="preserve"> les matériaux et quincailleries.</t>
    </r>
  </si>
  <si>
    <t>Les matériaux et la quincaillerie sont déchargés et distribués en toute sécurité selon les consignes données.</t>
  </si>
  <si>
    <r>
      <rPr>
        <b/>
        <sz val="12"/>
        <color rgb="FF000000"/>
        <rFont val="Arial"/>
        <family val="2"/>
      </rPr>
      <t>Désinstaller</t>
    </r>
    <r>
      <rPr>
        <sz val="12"/>
        <color rgb="FF000000"/>
        <rFont val="Arial"/>
        <family val="2"/>
      </rPr>
      <t xml:space="preserve"> et </t>
    </r>
    <r>
      <rPr>
        <b/>
        <sz val="12"/>
        <color rgb="FF000000"/>
        <rFont val="Arial"/>
        <family val="2"/>
      </rPr>
      <t>ranger</t>
    </r>
    <r>
      <rPr>
        <sz val="12"/>
        <color rgb="FF000000"/>
        <rFont val="Arial"/>
        <family val="2"/>
      </rPr>
      <t xml:space="preserve"> les postes de travail et les zones d'activités en fin de chantier.</t>
    </r>
  </si>
  <si>
    <t>Les matériels sont déposés, contrôlés, stockés conformément aux consignes de sécurité.</t>
  </si>
  <si>
    <t>L’identification et le tri sont réalisés sans erreur.
Les consignes sont respectées.
L’évacuation est effectuée avec le moyen adapté.</t>
  </si>
  <si>
    <r>
      <rPr>
        <b/>
        <sz val="12"/>
        <color rgb="FF000000"/>
        <rFont val="Arial"/>
        <family val="2"/>
      </rPr>
      <t>Alerter</t>
    </r>
    <r>
      <rPr>
        <sz val="12"/>
        <color rgb="FF000000"/>
        <rFont val="Arial"/>
        <family val="2"/>
      </rPr>
      <t xml:space="preserve"> en cas de situation dangereuse.</t>
    </r>
  </si>
  <si>
    <r>
      <rPr>
        <b/>
        <sz val="12"/>
        <color rgb="FF000000"/>
        <rFont val="Arial"/>
        <family val="2"/>
      </rPr>
      <t>Respecter</t>
    </r>
    <r>
      <rPr>
        <sz val="12"/>
        <color rgb="FF000000"/>
        <rFont val="Arial"/>
        <family val="2"/>
      </rPr>
      <t xml:space="preserve"> le temps alloué.</t>
    </r>
  </si>
  <si>
    <r>
      <rPr>
        <b/>
        <sz val="12"/>
        <color rgb="FF000000"/>
        <rFont val="Arial"/>
        <family val="2"/>
      </rPr>
      <t>Contrôler</t>
    </r>
    <r>
      <rPr>
        <sz val="12"/>
        <color rgb="FF000000"/>
        <rFont val="Arial"/>
        <family val="2"/>
      </rPr>
      <t xml:space="preserve"> qualitativement à la livraison : 
- les dimensions, 
- la géométrie, 
- les caractéristiques physiques, 
- l’aspect des matériaux, produits et ouvrages à installer et lever.</t>
    </r>
  </si>
  <si>
    <t xml:space="preserve">La procédure de contrôle de la livraison des matériaux, produits et ouvrages est fiable. 
La nature, les dimensions, la géométrie et les caractéristiques physiques des matériaux et ouvrages sont vérifiées conformes. </t>
  </si>
  <si>
    <r>
      <rPr>
        <b/>
        <sz val="12"/>
        <color rgb="FF000000"/>
        <rFont val="Arial"/>
        <family val="2"/>
      </rPr>
      <t xml:space="preserve">Contrôler </t>
    </r>
    <r>
      <rPr>
        <sz val="12"/>
        <color rgb="FF000000"/>
        <rFont val="Arial"/>
        <family val="2"/>
      </rPr>
      <t>quantitativement à la livraison sur chantier, les matériaux, composants, ouvrages.</t>
    </r>
  </si>
  <si>
    <t>Les quantités contrôlées correspondent aux commandes effectuées.</t>
  </si>
  <si>
    <r>
      <rPr>
        <b/>
        <sz val="12"/>
        <color rgb="FF000000"/>
        <rFont val="Arial"/>
        <family val="2"/>
      </rPr>
      <t xml:space="preserve">Contrôler </t>
    </r>
    <r>
      <rPr>
        <sz val="12"/>
        <color rgb="FF000000"/>
        <rFont val="Arial"/>
        <family val="2"/>
      </rPr>
      <t>l’humidité des bois, des lieux, des supports (bois réceptionnés sur le chantier : parquet, bardage…).</t>
    </r>
  </si>
  <si>
    <t xml:space="preserve">Les vérifications effectuées permettent de décider de la mise en œuvre. </t>
  </si>
  <si>
    <r>
      <rPr>
        <b/>
        <sz val="12"/>
        <color rgb="FF000000"/>
        <rFont val="Arial"/>
        <family val="2"/>
      </rPr>
      <t>Contrôler</t>
    </r>
    <r>
      <rPr>
        <sz val="12"/>
        <color rgb="FF000000"/>
        <rFont val="Arial"/>
        <family val="2"/>
      </rPr>
      <t xml:space="preserve"> les supports sur chantier : 
- caractéristiques géométriques 
(niveau, aplomb, alignements...) 
- caractéristiques dimensionnelles, 
- nature et caractéristiques physiques des matériaux.</t>
    </r>
  </si>
  <si>
    <t xml:space="preserve">La procédure de contrôle des supports est fiable. 
Elle permet la mise en œuvre et/ou le compte rendu à la hiérarchie des anomalies constatées. </t>
  </si>
  <si>
    <t>Les fiches de contrôles qualité sont complétées de manière exhaustive et permettent la traçabilité des opérations.</t>
  </si>
  <si>
    <r>
      <rPr>
        <b/>
        <sz val="12"/>
        <color rgb="FF000000"/>
        <rFont val="Arial"/>
        <family val="2"/>
      </rPr>
      <t>Consigner</t>
    </r>
    <r>
      <rPr>
        <sz val="12"/>
        <color rgb="FF000000"/>
        <rFont val="Arial"/>
        <family val="2"/>
      </rPr>
      <t xml:space="preserve"> les résultats des contrôles dans les documents de suivi de l’entreprise.</t>
    </r>
  </si>
  <si>
    <t>Les résultats transmis sont fiables. 
Les anomalies et/ou défauts sont signalés.
Cette transmission permet le partage d’information, la correction des anomalies, la vérification de l’état d’avancement de sa tâche, l’anticipation des situations, la traçabilité des opérations.</t>
  </si>
  <si>
    <r>
      <rPr>
        <b/>
        <sz val="12"/>
        <color rgb="FF000000"/>
        <rFont val="Arial"/>
        <family val="2"/>
      </rPr>
      <t xml:space="preserve">Rendre </t>
    </r>
    <r>
      <rPr>
        <sz val="12"/>
        <color rgb="FF000000"/>
        <rFont val="Arial"/>
        <family val="2"/>
      </rPr>
      <t>compte des résultats et des défauts constatés.</t>
    </r>
  </si>
  <si>
    <r>
      <rPr>
        <b/>
        <sz val="12"/>
        <color rgb="FF000000"/>
        <rFont val="Arial"/>
        <family val="2"/>
      </rPr>
      <t xml:space="preserve">Contrôler </t>
    </r>
    <r>
      <rPr>
        <sz val="12"/>
        <color rgb="FF000000"/>
        <rFont val="Arial"/>
        <family val="2"/>
      </rPr>
      <t>en fin d'exécution sa réalisation.</t>
    </r>
  </si>
  <si>
    <t>Sa réalisation est conforme aux plans et au cahier des charges.</t>
  </si>
  <si>
    <r>
      <rPr>
        <b/>
        <sz val="12"/>
        <color rgb="FF000000"/>
        <rFont val="Arial"/>
        <family val="2"/>
      </rPr>
      <t>Repérer</t>
    </r>
    <r>
      <rPr>
        <sz val="12"/>
        <color rgb="FF000000"/>
        <rFont val="Arial"/>
        <family val="2"/>
      </rPr>
      <t xml:space="preserve"> et</t>
    </r>
    <r>
      <rPr>
        <b/>
        <sz val="12"/>
        <color rgb="FF000000"/>
        <rFont val="Arial"/>
        <family val="2"/>
      </rPr>
      <t xml:space="preserve"> vérifier</t>
    </r>
    <r>
      <rPr>
        <sz val="12"/>
        <color rgb="FF000000"/>
        <rFont val="Arial"/>
        <family val="2"/>
      </rPr>
      <t xml:space="preserve"> les référentiels existants : 
- niveau de sol brut, sol fini... 
- aplomb des murs, des baies... 
- axes et alignement.</t>
    </r>
  </si>
  <si>
    <t>La vérification des référentiels existants permet l'implantation.
Les repères identifiés sont fiables.</t>
  </si>
  <si>
    <r>
      <rPr>
        <b/>
        <sz val="12"/>
        <color rgb="FF000000"/>
        <rFont val="Arial"/>
        <family val="2"/>
      </rPr>
      <t>Tracer</t>
    </r>
    <r>
      <rPr>
        <i/>
        <sz val="12"/>
        <color rgb="FF000000"/>
        <rFont val="Arial"/>
        <family val="2"/>
      </rPr>
      <t xml:space="preserve"> </t>
    </r>
    <r>
      <rPr>
        <sz val="12"/>
        <color rgb="FF000000"/>
        <rFont val="Arial"/>
        <family val="2"/>
      </rPr>
      <t>l’implantation des éléments et ouvrages : 
- les axes, alignements, épaisseurs, calepinage… 
- le niveau, l’aplomb, les surfaces de référence (sol fini, plancher...).</t>
    </r>
  </si>
  <si>
    <r>
      <rPr>
        <b/>
        <sz val="12"/>
        <color rgb="FF000000"/>
        <rFont val="Arial"/>
        <family val="2"/>
      </rPr>
      <t xml:space="preserve">Vérifier </t>
    </r>
    <r>
      <rPr>
        <sz val="12"/>
        <color rgb="FF000000"/>
        <rFont val="Arial"/>
        <family val="2"/>
      </rPr>
      <t xml:space="preserve">les réservations existantes : 
- les ancrages, platines... 
- les baies, les trémies... 
- les dimensions intérieures... </t>
    </r>
  </si>
  <si>
    <t>La vérification est effectuée.
Les réservations existantes sont conformes au dossier d'exécution.</t>
  </si>
  <si>
    <r>
      <rPr>
        <b/>
        <sz val="12"/>
        <color rgb="FF000000"/>
        <rFont val="Arial"/>
        <family val="2"/>
      </rPr>
      <t>Consigner</t>
    </r>
    <r>
      <rPr>
        <sz val="12"/>
        <color rgb="FF000000"/>
        <rFont val="Arial"/>
        <family val="2"/>
      </rPr>
      <t xml:space="preserve"> la vérification de l’implantation.</t>
    </r>
  </si>
  <si>
    <t>Le contrôle de l’implantation est reporté sur les documents de l’entreprise (plans, fiches d’autocontrôle…).</t>
  </si>
  <si>
    <r>
      <rPr>
        <b/>
        <sz val="12"/>
        <color rgb="FF000000"/>
        <rFont val="Arial"/>
        <family val="2"/>
      </rPr>
      <t>Tracer</t>
    </r>
    <r>
      <rPr>
        <sz val="12"/>
        <color rgb="FF000000"/>
        <rFont val="Arial"/>
        <family val="2"/>
      </rPr>
      <t xml:space="preserve"> et </t>
    </r>
    <r>
      <rPr>
        <b/>
        <sz val="12"/>
        <color rgb="FF000000"/>
        <rFont val="Arial"/>
        <family val="2"/>
      </rPr>
      <t>réaliser</t>
    </r>
    <r>
      <rPr>
        <sz val="12"/>
        <color rgb="FF000000"/>
        <rFont val="Arial"/>
        <family val="2"/>
      </rPr>
      <t xml:space="preserve"> des réservations et ancrages complémentaires.</t>
    </r>
  </si>
  <si>
    <t>Le traçage et la réalisation des réservations sont conformes au dossier d'exécution.</t>
  </si>
  <si>
    <r>
      <rPr>
        <b/>
        <sz val="12"/>
        <color rgb="FF000000"/>
        <rFont val="Arial"/>
        <family val="2"/>
      </rPr>
      <t>Tracer</t>
    </r>
    <r>
      <rPr>
        <sz val="12"/>
        <color rgb="FF000000"/>
        <rFont val="Arial"/>
        <family val="2"/>
      </rPr>
      <t xml:space="preserve"> les répartitions :
- division arithmétique, symétrie par rapport à un axe...
- calepinage de panneaux, réseau rectiligne ou circulaire...</t>
    </r>
  </si>
  <si>
    <t>Les répartitions respectent les caractéristiques des produits et supports.
Le calepinage est régulier et conforme aux exigences et normes.</t>
  </si>
  <si>
    <r>
      <rPr>
        <b/>
        <sz val="12"/>
        <color rgb="FF000000"/>
        <rFont val="Arial"/>
        <family val="2"/>
      </rPr>
      <t xml:space="preserve">Identifier </t>
    </r>
    <r>
      <rPr>
        <sz val="12"/>
        <color rgb="FF000000"/>
        <rFont val="Arial"/>
        <family val="2"/>
      </rPr>
      <t xml:space="preserve">les contraintes de mise en œuvre, obstacles, réseaux… </t>
    </r>
  </si>
  <si>
    <t xml:space="preserve">Les différentes contraintes organisationnelles sont identifiées et prises en compte. </t>
  </si>
  <si>
    <r>
      <rPr>
        <b/>
        <sz val="12"/>
        <color rgb="FF000000"/>
        <rFont val="Arial"/>
        <family val="2"/>
      </rPr>
      <t>Répartir</t>
    </r>
    <r>
      <rPr>
        <sz val="12"/>
        <color rgb="FF000000"/>
        <rFont val="Arial"/>
        <family val="2"/>
      </rPr>
      <t xml:space="preserve"> et </t>
    </r>
    <r>
      <rPr>
        <b/>
        <sz val="12"/>
        <color rgb="FF000000"/>
        <rFont val="Arial"/>
        <family val="2"/>
      </rPr>
      <t>approvisionner</t>
    </r>
    <r>
      <rPr>
        <sz val="12"/>
        <color rgb="FF000000"/>
        <rFont val="Arial"/>
        <family val="2"/>
      </rPr>
      <t xml:space="preserve"> les ouvrages, composants et matériaux sur les différentes zones de travail du chantier.</t>
    </r>
  </si>
  <si>
    <t xml:space="preserve">L’approvisionnement des éléments est bien réparti sur la zone de levage. </t>
  </si>
  <si>
    <r>
      <rPr>
        <b/>
        <sz val="12"/>
        <color rgb="FF000000"/>
        <rFont val="Arial"/>
        <family val="2"/>
      </rPr>
      <t>Mettre en position</t>
    </r>
    <r>
      <rPr>
        <sz val="12"/>
        <color rgb="FF000000"/>
        <rFont val="Arial"/>
        <family val="2"/>
      </rPr>
      <t xml:space="preserve"> provisoire des éléments de structure.</t>
    </r>
  </si>
  <si>
    <t>Les risques de déformation ou de dégradation sont pris en compte lors du stockage ou de la mise en position provisoire.</t>
  </si>
  <si>
    <r>
      <rPr>
        <b/>
        <sz val="12"/>
        <color rgb="FF000000"/>
        <rFont val="Arial"/>
        <family val="2"/>
      </rPr>
      <t>Poser</t>
    </r>
    <r>
      <rPr>
        <sz val="12"/>
        <color rgb="FF000000"/>
        <rFont val="Arial"/>
        <family val="2"/>
      </rPr>
      <t xml:space="preserve">, </t>
    </r>
    <r>
      <rPr>
        <b/>
        <sz val="12"/>
        <color rgb="FF000000"/>
        <rFont val="Arial"/>
        <family val="2"/>
      </rPr>
      <t>régler</t>
    </r>
    <r>
      <rPr>
        <sz val="12"/>
        <color rgb="FF000000"/>
        <rFont val="Arial"/>
        <family val="2"/>
      </rPr>
      <t xml:space="preserve"> et</t>
    </r>
    <r>
      <rPr>
        <b/>
        <sz val="12"/>
        <color rgb="FF000000"/>
        <rFont val="Arial"/>
        <family val="2"/>
      </rPr>
      <t xml:space="preserve"> fixer</t>
    </r>
    <r>
      <rPr>
        <sz val="12"/>
        <color rgb="FF000000"/>
        <rFont val="Arial"/>
        <family val="2"/>
      </rPr>
      <t xml:space="preserve"> les pièces de liaison avec le gros-œuvre.</t>
    </r>
  </si>
  <si>
    <t>La pose ainsi que la fixation au gros-œuvre est conforme aux données.</t>
  </si>
  <si>
    <r>
      <rPr>
        <b/>
        <sz val="12"/>
        <color rgb="FF000000"/>
        <rFont val="Arial"/>
        <family val="2"/>
      </rPr>
      <t>Lever</t>
    </r>
    <r>
      <rPr>
        <sz val="12"/>
        <color rgb="FF000000"/>
        <rFont val="Arial"/>
        <family val="2"/>
      </rPr>
      <t xml:space="preserve"> les structures de type : ferme, demi-ferme, faîtage assemblé, arêtier et noue face aplomb, noulet plat, bâti de lucarne, portiques…</t>
    </r>
  </si>
  <si>
    <r>
      <rPr>
        <b/>
        <sz val="12"/>
        <color rgb="FF000000"/>
        <rFont val="Arial"/>
        <family val="2"/>
      </rPr>
      <t>Lever</t>
    </r>
    <r>
      <rPr>
        <sz val="12"/>
        <color rgb="FF000000"/>
        <rFont val="Arial"/>
        <family val="2"/>
      </rPr>
      <t xml:space="preserve"> les structures de type : murs ossatures bois, caissons planchers, caissons de toitures et façades ossatures bois…</t>
    </r>
  </si>
  <si>
    <r>
      <rPr>
        <b/>
        <sz val="12"/>
        <color rgb="FF000000"/>
        <rFont val="Arial"/>
        <family val="2"/>
      </rPr>
      <t>Lever</t>
    </r>
    <r>
      <rPr>
        <sz val="12"/>
        <color rgb="FF000000"/>
        <rFont val="Arial"/>
        <family val="2"/>
      </rPr>
      <t xml:space="preserve"> les murs et les planchers en CLT.</t>
    </r>
  </si>
  <si>
    <r>
      <rPr>
        <b/>
        <sz val="12"/>
        <color rgb="FF000000"/>
        <rFont val="Arial"/>
        <family val="2"/>
      </rPr>
      <t>Lever</t>
    </r>
    <r>
      <rPr>
        <sz val="12"/>
        <color rgb="FF000000"/>
        <rFont val="Arial"/>
        <family val="2"/>
      </rPr>
      <t xml:space="preserve">, </t>
    </r>
    <r>
      <rPr>
        <b/>
        <sz val="12"/>
        <color rgb="FF000000"/>
        <rFont val="Arial"/>
        <family val="2"/>
      </rPr>
      <t>régler</t>
    </r>
    <r>
      <rPr>
        <sz val="12"/>
        <color rgb="FF000000"/>
        <rFont val="Arial"/>
        <family val="2"/>
      </rPr>
      <t xml:space="preserve"> et</t>
    </r>
    <r>
      <rPr>
        <b/>
        <sz val="12"/>
        <color rgb="FF000000"/>
        <rFont val="Arial"/>
        <family val="2"/>
      </rPr>
      <t xml:space="preserve"> fixer </t>
    </r>
    <r>
      <rPr>
        <sz val="12"/>
        <color rgb="FF000000"/>
        <rFont val="Arial"/>
        <family val="2"/>
      </rPr>
      <t>l’escalier droit.</t>
    </r>
  </si>
  <si>
    <r>
      <rPr>
        <b/>
        <sz val="12"/>
        <color rgb="FF000000"/>
        <rFont val="Arial"/>
        <family val="2"/>
      </rPr>
      <t>Mettre en place</t>
    </r>
    <r>
      <rPr>
        <sz val="12"/>
        <color rgb="FF000000"/>
        <rFont val="Arial"/>
        <family val="2"/>
      </rPr>
      <t xml:space="preserve"> les pièces passantes :  pannes courantes et pannes de croupe, chevrons courants et de croupe, solives…</t>
    </r>
  </si>
  <si>
    <t>Les structures et les éléments sont mis en place en respectant le plan de levage et de marquage.
Le levage est effectué en respectant les consignes de sécurité.</t>
  </si>
  <si>
    <r>
      <rPr>
        <b/>
        <sz val="12"/>
        <color rgb="FF000000"/>
        <rFont val="Arial"/>
        <family val="2"/>
      </rPr>
      <t xml:space="preserve">Réaliser </t>
    </r>
    <r>
      <rPr>
        <sz val="12"/>
        <color rgb="FF000000"/>
        <rFont val="Arial"/>
        <family val="2"/>
      </rPr>
      <t>les trémies et les chevêtres pour : fenêtre de toit, passage escalier, cheminée, gaine technique...</t>
    </r>
  </si>
  <si>
    <t>Les trémies correspondent aux dimensions imposées.
Les règles et normes sont respectées (accès, feu, ...).</t>
  </si>
  <si>
    <r>
      <rPr>
        <b/>
        <sz val="12"/>
        <color rgb="FF000000"/>
        <rFont val="Arial"/>
        <family val="2"/>
      </rPr>
      <t xml:space="preserve">Régler </t>
    </r>
    <r>
      <rPr>
        <sz val="12"/>
        <color rgb="FF000000"/>
        <rFont val="Arial"/>
        <family val="2"/>
      </rPr>
      <t xml:space="preserve">et </t>
    </r>
    <r>
      <rPr>
        <b/>
        <sz val="12"/>
        <color rgb="FF000000"/>
        <rFont val="Arial"/>
        <family val="2"/>
      </rPr>
      <t>maintenir</t>
    </r>
    <r>
      <rPr>
        <sz val="12"/>
        <color rgb="FF000000"/>
        <rFont val="Arial"/>
        <family val="2"/>
      </rPr>
      <t xml:space="preserve"> provisoirement les structures :
- niveaux, aplombs, 
- alignements, répartitions...</t>
    </r>
  </si>
  <si>
    <t>Le réglage et la stabilité de l’ouvrage sont assurés.
Le P.P.S.P.S. est respecté.</t>
  </si>
  <si>
    <r>
      <rPr>
        <b/>
        <sz val="12"/>
        <color rgb="FF000000"/>
        <rFont val="Arial"/>
        <family val="2"/>
      </rPr>
      <t>Contreventer</t>
    </r>
    <r>
      <rPr>
        <sz val="12"/>
        <color rgb="FF000000"/>
        <rFont val="Arial"/>
        <family val="2"/>
      </rPr>
      <t xml:space="preserve"> définitivement les structures dans les plans rampants, horizontaux ou verticaux.</t>
    </r>
  </si>
  <si>
    <t>La réalisation du contreventement respecte les données du plan de levage.</t>
  </si>
  <si>
    <r>
      <rPr>
        <b/>
        <sz val="12"/>
        <color rgb="FF000000"/>
        <rFont val="Arial"/>
        <family val="2"/>
      </rPr>
      <t>Fixer</t>
    </r>
    <r>
      <rPr>
        <sz val="12"/>
        <color rgb="FF000000"/>
        <rFont val="Arial"/>
        <family val="2"/>
      </rPr>
      <t xml:space="preserve"> ou </t>
    </r>
    <r>
      <rPr>
        <b/>
        <sz val="12"/>
        <color rgb="FF000000"/>
        <rFont val="Arial"/>
        <family val="2"/>
      </rPr>
      <t xml:space="preserve">ancrer </t>
    </r>
    <r>
      <rPr>
        <sz val="12"/>
        <color rgb="FF000000"/>
        <rFont val="Arial"/>
        <family val="2"/>
      </rPr>
      <t>définitivement les structures :
- scellement chimique,
- fixation mécanique.</t>
    </r>
  </si>
  <si>
    <t>La mise en œuvre des scellements et des fixations est conforme au cahier des charges et aux normes en vigueur.</t>
  </si>
  <si>
    <r>
      <rPr>
        <b/>
        <sz val="12"/>
        <color rgb="FF000000"/>
        <rFont val="Arial"/>
        <family val="2"/>
      </rPr>
      <t>Mettre en œuvre</t>
    </r>
    <r>
      <rPr>
        <sz val="12"/>
        <color rgb="FF000000"/>
        <rFont val="Arial"/>
        <family val="2"/>
      </rPr>
      <t xml:space="preserve"> les produits d’étanchéité à l’air et à la vapeur d’eau : membranes, films, panneaux, adhésifs, mastics et accessoires…</t>
    </r>
  </si>
  <si>
    <t xml:space="preserve">Les produits sont installés conformément aux règles et procédures de mise en œuvre. </t>
  </si>
  <si>
    <r>
      <rPr>
        <b/>
        <sz val="12"/>
        <color rgb="FF000000"/>
        <rFont val="Arial"/>
        <family val="2"/>
      </rPr>
      <t>Mettre en œuvre</t>
    </r>
    <r>
      <rPr>
        <sz val="12"/>
        <color rgb="FF000000"/>
        <rFont val="Arial"/>
        <family val="2"/>
      </rPr>
      <t xml:space="preserve"> les produits d’étanchéité à l’eau : membranes, films, panneaux, adhésifs, mastics et accessoires…</t>
    </r>
  </si>
  <si>
    <r>
      <rPr>
        <b/>
        <sz val="12"/>
        <color rgb="FF000000"/>
        <rFont val="Arial"/>
        <family val="2"/>
      </rPr>
      <t>Poser</t>
    </r>
    <r>
      <rPr>
        <sz val="12"/>
        <color rgb="FF000000"/>
        <rFont val="Arial"/>
        <family val="2"/>
      </rPr>
      <t xml:space="preserve"> les matériaux et produits d’isolation thermique et acoustique : isolation intérieure, en âmes et extérieure.</t>
    </r>
  </si>
  <si>
    <r>
      <rPr>
        <b/>
        <sz val="12"/>
        <color rgb="FF000000"/>
        <rFont val="Arial"/>
        <family val="2"/>
      </rPr>
      <t xml:space="preserve">Poser </t>
    </r>
    <r>
      <rPr>
        <sz val="12"/>
        <color rgb="FF000000"/>
        <rFont val="Arial"/>
        <family val="2"/>
      </rPr>
      <t>les revêtements extérieurs en bois et dérivés du bois : bardage, panneaux, tasseaux, contre tasseaux, grilles anti-rongeurs, habillages et accessoires…</t>
    </r>
  </si>
  <si>
    <t xml:space="preserve">Les revêtements sont posés conformément aux règles et procédures de mise en œuvre. </t>
  </si>
  <si>
    <r>
      <rPr>
        <b/>
        <sz val="12"/>
        <color rgb="FF000000"/>
        <rFont val="Arial"/>
        <family val="2"/>
      </rPr>
      <t>Habiller</t>
    </r>
    <r>
      <rPr>
        <sz val="12"/>
        <color rgb="FF000000"/>
        <rFont val="Arial"/>
        <family val="2"/>
      </rPr>
      <t xml:space="preserve"> les sous-faces de débords de toit (saillis et rives).</t>
    </r>
  </si>
  <si>
    <t>Les habillages de sous-face sont posés conformément aux règles et procédures de mise en œuvre.</t>
  </si>
  <si>
    <r>
      <rPr>
        <b/>
        <sz val="12"/>
        <color rgb="FF000000"/>
        <rFont val="Arial"/>
        <family val="2"/>
      </rPr>
      <t>Poser</t>
    </r>
    <r>
      <rPr>
        <sz val="12"/>
        <color rgb="FF000000"/>
        <rFont val="Arial"/>
        <family val="2"/>
      </rPr>
      <t xml:space="preserve"> le platelage extérieur en bois.</t>
    </r>
  </si>
  <si>
    <t xml:space="preserve">Le platelage extérieur en bois est posé conformément aux règles de mise en œuvre. </t>
  </si>
  <si>
    <r>
      <rPr>
        <b/>
        <sz val="12"/>
        <color rgb="FF000000"/>
        <rFont val="Arial"/>
        <family val="2"/>
      </rPr>
      <t>Poser</t>
    </r>
    <r>
      <rPr>
        <sz val="12"/>
        <color rgb="FF000000"/>
        <rFont val="Arial"/>
        <family val="2"/>
      </rPr>
      <t xml:space="preserve"> les revêtements de plancher en bois et dérivés (dalles, panneaux, massif…).</t>
    </r>
  </si>
  <si>
    <t>Le revêtement de plancher en bois et dérivés est posé conformément aux règles et procédures de mise en œuvre.</t>
  </si>
  <si>
    <r>
      <rPr>
        <b/>
        <sz val="12"/>
        <color rgb="FF000000"/>
        <rFont val="Arial"/>
        <family val="2"/>
      </rPr>
      <t>Mettre en œuvre</t>
    </r>
    <r>
      <rPr>
        <sz val="12"/>
        <color rgb="FF000000"/>
        <rFont val="Arial"/>
        <family val="2"/>
      </rPr>
      <t xml:space="preserve"> un étaiement droit.</t>
    </r>
  </si>
  <si>
    <t>La position des étais et de la semelle assure une bonne reprise de la charge.</t>
  </si>
  <si>
    <r>
      <rPr>
        <b/>
        <sz val="12"/>
        <color rgb="FF000000"/>
        <rFont val="Arial"/>
        <family val="2"/>
      </rPr>
      <t>Déposer</t>
    </r>
    <r>
      <rPr>
        <sz val="12"/>
        <color rgb="FF000000"/>
        <rFont val="Arial"/>
        <family val="2"/>
      </rPr>
      <t xml:space="preserve"> un élément de structure.</t>
    </r>
  </si>
  <si>
    <t>La dépose de l’élément respecte les règles de sécurité et de stabilité.</t>
  </si>
  <si>
    <r>
      <rPr>
        <b/>
        <sz val="12"/>
        <color rgb="FF000000"/>
        <rFont val="Arial"/>
        <family val="2"/>
      </rPr>
      <t>Réaliser</t>
    </r>
    <r>
      <rPr>
        <sz val="12"/>
        <color rgb="FF000000"/>
        <rFont val="Arial"/>
        <family val="2"/>
      </rPr>
      <t xml:space="preserve"> un élément de remplacement identique.</t>
    </r>
  </si>
  <si>
    <t>L’élément réalisé est identique à l’original.</t>
  </si>
  <si>
    <r>
      <rPr>
        <b/>
        <sz val="12"/>
        <color rgb="FF000000"/>
        <rFont val="Arial"/>
        <family val="2"/>
      </rPr>
      <t>Mettre en œuvre</t>
    </r>
    <r>
      <rPr>
        <sz val="12"/>
        <color rgb="FF000000"/>
        <rFont val="Arial"/>
        <family val="2"/>
      </rPr>
      <t xml:space="preserve"> des renforts structurels :
- élément bois et dérivés,
- éléments métalliques, résine synthétique…</t>
    </r>
  </si>
  <si>
    <t>Le renfort est installé conformément à une procédure de mise en œuvre.</t>
  </si>
  <si>
    <r>
      <rPr>
        <b/>
        <sz val="12"/>
        <color rgb="FF000000"/>
        <rFont val="Arial"/>
        <family val="2"/>
      </rPr>
      <t xml:space="preserve">Respecter </t>
    </r>
    <r>
      <rPr>
        <sz val="12"/>
        <color rgb="FF000000"/>
        <rFont val="Arial"/>
        <family val="2"/>
      </rPr>
      <t>le temps alloué.</t>
    </r>
  </si>
  <si>
    <r>
      <rPr>
        <b/>
        <sz val="12"/>
        <color rgb="FF000000"/>
        <rFont val="Arial"/>
        <family val="2"/>
      </rPr>
      <t>Contrôler</t>
    </r>
    <r>
      <rPr>
        <sz val="12"/>
        <color rgb="FF000000"/>
        <rFont val="Arial"/>
        <family val="2"/>
      </rPr>
      <t xml:space="preserve"> la conformité des éléments de structures ou ouvrages mis en œuvre.</t>
    </r>
  </si>
  <si>
    <t>Les éléments de structure et d’ouvrage sont conformes aux plans et aux normes en vigueur.</t>
  </si>
  <si>
    <r>
      <rPr>
        <b/>
        <sz val="12"/>
        <color rgb="FF000000"/>
        <rFont val="Arial"/>
        <family val="2"/>
      </rPr>
      <t>Contrôler</t>
    </r>
    <r>
      <rPr>
        <sz val="12"/>
        <color rgb="FF000000"/>
        <rFont val="Arial"/>
        <family val="2"/>
      </rPr>
      <t xml:space="preserve"> la conformité de la mise en œuvre des éléments d’enveloppe (étanchéité à l’air et à l’eau…).</t>
    </r>
  </si>
  <si>
    <t>Les éléments d’enveloppe sont conformes aux plans et aux normes en vigueur.</t>
  </si>
  <si>
    <t>Les éléments d’isolation sont conformes aux plans et aux normes en vigueur.</t>
  </si>
  <si>
    <r>
      <rPr>
        <b/>
        <sz val="12"/>
        <color rgb="FF000000"/>
        <rFont val="Arial"/>
        <family val="2"/>
      </rPr>
      <t>Contrôler</t>
    </r>
    <r>
      <rPr>
        <sz val="12"/>
        <color rgb="FF000000"/>
        <rFont val="Arial"/>
        <family val="2"/>
      </rPr>
      <t xml:space="preserve"> la conformité de la mise en œuvre des produits de bardage.</t>
    </r>
  </si>
  <si>
    <t>Les éléments de bardage sont conformes aux plans et aux normes en vigueur.</t>
  </si>
  <si>
    <r>
      <rPr>
        <b/>
        <sz val="12"/>
        <color rgb="FF000000"/>
        <rFont val="Arial"/>
        <family val="2"/>
      </rPr>
      <t>Choisir</t>
    </r>
    <r>
      <rPr>
        <sz val="12"/>
        <color rgb="FF000000"/>
        <rFont val="Arial"/>
        <family val="2"/>
      </rPr>
      <t xml:space="preserve"> les modes et les moyens de communication adaptés.</t>
    </r>
  </si>
  <si>
    <t>Les modes et les moyens de communication sont adaptés au type d’information à transmettre et aux interlocuteurs.</t>
  </si>
  <si>
    <r>
      <rPr>
        <b/>
        <sz val="12"/>
        <color rgb="FF000000"/>
        <rFont val="Arial"/>
        <family val="2"/>
      </rPr>
      <t>S’exprimer</t>
    </r>
    <r>
      <rPr>
        <sz val="12"/>
        <color rgb="FF000000"/>
        <rFont val="Arial"/>
        <family val="2"/>
      </rPr>
      <t xml:space="preserve"> oralement et par écrit à l’intérieur ou à l’extérieur de l’entreprise.</t>
    </r>
  </si>
  <si>
    <t>La formulation et le vocabulaire sont adaptés à l’interlocuteur.</t>
  </si>
  <si>
    <r>
      <rPr>
        <b/>
        <sz val="12"/>
        <color rgb="FF000000"/>
        <rFont val="Arial"/>
        <family val="2"/>
      </rPr>
      <t>Présenter</t>
    </r>
    <r>
      <rPr>
        <sz val="12"/>
        <color rgb="FF000000"/>
        <rFont val="Arial"/>
        <family val="2"/>
      </rPr>
      <t xml:space="preserve"> le déroulement de ses activités :
- les étapes successives,
- le temps passé, 
- les contraintes,
- les résultats.</t>
    </r>
  </si>
  <si>
    <t>La chronologie des étapes est respectée.
Les documents de suivi sont convenablement renseignés. 
Les contraintes et les résultats attendus sont correctement analysés et transmis.</t>
  </si>
  <si>
    <t>La restitution de la situation est fiable et les sollicitations sont correctement reformulées.</t>
  </si>
  <si>
    <r>
      <rPr>
        <b/>
        <sz val="12"/>
        <color rgb="FF000000"/>
        <rFont val="Arial"/>
        <family val="2"/>
      </rPr>
      <t>Rendre compte</t>
    </r>
    <r>
      <rPr>
        <sz val="12"/>
        <color rgb="FF000000"/>
        <rFont val="Arial"/>
        <family val="2"/>
      </rPr>
      <t xml:space="preserve"> à sa hiérarchie d’une situation et de sollicitations.</t>
    </r>
  </si>
  <si>
    <r>
      <rPr>
        <b/>
        <sz val="12"/>
        <color rgb="FF000000"/>
        <rFont val="Arial"/>
        <family val="2"/>
      </rPr>
      <t>Valoriser</t>
    </r>
    <r>
      <rPr>
        <sz val="12"/>
        <color rgb="FF000000"/>
        <rFont val="Arial"/>
        <family val="2"/>
      </rPr>
      <t xml:space="preserve"> l'image de l'entreprise.</t>
    </r>
  </si>
  <si>
    <t>La qualité des relations avec les partenaires est sans cesse recherchée.</t>
  </si>
  <si>
    <r>
      <rPr>
        <b/>
        <sz val="12"/>
        <color rgb="FF000000"/>
        <rFont val="Arial"/>
        <family val="2"/>
      </rPr>
      <t xml:space="preserve">Identifier </t>
    </r>
    <r>
      <rPr>
        <sz val="12"/>
        <color rgb="FF000000"/>
        <rFont val="Arial"/>
        <family val="2"/>
      </rPr>
      <t>les différents documents, plans d’architecte et/ou d’exécution.</t>
    </r>
  </si>
  <si>
    <r>
      <rPr>
        <b/>
        <sz val="12"/>
        <color rgb="FF000000"/>
        <rFont val="Arial"/>
        <family val="2"/>
      </rPr>
      <t>Utiliser</t>
    </r>
    <r>
      <rPr>
        <sz val="12"/>
        <color rgb="FF000000"/>
        <rFont val="Arial"/>
        <family val="2"/>
      </rPr>
      <t xml:space="preserve"> le modèle numérique de définition d’un ouvrage.</t>
    </r>
  </si>
  <si>
    <r>
      <rPr>
        <b/>
        <sz val="12"/>
        <color rgb="FF000000"/>
        <rFont val="Arial"/>
        <family val="2"/>
      </rPr>
      <t>Identifier</t>
    </r>
    <r>
      <rPr>
        <sz val="12"/>
        <color rgb="FF000000"/>
        <rFont val="Arial"/>
        <family val="2"/>
      </rPr>
      <t xml:space="preserve"> les volumes de la construction dans l’environnement architectural.</t>
    </r>
  </si>
  <si>
    <r>
      <rPr>
        <b/>
        <sz val="12"/>
        <color rgb="FF000000"/>
        <rFont val="Arial"/>
        <family val="2"/>
      </rPr>
      <t>Identifier</t>
    </r>
    <r>
      <rPr>
        <sz val="12"/>
        <color rgb="FF000000"/>
        <rFont val="Arial"/>
        <family val="2"/>
      </rPr>
      <t xml:space="preserve">, </t>
    </r>
    <r>
      <rPr>
        <b/>
        <sz val="12"/>
        <color rgb="FF000000"/>
        <rFont val="Arial"/>
        <family val="2"/>
      </rPr>
      <t>localise</t>
    </r>
    <r>
      <rPr>
        <sz val="12"/>
        <color rgb="FF000000"/>
        <rFont val="Arial"/>
        <family val="2"/>
      </rPr>
      <t xml:space="preserve">r, </t>
    </r>
    <r>
      <rPr>
        <b/>
        <sz val="12"/>
        <color rgb="FF000000"/>
        <rFont val="Arial"/>
        <family val="2"/>
      </rPr>
      <t>caractériser</t>
    </r>
    <r>
      <rPr>
        <sz val="12"/>
        <color rgb="FF000000"/>
        <rFont val="Arial"/>
        <family val="2"/>
      </rPr>
      <t xml:space="preserve"> et </t>
    </r>
    <r>
      <rPr>
        <b/>
        <sz val="12"/>
        <color rgb="FF000000"/>
        <rFont val="Arial"/>
        <family val="2"/>
      </rPr>
      <t>décrire</t>
    </r>
    <r>
      <rPr>
        <sz val="12"/>
        <color rgb="FF000000"/>
        <rFont val="Arial"/>
        <family val="2"/>
      </rPr>
      <t xml:space="preserve"> un élément, un ouvrage ou une partie d’ouvrage constitutif :
- forme géométrique des surfaces et des volumes, 
- dimensions,
- nature, qualité,
- spécificités.</t>
    </r>
  </si>
  <si>
    <r>
      <rPr>
        <b/>
        <sz val="12"/>
        <color rgb="FF000000"/>
        <rFont val="Arial"/>
        <family val="2"/>
      </rPr>
      <t>Rechercher</t>
    </r>
    <r>
      <rPr>
        <sz val="12"/>
        <color rgb="FF000000"/>
        <rFont val="Arial"/>
        <family val="2"/>
      </rPr>
      <t xml:space="preserve"> les caractéristiques dimensionnelles et géométriques utiles d’un élément, d’une partie d’ouvrage, d’un ouvrage.</t>
    </r>
  </si>
  <si>
    <r>
      <rPr>
        <b/>
        <sz val="12"/>
        <color rgb="FF000000"/>
        <rFont val="Arial"/>
        <family val="2"/>
      </rPr>
      <t xml:space="preserve">Mettre </t>
    </r>
    <r>
      <rPr>
        <sz val="12"/>
        <color rgb="FF000000"/>
        <rFont val="Arial"/>
        <family val="2"/>
      </rPr>
      <t>en relation les données caractéristiques d’un élément entre les données numériques et les documents graphiques d’un dossier.</t>
    </r>
  </si>
  <si>
    <r>
      <rPr>
        <b/>
        <sz val="12"/>
        <color rgb="FF000000"/>
        <rFont val="Arial"/>
        <family val="2"/>
      </rPr>
      <t xml:space="preserve">Prendre </t>
    </r>
    <r>
      <rPr>
        <sz val="12"/>
        <color rgb="FF000000"/>
        <rFont val="Arial"/>
        <family val="2"/>
      </rPr>
      <t>connaissance de l’environnement, de l’installation du chantier et des autorisations administratives applicables au chantier.</t>
    </r>
  </si>
  <si>
    <r>
      <rPr>
        <b/>
        <sz val="12"/>
        <color rgb="FF000000"/>
        <rFont val="Arial"/>
        <family val="2"/>
      </rPr>
      <t>Identifier</t>
    </r>
    <r>
      <rPr>
        <sz val="12"/>
        <color rgb="FF000000"/>
        <rFont val="Arial"/>
        <family val="2"/>
      </rPr>
      <t xml:space="preserve"> les dates de début et de fin d’intervention de l’entreprise pour les phases successives du lot « charpente bois ».</t>
    </r>
  </si>
  <si>
    <r>
      <rPr>
        <b/>
        <sz val="12"/>
        <color rgb="FF000000"/>
        <rFont val="Arial"/>
        <family val="2"/>
      </rPr>
      <t>Identifier</t>
    </r>
    <r>
      <rPr>
        <sz val="12"/>
        <color rgb="FF000000"/>
        <rFont val="Arial"/>
        <family val="2"/>
      </rPr>
      <t xml:space="preserve"> les interfaces du lot charpente / construction bois avec les autres lots et corps d’état.</t>
    </r>
  </si>
  <si>
    <r>
      <rPr>
        <b/>
        <sz val="12"/>
        <color rgb="FF000000"/>
        <rFont val="Arial"/>
        <family val="2"/>
      </rPr>
      <t xml:space="preserve">S’approprier </t>
    </r>
    <r>
      <rPr>
        <sz val="12"/>
        <color rgb="FF000000"/>
        <rFont val="Arial"/>
        <family val="2"/>
      </rPr>
      <t>le planning prévisionnel de l’entreprise.</t>
    </r>
  </si>
  <si>
    <r>
      <rPr>
        <b/>
        <sz val="12"/>
        <color rgb="FF000000"/>
        <rFont val="Arial"/>
        <family val="2"/>
      </rPr>
      <t>Lire e</t>
    </r>
    <r>
      <rPr>
        <sz val="12"/>
        <color rgb="FF000000"/>
        <rFont val="Arial"/>
        <family val="2"/>
      </rPr>
      <t xml:space="preserve">t </t>
    </r>
    <r>
      <rPr>
        <b/>
        <sz val="12"/>
        <color rgb="FF000000"/>
        <rFont val="Arial"/>
        <family val="2"/>
      </rPr>
      <t>situer</t>
    </r>
    <r>
      <rPr>
        <sz val="12"/>
        <color rgb="FF000000"/>
        <rFont val="Arial"/>
        <family val="2"/>
      </rPr>
      <t xml:space="preserve"> une opération sur un planning.</t>
    </r>
  </si>
  <si>
    <r>
      <rPr>
        <b/>
        <sz val="12"/>
        <color rgb="FF000000"/>
        <rFont val="Arial"/>
        <family val="2"/>
      </rPr>
      <t>Déterminer</t>
    </r>
    <r>
      <rPr>
        <sz val="12"/>
        <color rgb="FF000000"/>
        <rFont val="Arial"/>
        <family val="2"/>
      </rPr>
      <t xml:space="preserve"> les moyens matériels disponibles et prendre en compte leurs capacités en vue de son intervention.</t>
    </r>
  </si>
  <si>
    <r>
      <rPr>
        <b/>
        <sz val="12"/>
        <color rgb="FF000000"/>
        <rFont val="Arial"/>
        <family val="2"/>
      </rPr>
      <t xml:space="preserve">Extraire </t>
    </r>
    <r>
      <rPr>
        <sz val="12"/>
        <color rgb="FF000000"/>
        <rFont val="Arial"/>
        <family val="2"/>
      </rPr>
      <t>de la norme une règle de mise en œuvre pour une réalisation donnée.</t>
    </r>
  </si>
  <si>
    <r>
      <rPr>
        <b/>
        <sz val="12"/>
        <color rgb="FF000000"/>
        <rFont val="Arial"/>
        <family val="2"/>
      </rPr>
      <t xml:space="preserve">Identifier </t>
    </r>
    <r>
      <rPr>
        <sz val="12"/>
        <color rgb="FF000000"/>
        <rFont val="Arial"/>
        <family val="2"/>
      </rPr>
      <t>les caractéristiques relatives :
- 	aux ouvrages et produits,
- 	aux matériaux et supports,
- 	aux types de matériels,
- 	à la qualité requise.</t>
    </r>
  </si>
  <si>
    <r>
      <rPr>
        <b/>
        <sz val="12"/>
        <color rgb="FF000000"/>
        <rFont val="Arial"/>
        <family val="2"/>
      </rPr>
      <t>Comparer</t>
    </r>
    <r>
      <rPr>
        <sz val="12"/>
        <color rgb="FF000000"/>
        <rFont val="Arial"/>
        <family val="2"/>
      </rPr>
      <t xml:space="preserve"> les caractéristiques et les performances :
- 	des ouvrages et des produits,
- 	des matériaux et supports,
- 	des matériels de pose,
- 	des matériels d’atelier et de  chantier.</t>
    </r>
  </si>
  <si>
    <r>
      <rPr>
        <b/>
        <sz val="12"/>
        <color rgb="FF000000"/>
        <rFont val="Arial"/>
        <family val="2"/>
      </rPr>
      <t xml:space="preserve">Choisir </t>
    </r>
    <r>
      <rPr>
        <sz val="12"/>
        <color rgb="FF000000"/>
        <rFont val="Arial"/>
        <family val="2"/>
      </rPr>
      <t>en fonction de sa destination un produit, un matériau, un composant, une quincaillerie.</t>
    </r>
  </si>
  <si>
    <r>
      <rPr>
        <b/>
        <sz val="12"/>
        <color theme="1"/>
        <rFont val="Arial"/>
        <family val="2"/>
      </rPr>
      <t>Exécuter</t>
    </r>
    <r>
      <rPr>
        <sz val="12"/>
        <color theme="1"/>
        <rFont val="Arial"/>
        <family val="2"/>
      </rPr>
      <t xml:space="preserve"> un croquis ou schéma à main levée d’un élément, d’une liaison ou d’un détail de réalisation.</t>
    </r>
  </si>
  <si>
    <r>
      <rPr>
        <b/>
        <sz val="12"/>
        <color rgb="FF000000"/>
        <rFont val="Arial"/>
        <family val="2"/>
      </rPr>
      <t>Établir</t>
    </r>
    <r>
      <rPr>
        <sz val="12"/>
        <color rgb="FF000000"/>
        <rFont val="Arial"/>
        <family val="2"/>
      </rPr>
      <t xml:space="preserve"> et </t>
    </r>
    <r>
      <rPr>
        <b/>
        <sz val="12"/>
        <color rgb="FF000000"/>
        <rFont val="Arial"/>
        <family val="2"/>
      </rPr>
      <t>tracer</t>
    </r>
    <r>
      <rPr>
        <sz val="12"/>
        <color rgb="FF000000"/>
        <rFont val="Arial"/>
        <family val="2"/>
      </rPr>
      <t xml:space="preserve"> le relevé d’une situation de chantier simple, supports, partie d’ouvrage ou élément à remplacer/lever/    poser :
- 	typologie, dimensions,
- 	forme et géométrie,
- 	nature des supports,
- 	référentiels existants.</t>
    </r>
  </si>
  <si>
    <r>
      <rPr>
        <b/>
        <sz val="12"/>
        <color rgb="FF000000"/>
        <rFont val="Arial"/>
        <family val="2"/>
      </rPr>
      <t xml:space="preserve">Lister </t>
    </r>
    <r>
      <rPr>
        <sz val="12"/>
        <color rgb="FF000000"/>
        <rFont val="Arial"/>
        <family val="2"/>
      </rPr>
      <t xml:space="preserve">et </t>
    </r>
    <r>
      <rPr>
        <b/>
        <sz val="12"/>
        <color rgb="FF000000"/>
        <rFont val="Arial"/>
        <family val="2"/>
      </rPr>
      <t>quantifier</t>
    </r>
    <r>
      <rPr>
        <sz val="12"/>
        <color rgb="FF000000"/>
        <rFont val="Arial"/>
        <family val="2"/>
      </rPr>
      <t xml:space="preserve"> les matériaux, composants et accessoires nécessaires à la fabrication et au levage d’un ouvrage de construction bois.</t>
    </r>
  </si>
  <si>
    <r>
      <rPr>
        <b/>
        <sz val="12"/>
        <color rgb="FF000000"/>
        <rFont val="Arial"/>
        <family val="2"/>
      </rPr>
      <t xml:space="preserve">Lister </t>
    </r>
    <r>
      <rPr>
        <sz val="12"/>
        <color rgb="FF000000"/>
        <rFont val="Arial"/>
        <family val="2"/>
      </rPr>
      <t>les matériels et les outillages nécessaires à la fabrication et/ou à la mise en œuvre sur chantier.</t>
    </r>
  </si>
  <si>
    <r>
      <rPr>
        <b/>
        <sz val="12"/>
        <color rgb="FF000000"/>
        <rFont val="Arial"/>
        <family val="2"/>
      </rPr>
      <t>Optimiser</t>
    </r>
    <r>
      <rPr>
        <sz val="12"/>
        <color rgb="FF000000"/>
        <rFont val="Arial"/>
        <family val="2"/>
      </rPr>
      <t xml:space="preserve"> le rendement matière en fonction :
- 	des dimensions commerciales,
- 	des stocks,
- 	des approvisionnements.</t>
    </r>
  </si>
  <si>
    <r>
      <rPr>
        <b/>
        <sz val="12"/>
        <color rgb="FF000000"/>
        <rFont val="Arial"/>
        <family val="2"/>
      </rPr>
      <t>Identifier</t>
    </r>
    <r>
      <rPr>
        <sz val="12"/>
        <color rgb="FF000000"/>
        <rFont val="Arial"/>
        <family val="2"/>
      </rPr>
      <t xml:space="preserve">, </t>
    </r>
    <r>
      <rPr>
        <b/>
        <sz val="12"/>
        <color rgb="FF000000"/>
        <rFont val="Arial"/>
        <family val="2"/>
      </rPr>
      <t>lister</t>
    </r>
    <r>
      <rPr>
        <sz val="12"/>
        <color rgb="FF000000"/>
        <rFont val="Arial"/>
        <family val="2"/>
      </rPr>
      <t xml:space="preserve"> les opérations à effectuer pour : 
- la fabrication en atelier, 
- la mise en œuvre sur chantier, 
- la rénovation.</t>
    </r>
  </si>
  <si>
    <r>
      <rPr>
        <b/>
        <sz val="12"/>
        <color rgb="FF000000"/>
        <rFont val="Arial"/>
        <family val="2"/>
      </rPr>
      <t>Compléter</t>
    </r>
    <r>
      <rPr>
        <sz val="12"/>
        <color rgb="FF000000"/>
        <rFont val="Arial"/>
        <family val="2"/>
      </rPr>
      <t xml:space="preserve"> le processus de fabrication en atelier ou de mise en œuvre sur chantier :
- </t>
    </r>
    <r>
      <rPr>
        <b/>
        <sz val="12"/>
        <color rgb="FF000000"/>
        <rFont val="Arial"/>
        <family val="2"/>
      </rPr>
      <t>ordonner</t>
    </r>
    <r>
      <rPr>
        <sz val="12"/>
        <color rgb="FF000000"/>
        <rFont val="Arial"/>
        <family val="2"/>
      </rPr>
      <t xml:space="preserve"> les opérations à effectuer, 
- </t>
    </r>
    <r>
      <rPr>
        <b/>
        <sz val="12"/>
        <color rgb="FF000000"/>
        <rFont val="Arial"/>
        <family val="2"/>
      </rPr>
      <t>associer</t>
    </r>
    <r>
      <rPr>
        <sz val="12"/>
        <color rgb="FF000000"/>
        <rFont val="Arial"/>
        <family val="2"/>
      </rPr>
      <t xml:space="preserve"> les moyens matériels aux tâches à exécuter, 
- </t>
    </r>
    <r>
      <rPr>
        <b/>
        <sz val="12"/>
        <color rgb="FF000000"/>
        <rFont val="Arial"/>
        <family val="2"/>
      </rPr>
      <t xml:space="preserve">prévoir </t>
    </r>
    <r>
      <rPr>
        <sz val="12"/>
        <color rgb="FF000000"/>
        <rFont val="Arial"/>
        <family val="2"/>
      </rPr>
      <t>les moyens d’accès et les dispositifs de sécurité à installer.</t>
    </r>
  </si>
  <si>
    <r>
      <rPr>
        <b/>
        <sz val="12"/>
        <color rgb="FF000000"/>
        <rFont val="Arial"/>
        <family val="2"/>
      </rPr>
      <t>Compléter</t>
    </r>
    <r>
      <rPr>
        <sz val="12"/>
        <color rgb="FF000000"/>
        <rFont val="Arial"/>
        <family val="2"/>
      </rPr>
      <t xml:space="preserve"> un mode opératoire pour une opération donnée : 
- de fabrication en atelier, 
- de mise en œuvre sur chantier, 
- de rénovation.</t>
    </r>
  </si>
  <si>
    <r>
      <rPr>
        <b/>
        <sz val="12"/>
        <color rgb="FF000000"/>
        <rFont val="Arial"/>
        <family val="2"/>
      </rPr>
      <t>Interpréter</t>
    </r>
    <r>
      <rPr>
        <sz val="12"/>
        <color rgb="FF000000"/>
        <rFont val="Arial"/>
        <family val="2"/>
      </rPr>
      <t xml:space="preserve"> et </t>
    </r>
    <r>
      <rPr>
        <b/>
        <sz val="12"/>
        <color rgb="FF000000"/>
        <rFont val="Arial"/>
        <family val="2"/>
      </rPr>
      <t xml:space="preserve">traduire </t>
    </r>
    <r>
      <rPr>
        <sz val="12"/>
        <color rgb="FF000000"/>
        <rFont val="Arial"/>
        <family val="2"/>
      </rPr>
      <t>une notice de mise en œuvre établie par un fabricant de :
- composants du bâtiment, 
- produits et matériaux,
- quincailleries et accessoires,
- matériels et outillages.</t>
    </r>
  </si>
  <si>
    <r>
      <rPr>
        <b/>
        <sz val="12"/>
        <color rgb="FF000000"/>
        <rFont val="Arial"/>
        <family val="2"/>
      </rPr>
      <t xml:space="preserve">Identifier </t>
    </r>
    <r>
      <rPr>
        <sz val="12"/>
        <color rgb="FF000000"/>
        <rFont val="Arial"/>
        <family val="2"/>
      </rPr>
      <t>les dangers propres à son espace de travail :
- environnement et interactions entre les postes de travail,
- accès au poste et circulations dans l’atelier,
- co-activité.</t>
    </r>
  </si>
  <si>
    <r>
      <rPr>
        <b/>
        <sz val="12"/>
        <color rgb="FF000000"/>
        <rFont val="Arial"/>
        <family val="2"/>
      </rPr>
      <t>Identifier</t>
    </r>
    <r>
      <rPr>
        <sz val="12"/>
        <color rgb="FF000000"/>
        <rFont val="Arial"/>
        <family val="2"/>
      </rPr>
      <t xml:space="preserve"> les dangers propres à son matériel : 
- dimensionnement, 
- conformité d’utilisation, 
- maintenance, 
- fonctionnement.</t>
    </r>
  </si>
  <si>
    <r>
      <rPr>
        <b/>
        <sz val="12"/>
        <color rgb="FF000000"/>
        <rFont val="Arial"/>
        <family val="2"/>
      </rPr>
      <t>Organiser</t>
    </r>
    <r>
      <rPr>
        <sz val="12"/>
        <color rgb="FF000000"/>
        <rFont val="Arial"/>
        <family val="2"/>
      </rPr>
      <t xml:space="preserve"> son espace de travail et les dégagements.</t>
    </r>
  </si>
  <si>
    <r>
      <rPr>
        <b/>
        <sz val="12"/>
        <color rgb="FF000000"/>
        <rFont val="Arial"/>
        <family val="2"/>
      </rPr>
      <t>Appliquer</t>
    </r>
    <r>
      <rPr>
        <sz val="12"/>
        <color rgb="FF000000"/>
        <rFont val="Arial"/>
        <family val="2"/>
      </rPr>
      <t xml:space="preserve"> les mesures de prévention (protections collectives et protections individuelles) prévues pour se protéger :
- des poussières de bois, 
- des agents chimiques, 
- du bruit,
- des troubles musculo-squelettiques (TMS),
- agents chimiques dangereux (ACD).</t>
    </r>
  </si>
  <si>
    <r>
      <rPr>
        <b/>
        <sz val="12"/>
        <color rgb="FF000000"/>
        <rFont val="Arial"/>
        <family val="2"/>
      </rPr>
      <t xml:space="preserve">Respecter </t>
    </r>
    <r>
      <rPr>
        <sz val="12"/>
        <color rgb="FF000000"/>
        <rFont val="Arial"/>
        <family val="2"/>
      </rPr>
      <t>les méthodes de travail :
- procédures, 
- protections collectives et protections individuelles, 
- moyens de manutention.</t>
    </r>
  </si>
  <si>
    <r>
      <rPr>
        <b/>
        <sz val="12"/>
        <color rgb="FF000000"/>
        <rFont val="Arial"/>
        <family val="2"/>
      </rPr>
      <t>Contrôler</t>
    </r>
    <r>
      <rPr>
        <sz val="12"/>
        <color rgb="FF000000"/>
        <rFont val="Arial"/>
        <family val="2"/>
      </rPr>
      <t xml:space="preserve"> qualitativement la livraison en cours et en fin d’opération :
- les dimensions,
- la géométrie,
- les caractéristiques physiques,
- l’aspect (des matériaux, produits et ouvrages, à tailler et lever).</t>
    </r>
  </si>
  <si>
    <r>
      <rPr>
        <b/>
        <sz val="12"/>
        <color rgb="FF000000"/>
        <rFont val="Arial"/>
        <family val="2"/>
      </rPr>
      <t>Contrôler</t>
    </r>
    <r>
      <rPr>
        <sz val="12"/>
        <color rgb="FF000000"/>
        <rFont val="Arial"/>
        <family val="2"/>
      </rPr>
      <t xml:space="preserve"> quantitativement à la livraison, en cours et en fin d’opération les matériaux, quincailleries, produits et ouvrages.</t>
    </r>
  </si>
  <si>
    <r>
      <rPr>
        <b/>
        <sz val="12"/>
        <color rgb="FF000000"/>
        <rFont val="Arial"/>
        <family val="2"/>
      </rPr>
      <t>Contrôler</t>
    </r>
    <r>
      <rPr>
        <sz val="12"/>
        <color rgb="FF000000"/>
        <rFont val="Arial"/>
        <family val="2"/>
      </rPr>
      <t xml:space="preserve"> l’humidité des bois.</t>
    </r>
  </si>
  <si>
    <r>
      <rPr>
        <b/>
        <sz val="12"/>
        <color rgb="FF000000"/>
        <rFont val="Arial"/>
        <family val="2"/>
      </rPr>
      <t xml:space="preserve">Contrôler </t>
    </r>
    <r>
      <rPr>
        <sz val="12"/>
        <color rgb="FF000000"/>
        <rFont val="Arial"/>
        <family val="2"/>
      </rPr>
      <t>les caractéristiques géométriques des éléments et des composants fabriqués.</t>
    </r>
  </si>
  <si>
    <r>
      <rPr>
        <b/>
        <sz val="12"/>
        <color rgb="FF000000"/>
        <rFont val="Arial"/>
        <family val="2"/>
      </rPr>
      <t xml:space="preserve">Contrôler </t>
    </r>
    <r>
      <rPr>
        <sz val="12"/>
        <color rgb="FF000000"/>
        <rFont val="Arial"/>
        <family val="2"/>
      </rPr>
      <t>la conformité de la mise en œuvre des produits et ouvrages réalisés.</t>
    </r>
  </si>
  <si>
    <r>
      <rPr>
        <b/>
        <sz val="12"/>
        <color rgb="FF000000"/>
        <rFont val="Arial"/>
        <family val="2"/>
      </rPr>
      <t>Sélectionner</t>
    </r>
    <r>
      <rPr>
        <sz val="12"/>
        <color rgb="FF000000"/>
        <rFont val="Arial"/>
        <family val="2"/>
      </rPr>
      <t xml:space="preserve">, </t>
    </r>
    <r>
      <rPr>
        <b/>
        <sz val="12"/>
        <color rgb="FF000000"/>
        <rFont val="Arial"/>
        <family val="2"/>
      </rPr>
      <t>affecter</t>
    </r>
    <r>
      <rPr>
        <sz val="12"/>
        <color rgb="FF000000"/>
        <rFont val="Arial"/>
        <family val="2"/>
      </rPr>
      <t xml:space="preserve"> et </t>
    </r>
    <r>
      <rPr>
        <b/>
        <sz val="12"/>
        <color rgb="FF000000"/>
        <rFont val="Arial"/>
        <family val="2"/>
      </rPr>
      <t>répartir</t>
    </r>
    <r>
      <rPr>
        <sz val="12"/>
        <color rgb="FF000000"/>
        <rFont val="Arial"/>
        <family val="2"/>
      </rPr>
      <t xml:space="preserve"> les bois et dérivés selon leurs caractéristiques.</t>
    </r>
  </si>
  <si>
    <r>
      <rPr>
        <b/>
        <sz val="12"/>
        <color rgb="FF000000"/>
        <rFont val="Arial"/>
        <family val="2"/>
      </rPr>
      <t>Orienter</t>
    </r>
    <r>
      <rPr>
        <sz val="12"/>
        <color rgb="FF000000"/>
        <rFont val="Arial"/>
        <family val="2"/>
      </rPr>
      <t xml:space="preserve"> chaque pièce de bois selon : 
- la situation dans l’ouvrage, 
- la fonction assurée, 
- les contraintes, 
- les déformations possibles, 
- l'esthétique.</t>
    </r>
  </si>
  <si>
    <r>
      <rPr>
        <b/>
        <sz val="12"/>
        <color rgb="FF000000"/>
        <rFont val="Arial"/>
        <family val="2"/>
      </rPr>
      <t>Préparer</t>
    </r>
    <r>
      <rPr>
        <sz val="12"/>
        <color rgb="FF000000"/>
        <rFont val="Arial"/>
        <family val="2"/>
      </rPr>
      <t xml:space="preserve"> les produits, les quincailleries, les accessoires et les outillages.</t>
    </r>
  </si>
  <si>
    <r>
      <rPr>
        <b/>
        <sz val="12"/>
        <color rgb="FF000000"/>
        <rFont val="Arial"/>
        <family val="2"/>
      </rPr>
      <t>Tracer</t>
    </r>
    <r>
      <rPr>
        <sz val="12"/>
        <color rgb="FF000000"/>
        <rFont val="Arial"/>
        <family val="2"/>
      </rPr>
      <t xml:space="preserve"> une épure à échelle réduite.</t>
    </r>
  </si>
  <si>
    <r>
      <rPr>
        <b/>
        <sz val="12"/>
        <color rgb="FF000000"/>
        <rFont val="Arial"/>
        <family val="2"/>
      </rPr>
      <t>Tracer</t>
    </r>
    <r>
      <rPr>
        <sz val="12"/>
        <color rgb="FF000000"/>
        <rFont val="Arial"/>
        <family val="2"/>
      </rPr>
      <t xml:space="preserve"> une épure à échelle réelle (vraie grandeur de l’ouvrage).</t>
    </r>
  </si>
  <si>
    <r>
      <rPr>
        <b/>
        <sz val="12"/>
        <color rgb="FF000000"/>
        <rFont val="Arial"/>
        <family val="2"/>
      </rPr>
      <t>Rechercher</t>
    </r>
    <r>
      <rPr>
        <sz val="12"/>
        <color rgb="FF000000"/>
        <rFont val="Arial"/>
        <family val="2"/>
      </rPr>
      <t xml:space="preserve"> ou </t>
    </r>
    <r>
      <rPr>
        <b/>
        <sz val="12"/>
        <color rgb="FF000000"/>
        <rFont val="Arial"/>
        <family val="2"/>
      </rPr>
      <t>vérifier</t>
    </r>
    <r>
      <rPr>
        <sz val="12"/>
        <color rgb="FF000000"/>
        <rFont val="Arial"/>
        <family val="2"/>
      </rPr>
      <t xml:space="preserve"> les vraies grandeurs d’arêtes et d’angles par calcul.</t>
    </r>
  </si>
  <si>
    <r>
      <rPr>
        <b/>
        <sz val="12"/>
        <color rgb="FF000000"/>
        <rFont val="Arial"/>
        <family val="2"/>
      </rPr>
      <t>Rechercher</t>
    </r>
    <r>
      <rPr>
        <sz val="12"/>
        <color rgb="FF000000"/>
        <rFont val="Arial"/>
        <family val="2"/>
      </rPr>
      <t>, à partir d’une maquette numérique, un élément de structure pour en extraire : 
- des données de définition (mesures de longueurs, d'angles, de surfaces),
- des fiches de taille,
- des gabarits de pièces.</t>
    </r>
  </si>
  <si>
    <r>
      <rPr>
        <b/>
        <sz val="12"/>
        <color rgb="FF000000"/>
        <rFont val="Arial"/>
        <family val="2"/>
      </rPr>
      <t>Tracer</t>
    </r>
    <r>
      <rPr>
        <sz val="12"/>
        <color rgb="FF000000"/>
        <rFont val="Arial"/>
        <family val="2"/>
      </rPr>
      <t xml:space="preserve"> un gabarit de forme, d'angle ou de liaison.</t>
    </r>
  </si>
  <si>
    <r>
      <rPr>
        <b/>
        <sz val="12"/>
        <color rgb="FF000000"/>
        <rFont val="Arial"/>
        <family val="2"/>
      </rPr>
      <t>Tracer</t>
    </r>
    <r>
      <rPr>
        <sz val="12"/>
        <color rgb="FF000000"/>
        <rFont val="Arial"/>
        <family val="2"/>
      </rPr>
      <t xml:space="preserve"> des éléments d’après les données relevées sur épure à échelle réduite.</t>
    </r>
  </si>
  <si>
    <r>
      <rPr>
        <b/>
        <sz val="12"/>
        <color rgb="FF000000"/>
        <rFont val="Arial"/>
        <family val="2"/>
      </rPr>
      <t>Tracer</t>
    </r>
    <r>
      <rPr>
        <sz val="12"/>
        <color rgb="FF000000"/>
        <rFont val="Arial"/>
        <family val="2"/>
      </rPr>
      <t xml:space="preserve"> des éléments de structure sur épure à échelle réelle, par mise sur ligne et rembarrement.</t>
    </r>
  </si>
  <si>
    <r>
      <rPr>
        <b/>
        <sz val="12"/>
        <color rgb="FF000000"/>
        <rFont val="Arial"/>
        <family val="2"/>
      </rPr>
      <t>Tracer</t>
    </r>
    <r>
      <rPr>
        <sz val="12"/>
        <color rgb="FF000000"/>
        <rFont val="Arial"/>
        <family val="2"/>
      </rPr>
      <t xml:space="preserve"> des éléments d’après :
- des données numériques, 
- des données graphiques, 
- un gabarit.</t>
    </r>
  </si>
  <si>
    <r>
      <rPr>
        <b/>
        <sz val="12"/>
        <color rgb="FF000000"/>
        <rFont val="Arial"/>
        <family val="2"/>
      </rPr>
      <t>Tracer</t>
    </r>
    <r>
      <rPr>
        <sz val="12"/>
        <color rgb="FF000000"/>
        <rFont val="Arial"/>
        <family val="2"/>
      </rPr>
      <t xml:space="preserve"> un élément d’après une pièce existante en situation de rénovation et/ou réhabilitation.</t>
    </r>
  </si>
  <si>
    <r>
      <rPr>
        <b/>
        <sz val="12"/>
        <color rgb="FF000000"/>
        <rFont val="Arial"/>
        <family val="2"/>
      </rPr>
      <t xml:space="preserve">Repérer </t>
    </r>
    <r>
      <rPr>
        <sz val="12"/>
        <color rgb="FF000000"/>
        <rFont val="Arial"/>
        <family val="2"/>
      </rPr>
      <t>et</t>
    </r>
    <r>
      <rPr>
        <b/>
        <sz val="12"/>
        <color rgb="FF000000"/>
        <rFont val="Arial"/>
        <family val="2"/>
      </rPr>
      <t xml:space="preserve"> marquer </t>
    </r>
    <r>
      <rPr>
        <sz val="12"/>
        <color rgb="FF000000"/>
        <rFont val="Arial"/>
        <family val="2"/>
      </rPr>
      <t>les éléments et pièces d’une structure.</t>
    </r>
  </si>
  <si>
    <r>
      <rPr>
        <b/>
        <sz val="12"/>
        <color rgb="FF000000"/>
        <rFont val="Arial"/>
        <family val="2"/>
      </rPr>
      <t>Choisir</t>
    </r>
    <r>
      <rPr>
        <sz val="12"/>
        <color rgb="FF000000"/>
        <rFont val="Arial"/>
        <family val="2"/>
      </rPr>
      <t xml:space="preserve"> et </t>
    </r>
    <r>
      <rPr>
        <b/>
        <sz val="12"/>
        <color rgb="FF000000"/>
        <rFont val="Arial"/>
        <family val="2"/>
      </rPr>
      <t>préparer</t>
    </r>
    <r>
      <rPr>
        <sz val="12"/>
        <color rgb="FF000000"/>
        <rFont val="Arial"/>
        <family val="2"/>
      </rPr>
      <t xml:space="preserve"> les outillages et accessoires.</t>
    </r>
  </si>
  <si>
    <r>
      <rPr>
        <b/>
        <sz val="12"/>
        <color rgb="FF000000"/>
        <rFont val="Arial"/>
        <family val="2"/>
      </rPr>
      <t>Installer</t>
    </r>
    <r>
      <rPr>
        <sz val="12"/>
        <color rgb="FF000000"/>
        <rFont val="Arial"/>
        <family val="2"/>
      </rPr>
      <t xml:space="preserve"> les outils et accessoires sur les machines fixes (gabarits, montages, etc.).</t>
    </r>
  </si>
  <si>
    <r>
      <rPr>
        <b/>
        <sz val="12"/>
        <color rgb="FF000000"/>
        <rFont val="Arial"/>
        <family val="2"/>
      </rPr>
      <t xml:space="preserve">Régler </t>
    </r>
    <r>
      <rPr>
        <sz val="12"/>
        <color rgb="FF000000"/>
        <rFont val="Arial"/>
        <family val="2"/>
      </rPr>
      <t>les positions relatives outil/pièce sur les machines fixes (conventionnelles ou à positionnement numérique) ou portatives.</t>
    </r>
  </si>
  <si>
    <r>
      <rPr>
        <b/>
        <sz val="12"/>
        <color rgb="FF000000"/>
        <rFont val="Arial"/>
        <family val="2"/>
      </rPr>
      <t>Respecte</t>
    </r>
    <r>
      <rPr>
        <sz val="12"/>
        <color rgb="FF000000"/>
        <rFont val="Arial"/>
        <family val="2"/>
      </rPr>
      <t>r le temps alloué.</t>
    </r>
  </si>
  <si>
    <r>
      <rPr>
        <b/>
        <sz val="12"/>
        <color rgb="FF000000"/>
        <rFont val="Arial"/>
        <family val="2"/>
      </rPr>
      <t>Tronçonner</t>
    </r>
    <r>
      <rPr>
        <sz val="12"/>
        <color rgb="FF000000"/>
        <rFont val="Arial"/>
        <family val="2"/>
      </rPr>
      <t xml:space="preserve"> et </t>
    </r>
    <r>
      <rPr>
        <b/>
        <sz val="12"/>
        <color rgb="FF000000"/>
        <rFont val="Arial"/>
        <family val="2"/>
      </rPr>
      <t>déligner</t>
    </r>
    <r>
      <rPr>
        <sz val="12"/>
        <color rgb="FF000000"/>
        <rFont val="Arial"/>
        <family val="2"/>
      </rPr>
      <t xml:space="preserve"> les bois massifs.</t>
    </r>
  </si>
  <si>
    <r>
      <rPr>
        <b/>
        <sz val="12"/>
        <color rgb="FF000000"/>
        <rFont val="Arial"/>
        <family val="2"/>
      </rPr>
      <t xml:space="preserve">Corroyer </t>
    </r>
    <r>
      <rPr>
        <sz val="12"/>
        <color rgb="FF000000"/>
        <rFont val="Arial"/>
        <family val="2"/>
      </rPr>
      <t xml:space="preserve">ou </t>
    </r>
    <r>
      <rPr>
        <b/>
        <sz val="12"/>
        <color rgb="FF000000"/>
        <rFont val="Arial"/>
        <family val="2"/>
      </rPr>
      <t>calibrer</t>
    </r>
    <r>
      <rPr>
        <sz val="12"/>
        <color rgb="FF000000"/>
        <rFont val="Arial"/>
        <family val="2"/>
      </rPr>
      <t xml:space="preserve"> les bois massifs.</t>
    </r>
  </si>
  <si>
    <r>
      <rPr>
        <b/>
        <sz val="12"/>
        <color rgb="FF000000"/>
        <rFont val="Arial"/>
        <family val="2"/>
      </rPr>
      <t>Réaliser</t>
    </r>
    <r>
      <rPr>
        <sz val="12"/>
        <color rgb="FF000000"/>
        <rFont val="Arial"/>
        <family val="2"/>
      </rPr>
      <t xml:space="preserve"> un montage ou un gabarit de fabrication.</t>
    </r>
  </si>
  <si>
    <r>
      <rPr>
        <b/>
        <sz val="12"/>
        <color rgb="FF000000"/>
        <rFont val="Arial"/>
        <family val="2"/>
      </rPr>
      <t>Profiler</t>
    </r>
    <r>
      <rPr>
        <sz val="12"/>
        <color rgb="FF000000"/>
        <rFont val="Arial"/>
        <family val="2"/>
      </rPr>
      <t xml:space="preserve"> les délardements, rencreusements, feuillures, rainures, moulures.</t>
    </r>
  </si>
  <si>
    <r>
      <rPr>
        <b/>
        <sz val="12"/>
        <color rgb="FF000000"/>
        <rFont val="Arial"/>
        <family val="2"/>
      </rPr>
      <t>Découper</t>
    </r>
    <r>
      <rPr>
        <sz val="12"/>
        <color rgb="FF000000"/>
        <rFont val="Arial"/>
        <family val="2"/>
      </rPr>
      <t xml:space="preserve"> et </t>
    </r>
    <r>
      <rPr>
        <b/>
        <sz val="12"/>
        <color rgb="FF000000"/>
        <rFont val="Arial"/>
        <family val="2"/>
      </rPr>
      <t>calibrer</t>
    </r>
    <r>
      <rPr>
        <sz val="12"/>
        <color rgb="FF000000"/>
        <rFont val="Arial"/>
        <family val="2"/>
      </rPr>
      <t xml:space="preserve"> les panneaux dérivés du bois.</t>
    </r>
  </si>
  <si>
    <r>
      <rPr>
        <b/>
        <sz val="12"/>
        <color rgb="FF000000"/>
        <rFont val="Arial"/>
        <family val="2"/>
      </rPr>
      <t xml:space="preserve">Usiner </t>
    </r>
    <r>
      <rPr>
        <sz val="12"/>
        <color rgb="FF000000"/>
        <rFont val="Arial"/>
        <family val="2"/>
      </rPr>
      <t>selon un gabarit et/ou un montage d’usinage.</t>
    </r>
  </si>
  <si>
    <r>
      <rPr>
        <b/>
        <sz val="12"/>
        <color rgb="FF000000"/>
        <rFont val="Arial"/>
        <family val="2"/>
      </rPr>
      <t>Contrôler</t>
    </r>
    <r>
      <rPr>
        <sz val="12"/>
        <color rgb="FF000000"/>
        <rFont val="Arial"/>
        <family val="2"/>
      </rPr>
      <t xml:space="preserve"> la qualité des usinages réalisés.</t>
    </r>
  </si>
  <si>
    <r>
      <rPr>
        <b/>
        <sz val="12"/>
        <color rgb="FF000000"/>
        <rFont val="Arial"/>
        <family val="2"/>
      </rPr>
      <t>Effectuer</t>
    </r>
    <r>
      <rPr>
        <sz val="12"/>
        <color rgb="FF000000"/>
        <rFont val="Arial"/>
        <family val="2"/>
      </rPr>
      <t xml:space="preserve"> la préfabrication d'un ouvrage ou d’une partie de structure assemblée.</t>
    </r>
  </si>
  <si>
    <r>
      <rPr>
        <b/>
        <sz val="12"/>
        <color rgb="FF000000"/>
        <rFont val="Arial"/>
        <family val="2"/>
      </rPr>
      <t>Effectuer</t>
    </r>
    <r>
      <rPr>
        <sz val="12"/>
        <color rgb="FF000000"/>
        <rFont val="Arial"/>
        <family val="2"/>
      </rPr>
      <t xml:space="preserve"> la mise dedans d’une structure plane assemblée.</t>
    </r>
  </si>
  <si>
    <r>
      <rPr>
        <b/>
        <sz val="12"/>
        <color rgb="FF000000"/>
        <rFont val="Arial"/>
        <family val="2"/>
      </rPr>
      <t>Effectuer</t>
    </r>
    <r>
      <rPr>
        <sz val="12"/>
        <color rgb="FF000000"/>
        <rFont val="Arial"/>
        <family val="2"/>
      </rPr>
      <t xml:space="preserve"> les collages.</t>
    </r>
  </si>
  <si>
    <r>
      <rPr>
        <b/>
        <sz val="12"/>
        <color rgb="FF000000"/>
        <rFont val="Arial"/>
        <family val="2"/>
      </rPr>
      <t>Appliquer</t>
    </r>
    <r>
      <rPr>
        <sz val="12"/>
        <color rgb="FF000000"/>
        <rFont val="Arial"/>
        <family val="2"/>
      </rPr>
      <t xml:space="preserve"> les produits de traitement et de finition.</t>
    </r>
  </si>
  <si>
    <r>
      <rPr>
        <b/>
        <sz val="12"/>
        <color rgb="FF000000"/>
        <rFont val="Arial"/>
        <family val="2"/>
      </rPr>
      <t>Contrôler</t>
    </r>
    <r>
      <rPr>
        <sz val="12"/>
        <color rgb="FF000000"/>
        <rFont val="Arial"/>
        <family val="2"/>
      </rPr>
      <t xml:space="preserve"> la conformité des ouvrages ou parties d'ouvrages bois réalisés.</t>
    </r>
  </si>
  <si>
    <r>
      <rPr>
        <b/>
        <sz val="12"/>
        <color rgb="FF000000"/>
        <rFont val="Arial"/>
        <family val="2"/>
      </rPr>
      <t>Protéger</t>
    </r>
    <r>
      <rPr>
        <sz val="12"/>
        <color rgb="FF000000"/>
        <rFont val="Arial"/>
        <family val="2"/>
      </rPr>
      <t xml:space="preserve"> les pièces, les éléments, les composants et les ouvrages.</t>
    </r>
  </si>
  <si>
    <r>
      <rPr>
        <b/>
        <sz val="12"/>
        <color rgb="FF000000"/>
        <rFont val="Arial"/>
        <family val="2"/>
      </rPr>
      <t>Conditionner</t>
    </r>
    <r>
      <rPr>
        <sz val="12"/>
        <color rgb="FF000000"/>
        <rFont val="Arial"/>
        <family val="2"/>
      </rPr>
      <t xml:space="preserve"> les pièces, les éléments, les composants et les ouvrages fabriqués.</t>
    </r>
  </si>
  <si>
    <r>
      <rPr>
        <b/>
        <sz val="12"/>
        <color rgb="FF000000"/>
        <rFont val="Arial"/>
        <family val="2"/>
      </rPr>
      <t>Regrouper</t>
    </r>
    <r>
      <rPr>
        <sz val="12"/>
        <color rgb="FF000000"/>
        <rFont val="Arial"/>
        <family val="2"/>
      </rPr>
      <t xml:space="preserve"> en palanquées les pièces et éléments fabriqués et classés suivant leur destination.</t>
    </r>
  </si>
  <si>
    <r>
      <rPr>
        <b/>
        <sz val="12"/>
        <color rgb="FF000000"/>
        <rFont val="Arial"/>
        <family val="2"/>
      </rPr>
      <t xml:space="preserve">Stocker </t>
    </r>
    <r>
      <rPr>
        <sz val="12"/>
        <color rgb="FF000000"/>
        <rFont val="Arial"/>
        <family val="2"/>
      </rPr>
      <t>rationnellement les matériaux, les matériels, les produits, les quincailleries et les ouvrages.</t>
    </r>
  </si>
  <si>
    <r>
      <rPr>
        <b/>
        <sz val="12"/>
        <color rgb="FF000000"/>
        <rFont val="Arial"/>
        <family val="2"/>
      </rPr>
      <t>Charger</t>
    </r>
    <r>
      <rPr>
        <sz val="12"/>
        <color rgb="FF000000"/>
        <rFont val="Arial"/>
        <family val="2"/>
      </rPr>
      <t xml:space="preserve"> les matériaux, les matériels, les produits, les quincailleries et les ouvrages.</t>
    </r>
  </si>
  <si>
    <r>
      <rPr>
        <b/>
        <sz val="12"/>
        <color rgb="FF000000"/>
        <rFont val="Arial"/>
        <family val="2"/>
      </rPr>
      <t>Attacher</t>
    </r>
    <r>
      <rPr>
        <sz val="12"/>
        <color rgb="FF000000"/>
        <rFont val="Arial"/>
        <family val="2"/>
      </rPr>
      <t xml:space="preserve"> et </t>
    </r>
    <r>
      <rPr>
        <b/>
        <sz val="12"/>
        <color rgb="FF000000"/>
        <rFont val="Arial"/>
        <family val="2"/>
      </rPr>
      <t>sangler</t>
    </r>
    <r>
      <rPr>
        <sz val="12"/>
        <color rgb="FF000000"/>
        <rFont val="Arial"/>
        <family val="2"/>
      </rPr>
      <t xml:space="preserve"> le chargement.</t>
    </r>
  </si>
  <si>
    <r>
      <rPr>
        <b/>
        <sz val="12"/>
        <color rgb="FF000000"/>
        <rFont val="Arial"/>
        <family val="2"/>
      </rPr>
      <t xml:space="preserve">Contrôler </t>
    </r>
    <r>
      <rPr>
        <sz val="12"/>
        <color rgb="FF000000"/>
        <rFont val="Arial"/>
        <family val="2"/>
      </rPr>
      <t>l’état de coupe des outils.</t>
    </r>
  </si>
  <si>
    <r>
      <rPr>
        <b/>
        <sz val="12"/>
        <color rgb="FF000000"/>
        <rFont val="Arial"/>
        <family val="2"/>
      </rPr>
      <t>Effectuer</t>
    </r>
    <r>
      <rPr>
        <sz val="12"/>
        <color rgb="FF000000"/>
        <rFont val="Arial"/>
        <family val="2"/>
      </rPr>
      <t xml:space="preserve"> les opérations d’entretien ou de remise en état de fonctionnement :
- entretien, nettoyage 
- changement éventuel de pièces d’usure (outils coupants, butées, guides, courroies, etc.) 
- graissage, réglage 
- changement d’outils ou de pièces.</t>
    </r>
  </si>
  <si>
    <t>Les axes, alignements et repères sont implantés sans erreur.
Les niveaux de référence sont correctement positionnés.</t>
  </si>
  <si>
    <r>
      <rPr>
        <b/>
        <sz val="12"/>
        <color rgb="FF000000"/>
        <rFont val="Arial"/>
        <family val="2"/>
      </rPr>
      <t>Contrôler</t>
    </r>
    <r>
      <rPr>
        <sz val="12"/>
        <color rgb="FF000000"/>
        <rFont val="Arial"/>
        <family val="2"/>
      </rPr>
      <t xml:space="preserve"> la conformité de la mise en œuvre de l’isolation thermique et acoustique.</t>
    </r>
  </si>
  <si>
    <t>UNITÉS PROFESSIONNELLES</t>
  </si>
  <si>
    <t>ÉPREUVES</t>
  </si>
  <si>
    <t>UNITÉS</t>
  </si>
  <si>
    <t>Académie :</t>
  </si>
  <si>
    <t>Nombre de double saisies</t>
  </si>
  <si>
    <t>Nombre de compétences terminales visées</t>
  </si>
  <si>
    <t>Entreprise</t>
  </si>
  <si>
    <t>Les périodes, les durées d'intervention et leurs interfaces avec les autres corps d'état sont correctement identifiées sur le planning général du chantier et de l’entreprise. 
L’opération est située sans erreur dans le prévisionnel de l'entreprise.</t>
  </si>
  <si>
    <r>
      <rPr>
        <b/>
        <sz val="12"/>
        <color rgb="FF000000"/>
        <rFont val="Arial"/>
        <family val="2"/>
      </rPr>
      <t>Représenter</t>
    </r>
    <r>
      <rPr>
        <sz val="12"/>
        <color rgb="FF000000"/>
        <rFont val="Arial"/>
        <family val="2"/>
      </rPr>
      <t xml:space="preserve"> à l’aide des moyens graphiques :
- 	des dessins d’exécution simples (détail d’une liaison, d’un assemblage, d’une fixation...),
- 	des représentations orthogonales d’éléments et/ou sous-ensembles simples.</t>
    </r>
  </si>
  <si>
    <t>Les différentes opérations sont correctement exploitables au niveau : 
- de la chronologie, 
- des moyens de mise en œuvre (matériels, outillages, contrôles...) 
- de l’association des tâches aux moyens disponibles, 
- du respect des normes et des consignes de sécurité.</t>
  </si>
  <si>
    <t>X</t>
  </si>
  <si>
    <t xml:space="preserve">(1) EP2 - Coefficient 9 dont 1 (8 + 1) pour l’évaluation du chef d’œuvre, uniquement pour les candidats scolaires et apprentis.
</t>
  </si>
  <si>
    <t>Épreuve ponctuelle 
16 heures</t>
  </si>
  <si>
    <t>Épreuve ponctuelle 
4 heures</t>
  </si>
  <si>
    <t>Note coefficientée de l'épreuve</t>
  </si>
  <si>
    <t>CAP Charpentier bois</t>
  </si>
  <si>
    <t>MODES</t>
  </si>
  <si>
    <t>Nombre de compétences détaillées non visées :</t>
  </si>
  <si>
    <t>Nombre de compétences détaillées non évaluées</t>
  </si>
  <si>
    <t xml:space="preserve">C3.2 - Contrôler et préparer les matériaux, les produits et les composants </t>
  </si>
  <si>
    <t>Le temps alloué est pris en compte.</t>
  </si>
  <si>
    <t>Le chargement est correctement arrimé. 
Le poids total autorisé en charge (P.T.A.C.) est  respecté.</t>
  </si>
  <si>
    <r>
      <rPr>
        <b/>
        <sz val="12"/>
        <color rgb="FF000000"/>
        <rFont val="Arial"/>
        <family val="2"/>
      </rPr>
      <t>Identifier</t>
    </r>
    <r>
      <rPr>
        <sz val="12"/>
        <color rgb="FF000000"/>
        <rFont val="Arial"/>
        <family val="2"/>
      </rPr>
      <t xml:space="preserve">, </t>
    </r>
    <r>
      <rPr>
        <b/>
        <sz val="12"/>
        <color rgb="FF000000"/>
        <rFont val="Arial"/>
        <family val="2"/>
      </rPr>
      <t>sélectionner</t>
    </r>
    <r>
      <rPr>
        <sz val="12"/>
        <color rgb="FF000000"/>
        <rFont val="Arial"/>
        <family val="2"/>
      </rPr>
      <t xml:space="preserve"> les données nécessaires à 
l’opération :
- 	fréquence de rotation, 
- 	vitesse, 
- 	cycles, 
- 	profondeur de passe,  
- 	guides et butées, 
- 	angle de coupe.</t>
    </r>
  </si>
  <si>
    <r>
      <rPr>
        <b/>
        <sz val="12"/>
        <color rgb="FF000000"/>
        <rFont val="Arial"/>
        <family val="2"/>
      </rPr>
      <t>Identifier</t>
    </r>
    <r>
      <rPr>
        <sz val="12"/>
        <color rgb="FF000000"/>
        <rFont val="Arial"/>
        <family val="2"/>
      </rPr>
      <t xml:space="preserve"> les risques propres au milieu de son poste de 
travail :
- environnement du chantier,
- conditions climatiques,
- co-activité,
- circulations.</t>
    </r>
  </si>
  <si>
    <t>Épreuve ponctuelle 
3 heures</t>
  </si>
  <si>
    <r>
      <rPr>
        <b/>
        <sz val="12"/>
        <color rgb="FF000000"/>
        <rFont val="Arial"/>
        <family val="2"/>
      </rPr>
      <t xml:space="preserve">Préparer </t>
    </r>
    <r>
      <rPr>
        <sz val="12"/>
        <color rgb="FF000000"/>
        <rFont val="Arial"/>
        <family val="2"/>
      </rPr>
      <t>les matériels, machines électroportatives et outillages adaptés au chantier et</t>
    </r>
    <r>
      <rPr>
        <b/>
        <sz val="12"/>
        <color rgb="FF000000"/>
        <rFont val="Arial"/>
        <family val="2"/>
      </rPr>
      <t xml:space="preserve"> effectuer</t>
    </r>
    <r>
      <rPr>
        <sz val="12"/>
        <color rgb="FF000000"/>
        <rFont val="Arial"/>
        <family val="2"/>
      </rPr>
      <t xml:space="preserve"> les raccordements énergétiques.</t>
    </r>
  </si>
  <si>
    <r>
      <rPr>
        <b/>
        <sz val="12"/>
        <color rgb="FF000000"/>
        <rFont val="Arial"/>
        <family val="2"/>
      </rPr>
      <t>Effectuer</t>
    </r>
    <r>
      <rPr>
        <sz val="12"/>
        <color rgb="FF000000"/>
        <rFont val="Arial"/>
        <family val="2"/>
      </rPr>
      <t xml:space="preserve"> le tri sélectif et </t>
    </r>
    <r>
      <rPr>
        <b/>
        <sz val="12"/>
        <color rgb="FF000000"/>
        <rFont val="Arial"/>
        <family val="2"/>
      </rPr>
      <t>évacuer</t>
    </r>
    <r>
      <rPr>
        <sz val="12"/>
        <color rgb="FF000000"/>
        <rFont val="Arial"/>
        <family val="2"/>
      </rPr>
      <t xml:space="preserve"> les différents types de déchets suivant les conditions du chantier et les normes en vigueur :
- produits revalorisés,
- produits détruits,
- produits récupérés et stockés.</t>
    </r>
  </si>
  <si>
    <t>Compétence   non acquise</t>
  </si>
  <si>
    <t>Compétence    non acquise</t>
  </si>
  <si>
    <r>
      <t xml:space="preserve">Epreuve EP1 - (Unité UP1) :                             
</t>
    </r>
    <r>
      <rPr>
        <b/>
        <i/>
        <sz val="20"/>
        <color theme="1"/>
        <rFont val="Arial"/>
        <family val="2"/>
      </rPr>
      <t>Préparation de la fabrication et de la mise en œuvre sur chantier</t>
    </r>
  </si>
  <si>
    <r>
      <t xml:space="preserve">Epreuve EP2 - Unité (UP2) :  
</t>
    </r>
    <r>
      <rPr>
        <b/>
        <i/>
        <sz val="20"/>
        <color theme="0"/>
        <rFont val="Arial"/>
        <family val="2"/>
      </rPr>
      <t>Fabrication d’un ouvrage de charpente</t>
    </r>
  </si>
  <si>
    <r>
      <t xml:space="preserve">Epreuve EP3 (Unité U3) :                                                   </t>
    </r>
    <r>
      <rPr>
        <b/>
        <i/>
        <sz val="20"/>
        <color theme="1"/>
        <rFont val="Arial"/>
        <family val="2"/>
      </rPr>
      <t xml:space="preserve">Mise en œuvre d’un ouvrage sur chantier                                                   </t>
    </r>
  </si>
  <si>
    <t>Session :</t>
  </si>
  <si>
    <t xml:space="preserve">Sessions : </t>
  </si>
  <si>
    <t>MARTIN</t>
  </si>
  <si>
    <t>Quentin</t>
  </si>
  <si>
    <t>Numéro candidat :</t>
  </si>
  <si>
    <t>Date de l'épeuve :</t>
  </si>
  <si>
    <t>Centre de formation</t>
  </si>
  <si>
    <t>_</t>
  </si>
  <si>
    <t>Centre d'examen :</t>
  </si>
  <si>
    <t>COEF.</t>
  </si>
  <si>
    <t>/160</t>
  </si>
  <si>
    <t>/100</t>
  </si>
  <si>
    <t>Identification candidat - Contrôle en cours de formation</t>
  </si>
  <si>
    <r>
      <t xml:space="preserve">Identification candidat - </t>
    </r>
    <r>
      <rPr>
        <b/>
        <sz val="14"/>
        <rFont val="Calibri"/>
        <family val="2"/>
      </rPr>
      <t>É</t>
    </r>
    <r>
      <rPr>
        <b/>
        <sz val="14"/>
        <rFont val="Arial"/>
        <family val="2"/>
      </rPr>
      <t>preuves ponctuelles</t>
    </r>
  </si>
  <si>
    <t>Identification candidat - Épreuves ponctuelles</t>
  </si>
  <si>
    <r>
      <t>ATTENTION,</t>
    </r>
    <r>
      <rPr>
        <sz val="10"/>
        <color rgb="FFFF0000"/>
        <rFont val="Arial"/>
        <family val="2"/>
      </rPr>
      <t xml:space="preserve"> Ne pas évaluer les mêmes compétences plusieurs fois dans des épreuves différentes. Un choix judicieux de la répartition des compétences à évaluer sur l’ensemble des situations d’évaluation est donc à faire globalement et pour toutes les épreuves.</t>
    </r>
  </si>
  <si>
    <r>
      <t>ATTENTION,</t>
    </r>
    <r>
      <rPr>
        <sz val="10"/>
        <color rgb="FFFF0000"/>
        <rFont val="Arial"/>
        <family val="2"/>
      </rPr>
      <t xml:space="preserve"> Ne pas évaluer les m^mes compétences plusieurs fois dans des épreuves différentes. Un choix judicieux de la répartition des compétences à évaluer sur l’ensemble des situations d’évaluation est donc à faire globalement et pour toutes les épreuves.</t>
    </r>
  </si>
  <si>
    <t>VVVVVV</t>
  </si>
  <si>
    <r>
      <t>Fabrication d’un ouvrage de charpente</t>
    </r>
    <r>
      <rPr>
        <b/>
        <vertAlign val="superscript"/>
        <sz val="16"/>
        <rFont val="Arial"/>
        <family val="2"/>
      </rPr>
      <t xml:space="preserve"> (1)</t>
    </r>
  </si>
  <si>
    <t>Épreuve ponctuelle</t>
  </si>
  <si>
    <t>CCF - Évaluation en entreprise - Situation 2</t>
  </si>
  <si>
    <t>CCF - Évaluation en centre de formation - Situation 1</t>
  </si>
  <si>
    <t>Note X coefficient :</t>
  </si>
  <si>
    <t>Note obtenue par calcul automatique :</t>
  </si>
  <si>
    <t>XXXXX</t>
  </si>
  <si>
    <t>YYYYY</t>
  </si>
  <si>
    <t>ZZZZZ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</si>
</sst>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4" x14ac:knownFonts="1">
    <font>
      <sz val="11"/>
      <color theme="1"/>
      <name val="Arial"/>
      <family val="2"/>
    </font>
    <font>
      <b/>
      <sz val="11"/>
      <color theme="1"/>
      <name val="Arial"/>
      <family val="2"/>
    </font>
    <font>
      <sz val="10"/>
      <name val="Arial"/>
      <family val="2"/>
    </font>
    <font>
      <b/>
      <sz val="10"/>
      <name val="Arial"/>
      <family val="2"/>
    </font>
    <font>
      <sz val="8"/>
      <name val="Arial"/>
      <family val="2"/>
    </font>
    <font>
      <sz val="10"/>
      <color indexed="10"/>
      <name val="Arial"/>
      <family val="2"/>
    </font>
    <font>
      <b/>
      <sz val="10"/>
      <color indexed="10"/>
      <name val="Arial"/>
      <family val="2"/>
    </font>
    <font>
      <sz val="9"/>
      <color indexed="10"/>
      <name val="Arial Narrow"/>
      <family val="2"/>
    </font>
    <font>
      <i/>
      <sz val="10"/>
      <name val="Arial"/>
      <family val="2"/>
    </font>
    <font>
      <sz val="10"/>
      <color rgb="FFFF0000"/>
      <name val="Arial"/>
      <family val="2"/>
    </font>
    <font>
      <sz val="12"/>
      <name val="Arial"/>
      <family val="2"/>
    </font>
    <font>
      <b/>
      <sz val="14"/>
      <name val="Arial"/>
      <family val="2"/>
    </font>
    <font>
      <b/>
      <sz val="12"/>
      <name val="Arial"/>
      <family val="2"/>
    </font>
    <font>
      <sz val="11"/>
      <color theme="1"/>
      <name val="Calibri"/>
      <family val="2"/>
      <scheme val="minor"/>
    </font>
    <font>
      <sz val="11"/>
      <color theme="0"/>
      <name val="Calibri"/>
      <family val="2"/>
      <scheme val="minor"/>
    </font>
    <font>
      <sz val="12"/>
      <color rgb="FF000000"/>
      <name val="Arial"/>
      <family val="2"/>
    </font>
    <font>
      <b/>
      <sz val="12"/>
      <color rgb="FF000000"/>
      <name val="Arial"/>
      <family val="2"/>
    </font>
    <font>
      <b/>
      <sz val="12"/>
      <color theme="1"/>
      <name val="Arial"/>
      <family val="2"/>
    </font>
    <font>
      <sz val="11"/>
      <color theme="1"/>
      <name val="Arial"/>
      <family val="2"/>
    </font>
    <font>
      <sz val="9"/>
      <name val="Arial"/>
      <family val="2"/>
    </font>
    <font>
      <b/>
      <sz val="14"/>
      <color theme="1"/>
      <name val="Arial"/>
      <family val="2"/>
    </font>
    <font>
      <b/>
      <sz val="10"/>
      <color rgb="FFFF0000"/>
      <name val="Arial"/>
      <family val="2"/>
    </font>
    <font>
      <b/>
      <sz val="16"/>
      <color theme="1"/>
      <name val="Arial"/>
      <family val="2"/>
    </font>
    <font>
      <sz val="12"/>
      <color theme="1"/>
      <name val="Arial"/>
      <family val="2"/>
    </font>
    <font>
      <b/>
      <sz val="11"/>
      <color rgb="FFFF0000"/>
      <name val="Arial"/>
      <family val="2"/>
    </font>
    <font>
      <sz val="9"/>
      <color indexed="81"/>
      <name val="Tahoma"/>
      <family val="2"/>
    </font>
    <font>
      <b/>
      <sz val="9"/>
      <color indexed="81"/>
      <name val="Tahoma"/>
      <family val="2"/>
    </font>
    <font>
      <sz val="18"/>
      <color theme="1"/>
      <name val="Arial"/>
      <family val="2"/>
    </font>
    <font>
      <sz val="11"/>
      <color indexed="81"/>
      <name val="Tahoma"/>
      <family val="2"/>
    </font>
    <font>
      <sz val="12"/>
      <color indexed="81"/>
      <name val="Tahoma"/>
      <family val="2"/>
    </font>
    <font>
      <u/>
      <sz val="11"/>
      <color indexed="81"/>
      <name val="Tahoma"/>
      <family val="2"/>
    </font>
    <font>
      <b/>
      <sz val="14"/>
      <color indexed="81"/>
      <name val="Tahoma"/>
      <family val="2"/>
    </font>
    <font>
      <b/>
      <u/>
      <sz val="11"/>
      <color indexed="81"/>
      <name val="Tahoma"/>
      <family val="2"/>
    </font>
    <font>
      <b/>
      <sz val="14"/>
      <color rgb="FFFF0000"/>
      <name val="Arial"/>
      <family val="2"/>
    </font>
    <font>
      <b/>
      <sz val="18"/>
      <color rgb="FFFF0000"/>
      <name val="Arial"/>
      <family val="2"/>
    </font>
    <font>
      <b/>
      <sz val="16"/>
      <name val="Arial"/>
      <family val="2"/>
    </font>
    <font>
      <b/>
      <sz val="12"/>
      <color rgb="FFFF0000"/>
      <name val="Arial"/>
      <family val="2"/>
    </font>
    <font>
      <sz val="14"/>
      <color theme="1"/>
      <name val="Arial"/>
      <family val="2"/>
    </font>
    <font>
      <b/>
      <sz val="18"/>
      <color theme="1"/>
      <name val="Arial"/>
      <family val="2"/>
    </font>
    <font>
      <b/>
      <sz val="22"/>
      <color theme="1"/>
      <name val="Arial"/>
      <family val="2"/>
    </font>
    <font>
      <b/>
      <sz val="24"/>
      <color rgb="FFFF0000"/>
      <name val="Arial"/>
      <family val="2"/>
    </font>
    <font>
      <b/>
      <sz val="12"/>
      <color rgb="FFA8442B"/>
      <name val="Arial"/>
      <family val="2"/>
    </font>
    <font>
      <sz val="14"/>
      <name val="Arial"/>
      <family val="2"/>
    </font>
    <font>
      <sz val="11"/>
      <color rgb="FF002060"/>
      <name val="Arial"/>
      <family val="2"/>
    </font>
    <font>
      <sz val="16"/>
      <name val="Arial"/>
      <family val="2"/>
    </font>
    <font>
      <b/>
      <sz val="18"/>
      <name val="Arial"/>
      <family val="2"/>
    </font>
    <font>
      <b/>
      <sz val="22"/>
      <color rgb="FFFF0000"/>
      <name val="Arial"/>
      <family val="2"/>
    </font>
    <font>
      <b/>
      <sz val="18"/>
      <color theme="0"/>
      <name val="Arial"/>
      <family val="2"/>
    </font>
    <font>
      <sz val="11"/>
      <color rgb="FFFF0000"/>
      <name val="Arial"/>
      <family val="2"/>
    </font>
    <font>
      <b/>
      <sz val="28"/>
      <color rgb="FF002060"/>
      <name val="Arial"/>
      <family val="2"/>
    </font>
    <font>
      <sz val="28"/>
      <color rgb="FF002060"/>
      <name val="Arial"/>
      <family val="2"/>
    </font>
    <font>
      <b/>
      <sz val="28"/>
      <name val="Arial"/>
      <family val="2"/>
    </font>
    <font>
      <b/>
      <sz val="28"/>
      <color rgb="FFFF0000"/>
      <name val="Arial"/>
      <family val="2"/>
    </font>
    <font>
      <b/>
      <sz val="28"/>
      <color rgb="FF00B050"/>
      <name val="Arial"/>
      <family val="2"/>
    </font>
    <font>
      <sz val="28"/>
      <name val="Arial"/>
      <family val="2"/>
    </font>
    <font>
      <sz val="11"/>
      <color theme="0"/>
      <name val="Arial"/>
      <family val="2"/>
    </font>
    <font>
      <b/>
      <sz val="16"/>
      <color theme="0"/>
      <name val="Arial"/>
      <family val="2"/>
    </font>
    <font>
      <b/>
      <sz val="14"/>
      <color theme="0"/>
      <name val="Arial"/>
      <family val="2"/>
    </font>
    <font>
      <b/>
      <sz val="12"/>
      <color theme="0"/>
      <name val="Arial"/>
      <family val="2"/>
    </font>
    <font>
      <i/>
      <sz val="12"/>
      <color rgb="FF000000"/>
      <name val="Arial"/>
      <family val="2"/>
    </font>
    <font>
      <i/>
      <sz val="11"/>
      <color theme="1"/>
      <name val="Arial"/>
      <family val="2"/>
    </font>
    <font>
      <b/>
      <sz val="11"/>
      <name val="Arial"/>
      <family val="2"/>
    </font>
    <font>
      <b/>
      <sz val="20"/>
      <name val="Arial"/>
      <family val="2"/>
    </font>
    <font>
      <b/>
      <sz val="16"/>
      <color rgb="FFFF0000"/>
      <name val="Arial"/>
      <family val="2"/>
    </font>
    <font>
      <b/>
      <sz val="16"/>
      <color rgb="FF0066FF"/>
      <name val="Arial"/>
      <family val="2"/>
    </font>
    <font>
      <b/>
      <sz val="20"/>
      <color theme="0"/>
      <name val="Arial"/>
      <family val="2"/>
    </font>
    <font>
      <b/>
      <sz val="20"/>
      <color theme="1"/>
      <name val="Arial"/>
      <family val="2"/>
    </font>
    <font>
      <b/>
      <i/>
      <sz val="20"/>
      <color theme="1"/>
      <name val="Arial"/>
      <family val="2"/>
    </font>
    <font>
      <b/>
      <i/>
      <sz val="20"/>
      <color theme="0"/>
      <name val="Arial"/>
      <family val="2"/>
    </font>
    <font>
      <sz val="16"/>
      <color theme="1"/>
      <name val="Arial"/>
      <family val="2"/>
    </font>
    <font>
      <b/>
      <sz val="14"/>
      <name val="Calibri"/>
      <family val="2"/>
    </font>
    <font>
      <b/>
      <i/>
      <sz val="14"/>
      <name val="Arial"/>
      <family val="2"/>
    </font>
    <font>
      <b/>
      <i/>
      <sz val="12"/>
      <name val="Arial"/>
      <family val="2"/>
    </font>
    <font>
      <b/>
      <vertAlign val="superscript"/>
      <sz val="16"/>
      <name val="Arial"/>
      <family val="2"/>
    </font>
  </fonts>
  <fills count="38">
    <fill>
      <patternFill patternType="none"/>
    </fill>
    <fill>
      <patternFill patternType="gray125"/>
    </fill>
    <fill>
      <patternFill patternType="solid">
        <fgColor theme="4" tint="0.39997558519241921"/>
        <bgColor indexed="65"/>
      </patternFill>
    </fill>
    <fill>
      <patternFill patternType="solid">
        <fgColor theme="5" tint="0.39997558519241921"/>
        <bgColor indexed="65"/>
      </patternFill>
    </fill>
    <fill>
      <patternFill patternType="solid">
        <fgColor theme="6" tint="0.59999389629810485"/>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0"/>
        <bgColor rgb="FFCCFFFF"/>
      </patternFill>
    </fill>
    <fill>
      <patternFill patternType="solid">
        <fgColor rgb="FF00B0F0"/>
        <bgColor rgb="FF99CCFF"/>
      </patternFill>
    </fill>
    <fill>
      <patternFill patternType="solid">
        <fgColor theme="2" tint="0.79998168889431442"/>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9B69"/>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FF66"/>
        <bgColor indexed="64"/>
      </patternFill>
    </fill>
    <fill>
      <patternFill patternType="solid">
        <fgColor theme="6" tint="0.39997558519241921"/>
        <bgColor indexed="64"/>
      </patternFill>
    </fill>
    <fill>
      <patternFill patternType="solid">
        <fgColor rgb="FFF2F5F7"/>
        <bgColor indexed="64"/>
      </patternFill>
    </fill>
    <fill>
      <patternFill patternType="solid">
        <fgColor rgb="FFFFFFFF"/>
        <bgColor indexed="64"/>
      </patternFill>
    </fill>
    <fill>
      <patternFill patternType="solid">
        <fgColor rgb="FFFFFFFF"/>
        <bgColor rgb="FFCCFFFF"/>
      </patternFill>
    </fill>
    <fill>
      <patternFill patternType="solid">
        <fgColor rgb="FFFFFFFF"/>
        <bgColor rgb="FF99CCFF"/>
      </patternFill>
    </fill>
    <fill>
      <patternFill patternType="solid">
        <fgColor theme="5" tint="0.79998168889431442"/>
        <bgColor indexed="64"/>
      </patternFill>
    </fill>
    <fill>
      <patternFill patternType="solid">
        <fgColor rgb="FFCCFF66"/>
        <bgColor indexed="64"/>
      </patternFill>
    </fill>
    <fill>
      <patternFill patternType="solid">
        <fgColor rgb="FFCCFF99"/>
        <bgColor indexed="64"/>
      </patternFill>
    </fill>
    <fill>
      <patternFill patternType="solid">
        <fgColor rgb="FFFFC000"/>
        <bgColor indexed="64"/>
      </patternFill>
    </fill>
    <fill>
      <patternFill patternType="solid">
        <fgColor rgb="FF3366FF"/>
        <bgColor indexed="64"/>
      </patternFill>
    </fill>
    <fill>
      <patternFill patternType="solid">
        <fgColor rgb="FFE8EEEE"/>
        <bgColor indexed="64"/>
      </patternFill>
    </fill>
    <fill>
      <patternFill patternType="solid">
        <fgColor rgb="FFDAEBFE"/>
        <bgColor auto="1"/>
      </patternFill>
    </fill>
    <fill>
      <patternFill patternType="solid">
        <fgColor rgb="FFDAEBFE"/>
        <bgColor indexed="64"/>
      </patternFill>
    </fill>
    <fill>
      <patternFill patternType="solid">
        <fgColor rgb="FFCFE8FD"/>
        <bgColor indexed="64"/>
      </patternFill>
    </fill>
    <fill>
      <patternFill patternType="gray0625">
        <bgColor theme="6" tint="0.79995117038483843"/>
      </patternFill>
    </fill>
    <fill>
      <patternFill patternType="solid">
        <fgColor theme="0" tint="-0.249977111117893"/>
        <bgColor indexed="64"/>
      </patternFill>
    </fill>
    <fill>
      <patternFill patternType="solid">
        <fgColor rgb="FF0066FF"/>
        <bgColor indexed="64"/>
      </patternFill>
    </fill>
    <fill>
      <patternFill patternType="solid">
        <fgColor rgb="FF65A3FF"/>
        <bgColor indexed="64"/>
      </patternFill>
    </fill>
    <fill>
      <patternFill patternType="solid">
        <fgColor rgb="FFFFCC29"/>
        <bgColor indexed="64"/>
      </patternFill>
    </fill>
    <fill>
      <patternFill patternType="solid">
        <fgColor rgb="FFFFD347"/>
        <bgColor indexed="64"/>
      </patternFill>
    </fill>
  </fills>
  <borders count="79">
    <border>
      <left/>
      <right/>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right style="medium">
        <color indexed="64"/>
      </right>
      <top/>
      <bottom/>
      <diagonal/>
    </border>
    <border>
      <left style="thin">
        <color auto="1"/>
      </left>
      <right/>
      <top style="medium">
        <color auto="1"/>
      </top>
      <bottom style="medium">
        <color auto="1"/>
      </bottom>
      <diagonal/>
    </border>
    <border>
      <left style="thin">
        <color rgb="FF000000"/>
      </left>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auto="1"/>
      </top>
      <bottom/>
      <diagonal/>
    </border>
    <border>
      <left style="thin">
        <color indexed="64"/>
      </left>
      <right style="thin">
        <color indexed="64"/>
      </right>
      <top style="thin">
        <color rgb="FF000000"/>
      </top>
      <bottom/>
      <diagonal/>
    </border>
    <border>
      <left/>
      <right/>
      <top/>
      <bottom style="thin">
        <color rgb="FF00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medium">
        <color indexed="64"/>
      </right>
      <top style="medium">
        <color auto="1"/>
      </top>
      <bottom/>
      <diagonal/>
    </border>
    <border>
      <left style="medium">
        <color auto="1"/>
      </left>
      <right style="medium">
        <color indexed="64"/>
      </right>
      <top/>
      <bottom/>
      <diagonal/>
    </border>
    <border>
      <left style="medium">
        <color auto="1"/>
      </left>
      <right style="medium">
        <color indexed="64"/>
      </right>
      <top/>
      <bottom style="medium">
        <color auto="1"/>
      </bottom>
      <diagonal/>
    </border>
    <border diagonalUp="1" diagonalDown="1">
      <left style="thin">
        <color auto="1"/>
      </left>
      <right style="thin">
        <color auto="1"/>
      </right>
      <top style="thin">
        <color auto="1"/>
      </top>
      <bottom style="thin">
        <color auto="1"/>
      </bottom>
      <diagonal style="thin">
        <color auto="1"/>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s>
  <cellStyleXfs count="11">
    <xf numFmtId="0" fontId="0" fillId="0" borderId="0"/>
    <xf numFmtId="0" fontId="2" fillId="0" borderId="0"/>
    <xf numFmtId="0" fontId="2" fillId="0" borderId="0"/>
    <xf numFmtId="9" fontId="2" fillId="0" borderId="0" applyFon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9" fontId="18" fillId="0" borderId="0" applyFont="0" applyFill="0" applyBorder="0" applyAlignment="0" applyProtection="0"/>
    <xf numFmtId="0" fontId="18" fillId="32" borderId="0"/>
  </cellStyleXfs>
  <cellXfs count="537">
    <xf numFmtId="0" fontId="0" fillId="0" borderId="0" xfId="0"/>
    <xf numFmtId="0" fontId="2" fillId="8" borderId="1" xfId="2" applyFont="1" applyFill="1" applyBorder="1" applyAlignment="1" applyProtection="1">
      <alignment horizontal="center" vertical="center"/>
      <protection locked="0"/>
    </xf>
    <xf numFmtId="0" fontId="2" fillId="8" borderId="9" xfId="2" applyFont="1" applyFill="1" applyBorder="1" applyAlignment="1" applyProtection="1">
      <alignment horizontal="center" vertical="center"/>
      <protection locked="0"/>
    </xf>
    <xf numFmtId="0" fontId="2" fillId="0" borderId="1" xfId="2" applyFont="1" applyFill="1" applyBorder="1" applyAlignment="1" applyProtection="1">
      <alignment horizontal="center" vertical="center"/>
      <protection locked="0"/>
    </xf>
    <xf numFmtId="0" fontId="2" fillId="0" borderId="9" xfId="2" applyFont="1" applyFill="1" applyBorder="1" applyAlignment="1" applyProtection="1">
      <alignment horizontal="center" vertical="center"/>
      <protection locked="0"/>
    </xf>
    <xf numFmtId="164" fontId="34" fillId="16" borderId="12" xfId="2" applyNumberFormat="1" applyFont="1" applyFill="1" applyBorder="1" applyAlignment="1" applyProtection="1">
      <alignment horizontal="right" vertical="center"/>
    </xf>
    <xf numFmtId="0" fontId="3" fillId="30" borderId="4" xfId="1" applyFont="1" applyFill="1" applyBorder="1" applyAlignment="1" applyProtection="1">
      <alignment horizontal="center" vertical="center" wrapText="1"/>
    </xf>
    <xf numFmtId="0" fontId="3" fillId="31" borderId="4" xfId="1" applyFont="1" applyFill="1" applyBorder="1" applyAlignment="1" applyProtection="1">
      <alignment horizontal="center" vertical="center" wrapText="1"/>
    </xf>
    <xf numFmtId="0" fontId="64" fillId="20" borderId="29" xfId="2" applyFont="1" applyFill="1" applyBorder="1" applyAlignment="1" applyProtection="1">
      <alignment horizontal="center" vertical="center"/>
      <protection locked="0"/>
    </xf>
    <xf numFmtId="0" fontId="64" fillId="20" borderId="27" xfId="2" applyFont="1" applyFill="1" applyBorder="1" applyAlignment="1" applyProtection="1">
      <alignment horizontal="center" vertical="center"/>
      <protection locked="0"/>
    </xf>
    <xf numFmtId="0" fontId="63" fillId="23" borderId="29" xfId="2" applyFont="1" applyFill="1" applyBorder="1" applyAlignment="1" applyProtection="1">
      <alignment horizontal="center" vertical="center"/>
      <protection locked="0"/>
    </xf>
    <xf numFmtId="0" fontId="64" fillId="21" borderId="35" xfId="2" applyFont="1" applyFill="1" applyBorder="1" applyAlignment="1" applyProtection="1">
      <alignment horizontal="center" vertical="center"/>
      <protection locked="0"/>
    </xf>
    <xf numFmtId="0" fontId="64" fillId="21" borderId="34" xfId="2" applyFont="1" applyFill="1" applyBorder="1" applyAlignment="1" applyProtection="1">
      <alignment horizontal="center" vertical="center"/>
      <protection locked="0"/>
    </xf>
    <xf numFmtId="0" fontId="64" fillId="21" borderId="37" xfId="2" applyFont="1" applyFill="1" applyBorder="1" applyAlignment="1" applyProtection="1">
      <alignment horizontal="center" vertical="center"/>
      <protection locked="0"/>
    </xf>
    <xf numFmtId="0" fontId="63" fillId="23" borderId="3" xfId="2" applyFont="1" applyFill="1" applyBorder="1" applyAlignment="1" applyProtection="1">
      <alignment horizontal="center" vertical="center"/>
      <protection locked="0"/>
    </xf>
    <xf numFmtId="0" fontId="64" fillId="21" borderId="31" xfId="2" applyFont="1" applyFill="1" applyBorder="1" applyAlignment="1" applyProtection="1">
      <alignment horizontal="center" vertical="center"/>
      <protection locked="0"/>
    </xf>
    <xf numFmtId="0" fontId="64" fillId="21" borderId="32" xfId="2" applyFont="1" applyFill="1" applyBorder="1" applyAlignment="1" applyProtection="1">
      <alignment horizontal="center" vertical="center"/>
      <protection locked="0"/>
    </xf>
    <xf numFmtId="0" fontId="64" fillId="21" borderId="33" xfId="2" applyFont="1" applyFill="1" applyBorder="1" applyAlignment="1" applyProtection="1">
      <alignment horizontal="center" vertical="center"/>
      <protection locked="0"/>
    </xf>
    <xf numFmtId="0" fontId="64" fillId="22" borderId="4" xfId="2" applyFont="1" applyFill="1" applyBorder="1" applyAlignment="1" applyProtection="1">
      <alignment horizontal="center" vertical="center"/>
      <protection locked="0"/>
    </xf>
    <xf numFmtId="0" fontId="64" fillId="22" borderId="20" xfId="2" applyFont="1" applyFill="1" applyBorder="1" applyAlignment="1" applyProtection="1">
      <alignment horizontal="center" vertical="center"/>
      <protection locked="0"/>
    </xf>
    <xf numFmtId="0" fontId="64" fillId="8" borderId="4" xfId="2" applyFont="1" applyFill="1" applyBorder="1" applyAlignment="1" applyProtection="1">
      <alignment horizontal="center" vertical="center" wrapText="1"/>
      <protection locked="0"/>
    </xf>
    <xf numFmtId="0" fontId="64" fillId="8" borderId="40" xfId="2" applyFont="1" applyFill="1" applyBorder="1" applyAlignment="1" applyProtection="1">
      <alignment horizontal="center" vertical="center" wrapText="1"/>
      <protection locked="0"/>
    </xf>
    <xf numFmtId="0" fontId="64" fillId="8" borderId="49" xfId="2" applyFont="1" applyFill="1" applyBorder="1" applyAlignment="1" applyProtection="1">
      <alignment horizontal="center" vertical="center" wrapText="1"/>
      <protection locked="0"/>
    </xf>
    <xf numFmtId="0" fontId="63" fillId="23" borderId="45" xfId="2" applyFont="1" applyFill="1" applyBorder="1" applyAlignment="1" applyProtection="1">
      <alignment horizontal="center" vertical="center"/>
      <protection locked="0"/>
    </xf>
    <xf numFmtId="0" fontId="64" fillId="22" borderId="40" xfId="2" applyFont="1" applyFill="1" applyBorder="1" applyAlignment="1" applyProtection="1">
      <alignment horizontal="center" vertical="center"/>
      <protection locked="0"/>
    </xf>
    <xf numFmtId="0" fontId="64" fillId="22" borderId="49" xfId="2" applyFont="1" applyFill="1" applyBorder="1" applyAlignment="1" applyProtection="1">
      <alignment horizontal="center" vertical="center"/>
      <protection locked="0"/>
    </xf>
    <xf numFmtId="0" fontId="64" fillId="22" borderId="44" xfId="2" applyFont="1" applyFill="1" applyBorder="1" applyAlignment="1" applyProtection="1">
      <alignment horizontal="center" vertical="center"/>
      <protection locked="0"/>
    </xf>
    <xf numFmtId="0" fontId="64" fillId="22" borderId="48" xfId="2" applyFont="1" applyFill="1" applyBorder="1" applyAlignment="1" applyProtection="1">
      <alignment horizontal="center" vertical="center"/>
      <protection locked="0"/>
    </xf>
    <xf numFmtId="0" fontId="64" fillId="20" borderId="45" xfId="2" applyFont="1" applyFill="1" applyBorder="1" applyAlignment="1" applyProtection="1">
      <alignment horizontal="center" vertical="center"/>
      <protection locked="0"/>
    </xf>
    <xf numFmtId="0" fontId="64" fillId="20" borderId="39" xfId="2" applyFont="1" applyFill="1" applyBorder="1" applyAlignment="1" applyProtection="1">
      <alignment horizontal="center" vertical="center"/>
      <protection locked="0"/>
    </xf>
    <xf numFmtId="0" fontId="64" fillId="20" borderId="31" xfId="5" applyFont="1" applyFill="1" applyBorder="1" applyAlignment="1" applyProtection="1">
      <alignment horizontal="center" vertical="center"/>
      <protection locked="0"/>
    </xf>
    <xf numFmtId="0" fontId="64" fillId="20" borderId="32" xfId="5" applyFont="1" applyFill="1" applyBorder="1" applyAlignment="1" applyProtection="1">
      <alignment horizontal="center" vertical="center"/>
      <protection locked="0"/>
    </xf>
    <xf numFmtId="0" fontId="64" fillId="20" borderId="33" xfId="5" applyFont="1" applyFill="1" applyBorder="1" applyAlignment="1" applyProtection="1">
      <alignment horizontal="center" vertical="center"/>
      <protection locked="0"/>
    </xf>
    <xf numFmtId="0" fontId="63" fillId="23" borderId="4" xfId="2" applyFont="1" applyFill="1" applyBorder="1" applyAlignment="1" applyProtection="1">
      <alignment horizontal="center" vertical="center"/>
      <protection locked="0"/>
    </xf>
    <xf numFmtId="0" fontId="64" fillId="20" borderId="4" xfId="5" applyFont="1" applyFill="1" applyBorder="1" applyAlignment="1" applyProtection="1">
      <alignment horizontal="center" vertical="center"/>
      <protection locked="0"/>
    </xf>
    <xf numFmtId="0" fontId="64" fillId="20" borderId="20" xfId="5" applyFont="1" applyFill="1" applyBorder="1" applyAlignment="1" applyProtection="1">
      <alignment horizontal="center" vertical="center"/>
      <protection locked="0"/>
    </xf>
    <xf numFmtId="0" fontId="64" fillId="21" borderId="4" xfId="2" applyFont="1" applyFill="1" applyBorder="1" applyAlignment="1" applyProtection="1">
      <alignment horizontal="center" vertical="center"/>
      <protection locked="0"/>
    </xf>
    <xf numFmtId="0" fontId="71" fillId="8" borderId="0" xfId="2" applyFont="1" applyFill="1" applyBorder="1" applyAlignment="1" applyProtection="1">
      <alignment horizontal="left" vertical="center" wrapText="1"/>
      <protection locked="0"/>
    </xf>
    <xf numFmtId="0" fontId="71" fillId="8" borderId="21" xfId="2" applyFont="1" applyFill="1" applyBorder="1" applyAlignment="1" applyProtection="1">
      <alignment horizontal="left" vertical="center" wrapText="1"/>
      <protection locked="0"/>
    </xf>
    <xf numFmtId="0" fontId="71" fillId="8" borderId="66" xfId="2" applyFont="1" applyFill="1" applyBorder="1" applyAlignment="1" applyProtection="1">
      <alignment horizontal="left" vertical="center" wrapText="1"/>
      <protection locked="0"/>
    </xf>
    <xf numFmtId="14" fontId="72" fillId="0" borderId="19" xfId="2" applyNumberFormat="1" applyFont="1" applyFill="1" applyBorder="1" applyAlignment="1" applyProtection="1">
      <alignment horizontal="left" vertical="center" wrapText="1"/>
      <protection locked="0"/>
    </xf>
    <xf numFmtId="0" fontId="72" fillId="19" borderId="1" xfId="2" applyFont="1" applyFill="1" applyBorder="1" applyAlignment="1" applyProtection="1">
      <alignment horizontal="left" vertical="center" wrapText="1"/>
      <protection hidden="1"/>
    </xf>
    <xf numFmtId="0" fontId="72" fillId="19" borderId="67" xfId="2" applyFont="1" applyFill="1" applyBorder="1" applyAlignment="1" applyProtection="1">
      <alignment horizontal="left" vertical="center" wrapText="1"/>
      <protection hidden="1"/>
    </xf>
    <xf numFmtId="0" fontId="0" fillId="11" borderId="0" xfId="0" applyFill="1" applyProtection="1"/>
    <xf numFmtId="0" fontId="0" fillId="11" borderId="41" xfId="0" applyFill="1" applyBorder="1" applyProtection="1"/>
    <xf numFmtId="0" fontId="0" fillId="33" borderId="72" xfId="0" applyFill="1" applyBorder="1" applyAlignment="1" applyProtection="1">
      <alignment vertical="center"/>
    </xf>
    <xf numFmtId="0" fontId="72" fillId="28" borderId="67" xfId="2" applyFont="1" applyFill="1" applyBorder="1" applyAlignment="1" applyProtection="1">
      <alignment horizontal="left" vertical="center" wrapText="1"/>
      <protection hidden="1"/>
    </xf>
    <xf numFmtId="0" fontId="72" fillId="28" borderId="1" xfId="2" applyFont="1" applyFill="1" applyBorder="1" applyAlignment="1" applyProtection="1">
      <alignment horizontal="left" vertical="center" wrapText="1"/>
      <protection hidden="1"/>
    </xf>
    <xf numFmtId="0" fontId="10" fillId="8" borderId="18" xfId="2" applyFont="1" applyFill="1" applyBorder="1" applyAlignment="1" applyProtection="1">
      <alignment horizontal="right" vertical="center" wrapText="1"/>
    </xf>
    <xf numFmtId="0" fontId="10" fillId="8" borderId="63" xfId="2" applyFont="1" applyFill="1" applyBorder="1" applyAlignment="1" applyProtection="1">
      <alignment horizontal="right" vertical="center" wrapText="1"/>
    </xf>
    <xf numFmtId="0" fontId="10" fillId="8" borderId="76" xfId="2" applyFont="1" applyFill="1" applyBorder="1" applyAlignment="1" applyProtection="1">
      <alignment horizontal="right" vertical="center" wrapText="1"/>
    </xf>
    <xf numFmtId="0" fontId="2" fillId="11" borderId="0" xfId="2" applyFill="1" applyProtection="1"/>
    <xf numFmtId="0" fontId="19" fillId="11" borderId="0" xfId="2" applyFont="1" applyFill="1" applyBorder="1" applyAlignment="1" applyProtection="1">
      <alignment vertical="top" wrapText="1"/>
    </xf>
    <xf numFmtId="0" fontId="19" fillId="11" borderId="0" xfId="2" applyFont="1" applyFill="1" applyBorder="1" applyAlignment="1" applyProtection="1">
      <alignment horizontal="center" vertical="top" wrapText="1"/>
    </xf>
    <xf numFmtId="0" fontId="12" fillId="17" borderId="2" xfId="2" applyFont="1" applyFill="1" applyBorder="1" applyAlignment="1" applyProtection="1">
      <alignment horizontal="center" vertical="center"/>
    </xf>
    <xf numFmtId="0" fontId="3" fillId="11" borderId="0" xfId="2" applyFont="1" applyFill="1" applyBorder="1" applyAlignment="1" applyProtection="1">
      <alignment horizontal="center" vertical="center"/>
    </xf>
    <xf numFmtId="0" fontId="11" fillId="19" borderId="0" xfId="2" applyFont="1" applyFill="1" applyBorder="1" applyAlignment="1" applyProtection="1">
      <alignment horizontal="left" vertical="center"/>
    </xf>
    <xf numFmtId="0" fontId="18" fillId="0" borderId="1" xfId="0" applyFont="1" applyFill="1" applyBorder="1" applyProtection="1">
      <protection locked="0"/>
    </xf>
    <xf numFmtId="0" fontId="18" fillId="0" borderId="67" xfId="0" applyFont="1" applyFill="1" applyBorder="1" applyProtection="1">
      <protection locked="0"/>
    </xf>
    <xf numFmtId="0" fontId="72" fillId="28" borderId="1" xfId="2" applyFont="1" applyFill="1" applyBorder="1" applyAlignment="1" applyProtection="1">
      <alignment horizontal="left" vertical="center" wrapText="1"/>
    </xf>
    <xf numFmtId="0" fontId="0" fillId="33" borderId="73" xfId="0" applyFill="1" applyBorder="1" applyAlignment="1" applyProtection="1">
      <alignment vertical="center"/>
    </xf>
    <xf numFmtId="0" fontId="72" fillId="28" borderId="67" xfId="2" applyFont="1" applyFill="1" applyBorder="1" applyAlignment="1" applyProtection="1">
      <alignment horizontal="left" vertical="center" wrapText="1"/>
    </xf>
    <xf numFmtId="0" fontId="0" fillId="33" borderId="74" xfId="0" applyFill="1" applyBorder="1" applyAlignment="1" applyProtection="1">
      <alignment vertical="center"/>
    </xf>
    <xf numFmtId="0" fontId="56" fillId="34" borderId="4" xfId="4" applyFont="1" applyFill="1" applyBorder="1" applyAlignment="1" applyProtection="1">
      <alignment horizontal="center" vertical="center" wrapText="1"/>
    </xf>
    <xf numFmtId="0" fontId="2" fillId="11" borderId="41" xfId="2" applyFont="1" applyFill="1" applyBorder="1" applyProtection="1"/>
    <xf numFmtId="0" fontId="2" fillId="11" borderId="0" xfId="2" applyFont="1" applyFill="1" applyProtection="1"/>
    <xf numFmtId="0" fontId="35" fillId="23" borderId="38" xfId="2" applyFont="1" applyFill="1" applyBorder="1" applyAlignment="1" applyProtection="1">
      <alignment horizontal="center" vertical="center"/>
    </xf>
    <xf numFmtId="0" fontId="35" fillId="15" borderId="3" xfId="2" applyFont="1" applyFill="1" applyBorder="1" applyAlignment="1" applyProtection="1">
      <alignment horizontal="center" vertical="center"/>
    </xf>
    <xf numFmtId="0" fontId="35" fillId="14" borderId="3" xfId="2" applyFont="1" applyFill="1" applyBorder="1" applyAlignment="1" applyProtection="1">
      <alignment horizontal="center" vertical="center"/>
    </xf>
    <xf numFmtId="0" fontId="35" fillId="7" borderId="3" xfId="2" applyFont="1" applyFill="1" applyBorder="1" applyAlignment="1" applyProtection="1">
      <alignment horizontal="center" vertical="center"/>
    </xf>
    <xf numFmtId="0" fontId="35" fillId="13" borderId="42" xfId="2" applyFont="1" applyFill="1" applyBorder="1" applyAlignment="1" applyProtection="1">
      <alignment horizontal="center" vertical="center"/>
    </xf>
    <xf numFmtId="0" fontId="0" fillId="11" borderId="48" xfId="0" applyFill="1" applyBorder="1" applyProtection="1"/>
    <xf numFmtId="2" fontId="2" fillId="11" borderId="0" xfId="2" applyNumberFormat="1" applyFont="1" applyFill="1" applyBorder="1" applyAlignment="1" applyProtection="1">
      <alignment horizontal="center" vertical="center"/>
    </xf>
    <xf numFmtId="0" fontId="12" fillId="29" borderId="6" xfId="2" applyFont="1" applyFill="1" applyBorder="1" applyAlignment="1" applyProtection="1">
      <alignment horizontal="center" vertical="center"/>
    </xf>
    <xf numFmtId="0" fontId="0" fillId="11" borderId="49" xfId="0" applyFill="1" applyBorder="1" applyProtection="1"/>
    <xf numFmtId="0" fontId="2" fillId="11" borderId="41" xfId="2" applyFont="1" applyFill="1" applyBorder="1" applyAlignment="1" applyProtection="1"/>
    <xf numFmtId="0" fontId="2" fillId="11" borderId="0" xfId="2" applyFont="1" applyFill="1" applyBorder="1" applyAlignment="1" applyProtection="1">
      <alignment vertical="center"/>
    </xf>
    <xf numFmtId="9" fontId="58" fillId="34" borderId="6" xfId="2" applyNumberFormat="1" applyFont="1" applyFill="1" applyBorder="1" applyAlignment="1" applyProtection="1">
      <alignment horizontal="center" vertical="center"/>
    </xf>
    <xf numFmtId="9" fontId="43" fillId="25" borderId="4" xfId="0" applyNumberFormat="1" applyFont="1" applyFill="1" applyBorder="1" applyAlignment="1" applyProtection="1">
      <alignment horizontal="center" vertical="center"/>
    </xf>
    <xf numFmtId="0" fontId="2" fillId="11" borderId="6" xfId="2" applyFont="1" applyFill="1" applyBorder="1" applyAlignment="1" applyProtection="1">
      <alignment vertical="center"/>
    </xf>
    <xf numFmtId="0" fontId="36" fillId="24" borderId="4" xfId="0" applyFont="1" applyFill="1" applyBorder="1" applyAlignment="1" applyProtection="1">
      <alignment horizontal="center" vertical="center"/>
    </xf>
    <xf numFmtId="2" fontId="2" fillId="11" borderId="4" xfId="2" applyNumberFormat="1" applyFont="1" applyFill="1" applyBorder="1" applyAlignment="1" applyProtection="1">
      <alignment horizontal="center" vertical="center"/>
    </xf>
    <xf numFmtId="0" fontId="1" fillId="16" borderId="4" xfId="0" applyFont="1" applyFill="1" applyBorder="1" applyAlignment="1" applyProtection="1">
      <alignment horizontal="center" vertical="center"/>
    </xf>
    <xf numFmtId="0" fontId="16" fillId="10" borderId="27" xfId="2" applyFont="1" applyFill="1" applyBorder="1" applyAlignment="1" applyProtection="1">
      <alignment horizontal="center" vertical="center"/>
    </xf>
    <xf numFmtId="0" fontId="15" fillId="8" borderId="28" xfId="2" applyFont="1" applyFill="1" applyBorder="1" applyAlignment="1" applyProtection="1">
      <alignment horizontal="left" vertical="center" wrapText="1" indent="1"/>
    </xf>
    <xf numFmtId="0" fontId="15" fillId="8" borderId="29" xfId="2" applyFont="1" applyFill="1" applyBorder="1" applyAlignment="1" applyProtection="1">
      <alignment horizontal="left" vertical="center" wrapText="1" indent="1"/>
    </xf>
    <xf numFmtId="0" fontId="40" fillId="23" borderId="4" xfId="0" applyFont="1" applyFill="1" applyBorder="1" applyAlignment="1" applyProtection="1">
      <alignment horizontal="center" vertical="center"/>
    </xf>
    <xf numFmtId="9" fontId="2" fillId="11" borderId="4" xfId="2" applyNumberFormat="1" applyFont="1" applyFill="1" applyBorder="1" applyAlignment="1" applyProtection="1">
      <alignment horizontal="center" vertical="center"/>
    </xf>
    <xf numFmtId="0" fontId="2" fillId="11" borderId="41" xfId="2" applyFont="1" applyFill="1" applyBorder="1" applyAlignment="1" applyProtection="1">
      <alignment vertical="center"/>
    </xf>
    <xf numFmtId="0" fontId="8" fillId="11" borderId="4" xfId="2" applyFont="1" applyFill="1" applyBorder="1" applyAlignment="1" applyProtection="1">
      <alignment horizontal="center" vertical="center"/>
    </xf>
    <xf numFmtId="9" fontId="8" fillId="11" borderId="4" xfId="9" applyFont="1" applyFill="1" applyBorder="1" applyAlignment="1" applyProtection="1">
      <alignment horizontal="center" vertical="center"/>
    </xf>
    <xf numFmtId="10" fontId="0" fillId="16" borderId="4" xfId="0" applyNumberFormat="1" applyFill="1" applyBorder="1" applyAlignment="1" applyProtection="1">
      <alignment horizontal="center" vertical="center"/>
    </xf>
    <xf numFmtId="0" fontId="0" fillId="16" borderId="4" xfId="0" applyFill="1" applyBorder="1" applyAlignment="1" applyProtection="1">
      <alignment horizontal="center" vertical="center"/>
    </xf>
    <xf numFmtId="9" fontId="0" fillId="16" borderId="4" xfId="0" applyNumberFormat="1" applyFill="1" applyBorder="1" applyAlignment="1" applyProtection="1">
      <alignment horizontal="center" vertical="center"/>
    </xf>
    <xf numFmtId="9" fontId="0" fillId="7" borderId="4" xfId="0" applyNumberFormat="1" applyFill="1" applyBorder="1" applyAlignment="1" applyProtection="1">
      <alignment horizontal="center" vertical="center"/>
    </xf>
    <xf numFmtId="164" fontId="33" fillId="16" borderId="4" xfId="0" applyNumberFormat="1" applyFont="1" applyFill="1" applyBorder="1" applyAlignment="1" applyProtection="1">
      <alignment horizontal="center" vertical="center"/>
    </xf>
    <xf numFmtId="2" fontId="2" fillId="11" borderId="0" xfId="2" applyNumberFormat="1" applyFont="1" applyFill="1" applyBorder="1" applyAlignment="1" applyProtection="1">
      <alignment vertical="center"/>
    </xf>
    <xf numFmtId="0" fontId="0" fillId="16" borderId="0" xfId="0" applyFill="1" applyBorder="1" applyAlignment="1" applyProtection="1">
      <alignment horizontal="center" vertical="center"/>
    </xf>
    <xf numFmtId="0" fontId="0" fillId="16" borderId="3" xfId="0" applyFill="1" applyBorder="1" applyAlignment="1" applyProtection="1"/>
    <xf numFmtId="0" fontId="0" fillId="16" borderId="0" xfId="0" applyFill="1" applyBorder="1" applyProtection="1"/>
    <xf numFmtId="0" fontId="0" fillId="16" borderId="41" xfId="0" applyFill="1" applyBorder="1" applyProtection="1"/>
    <xf numFmtId="9" fontId="2" fillId="11" borderId="41" xfId="2" applyNumberFormat="1" applyFont="1" applyFill="1" applyBorder="1" applyAlignment="1" applyProtection="1">
      <alignment vertical="center"/>
    </xf>
    <xf numFmtId="9" fontId="2" fillId="11" borderId="0" xfId="2" applyNumberFormat="1" applyFont="1" applyFill="1" applyBorder="1" applyAlignment="1" applyProtection="1">
      <alignment vertical="center"/>
    </xf>
    <xf numFmtId="0" fontId="0" fillId="16" borderId="44" xfId="0" applyFill="1" applyBorder="1" applyAlignment="1" applyProtection="1"/>
    <xf numFmtId="0" fontId="0" fillId="16" borderId="40" xfId="0" applyFill="1" applyBorder="1" applyAlignment="1" applyProtection="1"/>
    <xf numFmtId="0" fontId="0" fillId="16" borderId="49" xfId="0" applyFill="1" applyBorder="1" applyAlignment="1" applyProtection="1">
      <alignment horizontal="center" vertical="center"/>
    </xf>
    <xf numFmtId="10" fontId="0" fillId="18" borderId="4" xfId="0" applyNumberFormat="1" applyFill="1" applyBorder="1" applyAlignment="1" applyProtection="1">
      <alignment horizontal="center" vertical="center"/>
    </xf>
    <xf numFmtId="0" fontId="0" fillId="16" borderId="46" xfId="0" applyFill="1" applyBorder="1" applyAlignment="1" applyProtection="1">
      <alignment horizontal="center" vertical="center"/>
    </xf>
    <xf numFmtId="0" fontId="0" fillId="16" borderId="43" xfId="0" applyFill="1" applyBorder="1" applyAlignment="1" applyProtection="1">
      <alignment horizontal="center" vertical="center"/>
    </xf>
    <xf numFmtId="0" fontId="16" fillId="10" borderId="36" xfId="2" applyFont="1" applyFill="1" applyBorder="1" applyAlignment="1" applyProtection="1">
      <alignment horizontal="center" vertical="center"/>
    </xf>
    <xf numFmtId="0" fontId="15" fillId="0" borderId="35" xfId="2" applyFont="1" applyFill="1" applyBorder="1" applyAlignment="1" applyProtection="1">
      <alignment horizontal="left" vertical="center" wrapText="1" indent="1"/>
    </xf>
    <xf numFmtId="0" fontId="15" fillId="0" borderId="36" xfId="2" applyFont="1" applyFill="1" applyBorder="1" applyAlignment="1" applyProtection="1">
      <alignment horizontal="left" vertical="center" wrapText="1" indent="1"/>
    </xf>
    <xf numFmtId="0" fontId="40" fillId="23" borderId="3" xfId="0" applyFont="1" applyFill="1" applyBorder="1" applyAlignment="1" applyProtection="1">
      <alignment horizontal="center" vertical="center"/>
    </xf>
    <xf numFmtId="9" fontId="0" fillId="11" borderId="41" xfId="0" applyNumberFormat="1" applyFill="1" applyBorder="1" applyProtection="1"/>
    <xf numFmtId="9" fontId="0" fillId="11" borderId="0" xfId="0" applyNumberFormat="1" applyFill="1" applyProtection="1"/>
    <xf numFmtId="0" fontId="0" fillId="11" borderId="0" xfId="0" applyFill="1" applyBorder="1" applyProtection="1"/>
    <xf numFmtId="0" fontId="16" fillId="10" borderId="30" xfId="2" applyFont="1" applyFill="1" applyBorder="1" applyAlignment="1" applyProtection="1">
      <alignment horizontal="center" vertical="center"/>
    </xf>
    <xf numFmtId="0" fontId="15" fillId="20" borderId="31" xfId="2" applyFont="1" applyFill="1" applyBorder="1" applyAlignment="1" applyProtection="1">
      <alignment horizontal="left" vertical="center" wrapText="1" indent="1"/>
    </xf>
    <xf numFmtId="0" fontId="15" fillId="21" borderId="30" xfId="2" applyFont="1" applyFill="1" applyBorder="1" applyAlignment="1" applyProtection="1">
      <alignment horizontal="left" vertical="center" wrapText="1" indent="1"/>
    </xf>
    <xf numFmtId="0" fontId="16" fillId="10" borderId="20" xfId="2" applyFont="1" applyFill="1" applyBorder="1" applyAlignment="1" applyProtection="1">
      <alignment horizontal="center" vertical="center"/>
    </xf>
    <xf numFmtId="0" fontId="15" fillId="0" borderId="4" xfId="2" applyFont="1" applyFill="1" applyBorder="1" applyAlignment="1" applyProtection="1">
      <alignment horizontal="left" vertical="center" wrapText="1" indent="1"/>
    </xf>
    <xf numFmtId="9" fontId="58" fillId="34" borderId="6" xfId="0" applyNumberFormat="1" applyFont="1" applyFill="1" applyBorder="1" applyAlignment="1" applyProtection="1">
      <alignment horizontal="center" vertical="center"/>
    </xf>
    <xf numFmtId="0" fontId="16" fillId="10" borderId="4" xfId="2" applyFont="1" applyFill="1" applyBorder="1" applyAlignment="1" applyProtection="1">
      <alignment horizontal="center" vertical="center"/>
    </xf>
    <xf numFmtId="0" fontId="15" fillId="8" borderId="4" xfId="2" applyFont="1" applyFill="1" applyBorder="1" applyAlignment="1" applyProtection="1">
      <alignment horizontal="left" vertical="center" wrapText="1" indent="1"/>
    </xf>
    <xf numFmtId="0" fontId="55" fillId="34" borderId="46" xfId="0" applyFont="1" applyFill="1" applyBorder="1" applyAlignment="1" applyProtection="1">
      <alignment horizontal="left" vertical="center" wrapText="1"/>
    </xf>
    <xf numFmtId="0" fontId="55" fillId="34" borderId="21" xfId="0" applyFont="1" applyFill="1" applyBorder="1" applyAlignment="1" applyProtection="1">
      <alignment horizontal="left" vertical="center" wrapText="1"/>
    </xf>
    <xf numFmtId="0" fontId="57" fillId="34" borderId="21" xfId="2" applyFont="1" applyFill="1" applyBorder="1" applyAlignment="1" applyProtection="1">
      <alignment horizontal="left" vertical="center" wrapText="1"/>
    </xf>
    <xf numFmtId="0" fontId="16" fillId="10" borderId="40" xfId="2" applyFont="1" applyFill="1" applyBorder="1" applyAlignment="1" applyProtection="1">
      <alignment horizontal="center" vertical="center"/>
    </xf>
    <xf numFmtId="0" fontId="15" fillId="0" borderId="40" xfId="2" applyFont="1" applyFill="1" applyBorder="1" applyAlignment="1" applyProtection="1">
      <alignment horizontal="left" vertical="center" wrapText="1" indent="1"/>
    </xf>
    <xf numFmtId="0" fontId="16" fillId="10" borderId="44" xfId="2" applyFont="1" applyFill="1" applyBorder="1" applyAlignment="1" applyProtection="1">
      <alignment horizontal="center" vertical="center"/>
    </xf>
    <xf numFmtId="0" fontId="15" fillId="0" borderId="44" xfId="2" applyFont="1" applyFill="1" applyBorder="1" applyAlignment="1" applyProtection="1">
      <alignment horizontal="left" vertical="center" wrapText="1" indent="1"/>
    </xf>
    <xf numFmtId="9" fontId="2" fillId="19" borderId="4" xfId="2" applyNumberFormat="1" applyFont="1" applyFill="1" applyBorder="1" applyAlignment="1" applyProtection="1">
      <alignment horizontal="center" vertical="center"/>
    </xf>
    <xf numFmtId="0" fontId="11" fillId="11" borderId="40" xfId="2" applyFont="1" applyFill="1" applyBorder="1" applyAlignment="1" applyProtection="1">
      <alignment horizontal="right" vertical="center"/>
    </xf>
    <xf numFmtId="9" fontId="1" fillId="7" borderId="0" xfId="0" applyNumberFormat="1" applyFont="1" applyFill="1" applyAlignment="1" applyProtection="1">
      <alignment horizontal="center" vertical="center"/>
    </xf>
    <xf numFmtId="0" fontId="27" fillId="7" borderId="55" xfId="0" applyFont="1" applyFill="1" applyBorder="1" applyAlignment="1" applyProtection="1">
      <alignment horizontal="right" vertical="center"/>
    </xf>
    <xf numFmtId="0" fontId="27" fillId="7" borderId="7"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10" fontId="15" fillId="18" borderId="4" xfId="0" applyNumberFormat="1" applyFont="1" applyFill="1" applyBorder="1" applyAlignment="1" applyProtection="1">
      <alignment horizontal="center" vertical="center"/>
    </xf>
    <xf numFmtId="0" fontId="1" fillId="11" borderId="0" xfId="0" applyFont="1" applyFill="1" applyAlignment="1" applyProtection="1">
      <alignment vertical="center"/>
    </xf>
    <xf numFmtId="0" fontId="11" fillId="11" borderId="4" xfId="2" applyFont="1" applyFill="1" applyBorder="1" applyAlignment="1" applyProtection="1">
      <alignment horizontal="right" vertical="center"/>
    </xf>
    <xf numFmtId="0" fontId="44" fillId="11" borderId="0" xfId="2" applyFont="1" applyFill="1" applyBorder="1" applyAlignment="1" applyProtection="1">
      <alignment horizontal="right" vertical="center"/>
    </xf>
    <xf numFmtId="0" fontId="2" fillId="19" borderId="0" xfId="2" applyFont="1" applyFill="1" applyProtection="1"/>
    <xf numFmtId="0" fontId="11" fillId="19" borderId="4" xfId="2" applyFont="1" applyFill="1" applyBorder="1" applyAlignment="1" applyProtection="1">
      <alignment horizontal="right" vertical="center"/>
    </xf>
    <xf numFmtId="0" fontId="35" fillId="19" borderId="0" xfId="2" applyFont="1" applyFill="1" applyBorder="1" applyAlignment="1" applyProtection="1">
      <alignment horizontal="right" vertical="center"/>
    </xf>
    <xf numFmtId="164" fontId="34" fillId="19" borderId="0" xfId="2" applyNumberFormat="1" applyFont="1" applyFill="1" applyBorder="1" applyAlignment="1" applyProtection="1">
      <alignment horizontal="right" vertical="center"/>
    </xf>
    <xf numFmtId="0" fontId="11" fillId="19" borderId="46" xfId="2" applyFont="1" applyFill="1" applyBorder="1" applyAlignment="1" applyProtection="1">
      <alignment horizontal="left" vertical="center"/>
    </xf>
    <xf numFmtId="164" fontId="44" fillId="11" borderId="0" xfId="2" applyNumberFormat="1" applyFont="1" applyFill="1" applyBorder="1" applyAlignment="1" applyProtection="1">
      <alignment horizontal="right" vertical="center"/>
    </xf>
    <xf numFmtId="0" fontId="44" fillId="11" borderId="0" xfId="2" applyFont="1" applyFill="1" applyBorder="1" applyAlignment="1" applyProtection="1">
      <alignment horizontal="left" vertical="center"/>
    </xf>
    <xf numFmtId="0" fontId="47" fillId="27" borderId="20" xfId="2" applyFont="1" applyFill="1" applyBorder="1" applyAlignment="1" applyProtection="1">
      <alignment horizontal="center" vertical="center"/>
    </xf>
    <xf numFmtId="0" fontId="2" fillId="11" borderId="10" xfId="2" applyFont="1" applyFill="1" applyBorder="1" applyAlignment="1" applyProtection="1">
      <alignment horizontal="left" vertical="center"/>
    </xf>
    <xf numFmtId="164" fontId="2" fillId="11" borderId="0" xfId="2" applyNumberFormat="1" applyFont="1" applyFill="1" applyBorder="1" applyAlignment="1" applyProtection="1">
      <alignment horizontal="right" vertical="center"/>
    </xf>
    <xf numFmtId="0" fontId="18" fillId="8" borderId="1" xfId="0" applyFont="1" applyFill="1" applyBorder="1" applyProtection="1">
      <protection locked="0"/>
    </xf>
    <xf numFmtId="0" fontId="18" fillId="8" borderId="67" xfId="0" applyFont="1" applyFill="1" applyBorder="1" applyProtection="1">
      <protection locked="0"/>
    </xf>
    <xf numFmtId="0" fontId="22" fillId="26" borderId="4" xfId="4" applyFont="1" applyFill="1" applyBorder="1" applyAlignment="1" applyProtection="1">
      <alignment horizontal="center" vertical="center" wrapText="1"/>
    </xf>
    <xf numFmtId="0" fontId="3" fillId="11" borderId="0" xfId="2" applyFont="1" applyFill="1" applyBorder="1" applyAlignment="1" applyProtection="1">
      <alignment horizontal="left" vertical="center"/>
    </xf>
    <xf numFmtId="0" fontId="35" fillId="13" borderId="3" xfId="2" applyFont="1" applyFill="1" applyBorder="1" applyAlignment="1" applyProtection="1">
      <alignment horizontal="center" vertical="center"/>
    </xf>
    <xf numFmtId="0" fontId="41" fillId="29" borderId="6" xfId="2" applyFont="1" applyFill="1" applyBorder="1" applyAlignment="1" applyProtection="1">
      <alignment horizontal="center" vertical="center"/>
    </xf>
    <xf numFmtId="0" fontId="2" fillId="11" borderId="41" xfId="2" applyFont="1" applyFill="1" applyBorder="1" applyAlignment="1" applyProtection="1">
      <alignment horizontal="center" vertical="center"/>
    </xf>
    <xf numFmtId="0" fontId="24" fillId="26" borderId="21" xfId="0" applyFont="1" applyFill="1" applyBorder="1" applyAlignment="1" applyProtection="1">
      <alignment horizontal="center" vertical="center"/>
    </xf>
    <xf numFmtId="9" fontId="12" fillId="26" borderId="6" xfId="2" applyNumberFormat="1" applyFont="1" applyFill="1" applyBorder="1" applyAlignment="1" applyProtection="1">
      <alignment horizontal="center" vertical="center"/>
    </xf>
    <xf numFmtId="0" fontId="23" fillId="8" borderId="33" xfId="5" applyFont="1" applyFill="1" applyBorder="1" applyAlignment="1" applyProtection="1">
      <alignment horizontal="left" vertical="center" wrapText="1" indent="1"/>
    </xf>
    <xf numFmtId="0" fontId="23" fillId="8" borderId="4" xfId="5" applyFont="1" applyFill="1" applyBorder="1" applyAlignment="1" applyProtection="1">
      <alignment horizontal="left" vertical="center" wrapText="1" indent="1"/>
    </xf>
    <xf numFmtId="9" fontId="12" fillId="26" borderId="43" xfId="2" applyNumberFormat="1" applyFont="1" applyFill="1" applyBorder="1" applyAlignment="1" applyProtection="1">
      <alignment horizontal="center" vertical="center"/>
    </xf>
    <xf numFmtId="0" fontId="23" fillId="8" borderId="6" xfId="5" applyFont="1" applyFill="1" applyBorder="1" applyAlignment="1" applyProtection="1">
      <alignment horizontal="left" vertical="center" wrapText="1" indent="1"/>
    </xf>
    <xf numFmtId="9" fontId="2" fillId="16" borderId="4" xfId="2" applyNumberFormat="1" applyFont="1" applyFill="1" applyBorder="1" applyAlignment="1" applyProtection="1">
      <alignment horizontal="center" vertical="center"/>
    </xf>
    <xf numFmtId="0" fontId="15" fillId="9" borderId="4" xfId="2" applyFont="1" applyFill="1" applyBorder="1" applyAlignment="1" applyProtection="1">
      <alignment horizontal="left" vertical="center" wrapText="1" indent="1"/>
    </xf>
    <xf numFmtId="0" fontId="7" fillId="11" borderId="0" xfId="2" applyFont="1" applyFill="1" applyProtection="1"/>
    <xf numFmtId="9" fontId="61" fillId="7" borderId="0" xfId="2" applyNumberFormat="1" applyFont="1" applyFill="1" applyBorder="1" applyAlignment="1" applyProtection="1">
      <alignment horizontal="center" vertical="center"/>
    </xf>
    <xf numFmtId="0" fontId="5" fillId="11" borderId="0" xfId="2" applyFont="1" applyFill="1" applyBorder="1" applyAlignment="1" applyProtection="1">
      <alignment horizontal="left" vertical="center"/>
    </xf>
    <xf numFmtId="9" fontId="9" fillId="11" borderId="0" xfId="2" applyNumberFormat="1" applyFont="1" applyFill="1" applyBorder="1" applyAlignment="1" applyProtection="1">
      <alignment vertical="center"/>
    </xf>
    <xf numFmtId="0" fontId="9" fillId="11" borderId="41" xfId="2" applyFont="1" applyFill="1" applyBorder="1" applyAlignment="1" applyProtection="1">
      <alignment vertical="center"/>
    </xf>
    <xf numFmtId="0" fontId="11" fillId="11" borderId="0" xfId="2" applyFont="1" applyFill="1" applyBorder="1" applyAlignment="1" applyProtection="1">
      <alignment horizontal="right" vertical="center"/>
    </xf>
    <xf numFmtId="0" fontId="2" fillId="11" borderId="0" xfId="2" applyFont="1" applyFill="1" applyBorder="1" applyAlignment="1" applyProtection="1">
      <alignment horizontal="left" vertical="center"/>
    </xf>
    <xf numFmtId="0" fontId="47" fillId="27" borderId="20" xfId="0" applyFont="1" applyFill="1" applyBorder="1" applyAlignment="1" applyProtection="1">
      <alignment horizontal="center" vertical="center"/>
    </xf>
    <xf numFmtId="0" fontId="6" fillId="11" borderId="0" xfId="2" applyFont="1" applyFill="1" applyBorder="1" applyAlignment="1" applyProtection="1">
      <alignment horizontal="left" vertical="center"/>
    </xf>
    <xf numFmtId="164" fontId="34" fillId="19" borderId="0" xfId="2" applyNumberFormat="1" applyFont="1" applyFill="1" applyBorder="1" applyAlignment="1" applyProtection="1">
      <alignment horizontal="center" vertical="center"/>
    </xf>
    <xf numFmtId="0" fontId="11" fillId="19" borderId="52" xfId="2" applyFont="1" applyFill="1" applyBorder="1" applyAlignment="1" applyProtection="1">
      <alignment horizontal="left" vertical="center"/>
    </xf>
    <xf numFmtId="0" fontId="6" fillId="19" borderId="0" xfId="2" applyFont="1" applyFill="1" applyBorder="1" applyAlignment="1" applyProtection="1">
      <alignment horizontal="left" vertical="center"/>
    </xf>
    <xf numFmtId="0" fontId="5" fillId="11" borderId="0" xfId="2" applyFont="1" applyFill="1" applyBorder="1" applyAlignment="1" applyProtection="1">
      <alignment horizontal="center" vertical="center"/>
    </xf>
    <xf numFmtId="0" fontId="7" fillId="11" borderId="0" xfId="2" applyFont="1" applyFill="1" applyBorder="1" applyAlignment="1" applyProtection="1">
      <alignment vertical="top" wrapText="1"/>
    </xf>
    <xf numFmtId="0" fontId="2" fillId="11" borderId="41" xfId="2" applyFill="1" applyBorder="1" applyProtection="1"/>
    <xf numFmtId="0" fontId="2" fillId="11" borderId="0" xfId="2" applyFont="1" applyFill="1" applyBorder="1" applyAlignment="1" applyProtection="1">
      <alignment horizontal="center" vertical="center"/>
    </xf>
    <xf numFmtId="0" fontId="18" fillId="11" borderId="0" xfId="0" applyFont="1" applyFill="1" applyProtection="1"/>
    <xf numFmtId="0" fontId="48" fillId="19" borderId="41" xfId="0" applyFont="1" applyFill="1" applyBorder="1" applyProtection="1"/>
    <xf numFmtId="0" fontId="37" fillId="16" borderId="0" xfId="0" applyFont="1" applyFill="1" applyProtection="1"/>
    <xf numFmtId="0" fontId="0" fillId="16" borderId="0" xfId="0" applyFill="1" applyProtection="1"/>
    <xf numFmtId="0" fontId="35" fillId="16" borderId="0" xfId="0" applyFont="1" applyFill="1" applyProtection="1"/>
    <xf numFmtId="0" fontId="0" fillId="16" borderId="0" xfId="0" applyFill="1" applyBorder="1" applyAlignment="1" applyProtection="1">
      <alignment horizontal="center"/>
    </xf>
    <xf numFmtId="0" fontId="22" fillId="25" borderId="4" xfId="4" applyFont="1" applyFill="1" applyBorder="1" applyAlignment="1" applyProtection="1">
      <alignment horizontal="center" vertical="center" wrapText="1"/>
    </xf>
    <xf numFmtId="0" fontId="2" fillId="16" borderId="41" xfId="2" applyFont="1" applyFill="1" applyBorder="1" applyProtection="1"/>
    <xf numFmtId="0" fontId="2" fillId="16" borderId="0" xfId="2" applyFont="1" applyFill="1" applyBorder="1" applyProtection="1"/>
    <xf numFmtId="0" fontId="35" fillId="23" borderId="29" xfId="2" applyFont="1" applyFill="1" applyBorder="1" applyAlignment="1" applyProtection="1">
      <alignment horizontal="center" vertical="center"/>
    </xf>
    <xf numFmtId="0" fontId="3" fillId="16" borderId="0" xfId="2" applyFont="1" applyFill="1" applyBorder="1" applyAlignment="1" applyProtection="1">
      <alignment horizontal="left" vertical="center"/>
    </xf>
    <xf numFmtId="0" fontId="2" fillId="16" borderId="41" xfId="2" applyFont="1" applyFill="1" applyBorder="1" applyAlignment="1" applyProtection="1">
      <alignment vertical="center"/>
    </xf>
    <xf numFmtId="0" fontId="2" fillId="16" borderId="0" xfId="2" applyFont="1" applyFill="1" applyBorder="1" applyAlignment="1" applyProtection="1">
      <alignment vertical="center"/>
    </xf>
    <xf numFmtId="2" fontId="2" fillId="16" borderId="0" xfId="2" applyNumberFormat="1" applyFont="1" applyFill="1" applyBorder="1" applyAlignment="1" applyProtection="1">
      <alignment horizontal="center" vertical="center"/>
    </xf>
    <xf numFmtId="0" fontId="12" fillId="29" borderId="4" xfId="2" applyFont="1" applyFill="1" applyBorder="1" applyAlignment="1" applyProtection="1">
      <alignment horizontal="center" vertical="center"/>
    </xf>
    <xf numFmtId="0" fontId="3" fillId="16" borderId="0" xfId="2" applyFont="1" applyFill="1" applyBorder="1" applyAlignment="1" applyProtection="1">
      <alignment horizontal="center" vertical="center"/>
    </xf>
    <xf numFmtId="0" fontId="35" fillId="25" borderId="21" xfId="0" applyFont="1" applyFill="1" applyBorder="1" applyAlignment="1" applyProtection="1">
      <alignment horizontal="center" vertical="center"/>
    </xf>
    <xf numFmtId="9" fontId="12" fillId="25" borderId="6" xfId="2" applyNumberFormat="1" applyFont="1" applyFill="1" applyBorder="1" applyAlignment="1" applyProtection="1">
      <alignment horizontal="center" vertical="center"/>
    </xf>
    <xf numFmtId="9" fontId="43" fillId="16" borderId="6" xfId="0" applyNumberFormat="1" applyFont="1" applyFill="1" applyBorder="1" applyAlignment="1" applyProtection="1">
      <alignment vertical="center"/>
    </xf>
    <xf numFmtId="0" fontId="0" fillId="16" borderId="4" xfId="0" applyFill="1" applyBorder="1" applyAlignment="1" applyProtection="1">
      <alignment horizontal="center"/>
    </xf>
    <xf numFmtId="0" fontId="1" fillId="16" borderId="0" xfId="0" applyFont="1" applyFill="1" applyBorder="1" applyAlignment="1" applyProtection="1">
      <alignment horizontal="center" vertical="center"/>
    </xf>
    <xf numFmtId="0" fontId="48" fillId="16" borderId="0" xfId="0" applyFont="1" applyFill="1" applyProtection="1"/>
    <xf numFmtId="9" fontId="2" fillId="16" borderId="4" xfId="2" applyNumberFormat="1" applyFill="1" applyBorder="1" applyAlignment="1" applyProtection="1">
      <alignment horizontal="center" vertical="center"/>
    </xf>
    <xf numFmtId="9" fontId="8" fillId="16" borderId="41" xfId="2" applyNumberFormat="1" applyFont="1" applyFill="1" applyBorder="1" applyAlignment="1" applyProtection="1">
      <alignment horizontal="right"/>
    </xf>
    <xf numFmtId="9" fontId="8" fillId="16" borderId="6" xfId="2" applyNumberFormat="1" applyFont="1" applyFill="1" applyBorder="1" applyAlignment="1" applyProtection="1">
      <alignment horizontal="right"/>
    </xf>
    <xf numFmtId="2" fontId="8" fillId="16" borderId="4" xfId="2" applyNumberFormat="1" applyFont="1" applyFill="1" applyBorder="1" applyAlignment="1" applyProtection="1">
      <alignment horizontal="center" vertical="center"/>
    </xf>
    <xf numFmtId="10" fontId="60" fillId="16" borderId="4" xfId="0" applyNumberFormat="1" applyFont="1" applyFill="1" applyBorder="1" applyAlignment="1" applyProtection="1">
      <alignment horizontal="center" vertical="center"/>
    </xf>
    <xf numFmtId="164" fontId="33" fillId="16" borderId="0" xfId="0" applyNumberFormat="1" applyFont="1" applyFill="1" applyBorder="1" applyAlignment="1" applyProtection="1">
      <alignment horizontal="center" vertical="center"/>
    </xf>
    <xf numFmtId="2" fontId="2" fillId="16" borderId="0" xfId="2" applyNumberFormat="1" applyFont="1" applyFill="1" applyBorder="1" applyAlignment="1" applyProtection="1">
      <alignment vertical="center"/>
    </xf>
    <xf numFmtId="0" fontId="0" fillId="16" borderId="3" xfId="0" applyFill="1" applyBorder="1" applyProtection="1"/>
    <xf numFmtId="0" fontId="0" fillId="16" borderId="44" xfId="0" applyFill="1" applyBorder="1" applyProtection="1"/>
    <xf numFmtId="9" fontId="0" fillId="16" borderId="44" xfId="0" applyNumberFormat="1" applyFill="1" applyBorder="1" applyAlignment="1" applyProtection="1">
      <alignment horizontal="center" vertical="center"/>
    </xf>
    <xf numFmtId="9" fontId="0" fillId="16" borderId="40" xfId="0" applyNumberFormat="1" applyFill="1" applyBorder="1" applyAlignment="1" applyProtection="1">
      <alignment horizontal="center" vertical="center"/>
    </xf>
    <xf numFmtId="0" fontId="16" fillId="10" borderId="42" xfId="2" applyFont="1" applyFill="1" applyBorder="1" applyAlignment="1" applyProtection="1">
      <alignment horizontal="center" vertical="center"/>
    </xf>
    <xf numFmtId="0" fontId="15" fillId="8" borderId="3" xfId="2" applyFont="1" applyFill="1" applyBorder="1" applyAlignment="1" applyProtection="1">
      <alignment horizontal="left" vertical="center" wrapText="1" indent="1"/>
    </xf>
    <xf numFmtId="0" fontId="15" fillId="8" borderId="38" xfId="2" applyFont="1" applyFill="1" applyBorder="1" applyAlignment="1" applyProtection="1">
      <alignment horizontal="left" vertical="center" wrapText="1" indent="1"/>
    </xf>
    <xf numFmtId="0" fontId="0" fillId="16" borderId="41" xfId="0" applyFill="1" applyBorder="1" applyAlignment="1" applyProtection="1">
      <alignment horizontal="center" vertical="center"/>
    </xf>
    <xf numFmtId="0" fontId="0" fillId="16" borderId="0" xfId="0" applyFill="1" applyAlignment="1" applyProtection="1">
      <alignment horizontal="center" vertical="center"/>
    </xf>
    <xf numFmtId="0" fontId="20" fillId="25" borderId="46" xfId="5" applyFont="1" applyFill="1" applyBorder="1" applyAlignment="1" applyProtection="1">
      <alignment vertical="center" wrapText="1"/>
    </xf>
    <xf numFmtId="9" fontId="2" fillId="16" borderId="0" xfId="2" applyNumberFormat="1" applyFont="1" applyFill="1" applyBorder="1" applyAlignment="1" applyProtection="1">
      <alignment vertical="center"/>
    </xf>
    <xf numFmtId="0" fontId="16" fillId="10" borderId="57" xfId="2" applyFont="1" applyFill="1" applyBorder="1" applyAlignment="1" applyProtection="1">
      <alignment horizontal="center" vertical="center"/>
    </xf>
    <xf numFmtId="0" fontId="16" fillId="10" borderId="58" xfId="2" applyFont="1" applyFill="1" applyBorder="1" applyAlignment="1" applyProtection="1">
      <alignment horizontal="center" vertical="center"/>
    </xf>
    <xf numFmtId="0" fontId="16" fillId="10" borderId="39" xfId="2" applyFont="1" applyFill="1" applyBorder="1" applyAlignment="1" applyProtection="1">
      <alignment horizontal="center" vertical="center"/>
    </xf>
    <xf numFmtId="0" fontId="20" fillId="25" borderId="21" xfId="5" applyFont="1" applyFill="1" applyBorder="1" applyAlignment="1" applyProtection="1">
      <alignment vertical="center"/>
    </xf>
    <xf numFmtId="0" fontId="15" fillId="8" borderId="27" xfId="2" applyFont="1" applyFill="1" applyBorder="1" applyAlignment="1" applyProtection="1">
      <alignment horizontal="left" vertical="center" wrapText="1" indent="1"/>
    </xf>
    <xf numFmtId="0" fontId="16" fillId="10" borderId="59" xfId="2" applyFont="1" applyFill="1" applyBorder="1" applyAlignment="1" applyProtection="1">
      <alignment horizontal="center" vertical="center"/>
    </xf>
    <xf numFmtId="0" fontId="15" fillId="8" borderId="6" xfId="2" applyFont="1" applyFill="1" applyBorder="1" applyAlignment="1" applyProtection="1">
      <alignment horizontal="left" vertical="center" wrapText="1" indent="1"/>
    </xf>
    <xf numFmtId="0" fontId="0" fillId="16" borderId="3" xfId="0" applyFill="1" applyBorder="1" applyAlignment="1" applyProtection="1">
      <alignment horizontal="center" vertical="center"/>
    </xf>
    <xf numFmtId="0" fontId="0" fillId="16" borderId="4" xfId="0" applyFill="1" applyBorder="1" applyProtection="1"/>
    <xf numFmtId="0" fontId="16" fillId="10" borderId="61" xfId="2" applyFont="1" applyFill="1" applyBorder="1" applyAlignment="1" applyProtection="1">
      <alignment horizontal="center" vertical="center"/>
    </xf>
    <xf numFmtId="0" fontId="15" fillId="8" borderId="22" xfId="2" applyFont="1" applyFill="1" applyBorder="1" applyAlignment="1" applyProtection="1">
      <alignment horizontal="left" vertical="center" wrapText="1" indent="1"/>
    </xf>
    <xf numFmtId="0" fontId="0" fillId="16" borderId="44" xfId="0" applyFill="1" applyBorder="1" applyAlignment="1" applyProtection="1">
      <alignment horizontal="center" vertical="center"/>
    </xf>
    <xf numFmtId="10" fontId="0" fillId="16" borderId="0" xfId="0" applyNumberFormat="1" applyFill="1" applyBorder="1" applyAlignment="1" applyProtection="1">
      <alignment horizontal="center" vertical="center"/>
    </xf>
    <xf numFmtId="9" fontId="0" fillId="16" borderId="0" xfId="0" applyNumberFormat="1" applyFill="1" applyBorder="1" applyAlignment="1" applyProtection="1">
      <alignment horizontal="center" vertical="center"/>
    </xf>
    <xf numFmtId="0" fontId="23" fillId="0" borderId="0" xfId="0" applyFont="1" applyAlignment="1" applyProtection="1">
      <alignment horizontal="left" vertical="center" wrapText="1" indent="1"/>
    </xf>
    <xf numFmtId="0" fontId="15" fillId="8" borderId="40" xfId="2" applyFont="1" applyFill="1" applyBorder="1" applyAlignment="1" applyProtection="1">
      <alignment horizontal="left" vertical="center" wrapText="1" indent="1"/>
    </xf>
    <xf numFmtId="0" fontId="15" fillId="8" borderId="62" xfId="2" applyFont="1" applyFill="1" applyBorder="1" applyAlignment="1" applyProtection="1">
      <alignment horizontal="left" vertical="center" wrapText="1" indent="1"/>
    </xf>
    <xf numFmtId="0" fontId="0" fillId="16" borderId="40" xfId="0" applyFill="1" applyBorder="1" applyProtection="1"/>
    <xf numFmtId="0" fontId="2" fillId="16" borderId="0" xfId="2" applyFont="1" applyFill="1" applyProtection="1"/>
    <xf numFmtId="0" fontId="11" fillId="16" borderId="40" xfId="2" applyFont="1" applyFill="1" applyBorder="1" applyAlignment="1" applyProtection="1">
      <alignment horizontal="right" vertical="center"/>
    </xf>
    <xf numFmtId="0" fontId="27" fillId="16" borderId="0" xfId="0" applyFont="1" applyFill="1" applyBorder="1" applyAlignment="1" applyProtection="1">
      <alignment horizontal="center" vertical="center"/>
    </xf>
    <xf numFmtId="0" fontId="1" fillId="16" borderId="0" xfId="0" applyFont="1" applyFill="1" applyBorder="1" applyAlignment="1" applyProtection="1">
      <alignment vertical="center"/>
    </xf>
    <xf numFmtId="0" fontId="22" fillId="16" borderId="0" xfId="0" applyFont="1" applyFill="1" applyAlignment="1" applyProtection="1">
      <alignment vertical="center" wrapText="1"/>
    </xf>
    <xf numFmtId="0" fontId="11" fillId="16" borderId="4" xfId="2" applyFont="1" applyFill="1" applyBorder="1" applyAlignment="1" applyProtection="1">
      <alignment horizontal="right" vertical="center"/>
    </xf>
    <xf numFmtId="0" fontId="11" fillId="16" borderId="0" xfId="2" applyFont="1" applyFill="1" applyBorder="1" applyAlignment="1" applyProtection="1">
      <alignment horizontal="right" vertical="center"/>
    </xf>
    <xf numFmtId="164" fontId="44" fillId="16" borderId="0" xfId="2" applyNumberFormat="1" applyFont="1" applyFill="1" applyBorder="1" applyAlignment="1" applyProtection="1">
      <alignment horizontal="center" vertical="center"/>
    </xf>
    <xf numFmtId="164" fontId="2" fillId="16" borderId="0" xfId="2" applyNumberFormat="1" applyFont="1" applyFill="1" applyBorder="1" applyAlignment="1" applyProtection="1">
      <alignment horizontal="center" vertical="center"/>
    </xf>
    <xf numFmtId="0" fontId="42" fillId="16" borderId="0" xfId="2" applyFont="1" applyFill="1" applyBorder="1" applyAlignment="1" applyProtection="1">
      <alignment horizontal="right" vertical="center"/>
    </xf>
    <xf numFmtId="164" fontId="2" fillId="16" borderId="10" xfId="2" applyNumberFormat="1" applyFont="1" applyFill="1" applyBorder="1" applyAlignment="1" applyProtection="1">
      <alignment horizontal="right" vertical="center"/>
    </xf>
    <xf numFmtId="0" fontId="2" fillId="16" borderId="10" xfId="2" applyFont="1" applyFill="1" applyBorder="1" applyAlignment="1" applyProtection="1">
      <alignment horizontal="left" vertical="center"/>
    </xf>
    <xf numFmtId="0" fontId="47" fillId="27" borderId="21" xfId="2" applyFont="1" applyFill="1" applyBorder="1" applyAlignment="1" applyProtection="1">
      <alignment horizontal="center" vertical="center"/>
    </xf>
    <xf numFmtId="10" fontId="0" fillId="16" borderId="0" xfId="0" applyNumberFormat="1" applyFill="1" applyBorder="1" applyProtection="1"/>
    <xf numFmtId="0" fontId="35" fillId="16" borderId="0" xfId="2" applyFont="1" applyFill="1" applyBorder="1" applyAlignment="1" applyProtection="1">
      <alignment horizontal="right" vertical="center"/>
    </xf>
    <xf numFmtId="0" fontId="45" fillId="16" borderId="0" xfId="2" applyFont="1" applyFill="1" applyBorder="1" applyAlignment="1" applyProtection="1">
      <alignment horizontal="center" vertical="center"/>
    </xf>
    <xf numFmtId="0" fontId="11" fillId="16" borderId="12" xfId="2" applyFont="1" applyFill="1" applyBorder="1" applyAlignment="1" applyProtection="1">
      <alignment horizontal="left" vertical="center"/>
    </xf>
    <xf numFmtId="0" fontId="11" fillId="16" borderId="52" xfId="2" applyFont="1" applyFill="1" applyBorder="1" applyAlignment="1" applyProtection="1">
      <alignment horizontal="left" vertical="center"/>
    </xf>
    <xf numFmtId="0" fontId="19" fillId="16" borderId="0" xfId="2" applyFont="1" applyFill="1" applyBorder="1" applyAlignment="1" applyProtection="1">
      <alignment vertical="top" wrapText="1"/>
    </xf>
    <xf numFmtId="0" fontId="19" fillId="16" borderId="0" xfId="2" applyFont="1" applyFill="1" applyBorder="1" applyAlignment="1" applyProtection="1">
      <alignment horizontal="center" vertical="top" wrapText="1"/>
    </xf>
    <xf numFmtId="0" fontId="2" fillId="16" borderId="0" xfId="2" applyFont="1" applyFill="1" applyBorder="1" applyAlignment="1" applyProtection="1">
      <alignment horizontal="center" vertical="center"/>
    </xf>
    <xf numFmtId="0" fontId="18" fillId="16" borderId="0" xfId="0" applyFont="1" applyFill="1" applyProtection="1"/>
    <xf numFmtId="0" fontId="1" fillId="16" borderId="0" xfId="0" applyFont="1" applyFill="1" applyProtection="1"/>
    <xf numFmtId="0" fontId="1" fillId="16" borderId="0" xfId="0" applyFont="1" applyFill="1" applyAlignment="1" applyProtection="1">
      <alignment horizontal="center" vertical="center" wrapText="1"/>
    </xf>
    <xf numFmtId="0" fontId="1" fillId="16" borderId="0" xfId="0" applyFont="1" applyFill="1" applyAlignment="1" applyProtection="1">
      <alignment horizontal="center" vertical="center"/>
    </xf>
    <xf numFmtId="0" fontId="0" fillId="16" borderId="0" xfId="0" applyFill="1" applyAlignment="1" applyProtection="1">
      <alignment vertical="top" wrapText="1"/>
    </xf>
    <xf numFmtId="0" fontId="17" fillId="8" borderId="4" xfId="0" applyFont="1" applyFill="1" applyBorder="1" applyAlignment="1" applyProtection="1">
      <alignment horizontal="center" vertical="center"/>
    </xf>
    <xf numFmtId="0" fontId="17" fillId="8" borderId="4" xfId="0" applyFont="1" applyFill="1" applyBorder="1" applyAlignment="1" applyProtection="1">
      <alignment horizontal="center" vertical="center" wrapText="1"/>
    </xf>
    <xf numFmtId="0" fontId="39" fillId="25" borderId="4" xfId="0" applyFont="1" applyFill="1" applyBorder="1" applyAlignment="1" applyProtection="1">
      <alignment horizontal="center" vertical="center"/>
    </xf>
    <xf numFmtId="0" fontId="22" fillId="25" borderId="4" xfId="0" applyFont="1" applyFill="1" applyBorder="1" applyAlignment="1" applyProtection="1">
      <alignment horizontal="left" vertical="center" wrapText="1" indent="1"/>
    </xf>
    <xf numFmtId="0" fontId="20" fillId="25" borderId="4" xfId="0" applyFont="1" applyFill="1" applyBorder="1" applyAlignment="1" applyProtection="1">
      <alignment horizontal="center" vertical="center"/>
    </xf>
    <xf numFmtId="0" fontId="37" fillId="25" borderId="4" xfId="0" applyFont="1" applyFill="1" applyBorder="1" applyAlignment="1" applyProtection="1">
      <alignment horizontal="center" vertical="center" wrapText="1"/>
    </xf>
    <xf numFmtId="0" fontId="23" fillId="25" borderId="4" xfId="0" applyFont="1" applyFill="1" applyBorder="1" applyAlignment="1" applyProtection="1">
      <alignment horizontal="center" vertical="center" wrapText="1"/>
    </xf>
    <xf numFmtId="164" fontId="35" fillId="25" borderId="4" xfId="0" applyNumberFormat="1" applyFont="1" applyFill="1" applyBorder="1" applyAlignment="1" applyProtection="1">
      <alignment horizontal="center" vertical="center"/>
    </xf>
    <xf numFmtId="164" fontId="46" fillId="25" borderId="4" xfId="0" applyNumberFormat="1" applyFont="1" applyFill="1" applyBorder="1" applyAlignment="1" applyProtection="1">
      <alignment horizontal="center" vertical="center"/>
    </xf>
    <xf numFmtId="164" fontId="0" fillId="16" borderId="0" xfId="0" applyNumberFormat="1" applyFill="1" applyProtection="1"/>
    <xf numFmtId="0" fontId="0" fillId="28" borderId="0" xfId="0" applyFill="1" applyProtection="1"/>
    <xf numFmtId="0" fontId="39" fillId="35" borderId="3" xfId="0" applyFont="1" applyFill="1" applyBorder="1" applyAlignment="1" applyProtection="1">
      <alignment horizontal="center" vertical="center"/>
    </xf>
    <xf numFmtId="0" fontId="35" fillId="35" borderId="4" xfId="0" applyFont="1" applyFill="1" applyBorder="1" applyAlignment="1" applyProtection="1">
      <alignment horizontal="left" vertical="center" indent="1"/>
    </xf>
    <xf numFmtId="0" fontId="11" fillId="35" borderId="4" xfId="0" applyFont="1" applyFill="1" applyBorder="1" applyAlignment="1" applyProtection="1">
      <alignment horizontal="center" vertical="center"/>
    </xf>
    <xf numFmtId="0" fontId="42" fillId="35" borderId="4" xfId="0" applyFont="1" applyFill="1" applyBorder="1" applyAlignment="1" applyProtection="1">
      <alignment horizontal="center" vertical="center" wrapText="1"/>
    </xf>
    <xf numFmtId="0" fontId="10" fillId="35" borderId="4" xfId="0" applyFont="1" applyFill="1" applyBorder="1" applyAlignment="1" applyProtection="1">
      <alignment horizontal="center" vertical="center" wrapText="1"/>
    </xf>
    <xf numFmtId="164" fontId="35" fillId="35" borderId="4" xfId="0" applyNumberFormat="1" applyFont="1" applyFill="1" applyBorder="1" applyAlignment="1" applyProtection="1">
      <alignment horizontal="center" vertical="center"/>
    </xf>
    <xf numFmtId="164" fontId="46" fillId="35" borderId="4" xfId="0" applyNumberFormat="1" applyFont="1" applyFill="1" applyBorder="1" applyAlignment="1" applyProtection="1">
      <alignment horizontal="center" vertical="center"/>
    </xf>
    <xf numFmtId="0" fontId="20" fillId="36" borderId="4" xfId="0" applyFont="1" applyFill="1" applyBorder="1" applyAlignment="1" applyProtection="1">
      <alignment horizontal="right" vertical="center" indent="1"/>
    </xf>
    <xf numFmtId="0" fontId="37" fillId="36" borderId="75" xfId="0" applyFont="1" applyFill="1" applyBorder="1" applyAlignment="1" applyProtection="1">
      <alignment horizontal="center" vertical="center" wrapText="1"/>
    </xf>
    <xf numFmtId="0" fontId="23" fillId="36" borderId="4" xfId="0" applyFont="1" applyFill="1" applyBorder="1" applyAlignment="1" applyProtection="1">
      <alignment horizontal="center" vertical="center" wrapText="1"/>
    </xf>
    <xf numFmtId="164" fontId="35" fillId="36" borderId="4" xfId="0" applyNumberFormat="1" applyFont="1" applyFill="1" applyBorder="1" applyAlignment="1" applyProtection="1">
      <alignment horizontal="center" vertical="center"/>
    </xf>
    <xf numFmtId="164" fontId="46" fillId="36" borderId="4" xfId="0" applyNumberFormat="1" applyFont="1" applyFill="1" applyBorder="1" applyAlignment="1" applyProtection="1">
      <alignment horizontal="center" vertical="center"/>
    </xf>
    <xf numFmtId="164" fontId="0" fillId="16" borderId="0" xfId="0" applyNumberFormat="1" applyFill="1" applyBorder="1" applyProtection="1"/>
    <xf numFmtId="0" fontId="20" fillId="37" borderId="4" xfId="0" applyFont="1" applyFill="1" applyBorder="1" applyAlignment="1" applyProtection="1">
      <alignment horizontal="right" vertical="center" indent="1"/>
    </xf>
    <xf numFmtId="0" fontId="37" fillId="37" borderId="4" xfId="0" applyFont="1" applyFill="1" applyBorder="1" applyAlignment="1" applyProtection="1">
      <alignment horizontal="center" vertical="center"/>
    </xf>
    <xf numFmtId="0" fontId="23" fillId="37" borderId="75" xfId="0" applyFont="1" applyFill="1" applyBorder="1" applyAlignment="1" applyProtection="1">
      <alignment horizontal="center" vertical="center"/>
    </xf>
    <xf numFmtId="164" fontId="35" fillId="37" borderId="4" xfId="0" applyNumberFormat="1" applyFont="1" applyFill="1" applyBorder="1" applyAlignment="1" applyProtection="1">
      <alignment horizontal="center" vertical="center"/>
    </xf>
    <xf numFmtId="0" fontId="0" fillId="16" borderId="0" xfId="0" applyFill="1" applyAlignment="1" applyProtection="1">
      <alignment vertical="top"/>
    </xf>
    <xf numFmtId="0" fontId="22" fillId="16" borderId="0" xfId="0" applyFont="1" applyFill="1" applyAlignment="1" applyProtection="1">
      <alignment horizontal="center" vertical="center" wrapText="1"/>
    </xf>
    <xf numFmtId="0" fontId="38" fillId="12" borderId="4" xfId="0" applyFont="1" applyFill="1" applyBorder="1" applyAlignment="1" applyProtection="1">
      <alignment horizontal="center" vertical="center"/>
    </xf>
    <xf numFmtId="0" fontId="22" fillId="16" borderId="4" xfId="0" applyFont="1" applyFill="1" applyBorder="1" applyAlignment="1" applyProtection="1">
      <alignment horizontal="center" vertical="center"/>
    </xf>
    <xf numFmtId="0" fontId="11" fillId="12" borderId="68" xfId="2" applyFont="1" applyFill="1" applyBorder="1" applyAlignment="1" applyProtection="1">
      <alignment horizontal="center" vertical="center" wrapText="1"/>
    </xf>
    <xf numFmtId="0" fontId="11" fillId="12" borderId="71" xfId="2" applyFont="1" applyFill="1" applyBorder="1" applyAlignment="1" applyProtection="1">
      <alignment horizontal="center" vertical="center" wrapText="1"/>
    </xf>
    <xf numFmtId="0" fontId="11" fillId="12" borderId="78" xfId="2" applyFont="1" applyFill="1" applyBorder="1" applyAlignment="1" applyProtection="1">
      <alignment horizontal="center" vertical="center" wrapText="1"/>
    </xf>
    <xf numFmtId="0" fontId="10" fillId="8" borderId="76" xfId="2" applyFont="1" applyFill="1" applyBorder="1" applyAlignment="1" applyProtection="1">
      <alignment horizontal="right" vertical="center" wrapText="1"/>
    </xf>
    <xf numFmtId="0" fontId="10" fillId="8" borderId="40" xfId="2" applyFont="1" applyFill="1" applyBorder="1" applyAlignment="1" applyProtection="1">
      <alignment horizontal="right" vertical="center" wrapText="1"/>
    </xf>
    <xf numFmtId="0" fontId="10" fillId="8" borderId="18" xfId="2" applyFont="1" applyFill="1" applyBorder="1" applyAlignment="1" applyProtection="1">
      <alignment horizontal="right" vertical="center" wrapText="1"/>
    </xf>
    <xf numFmtId="0" fontId="10" fillId="8" borderId="4" xfId="2" applyFont="1" applyFill="1" applyBorder="1" applyAlignment="1" applyProtection="1">
      <alignment horizontal="right" vertical="center" wrapText="1"/>
    </xf>
    <xf numFmtId="0" fontId="71" fillId="8" borderId="40" xfId="2" applyFont="1" applyFill="1" applyBorder="1" applyAlignment="1" applyProtection="1">
      <alignment horizontal="left" vertical="center" wrapText="1"/>
      <protection locked="0"/>
    </xf>
    <xf numFmtId="0" fontId="71" fillId="8" borderId="77" xfId="2" applyFont="1" applyFill="1" applyBorder="1" applyAlignment="1" applyProtection="1">
      <alignment horizontal="left" vertical="center" wrapText="1"/>
      <protection locked="0"/>
    </xf>
    <xf numFmtId="0" fontId="71" fillId="8" borderId="4" xfId="2" applyFont="1" applyFill="1" applyBorder="1" applyAlignment="1" applyProtection="1">
      <alignment horizontal="left" vertical="center" wrapText="1"/>
      <protection locked="0"/>
    </xf>
    <xf numFmtId="0" fontId="71" fillId="8" borderId="1" xfId="2" applyFont="1" applyFill="1" applyBorder="1" applyAlignment="1" applyProtection="1">
      <alignment horizontal="left" vertical="center" wrapText="1"/>
      <protection locked="0"/>
    </xf>
    <xf numFmtId="0" fontId="0" fillId="16" borderId="47" xfId="0" applyFill="1" applyBorder="1" applyAlignment="1" applyProtection="1">
      <alignment horizontal="left" vertical="top" wrapText="1"/>
    </xf>
    <xf numFmtId="0" fontId="20" fillId="8" borderId="20" xfId="0" applyFont="1" applyFill="1" applyBorder="1" applyAlignment="1" applyProtection="1">
      <alignment horizontal="center" vertical="center"/>
    </xf>
    <xf numFmtId="0" fontId="20" fillId="8" borderId="6" xfId="0" applyFont="1" applyFill="1" applyBorder="1" applyAlignment="1" applyProtection="1">
      <alignment horizontal="center" vertical="center"/>
    </xf>
    <xf numFmtId="164" fontId="46" fillId="37" borderId="3" xfId="0" applyNumberFormat="1" applyFont="1" applyFill="1" applyBorder="1" applyAlignment="1" applyProtection="1">
      <alignment horizontal="center" vertical="center"/>
    </xf>
    <xf numFmtId="164" fontId="46" fillId="37" borderId="40" xfId="0" applyNumberFormat="1" applyFont="1" applyFill="1" applyBorder="1" applyAlignment="1" applyProtection="1">
      <alignment horizontal="center" vertical="center"/>
    </xf>
    <xf numFmtId="0" fontId="11" fillId="12" borderId="11" xfId="2" applyFont="1" applyFill="1" applyBorder="1" applyAlignment="1" applyProtection="1">
      <alignment horizontal="center" vertical="center" wrapText="1"/>
    </xf>
    <xf numFmtId="0" fontId="11" fillId="12" borderId="5" xfId="2" applyFont="1" applyFill="1" applyBorder="1" applyAlignment="1" applyProtection="1">
      <alignment horizontal="center" vertical="center" wrapText="1"/>
    </xf>
    <xf numFmtId="0" fontId="1" fillId="16" borderId="0" xfId="0" applyFont="1" applyFill="1" applyAlignment="1" applyProtection="1">
      <alignment horizontal="center" vertical="center" wrapText="1"/>
    </xf>
    <xf numFmtId="0" fontId="1" fillId="16" borderId="0" xfId="0" applyFont="1" applyFill="1" applyAlignment="1" applyProtection="1">
      <alignment horizontal="center" vertical="center"/>
    </xf>
    <xf numFmtId="0" fontId="17" fillId="8" borderId="20" xfId="0" applyFont="1" applyFill="1" applyBorder="1" applyAlignment="1" applyProtection="1">
      <alignment horizontal="center" vertical="center"/>
    </xf>
    <xf numFmtId="0" fontId="17" fillId="8" borderId="6" xfId="0" applyFont="1" applyFill="1" applyBorder="1" applyAlignment="1" applyProtection="1">
      <alignment horizontal="center" vertical="center"/>
    </xf>
    <xf numFmtId="0" fontId="10" fillId="8" borderId="63" xfId="2" applyFont="1" applyFill="1" applyBorder="1" applyAlignment="1" applyProtection="1">
      <alignment horizontal="right" vertical="center" wrapText="1"/>
    </xf>
    <xf numFmtId="0" fontId="10" fillId="8" borderId="64" xfId="2" applyFont="1" applyFill="1" applyBorder="1" applyAlignment="1" applyProtection="1">
      <alignment horizontal="right" vertical="center" wrapText="1"/>
    </xf>
    <xf numFmtId="0" fontId="71" fillId="8" borderId="64" xfId="2" applyFont="1" applyFill="1" applyBorder="1" applyAlignment="1" applyProtection="1">
      <alignment horizontal="left" vertical="center" wrapText="1"/>
      <protection locked="0"/>
    </xf>
    <xf numFmtId="0" fontId="71" fillId="8" borderId="67" xfId="2" applyFont="1" applyFill="1" applyBorder="1" applyAlignment="1" applyProtection="1">
      <alignment horizontal="left" vertical="center" wrapText="1"/>
      <protection locked="0"/>
    </xf>
    <xf numFmtId="0" fontId="20" fillId="26" borderId="3" xfId="0" applyFont="1" applyFill="1" applyBorder="1" applyAlignment="1" applyProtection="1">
      <alignment horizontal="center" vertical="center"/>
    </xf>
    <xf numFmtId="0" fontId="20" fillId="26" borderId="44" xfId="0" applyFont="1" applyFill="1" applyBorder="1" applyAlignment="1" applyProtection="1">
      <alignment horizontal="center" vertical="center"/>
    </xf>
    <xf numFmtId="0" fontId="20" fillId="26" borderId="40" xfId="0" applyFont="1" applyFill="1" applyBorder="1" applyAlignment="1" applyProtection="1">
      <alignment horizontal="center" vertical="center"/>
    </xf>
    <xf numFmtId="0" fontId="39" fillId="26" borderId="3" xfId="0" applyFont="1" applyFill="1" applyBorder="1" applyAlignment="1" applyProtection="1">
      <alignment horizontal="center" vertical="center"/>
    </xf>
    <xf numFmtId="0" fontId="39" fillId="26" borderId="44" xfId="0" applyFont="1" applyFill="1" applyBorder="1" applyAlignment="1" applyProtection="1">
      <alignment horizontal="center" vertical="center"/>
    </xf>
    <xf numFmtId="0" fontId="39" fillId="26" borderId="40" xfId="0" applyFont="1" applyFill="1" applyBorder="1" applyAlignment="1" applyProtection="1">
      <alignment horizontal="center" vertical="center"/>
    </xf>
    <xf numFmtId="0" fontId="22" fillId="26" borderId="20" xfId="0" applyFont="1" applyFill="1" applyBorder="1" applyAlignment="1" applyProtection="1">
      <alignment horizontal="left" vertical="center" wrapText="1" indent="1"/>
    </xf>
    <xf numFmtId="0" fontId="22" fillId="26" borderId="21" xfId="0" applyFont="1" applyFill="1" applyBorder="1" applyAlignment="1" applyProtection="1">
      <alignment horizontal="left" vertical="center" wrapText="1" indent="1"/>
    </xf>
    <xf numFmtId="0" fontId="22" fillId="26" borderId="6" xfId="0" applyFont="1" applyFill="1" applyBorder="1" applyAlignment="1" applyProtection="1">
      <alignment horizontal="left" vertical="center" wrapText="1" indent="1"/>
    </xf>
    <xf numFmtId="14" fontId="72" fillId="0" borderId="4" xfId="2" applyNumberFormat="1" applyFont="1" applyFill="1" applyBorder="1" applyAlignment="1" applyProtection="1">
      <alignment horizontal="left" vertical="center" wrapText="1"/>
      <protection locked="0"/>
    </xf>
    <xf numFmtId="14" fontId="72" fillId="0" borderId="1" xfId="2" applyNumberFormat="1" applyFont="1" applyFill="1" applyBorder="1" applyAlignment="1" applyProtection="1">
      <alignment horizontal="left" vertical="center" wrapText="1"/>
      <protection locked="0"/>
    </xf>
    <xf numFmtId="0" fontId="72" fillId="28" borderId="64" xfId="2" applyFont="1" applyFill="1" applyBorder="1" applyAlignment="1" applyProtection="1">
      <alignment horizontal="left" vertical="center" wrapText="1"/>
      <protection hidden="1"/>
    </xf>
    <xf numFmtId="0" fontId="72" fillId="28" borderId="67" xfId="2" applyFont="1" applyFill="1" applyBorder="1" applyAlignment="1" applyProtection="1">
      <alignment horizontal="left" vertical="center" wrapText="1"/>
      <protection hidden="1"/>
    </xf>
    <xf numFmtId="0" fontId="10" fillId="28" borderId="18" xfId="2" applyFont="1" applyFill="1" applyBorder="1" applyAlignment="1" applyProtection="1">
      <alignment horizontal="right" vertical="center" wrapText="1"/>
      <protection hidden="1"/>
    </xf>
    <xf numFmtId="0" fontId="10" fillId="28" borderId="4" xfId="2" applyFont="1" applyFill="1" applyBorder="1" applyAlignment="1" applyProtection="1">
      <alignment horizontal="right" vertical="center" wrapText="1"/>
      <protection hidden="1"/>
    </xf>
    <xf numFmtId="0" fontId="10" fillId="16" borderId="18" xfId="2" applyFont="1" applyFill="1" applyBorder="1" applyAlignment="1" applyProtection="1">
      <alignment horizontal="right" vertical="center" wrapText="1"/>
      <protection hidden="1"/>
    </xf>
    <xf numFmtId="0" fontId="10" fillId="16" borderId="4" xfId="2" applyFont="1" applyFill="1" applyBorder="1" applyAlignment="1" applyProtection="1">
      <alignment horizontal="right" vertical="center" wrapText="1"/>
      <protection hidden="1"/>
    </xf>
    <xf numFmtId="0" fontId="10" fillId="16" borderId="18" xfId="2" applyFont="1" applyFill="1" applyBorder="1" applyAlignment="1" applyProtection="1">
      <alignment horizontal="right" vertical="center"/>
      <protection hidden="1"/>
    </xf>
    <xf numFmtId="0" fontId="10" fillId="16" borderId="4" xfId="2" applyFont="1" applyFill="1" applyBorder="1" applyAlignment="1" applyProtection="1">
      <alignment horizontal="right" vertical="center"/>
      <protection hidden="1"/>
    </xf>
    <xf numFmtId="0" fontId="10" fillId="16" borderId="63" xfId="2" applyFont="1" applyFill="1" applyBorder="1" applyAlignment="1" applyProtection="1">
      <alignment horizontal="right" vertical="center" wrapText="1"/>
      <protection hidden="1"/>
    </xf>
    <xf numFmtId="0" fontId="10" fillId="16" borderId="64" xfId="2" applyFont="1" applyFill="1" applyBorder="1" applyAlignment="1" applyProtection="1">
      <alignment horizontal="right" vertical="center" wrapText="1"/>
      <protection hidden="1"/>
    </xf>
    <xf numFmtId="0" fontId="72" fillId="28" borderId="4" xfId="2" applyFont="1" applyFill="1" applyBorder="1" applyAlignment="1" applyProtection="1">
      <alignment horizontal="left" vertical="center" wrapText="1"/>
      <protection hidden="1"/>
    </xf>
    <xf numFmtId="0" fontId="72" fillId="28" borderId="1" xfId="2" applyFont="1" applyFill="1" applyBorder="1" applyAlignment="1" applyProtection="1">
      <alignment horizontal="left" vertical="center" wrapText="1"/>
      <protection hidden="1"/>
    </xf>
    <xf numFmtId="0" fontId="11" fillId="17" borderId="17" xfId="2" applyFont="1" applyFill="1" applyBorder="1" applyAlignment="1" applyProtection="1">
      <alignment horizontal="center" vertical="center" wrapText="1"/>
      <protection hidden="1"/>
    </xf>
    <xf numFmtId="0" fontId="11" fillId="17" borderId="8" xfId="2" applyFont="1" applyFill="1" applyBorder="1" applyAlignment="1" applyProtection="1">
      <alignment horizontal="center" vertical="center" wrapText="1"/>
      <protection hidden="1"/>
    </xf>
    <xf numFmtId="0" fontId="11" fillId="17" borderId="2" xfId="2" applyFont="1" applyFill="1" applyBorder="1" applyAlignment="1" applyProtection="1">
      <alignment horizontal="center" vertical="center" wrapText="1"/>
      <protection hidden="1"/>
    </xf>
    <xf numFmtId="0" fontId="66" fillId="25" borderId="20" xfId="4" applyFont="1" applyFill="1" applyBorder="1" applyAlignment="1" applyProtection="1">
      <alignment horizontal="center" vertical="center" wrapText="1"/>
    </xf>
    <xf numFmtId="0" fontId="66" fillId="25" borderId="6" xfId="4" applyFont="1" applyFill="1" applyBorder="1" applyAlignment="1" applyProtection="1">
      <alignment horizontal="center" vertical="center" wrapText="1"/>
    </xf>
    <xf numFmtId="0" fontId="62" fillId="16" borderId="4" xfId="2" applyFont="1" applyFill="1" applyBorder="1" applyAlignment="1" applyProtection="1">
      <alignment horizontal="center" vertical="center"/>
    </xf>
    <xf numFmtId="0" fontId="19" fillId="8" borderId="14" xfId="2" applyFont="1" applyFill="1" applyBorder="1" applyAlignment="1" applyProtection="1">
      <alignment vertical="top" wrapText="1"/>
      <protection locked="0"/>
    </xf>
    <xf numFmtId="0" fontId="19" fillId="8" borderId="10" xfId="2" applyFont="1" applyFill="1" applyBorder="1" applyAlignment="1" applyProtection="1">
      <alignment vertical="top" wrapText="1"/>
      <protection locked="0"/>
    </xf>
    <xf numFmtId="0" fontId="19" fillId="8" borderId="15" xfId="2" applyFont="1" applyFill="1" applyBorder="1" applyAlignment="1" applyProtection="1">
      <alignment vertical="top" wrapText="1"/>
      <protection locked="0"/>
    </xf>
    <xf numFmtId="0" fontId="12" fillId="17" borderId="51" xfId="2" applyFont="1" applyFill="1" applyBorder="1" applyAlignment="1" applyProtection="1">
      <alignment horizontal="center" vertical="center" wrapText="1"/>
    </xf>
    <xf numFmtId="0" fontId="12" fillId="17" borderId="52" xfId="2" applyFont="1" applyFill="1" applyBorder="1" applyAlignment="1" applyProtection="1">
      <alignment horizontal="center" vertical="center" wrapText="1"/>
    </xf>
    <xf numFmtId="14" fontId="4" fillId="16" borderId="0" xfId="2" applyNumberFormat="1" applyFont="1" applyFill="1" applyBorder="1" applyAlignment="1" applyProtection="1">
      <alignment horizontal="center" vertical="center"/>
    </xf>
    <xf numFmtId="0" fontId="4" fillId="16" borderId="0" xfId="2" applyFont="1" applyFill="1" applyBorder="1" applyAlignment="1" applyProtection="1">
      <alignment horizontal="center" vertical="center"/>
    </xf>
    <xf numFmtId="0" fontId="12" fillId="16" borderId="23" xfId="2" applyFont="1" applyFill="1" applyBorder="1" applyAlignment="1" applyProtection="1">
      <alignment horizontal="center" vertical="center"/>
    </xf>
    <xf numFmtId="0" fontId="12" fillId="16" borderId="24" xfId="2" applyFont="1" applyFill="1" applyBorder="1" applyAlignment="1" applyProtection="1">
      <alignment horizontal="center" vertical="center"/>
    </xf>
    <xf numFmtId="0" fontId="12" fillId="16" borderId="25" xfId="2" applyFont="1" applyFill="1" applyBorder="1" applyAlignment="1" applyProtection="1">
      <alignment horizontal="center" vertical="center"/>
    </xf>
    <xf numFmtId="0" fontId="21" fillId="7" borderId="20" xfId="2" applyFont="1" applyFill="1" applyBorder="1" applyAlignment="1" applyProtection="1">
      <alignment horizontal="center" vertical="center" wrapText="1"/>
    </xf>
    <xf numFmtId="0" fontId="9" fillId="7" borderId="21" xfId="2" applyFont="1" applyFill="1" applyBorder="1" applyAlignment="1" applyProtection="1">
      <alignment horizontal="center" vertical="center" wrapText="1"/>
    </xf>
    <xf numFmtId="0" fontId="9" fillId="7" borderId="6" xfId="2" applyFont="1" applyFill="1" applyBorder="1" applyAlignment="1" applyProtection="1">
      <alignment horizontal="center" vertical="center" wrapText="1"/>
    </xf>
    <xf numFmtId="14" fontId="4" fillId="8" borderId="11" xfId="2" applyNumberFormat="1" applyFont="1" applyFill="1" applyBorder="1" applyAlignment="1" applyProtection="1">
      <alignment horizontal="center" vertical="center"/>
      <protection locked="0"/>
    </xf>
    <xf numFmtId="0" fontId="4" fillId="8" borderId="5" xfId="2" applyFont="1" applyFill="1" applyBorder="1" applyAlignment="1" applyProtection="1">
      <alignment horizontal="center" vertical="center"/>
      <protection locked="0"/>
    </xf>
    <xf numFmtId="0" fontId="4" fillId="8" borderId="7" xfId="2" applyFont="1" applyFill="1" applyBorder="1" applyAlignment="1" applyProtection="1">
      <alignment horizontal="center" vertical="center"/>
      <protection locked="0"/>
    </xf>
    <xf numFmtId="0" fontId="52" fillId="12" borderId="5" xfId="2" applyFont="1" applyFill="1" applyBorder="1" applyAlignment="1" applyProtection="1">
      <alignment horizontal="left" vertical="center"/>
    </xf>
    <xf numFmtId="0" fontId="52" fillId="12" borderId="7" xfId="2" applyFont="1" applyFill="1" applyBorder="1" applyAlignment="1" applyProtection="1">
      <alignment horizontal="left" vertical="center"/>
    </xf>
    <xf numFmtId="0" fontId="12" fillId="16" borderId="51" xfId="2" applyFont="1" applyFill="1" applyBorder="1" applyAlignment="1" applyProtection="1">
      <alignment horizontal="center" vertical="center"/>
    </xf>
    <xf numFmtId="0" fontId="12" fillId="16" borderId="52" xfId="2" applyFont="1" applyFill="1" applyBorder="1" applyAlignment="1" applyProtection="1">
      <alignment horizontal="center" vertical="center"/>
    </xf>
    <xf numFmtId="0" fontId="12" fillId="16" borderId="69" xfId="2" applyFont="1" applyFill="1" applyBorder="1" applyAlignment="1" applyProtection="1">
      <alignment horizontal="center" vertical="center"/>
    </xf>
    <xf numFmtId="0" fontId="52" fillId="12" borderId="11" xfId="0" applyFont="1" applyFill="1" applyBorder="1" applyAlignment="1" applyProtection="1">
      <alignment horizontal="right" vertical="center"/>
    </xf>
    <xf numFmtId="0" fontId="52" fillId="12" borderId="5" xfId="0" applyFont="1" applyFill="1" applyBorder="1" applyAlignment="1" applyProtection="1">
      <alignment horizontal="right" vertical="center"/>
    </xf>
    <xf numFmtId="164" fontId="49" fillId="7" borderId="5" xfId="2" applyNumberFormat="1" applyFont="1" applyFill="1" applyBorder="1" applyAlignment="1" applyProtection="1">
      <alignment horizontal="left" vertical="center"/>
    </xf>
    <xf numFmtId="164" fontId="49" fillId="7" borderId="7" xfId="2" applyNumberFormat="1" applyFont="1" applyFill="1" applyBorder="1" applyAlignment="1" applyProtection="1">
      <alignment horizontal="left" vertical="center"/>
    </xf>
    <xf numFmtId="0" fontId="2" fillId="16" borderId="0" xfId="2" applyFont="1" applyFill="1" applyBorder="1" applyAlignment="1" applyProtection="1">
      <alignment horizontal="left" vertical="center"/>
    </xf>
    <xf numFmtId="164" fontId="51" fillId="16" borderId="5" xfId="2" applyNumberFormat="1" applyFont="1" applyFill="1" applyBorder="1" applyAlignment="1" applyProtection="1">
      <alignment horizontal="left" vertical="center"/>
    </xf>
    <xf numFmtId="164" fontId="54" fillId="16" borderId="7" xfId="2" applyNumberFormat="1" applyFont="1" applyFill="1" applyBorder="1" applyAlignment="1" applyProtection="1">
      <alignment horizontal="left" vertical="center"/>
    </xf>
    <xf numFmtId="164" fontId="51" fillId="16" borderId="68" xfId="2" applyNumberFormat="1" applyFont="1" applyFill="1" applyBorder="1" applyAlignment="1" applyProtection="1">
      <alignment horizontal="right" vertical="center"/>
      <protection locked="0"/>
    </xf>
    <xf numFmtId="164" fontId="51" fillId="16" borderId="55" xfId="2" applyNumberFormat="1" applyFont="1" applyFill="1" applyBorder="1" applyAlignment="1" applyProtection="1">
      <alignment horizontal="right" vertical="center"/>
      <protection locked="0"/>
    </xf>
    <xf numFmtId="164" fontId="49" fillId="7" borderId="11" xfId="2" applyNumberFormat="1" applyFont="1" applyFill="1" applyBorder="1" applyAlignment="1" applyProtection="1">
      <alignment horizontal="right" vertical="center"/>
    </xf>
    <xf numFmtId="164" fontId="49" fillId="7" borderId="5" xfId="2" applyNumberFormat="1" applyFont="1" applyFill="1" applyBorder="1" applyAlignment="1" applyProtection="1">
      <alignment horizontal="right" vertical="center"/>
    </xf>
    <xf numFmtId="0" fontId="35" fillId="20" borderId="42" xfId="2" applyFont="1" applyFill="1" applyBorder="1" applyAlignment="1" applyProtection="1">
      <alignment horizontal="center" vertical="center"/>
    </xf>
    <xf numFmtId="0" fontId="35" fillId="20" borderId="49" xfId="2" applyFont="1" applyFill="1" applyBorder="1" applyAlignment="1" applyProtection="1">
      <alignment horizontal="center" vertical="center"/>
    </xf>
    <xf numFmtId="0" fontId="35" fillId="20" borderId="4" xfId="2" applyFont="1" applyFill="1" applyBorder="1" applyAlignment="1" applyProtection="1">
      <alignment horizontal="center" vertical="center"/>
    </xf>
    <xf numFmtId="0" fontId="20" fillId="25" borderId="20" xfId="5" applyFont="1" applyFill="1" applyBorder="1" applyAlignment="1" applyProtection="1">
      <alignment horizontal="left" vertical="center" indent="1"/>
    </xf>
    <xf numFmtId="0" fontId="20" fillId="25" borderId="21" xfId="5" applyFont="1" applyFill="1" applyBorder="1" applyAlignment="1" applyProtection="1">
      <alignment horizontal="left" vertical="center" indent="1"/>
    </xf>
    <xf numFmtId="0" fontId="20" fillId="25" borderId="6" xfId="5" applyFont="1" applyFill="1" applyBorder="1" applyAlignment="1" applyProtection="1">
      <alignment horizontal="left" vertical="center" indent="1"/>
    </xf>
    <xf numFmtId="0" fontId="15" fillId="8" borderId="34" xfId="2" applyFont="1" applyFill="1" applyBorder="1" applyAlignment="1" applyProtection="1">
      <alignment horizontal="left" vertical="center" wrapText="1" indent="1"/>
    </xf>
    <xf numFmtId="0" fontId="15" fillId="8" borderId="45" xfId="2" applyFont="1" applyFill="1" applyBorder="1" applyAlignment="1" applyProtection="1">
      <alignment horizontal="left" vertical="center" wrapText="1" indent="1"/>
    </xf>
    <xf numFmtId="0" fontId="15" fillId="8" borderId="29" xfId="2" applyFont="1" applyFill="1" applyBorder="1" applyAlignment="1" applyProtection="1">
      <alignment horizontal="left" vertical="center" wrapText="1" indent="1"/>
    </xf>
    <xf numFmtId="0" fontId="20" fillId="25" borderId="20" xfId="5" applyFont="1" applyFill="1" applyBorder="1" applyAlignment="1" applyProtection="1">
      <alignment horizontal="left" vertical="center" wrapText="1" indent="1"/>
    </xf>
    <xf numFmtId="0" fontId="20" fillId="25" borderId="21" xfId="5" applyFont="1" applyFill="1" applyBorder="1" applyAlignment="1" applyProtection="1">
      <alignment horizontal="left" vertical="center" wrapText="1" indent="1"/>
    </xf>
    <xf numFmtId="0" fontId="20" fillId="25" borderId="6" xfId="5" applyFont="1" applyFill="1" applyBorder="1" applyAlignment="1" applyProtection="1">
      <alignment horizontal="left" vertical="center" wrapText="1" indent="1"/>
    </xf>
    <xf numFmtId="0" fontId="10" fillId="28" borderId="50" xfId="2" applyFont="1" applyFill="1" applyBorder="1" applyAlignment="1" applyProtection="1">
      <alignment horizontal="right" vertical="center" wrapText="1"/>
      <protection hidden="1"/>
    </xf>
    <xf numFmtId="0" fontId="10" fillId="28" borderId="6" xfId="2" applyFont="1" applyFill="1" applyBorder="1" applyAlignment="1" applyProtection="1">
      <alignment horizontal="right" vertical="center" wrapText="1"/>
      <protection hidden="1"/>
    </xf>
    <xf numFmtId="0" fontId="21" fillId="7" borderId="21" xfId="2" applyFont="1" applyFill="1" applyBorder="1" applyAlignment="1" applyProtection="1">
      <alignment horizontal="center" vertical="center" wrapText="1"/>
    </xf>
    <xf numFmtId="0" fontId="21" fillId="7" borderId="6" xfId="2" applyFont="1" applyFill="1" applyBorder="1" applyAlignment="1" applyProtection="1">
      <alignment horizontal="center" vertical="center" wrapText="1"/>
    </xf>
    <xf numFmtId="10" fontId="53" fillId="8" borderId="0" xfId="2" applyNumberFormat="1" applyFont="1" applyFill="1" applyAlignment="1" applyProtection="1">
      <alignment horizontal="center" vertical="center"/>
    </xf>
    <xf numFmtId="0" fontId="53" fillId="8" borderId="0" xfId="2" applyFont="1" applyFill="1" applyAlignment="1" applyProtection="1">
      <alignment horizontal="center" vertical="center"/>
    </xf>
    <xf numFmtId="0" fontId="27" fillId="7" borderId="14" xfId="0" applyFont="1" applyFill="1" applyBorder="1" applyAlignment="1" applyProtection="1">
      <alignment horizontal="center" vertical="center"/>
    </xf>
    <xf numFmtId="0" fontId="27" fillId="7" borderId="15" xfId="0" applyFont="1" applyFill="1" applyBorder="1" applyAlignment="1" applyProtection="1">
      <alignment horizontal="center" vertical="center"/>
    </xf>
    <xf numFmtId="0" fontId="20" fillId="7" borderId="16" xfId="0" applyFont="1" applyFill="1" applyBorder="1" applyAlignment="1" applyProtection="1">
      <alignment horizontal="center" vertical="center" wrapText="1"/>
    </xf>
    <xf numFmtId="0" fontId="20" fillId="7" borderId="13" xfId="0" applyFont="1" applyFill="1" applyBorder="1" applyAlignment="1" applyProtection="1">
      <alignment horizontal="center" vertical="center" wrapText="1"/>
    </xf>
    <xf numFmtId="0" fontId="20" fillId="7" borderId="53" xfId="0" applyFont="1" applyFill="1" applyBorder="1" applyAlignment="1" applyProtection="1">
      <alignment horizontal="center" vertical="center" wrapText="1"/>
    </xf>
    <xf numFmtId="0" fontId="20" fillId="7" borderId="54" xfId="0" applyFont="1" applyFill="1" applyBorder="1" applyAlignment="1" applyProtection="1">
      <alignment horizontal="center" vertical="center" wrapText="1"/>
    </xf>
    <xf numFmtId="164" fontId="2" fillId="16" borderId="0" xfId="2" applyNumberFormat="1" applyFont="1" applyFill="1" applyBorder="1" applyAlignment="1" applyProtection="1">
      <alignment horizontal="right" vertical="center"/>
    </xf>
    <xf numFmtId="0" fontId="20" fillId="25" borderId="4" xfId="5" applyFont="1" applyFill="1" applyBorder="1" applyAlignment="1" applyProtection="1">
      <alignment horizontal="left" vertical="center" indent="1"/>
    </xf>
    <xf numFmtId="0" fontId="17" fillId="16" borderId="68" xfId="0" applyFont="1" applyFill="1" applyBorder="1" applyAlignment="1" applyProtection="1">
      <alignment horizontal="right" vertical="center" wrapText="1"/>
    </xf>
    <xf numFmtId="0" fontId="17" fillId="16" borderId="71" xfId="0" applyFont="1" applyFill="1" applyBorder="1" applyAlignment="1" applyProtection="1">
      <alignment horizontal="right" vertical="center" wrapText="1"/>
    </xf>
    <xf numFmtId="0" fontId="20" fillId="16" borderId="4" xfId="0" applyFont="1" applyFill="1" applyBorder="1" applyAlignment="1" applyProtection="1">
      <alignment horizontal="center" vertical="top" textRotation="90" wrapText="1"/>
    </xf>
    <xf numFmtId="0" fontId="18" fillId="8" borderId="65" xfId="0" applyFont="1" applyFill="1" applyBorder="1" applyAlignment="1" applyProtection="1">
      <alignment horizontal="center"/>
      <protection locked="0"/>
    </xf>
    <xf numFmtId="0" fontId="18" fillId="8" borderId="66" xfId="0" applyFont="1" applyFill="1" applyBorder="1" applyAlignment="1" applyProtection="1">
      <alignment horizontal="center"/>
      <protection locked="0"/>
    </xf>
    <xf numFmtId="0" fontId="2" fillId="8" borderId="50" xfId="2" applyFont="1" applyFill="1" applyBorder="1" applyAlignment="1" applyProtection="1">
      <alignment horizontal="center" vertical="center" wrapText="1"/>
      <protection locked="0"/>
    </xf>
    <xf numFmtId="0" fontId="2" fillId="8" borderId="21" xfId="2" applyFont="1" applyFill="1" applyBorder="1" applyAlignment="1" applyProtection="1">
      <alignment horizontal="center" vertical="center" wrapText="1"/>
      <protection locked="0"/>
    </xf>
    <xf numFmtId="0" fontId="18" fillId="8" borderId="50" xfId="0" applyFont="1" applyFill="1" applyBorder="1" applyAlignment="1" applyProtection="1">
      <alignment horizontal="center"/>
      <protection locked="0"/>
    </xf>
    <xf numFmtId="0" fontId="18" fillId="8" borderId="21" xfId="0" applyFont="1" applyFill="1" applyBorder="1" applyAlignment="1" applyProtection="1">
      <alignment horizontal="center"/>
      <protection locked="0"/>
    </xf>
    <xf numFmtId="0" fontId="57" fillId="34" borderId="20" xfId="5" applyFont="1" applyFill="1" applyBorder="1" applyAlignment="1" applyProtection="1">
      <alignment horizontal="left" vertical="center" indent="1"/>
    </xf>
    <xf numFmtId="0" fontId="57" fillId="34" borderId="21" xfId="5" applyFont="1" applyFill="1" applyBorder="1" applyAlignment="1" applyProtection="1">
      <alignment horizontal="left" vertical="center" indent="1"/>
    </xf>
    <xf numFmtId="0" fontId="10" fillId="16" borderId="18" xfId="2" applyFont="1" applyFill="1" applyBorder="1" applyAlignment="1" applyProtection="1">
      <alignment horizontal="right" vertical="center" wrapText="1"/>
    </xf>
    <xf numFmtId="0" fontId="10" fillId="16" borderId="4" xfId="2" applyFont="1" applyFill="1" applyBorder="1" applyAlignment="1" applyProtection="1">
      <alignment horizontal="right" vertical="center" wrapText="1"/>
    </xf>
    <xf numFmtId="0" fontId="72" fillId="28" borderId="4" xfId="2" applyFont="1" applyFill="1" applyBorder="1" applyAlignment="1" applyProtection="1">
      <alignment horizontal="left" vertical="center" wrapText="1"/>
    </xf>
    <xf numFmtId="0" fontId="72" fillId="28" borderId="1" xfId="2" applyFont="1" applyFill="1" applyBorder="1" applyAlignment="1" applyProtection="1">
      <alignment horizontal="left" vertical="center" wrapText="1"/>
    </xf>
    <xf numFmtId="0" fontId="10" fillId="16" borderId="18" xfId="2" applyFont="1" applyFill="1" applyBorder="1" applyAlignment="1" applyProtection="1">
      <alignment horizontal="right" vertical="center"/>
    </xf>
    <xf numFmtId="0" fontId="10" fillId="16" borderId="4" xfId="2" applyFont="1" applyFill="1" applyBorder="1" applyAlignment="1" applyProtection="1">
      <alignment horizontal="right" vertical="center"/>
    </xf>
    <xf numFmtId="0" fontId="10" fillId="16" borderId="63" xfId="2" applyFont="1" applyFill="1" applyBorder="1" applyAlignment="1" applyProtection="1">
      <alignment horizontal="right" vertical="center" wrapText="1"/>
    </xf>
    <xf numFmtId="0" fontId="10" fillId="16" borderId="64" xfId="2" applyFont="1" applyFill="1" applyBorder="1" applyAlignment="1" applyProtection="1">
      <alignment horizontal="right" vertical="center" wrapText="1"/>
    </xf>
    <xf numFmtId="0" fontId="72" fillId="28" borderId="64" xfId="2" applyFont="1" applyFill="1" applyBorder="1" applyAlignment="1" applyProtection="1">
      <alignment horizontal="left" vertical="center" wrapText="1"/>
    </xf>
    <xf numFmtId="0" fontId="72" fillId="28" borderId="67" xfId="2" applyFont="1" applyFill="1" applyBorder="1" applyAlignment="1" applyProtection="1">
      <alignment horizontal="left" vertical="center" wrapText="1"/>
    </xf>
    <xf numFmtId="0" fontId="57" fillId="34" borderId="4" xfId="2" applyFont="1" applyFill="1" applyBorder="1" applyAlignment="1" applyProtection="1">
      <alignment horizontal="left" vertical="center" wrapText="1" indent="1"/>
    </xf>
    <xf numFmtId="0" fontId="57" fillId="34" borderId="20" xfId="2" applyFont="1" applyFill="1" applyBorder="1" applyAlignment="1" applyProtection="1">
      <alignment horizontal="left" vertical="center" wrapText="1" indent="1"/>
    </xf>
    <xf numFmtId="0" fontId="57" fillId="34" borderId="21" xfId="2" applyFont="1" applyFill="1" applyBorder="1" applyAlignment="1" applyProtection="1">
      <alignment horizontal="left" vertical="center" wrapText="1" indent="1"/>
    </xf>
    <xf numFmtId="0" fontId="11" fillId="17" borderId="17" xfId="2" applyFont="1" applyFill="1" applyBorder="1" applyAlignment="1" applyProtection="1">
      <alignment horizontal="center" vertical="center" wrapText="1"/>
    </xf>
    <xf numFmtId="0" fontId="11" fillId="17" borderId="8" xfId="2" applyFont="1" applyFill="1" applyBorder="1" applyAlignment="1" applyProtection="1">
      <alignment horizontal="center" vertical="center" wrapText="1"/>
    </xf>
    <xf numFmtId="0" fontId="11" fillId="17" borderId="2" xfId="2" applyFont="1" applyFill="1" applyBorder="1" applyAlignment="1" applyProtection="1">
      <alignment horizontal="center" vertical="center" wrapText="1"/>
    </xf>
    <xf numFmtId="0" fontId="10" fillId="28" borderId="50" xfId="2" applyFont="1" applyFill="1" applyBorder="1" applyAlignment="1" applyProtection="1">
      <alignment horizontal="right" vertical="center" wrapText="1"/>
    </xf>
    <xf numFmtId="0" fontId="10" fillId="28" borderId="6" xfId="2" applyFont="1" applyFill="1" applyBorder="1" applyAlignment="1" applyProtection="1">
      <alignment horizontal="right" vertical="center" wrapText="1"/>
    </xf>
    <xf numFmtId="0" fontId="35" fillId="20" borderId="47" xfId="2" applyFont="1" applyFill="1" applyBorder="1" applyAlignment="1" applyProtection="1">
      <alignment horizontal="center" vertical="center"/>
    </xf>
    <xf numFmtId="0" fontId="35" fillId="20" borderId="46" xfId="2" applyFont="1" applyFill="1" applyBorder="1" applyAlignment="1" applyProtection="1">
      <alignment horizontal="center" vertical="center"/>
    </xf>
    <xf numFmtId="0" fontId="35" fillId="20" borderId="3" xfId="2" applyFont="1" applyFill="1" applyBorder="1" applyAlignment="1" applyProtection="1">
      <alignment horizontal="center" vertical="center" wrapText="1"/>
    </xf>
    <xf numFmtId="0" fontId="35" fillId="20" borderId="40" xfId="2" applyFont="1" applyFill="1" applyBorder="1" applyAlignment="1" applyProtection="1">
      <alignment horizontal="center" vertical="center" wrapText="1"/>
    </xf>
    <xf numFmtId="0" fontId="55" fillId="34" borderId="21" xfId="0" applyFont="1" applyFill="1" applyBorder="1" applyAlignment="1" applyProtection="1">
      <alignment horizontal="left" vertical="center" wrapText="1" indent="1"/>
    </xf>
    <xf numFmtId="0" fontId="15" fillId="8" borderId="60" xfId="2" applyFont="1" applyFill="1" applyBorder="1" applyAlignment="1" applyProtection="1">
      <alignment horizontal="left" vertical="center" wrapText="1" indent="1"/>
    </xf>
    <xf numFmtId="0" fontId="15" fillId="0" borderId="3" xfId="2" applyFont="1" applyFill="1" applyBorder="1" applyAlignment="1" applyProtection="1">
      <alignment horizontal="left" vertical="center" wrapText="1" indent="1"/>
    </xf>
    <xf numFmtId="0" fontId="15" fillId="0" borderId="40" xfId="2" applyFont="1" applyFill="1" applyBorder="1" applyAlignment="1" applyProtection="1">
      <alignment horizontal="left" vertical="center" wrapText="1" indent="1"/>
    </xf>
    <xf numFmtId="0" fontId="10" fillId="28" borderId="18" xfId="2" applyFont="1" applyFill="1" applyBorder="1" applyAlignment="1" applyProtection="1">
      <alignment horizontal="right" vertical="center" wrapText="1"/>
    </xf>
    <xf numFmtId="0" fontId="10" fillId="28" borderId="4" xfId="2" applyFont="1" applyFill="1" applyBorder="1" applyAlignment="1" applyProtection="1">
      <alignment horizontal="right" vertical="center" wrapText="1"/>
    </xf>
    <xf numFmtId="0" fontId="12" fillId="19" borderId="17" xfId="2" applyFont="1" applyFill="1" applyBorder="1" applyAlignment="1" applyProtection="1">
      <alignment horizontal="center" vertical="center"/>
    </xf>
    <xf numFmtId="0" fontId="12" fillId="19" borderId="8" xfId="2" applyFont="1" applyFill="1" applyBorder="1" applyAlignment="1" applyProtection="1">
      <alignment horizontal="center" vertical="center"/>
    </xf>
    <xf numFmtId="0" fontId="12" fillId="19" borderId="2" xfId="2" applyFont="1" applyFill="1" applyBorder="1" applyAlignment="1" applyProtection="1">
      <alignment horizontal="center" vertical="center"/>
    </xf>
    <xf numFmtId="0" fontId="19" fillId="0" borderId="14" xfId="2" applyFont="1" applyFill="1" applyBorder="1" applyAlignment="1" applyProtection="1">
      <alignment vertical="top" wrapText="1"/>
      <protection locked="0"/>
    </xf>
    <xf numFmtId="0" fontId="19" fillId="0" borderId="10" xfId="2" applyFont="1" applyFill="1" applyBorder="1" applyAlignment="1" applyProtection="1">
      <alignment vertical="top" wrapText="1"/>
      <protection locked="0"/>
    </xf>
    <xf numFmtId="0" fontId="19" fillId="0" borderId="15" xfId="2" applyFont="1" applyFill="1" applyBorder="1" applyAlignment="1" applyProtection="1">
      <alignment vertical="top" wrapText="1"/>
      <protection locked="0"/>
    </xf>
    <xf numFmtId="0" fontId="12" fillId="17" borderId="17" xfId="2" applyFont="1" applyFill="1" applyBorder="1" applyAlignment="1" applyProtection="1">
      <alignment horizontal="center" vertical="center" wrapText="1"/>
    </xf>
    <xf numFmtId="0" fontId="3" fillId="17" borderId="8" xfId="2" applyFont="1" applyFill="1" applyBorder="1" applyAlignment="1" applyProtection="1">
      <alignment horizontal="center" vertical="center" wrapText="1"/>
    </xf>
    <xf numFmtId="0" fontId="12" fillId="11" borderId="23" xfId="2" applyFont="1" applyFill="1" applyBorder="1" applyAlignment="1" applyProtection="1">
      <alignment horizontal="center" vertical="center"/>
    </xf>
    <xf numFmtId="0" fontId="12" fillId="11" borderId="24" xfId="2" applyFont="1" applyFill="1" applyBorder="1" applyAlignment="1" applyProtection="1">
      <alignment horizontal="center" vertical="center"/>
    </xf>
    <xf numFmtId="0" fontId="12" fillId="11" borderId="25" xfId="2" applyFont="1" applyFill="1" applyBorder="1" applyAlignment="1" applyProtection="1">
      <alignment horizontal="center" vertical="center"/>
    </xf>
    <xf numFmtId="0" fontId="65" fillId="34" borderId="20" xfId="4" applyFont="1" applyFill="1" applyBorder="1" applyAlignment="1" applyProtection="1">
      <alignment horizontal="center" vertical="center" wrapText="1"/>
    </xf>
    <xf numFmtId="0" fontId="65" fillId="34" borderId="6" xfId="4" applyFont="1" applyFill="1" applyBorder="1" applyAlignment="1" applyProtection="1">
      <alignment horizontal="center" vertical="center" wrapText="1"/>
    </xf>
    <xf numFmtId="0" fontId="62" fillId="11" borderId="4" xfId="2" applyFont="1" applyFill="1" applyBorder="1" applyAlignment="1" applyProtection="1">
      <alignment horizontal="center" vertical="center"/>
    </xf>
    <xf numFmtId="10" fontId="53" fillId="8" borderId="40" xfId="9" applyNumberFormat="1" applyFont="1" applyFill="1" applyBorder="1" applyAlignment="1" applyProtection="1">
      <alignment horizontal="center" vertical="center"/>
    </xf>
    <xf numFmtId="0" fontId="57" fillId="34" borderId="56" xfId="5" applyFont="1" applyFill="1" applyBorder="1" applyAlignment="1" applyProtection="1">
      <alignment horizontal="left" vertical="center" indent="1"/>
    </xf>
    <xf numFmtId="0" fontId="57" fillId="34" borderId="47" xfId="5" applyFont="1" applyFill="1" applyBorder="1" applyAlignment="1" applyProtection="1">
      <alignment horizontal="left" vertical="center" indent="1"/>
    </xf>
    <xf numFmtId="0" fontId="57" fillId="34" borderId="4" xfId="2" applyFont="1" applyFill="1" applyBorder="1" applyAlignment="1" applyProtection="1">
      <alignment horizontal="left" vertical="center" indent="1"/>
    </xf>
    <xf numFmtId="0" fontId="57" fillId="34" borderId="20" xfId="2" applyFont="1" applyFill="1" applyBorder="1" applyAlignment="1" applyProtection="1">
      <alignment horizontal="left" vertical="center" indent="1"/>
    </xf>
    <xf numFmtId="0" fontId="57" fillId="34" borderId="39" xfId="5" applyFont="1" applyFill="1" applyBorder="1" applyAlignment="1" applyProtection="1">
      <alignment horizontal="left" vertical="center" wrapText="1" indent="1"/>
    </xf>
    <xf numFmtId="0" fontId="57" fillId="34" borderId="0" xfId="5" applyFont="1" applyFill="1" applyBorder="1" applyAlignment="1" applyProtection="1">
      <alignment horizontal="left" vertical="center" wrapText="1" indent="1"/>
    </xf>
    <xf numFmtId="0" fontId="51" fillId="11" borderId="5" xfId="2" applyFont="1" applyFill="1" applyBorder="1" applyAlignment="1" applyProtection="1">
      <alignment horizontal="left" vertical="center"/>
    </xf>
    <xf numFmtId="0" fontId="51" fillId="11" borderId="7" xfId="2" applyFont="1" applyFill="1" applyBorder="1" applyAlignment="1" applyProtection="1">
      <alignment horizontal="left" vertical="center"/>
    </xf>
    <xf numFmtId="14" fontId="4" fillId="0" borderId="11" xfId="2" applyNumberFormat="1" applyFont="1" applyFill="1" applyBorder="1" applyAlignment="1" applyProtection="1">
      <alignment horizontal="center" vertical="center"/>
      <protection locked="0"/>
    </xf>
    <xf numFmtId="0" fontId="4" fillId="0" borderId="5" xfId="2" applyFont="1" applyFill="1" applyBorder="1" applyAlignment="1" applyProtection="1">
      <alignment horizontal="center" vertical="center"/>
      <protection locked="0"/>
    </xf>
    <xf numFmtId="0" fontId="4" fillId="0" borderId="7" xfId="2" applyFont="1" applyFill="1" applyBorder="1" applyAlignment="1" applyProtection="1">
      <alignment horizontal="center" vertical="center"/>
      <protection locked="0"/>
    </xf>
    <xf numFmtId="0" fontId="2" fillId="0" borderId="26" xfId="2" applyFont="1" applyFill="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protection locked="0"/>
    </xf>
    <xf numFmtId="14" fontId="4" fillId="11" borderId="0" xfId="2" applyNumberFormat="1" applyFont="1" applyFill="1" applyBorder="1" applyAlignment="1" applyProtection="1">
      <alignment horizontal="center" vertical="center"/>
    </xf>
    <xf numFmtId="0" fontId="4" fillId="11" borderId="0" xfId="2" applyFont="1" applyFill="1" applyBorder="1" applyAlignment="1" applyProtection="1">
      <alignment horizontal="center" vertical="center"/>
    </xf>
    <xf numFmtId="0" fontId="18" fillId="0" borderId="50" xfId="0" applyFont="1" applyFill="1" applyBorder="1" applyAlignment="1" applyProtection="1">
      <alignment horizontal="center"/>
      <protection locked="0"/>
    </xf>
    <xf numFmtId="0" fontId="18" fillId="0" borderId="6" xfId="0" applyFont="1" applyFill="1" applyBorder="1" applyAlignment="1" applyProtection="1">
      <alignment horizontal="center"/>
      <protection locked="0"/>
    </xf>
    <xf numFmtId="0" fontId="18" fillId="0" borderId="65" xfId="0" applyFont="1" applyFill="1" applyBorder="1" applyAlignment="1" applyProtection="1">
      <alignment horizontal="center"/>
      <protection locked="0"/>
    </xf>
    <xf numFmtId="0" fontId="18" fillId="0" borderId="70" xfId="0" applyFont="1" applyFill="1" applyBorder="1" applyAlignment="1" applyProtection="1">
      <alignment horizontal="center"/>
      <protection locked="0"/>
    </xf>
    <xf numFmtId="0" fontId="2" fillId="0" borderId="18" xfId="2" applyFont="1" applyFill="1" applyBorder="1" applyAlignment="1" applyProtection="1">
      <alignment horizontal="center" vertical="center" wrapText="1"/>
      <protection locked="0"/>
    </xf>
    <xf numFmtId="0" fontId="2" fillId="0" borderId="4" xfId="2" applyFont="1" applyFill="1" applyBorder="1" applyAlignment="1" applyProtection="1">
      <alignment horizontal="center" vertical="center" wrapText="1"/>
      <protection locked="0"/>
    </xf>
    <xf numFmtId="0" fontId="50" fillId="7" borderId="5" xfId="2" applyFont="1" applyFill="1" applyBorder="1" applyAlignment="1" applyProtection="1">
      <alignment horizontal="left" vertical="center"/>
    </xf>
    <xf numFmtId="0" fontId="50" fillId="7" borderId="7" xfId="2" applyFont="1" applyFill="1" applyBorder="1" applyAlignment="1" applyProtection="1">
      <alignment horizontal="left" vertical="center"/>
    </xf>
    <xf numFmtId="164" fontId="51" fillId="11" borderId="11" xfId="2" applyNumberFormat="1" applyFont="1" applyFill="1" applyBorder="1" applyAlignment="1" applyProtection="1">
      <alignment horizontal="right" vertical="center"/>
      <protection locked="0"/>
    </xf>
    <xf numFmtId="164" fontId="51" fillId="11" borderId="5" xfId="2" applyNumberFormat="1" applyFont="1" applyFill="1" applyBorder="1" applyAlignment="1" applyProtection="1">
      <alignment horizontal="right" vertical="center"/>
      <protection locked="0"/>
    </xf>
    <xf numFmtId="0" fontId="20" fillId="16" borderId="3" xfId="0" applyFont="1" applyFill="1" applyBorder="1" applyAlignment="1" applyProtection="1">
      <alignment horizontal="center" vertical="top" textRotation="90" wrapText="1"/>
    </xf>
    <xf numFmtId="0" fontId="20" fillId="16" borderId="44" xfId="0" applyFont="1" applyFill="1" applyBorder="1" applyAlignment="1" applyProtection="1">
      <alignment horizontal="center" vertical="top" textRotation="90" wrapText="1"/>
    </xf>
    <xf numFmtId="0" fontId="20" fillId="16" borderId="40" xfId="0" applyFont="1" applyFill="1" applyBorder="1" applyAlignment="1" applyProtection="1">
      <alignment horizontal="center" vertical="top" textRotation="90" wrapText="1"/>
    </xf>
    <xf numFmtId="0" fontId="20" fillId="26" borderId="39" xfId="5" applyFont="1" applyFill="1" applyBorder="1" applyAlignment="1" applyProtection="1">
      <alignment horizontal="left" vertical="center" indent="1"/>
    </xf>
    <xf numFmtId="0" fontId="20" fillId="26" borderId="0" xfId="5" applyFont="1" applyFill="1" applyBorder="1" applyAlignment="1" applyProtection="1">
      <alignment horizontal="left" vertical="center" indent="1"/>
    </xf>
    <xf numFmtId="0" fontId="23" fillId="8" borderId="61" xfId="5" applyFont="1" applyFill="1" applyBorder="1" applyAlignment="1" applyProtection="1">
      <alignment horizontal="left" vertical="center" wrapText="1" indent="1"/>
    </xf>
    <xf numFmtId="0" fontId="23" fillId="8" borderId="58" xfId="5" applyFont="1" applyFill="1" applyBorder="1" applyAlignment="1" applyProtection="1">
      <alignment horizontal="left" vertical="center" wrapText="1" indent="1"/>
    </xf>
    <xf numFmtId="0" fontId="23" fillId="8" borderId="3" xfId="5" applyFont="1" applyFill="1" applyBorder="1" applyAlignment="1" applyProtection="1">
      <alignment horizontal="left" vertical="center" wrapText="1" indent="1"/>
    </xf>
    <xf numFmtId="0" fontId="23" fillId="8" borderId="44" xfId="5" applyFont="1" applyFill="1" applyBorder="1" applyAlignment="1" applyProtection="1">
      <alignment horizontal="left" vertical="center" wrapText="1" indent="1"/>
    </xf>
    <xf numFmtId="0" fontId="23" fillId="8" borderId="40" xfId="5" applyFont="1" applyFill="1" applyBorder="1" applyAlignment="1" applyProtection="1">
      <alignment horizontal="left" vertical="center" wrapText="1" indent="1"/>
    </xf>
    <xf numFmtId="0" fontId="18" fillId="8" borderId="70" xfId="0" applyFont="1" applyFill="1" applyBorder="1" applyAlignment="1" applyProtection="1">
      <alignment horizontal="center"/>
      <protection locked="0"/>
    </xf>
    <xf numFmtId="0" fontId="12" fillId="19" borderId="51" xfId="2" applyFont="1" applyFill="1" applyBorder="1" applyAlignment="1" applyProtection="1">
      <alignment horizontal="center" vertical="center"/>
    </xf>
    <xf numFmtId="0" fontId="12" fillId="19" borderId="52" xfId="2" applyFont="1" applyFill="1" applyBorder="1" applyAlignment="1" applyProtection="1">
      <alignment horizontal="center" vertical="center"/>
    </xf>
    <xf numFmtId="0" fontId="12" fillId="19" borderId="69" xfId="2" applyFont="1" applyFill="1" applyBorder="1" applyAlignment="1" applyProtection="1">
      <alignment horizontal="center" vertical="center"/>
    </xf>
    <xf numFmtId="0" fontId="2" fillId="8" borderId="26" xfId="2" applyFont="1" applyFill="1" applyBorder="1" applyAlignment="1" applyProtection="1">
      <alignment horizontal="center" vertical="center" wrapText="1"/>
      <protection locked="0"/>
    </xf>
    <xf numFmtId="0" fontId="2" fillId="8" borderId="3" xfId="2" applyFont="1" applyFill="1" applyBorder="1" applyAlignment="1" applyProtection="1">
      <alignment horizontal="center" vertical="center" wrapText="1"/>
      <protection locked="0"/>
    </xf>
    <xf numFmtId="0" fontId="2" fillId="8" borderId="18" xfId="2" applyFont="1" applyFill="1" applyBorder="1" applyAlignment="1" applyProtection="1">
      <alignment horizontal="center" vertical="center" wrapText="1"/>
      <protection locked="0"/>
    </xf>
    <xf numFmtId="0" fontId="2" fillId="8" borderId="4" xfId="2" applyFont="1" applyFill="1" applyBorder="1" applyAlignment="1" applyProtection="1">
      <alignment horizontal="center" vertical="center" wrapText="1"/>
      <protection locked="0"/>
    </xf>
    <xf numFmtId="0" fontId="18" fillId="8" borderId="6" xfId="0" applyFont="1" applyFill="1" applyBorder="1" applyAlignment="1" applyProtection="1">
      <alignment horizontal="center"/>
      <protection locked="0"/>
    </xf>
    <xf numFmtId="0" fontId="52" fillId="17" borderId="11" xfId="0" applyFont="1" applyFill="1" applyBorder="1" applyAlignment="1" applyProtection="1">
      <alignment horizontal="right" vertical="center"/>
    </xf>
    <xf numFmtId="0" fontId="52" fillId="17" borderId="5" xfId="0" applyFont="1" applyFill="1" applyBorder="1" applyAlignment="1" applyProtection="1">
      <alignment horizontal="right" vertical="center"/>
    </xf>
    <xf numFmtId="0" fontId="52" fillId="17" borderId="5" xfId="2" applyFont="1" applyFill="1" applyBorder="1" applyAlignment="1" applyProtection="1">
      <alignment horizontal="left" vertical="center"/>
    </xf>
    <xf numFmtId="0" fontId="52" fillId="17" borderId="7" xfId="2" applyFont="1" applyFill="1" applyBorder="1" applyAlignment="1" applyProtection="1">
      <alignment horizontal="left" vertical="center"/>
    </xf>
    <xf numFmtId="9" fontId="53" fillId="8" borderId="20" xfId="2" applyNumberFormat="1" applyFont="1" applyFill="1" applyBorder="1" applyAlignment="1" applyProtection="1">
      <alignment horizontal="center" vertical="center"/>
    </xf>
    <xf numFmtId="9" fontId="53" fillId="8" borderId="21" xfId="2" applyNumberFormat="1" applyFont="1" applyFill="1" applyBorder="1" applyAlignment="1" applyProtection="1">
      <alignment horizontal="center" vertical="center"/>
    </xf>
    <xf numFmtId="9" fontId="53" fillId="8" borderId="6" xfId="2" applyNumberFormat="1" applyFont="1" applyFill="1" applyBorder="1" applyAlignment="1" applyProtection="1">
      <alignment horizontal="center" vertical="center"/>
    </xf>
    <xf numFmtId="0" fontId="49" fillId="7" borderId="5" xfId="2" applyFont="1" applyFill="1" applyBorder="1" applyAlignment="1" applyProtection="1">
      <alignment horizontal="left" vertical="center"/>
    </xf>
    <xf numFmtId="0" fontId="49" fillId="7" borderId="7" xfId="2" applyFont="1" applyFill="1" applyBorder="1" applyAlignment="1" applyProtection="1">
      <alignment horizontal="left" vertical="center"/>
    </xf>
    <xf numFmtId="0" fontId="20" fillId="26" borderId="4" xfId="5" applyFont="1" applyFill="1" applyBorder="1" applyAlignment="1" applyProtection="1">
      <alignment horizontal="left" vertical="center" indent="1"/>
    </xf>
    <xf numFmtId="0" fontId="20" fillId="26" borderId="20" xfId="5" applyFont="1" applyFill="1" applyBorder="1" applyAlignment="1" applyProtection="1">
      <alignment horizontal="left" vertical="center" indent="1"/>
    </xf>
    <xf numFmtId="0" fontId="66" fillId="26" borderId="20" xfId="4" applyFont="1" applyFill="1" applyBorder="1" applyAlignment="1" applyProtection="1">
      <alignment horizontal="center" vertical="center" wrapText="1"/>
    </xf>
    <xf numFmtId="0" fontId="22" fillId="26" borderId="6" xfId="4" applyFont="1" applyFill="1" applyBorder="1" applyAlignment="1" applyProtection="1">
      <alignment horizontal="center" vertical="center" wrapText="1"/>
    </xf>
    <xf numFmtId="0" fontId="20" fillId="26" borderId="21" xfId="5" applyFont="1" applyFill="1" applyBorder="1" applyAlignment="1" applyProtection="1">
      <alignment horizontal="left" vertical="center" indent="1"/>
    </xf>
    <xf numFmtId="0" fontId="35" fillId="8" borderId="3" xfId="2" applyFont="1" applyFill="1" applyBorder="1" applyAlignment="1" applyProtection="1">
      <alignment horizontal="center" vertical="center"/>
    </xf>
    <xf numFmtId="0" fontId="35" fillId="8" borderId="40" xfId="2" applyFont="1" applyFill="1" applyBorder="1" applyAlignment="1" applyProtection="1">
      <alignment horizontal="center" vertical="center"/>
    </xf>
    <xf numFmtId="0" fontId="35" fillId="8" borderId="42" xfId="2" applyFont="1" applyFill="1" applyBorder="1" applyAlignment="1" applyProtection="1">
      <alignment horizontal="center" vertical="center"/>
    </xf>
    <xf numFmtId="0" fontId="35" fillId="8" borderId="22" xfId="2" applyFont="1" applyFill="1" applyBorder="1" applyAlignment="1" applyProtection="1">
      <alignment horizontal="center" vertical="center"/>
    </xf>
    <xf numFmtId="0" fontId="69" fillId="0" borderId="49" xfId="0" applyFont="1" applyBorder="1" applyAlignment="1" applyProtection="1">
      <alignment horizontal="center" vertical="center"/>
    </xf>
    <xf numFmtId="0" fontId="69" fillId="0" borderId="43" xfId="0" applyFont="1" applyBorder="1" applyAlignment="1" applyProtection="1">
      <alignment horizontal="center" vertical="center"/>
    </xf>
    <xf numFmtId="0" fontId="0" fillId="11" borderId="0" xfId="0" applyFill="1" applyBorder="1" applyAlignment="1" applyProtection="1">
      <alignment horizontal="center"/>
    </xf>
    <xf numFmtId="0" fontId="0" fillId="11" borderId="0" xfId="0" applyFill="1" applyAlignment="1" applyProtection="1">
      <alignment horizontal="center"/>
    </xf>
    <xf numFmtId="0" fontId="10" fillId="19" borderId="50" xfId="2" applyFont="1" applyFill="1" applyBorder="1" applyAlignment="1" applyProtection="1">
      <alignment horizontal="right" vertical="center" wrapText="1"/>
      <protection hidden="1"/>
    </xf>
    <xf numFmtId="0" fontId="10" fillId="19" borderId="21" xfId="2" applyFont="1" applyFill="1" applyBorder="1" applyAlignment="1" applyProtection="1">
      <alignment horizontal="right" vertical="center" wrapText="1"/>
      <protection hidden="1"/>
    </xf>
    <xf numFmtId="0" fontId="10" fillId="19" borderId="6" xfId="2" applyFont="1" applyFill="1" applyBorder="1" applyAlignment="1" applyProtection="1">
      <alignment horizontal="right" vertical="center" wrapText="1"/>
      <protection hidden="1"/>
    </xf>
    <xf numFmtId="0" fontId="10" fillId="19" borderId="65" xfId="2" applyFont="1" applyFill="1" applyBorder="1" applyAlignment="1" applyProtection="1">
      <alignment horizontal="right" vertical="center" wrapText="1"/>
      <protection hidden="1"/>
    </xf>
    <xf numFmtId="0" fontId="10" fillId="19" borderId="70" xfId="2" applyFont="1" applyFill="1" applyBorder="1" applyAlignment="1" applyProtection="1">
      <alignment horizontal="right" vertical="center" wrapText="1"/>
      <protection hidden="1"/>
    </xf>
    <xf numFmtId="0" fontId="66" fillId="26" borderId="6" xfId="4" applyFont="1" applyFill="1" applyBorder="1" applyAlignment="1" applyProtection="1">
      <alignment horizontal="center" vertical="center" wrapText="1"/>
    </xf>
  </cellXfs>
  <cellStyles count="11">
    <cellStyle name="40 % - Accent3 2" xfId="4" xr:uid="{00000000-0005-0000-0000-000000000000}"/>
    <cellStyle name="40 % - Accent6 2" xfId="5" xr:uid="{00000000-0005-0000-0000-000001000000}"/>
    <cellStyle name="60 % - Accent1 2" xfId="6" xr:uid="{00000000-0005-0000-0000-000002000000}"/>
    <cellStyle name="60 % - Accent2 2" xfId="7" xr:uid="{00000000-0005-0000-0000-000003000000}"/>
    <cellStyle name="60 % - Accent6 2" xfId="8" xr:uid="{00000000-0005-0000-0000-000004000000}"/>
    <cellStyle name="Normal" xfId="0" builtinId="0"/>
    <cellStyle name="Normal 2" xfId="2" xr:uid="{00000000-0005-0000-0000-000006000000}"/>
    <cellStyle name="Normal 3" xfId="1" xr:uid="{00000000-0005-0000-0000-000007000000}"/>
    <cellStyle name="Pourcentage" xfId="9" builtinId="5"/>
    <cellStyle name="Pourcentage 2" xfId="3" xr:uid="{00000000-0005-0000-0000-000009000000}"/>
    <cellStyle name="Style 1" xfId="10" xr:uid="{00000000-0005-0000-0000-00000A000000}"/>
  </cellStyles>
  <dxfs count="162">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ill>
        <patternFill>
          <bgColor rgb="FFFF0000"/>
        </patternFill>
      </fill>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ill>
        <patternFill>
          <bgColor rgb="FFFFC7CE"/>
        </patternFill>
      </fill>
    </dxf>
    <dxf>
      <font>
        <color theme="0"/>
      </font>
    </dxf>
    <dxf>
      <fill>
        <patternFill>
          <bgColor rgb="FFFF0066"/>
        </patternFill>
      </fill>
    </dxf>
    <dxf>
      <font>
        <color theme="0"/>
      </font>
      <fill>
        <patternFill>
          <bgColor rgb="FF3366FF"/>
        </patternFill>
      </fill>
    </dxf>
    <dxf>
      <font>
        <color theme="0"/>
      </font>
      <fill>
        <patternFill>
          <bgColor rgb="FF00B050"/>
        </patternFill>
      </fill>
    </dxf>
    <dxf>
      <font>
        <color theme="0"/>
      </font>
      <fill>
        <patternFill>
          <bgColor rgb="FFFF0000"/>
        </patternFill>
      </fill>
    </dxf>
    <dxf>
      <fill>
        <patternFill>
          <bgColor rgb="FFFF0000"/>
        </patternFill>
      </fill>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ill>
        <patternFill>
          <bgColor rgb="FFFFC7CE"/>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dxf>
    <dxf>
      <fill>
        <patternFill>
          <bgColor rgb="FFFF0066"/>
        </patternFill>
      </fill>
    </dxf>
    <dxf>
      <font>
        <color theme="0"/>
      </font>
      <fill>
        <patternFill>
          <bgColor rgb="FF3366FF"/>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ill>
        <patternFill>
          <bgColor rgb="FFFF0000"/>
        </patternFill>
      </fill>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ill>
        <patternFill>
          <bgColor rgb="FFFFC7CE"/>
        </patternFill>
      </fill>
    </dxf>
    <dxf>
      <font>
        <color theme="0"/>
      </font>
      <fill>
        <patternFill>
          <bgColor rgb="FF3366FF"/>
        </patternFill>
      </fill>
    </dxf>
    <dxf>
      <font>
        <color theme="0"/>
      </font>
      <fill>
        <patternFill>
          <bgColor rgb="FF3366FF"/>
        </patternFill>
      </fill>
    </dxf>
    <dxf>
      <font>
        <color theme="0"/>
      </font>
    </dxf>
    <dxf>
      <fill>
        <patternFill>
          <bgColor rgb="FFFF0066"/>
        </patternFill>
      </fill>
    </dxf>
    <dxf>
      <font>
        <color theme="0"/>
      </font>
      <fill>
        <patternFill>
          <bgColor rgb="FF3366FF"/>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rgb="FF00B050"/>
        </patternFill>
      </fill>
    </dxf>
    <dxf>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ill>
        <patternFill>
          <bgColor rgb="FFFFC7CE"/>
        </patternFill>
      </fill>
    </dxf>
    <dxf>
      <font>
        <color theme="0"/>
      </font>
    </dxf>
    <dxf>
      <fill>
        <patternFill>
          <bgColor rgb="FFFF0066"/>
        </patternFill>
      </fill>
    </dxf>
    <dxf>
      <font>
        <color theme="0"/>
      </font>
      <fill>
        <patternFill>
          <bgColor rgb="FF3366FF"/>
        </patternFill>
      </fill>
    </dxf>
    <dxf>
      <font>
        <color rgb="FF002060"/>
      </font>
      <fill>
        <gradientFill degree="90">
          <stop position="0">
            <color rgb="FFCCFF33"/>
          </stop>
          <stop position="1">
            <color rgb="FFFFFF66"/>
          </stop>
        </gradientFill>
      </fill>
    </dxf>
    <dxf>
      <font>
        <color rgb="FF002060"/>
      </font>
      <fill>
        <gradientFill degree="90">
          <stop position="0">
            <color theme="4" tint="0.40000610370189521"/>
          </stop>
          <stop position="1">
            <color theme="5" tint="0.59999389629810485"/>
          </stop>
        </gradientFill>
      </fill>
    </dxf>
    <dxf>
      <fill>
        <gradientFill degree="90">
          <stop position="0">
            <color rgb="FFCCFF33"/>
          </stop>
          <stop position="1">
            <color theme="5" tint="0.59999389629810485"/>
          </stop>
        </gradientFill>
      </fill>
    </dxf>
    <dxf>
      <font>
        <color rgb="FF002060"/>
      </font>
      <fill>
        <patternFill>
          <bgColor rgb="FFCCFF33"/>
        </patternFill>
      </fill>
    </dxf>
    <dxf>
      <fill>
        <patternFill>
          <bgColor theme="4" tint="0.39994506668294322"/>
        </patternFill>
      </fill>
    </dxf>
    <dxf>
      <font>
        <color rgb="FF002060"/>
      </font>
      <fill>
        <patternFill>
          <bgColor rgb="FFCCFF33"/>
        </patternFill>
      </fill>
    </dxf>
    <dxf>
      <fill>
        <patternFill>
          <bgColor theme="4" tint="0.39994506668294322"/>
        </patternFill>
      </fill>
    </dxf>
  </dxfs>
  <tableStyles count="0" defaultTableStyle="TableStyleMedium2" defaultPivotStyle="PivotStyleLight16"/>
  <colors>
    <mruColors>
      <color rgb="FFFFC000"/>
      <color rgb="FFFFD347"/>
      <color rgb="FFFFD85B"/>
      <color rgb="FFFFDC6D"/>
      <color rgb="FFFFCC29"/>
      <color rgb="FFCCFF99"/>
      <color rgb="FF65A3FF"/>
      <color rgb="FF438FFF"/>
      <color rgb="FF0066FF"/>
      <color rgb="FFAFA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489857</xdr:colOff>
      <xdr:row>2</xdr:row>
      <xdr:rowOff>131084</xdr:rowOff>
    </xdr:from>
    <xdr:ext cx="12235543" cy="1080000"/>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489857" y="2172155"/>
          <a:ext cx="12235543" cy="108000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r>
            <a:rPr kumimoji="0" lang="fr-FR" sz="4000" b="1" i="0" u="none" strike="noStrike" kern="0" cap="none" spc="0" normalizeH="0" baseline="0" noProof="0">
              <a:ln w="18000">
                <a:solidFill>
                  <a:srgbClr val="CCB400">
                    <a:satMod val="140000"/>
                  </a:srgbClr>
                </a:solidFill>
                <a:prstDash val="solid"/>
                <a:miter lim="800000"/>
              </a:ln>
              <a:solidFill>
                <a:sysClr val="windowText" lastClr="000000"/>
              </a:solidFill>
              <a:effectLst>
                <a:outerShdw blurRad="25500" dist="23000" dir="7020000" algn="tl">
                  <a:srgbClr val="000000">
                    <a:alpha val="50000"/>
                  </a:srgbClr>
                </a:outerShdw>
              </a:effectLst>
              <a:uLnTx/>
              <a:uFillTx/>
              <a:latin typeface="Arial" panose="020B0604020202020204" pitchFamily="34" charset="0"/>
              <a:ea typeface="+mn-ea"/>
              <a:cs typeface="Arial" panose="020B0604020202020204" pitchFamily="34" charset="0"/>
            </a:rPr>
            <a:t>CAP Charpentier bois</a:t>
          </a:r>
          <a:endPar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xdr:txBody>
    </xdr:sp>
    <xdr:clientData/>
  </xdr:oneCellAnchor>
  <xdr:twoCellAnchor>
    <xdr:from>
      <xdr:col>0</xdr:col>
      <xdr:colOff>488830</xdr:colOff>
      <xdr:row>0</xdr:row>
      <xdr:rowOff>261710</xdr:rowOff>
    </xdr:from>
    <xdr:to>
      <xdr:col>8</xdr:col>
      <xdr:colOff>1437736</xdr:colOff>
      <xdr:row>1</xdr:row>
      <xdr:rowOff>386335</xdr:rowOff>
    </xdr:to>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488830" y="261710"/>
          <a:ext cx="12206378" cy="1627059"/>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twoCellAnchor>
    <xdr:from>
      <xdr:col>5</xdr:col>
      <xdr:colOff>754814</xdr:colOff>
      <xdr:row>19</xdr:row>
      <xdr:rowOff>294735</xdr:rowOff>
    </xdr:from>
    <xdr:to>
      <xdr:col>7</xdr:col>
      <xdr:colOff>188776</xdr:colOff>
      <xdr:row>19</xdr:row>
      <xdr:rowOff>294735</xdr:rowOff>
    </xdr:to>
    <xdr:cxnSp macro="">
      <xdr:nvCxnSpPr>
        <xdr:cNvPr id="4" name="Connecteur droit avec flèche 3">
          <a:extLst>
            <a:ext uri="{FF2B5EF4-FFF2-40B4-BE49-F238E27FC236}">
              <a16:creationId xmlns:a16="http://schemas.microsoft.com/office/drawing/2014/main" id="{276ABDE9-F240-49E6-80F4-996272CC5C6B}"/>
            </a:ext>
          </a:extLst>
        </xdr:cNvPr>
        <xdr:cNvCxnSpPr/>
      </xdr:nvCxnSpPr>
      <xdr:spPr>
        <a:xfrm>
          <a:off x="9647210" y="10775829"/>
          <a:ext cx="11880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762000</xdr:colOff>
      <xdr:row>20</xdr:row>
      <xdr:rowOff>294735</xdr:rowOff>
    </xdr:from>
    <xdr:to>
      <xdr:col>7</xdr:col>
      <xdr:colOff>195962</xdr:colOff>
      <xdr:row>20</xdr:row>
      <xdr:rowOff>294735</xdr:rowOff>
    </xdr:to>
    <xdr:cxnSp macro="">
      <xdr:nvCxnSpPr>
        <xdr:cNvPr id="12" name="Connecteur droit avec flèche 11">
          <a:extLst>
            <a:ext uri="{FF2B5EF4-FFF2-40B4-BE49-F238E27FC236}">
              <a16:creationId xmlns:a16="http://schemas.microsoft.com/office/drawing/2014/main" id="{B8D27637-403A-4D30-9CAE-97C6E889F819}"/>
            </a:ext>
          </a:extLst>
        </xdr:cNvPr>
        <xdr:cNvCxnSpPr/>
      </xdr:nvCxnSpPr>
      <xdr:spPr>
        <a:xfrm>
          <a:off x="9654396" y="11307792"/>
          <a:ext cx="118800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102973</xdr:colOff>
      <xdr:row>1</xdr:row>
      <xdr:rowOff>0</xdr:rowOff>
    </xdr:from>
    <xdr:to>
      <xdr:col>11</xdr:col>
      <xdr:colOff>922022</xdr:colOff>
      <xdr:row>1</xdr:row>
      <xdr:rowOff>1811110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102973" y="257432"/>
          <a:ext cx="18180292" cy="181111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oneCellAnchor>
    <xdr:from>
      <xdr:col>1</xdr:col>
      <xdr:colOff>1</xdr:colOff>
      <xdr:row>1</xdr:row>
      <xdr:rowOff>1916206</xdr:rowOff>
    </xdr:from>
    <xdr:ext cx="18188940" cy="1620000"/>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121921" y="2175286"/>
          <a:ext cx="18188940" cy="162000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lang="fr-FR"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Charpentier bois</a:t>
          </a:r>
        </a:p>
        <a:p>
          <a:pPr marL="0" marR="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EP1 - Évaluation en centre de formation</a:t>
          </a:r>
        </a:p>
      </xdr:txBody>
    </xdr:sp>
    <xdr:clientData/>
  </xdr:oneCellAnchor>
  <xdr:twoCellAnchor>
    <xdr:from>
      <xdr:col>5</xdr:col>
      <xdr:colOff>29308</xdr:colOff>
      <xdr:row>13</xdr:row>
      <xdr:rowOff>21981</xdr:rowOff>
    </xdr:from>
    <xdr:to>
      <xdr:col>5</xdr:col>
      <xdr:colOff>696058</xdr:colOff>
      <xdr:row>13</xdr:row>
      <xdr:rowOff>604065</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10711962" y="8477250"/>
          <a:ext cx="666750" cy="582084"/>
        </a:xfrm>
        <a:prstGeom prst="rect">
          <a:avLst/>
        </a:prstGeom>
        <a:solidFill>
          <a:srgbClr val="DAEBF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twoCellAnchor>
    <xdr:from>
      <xdr:col>11</xdr:col>
      <xdr:colOff>247650</xdr:colOff>
      <xdr:row>13</xdr:row>
      <xdr:rowOff>533400</xdr:rowOff>
    </xdr:from>
    <xdr:to>
      <xdr:col>11</xdr:col>
      <xdr:colOff>624417</xdr:colOff>
      <xdr:row>13</xdr:row>
      <xdr:rowOff>835025</xdr:rowOff>
    </xdr:to>
    <xdr:sp macro="" textlink="">
      <xdr:nvSpPr>
        <xdr:cNvPr id="8" name="Flèche vers le bas 7">
          <a:extLst>
            <a:ext uri="{FF2B5EF4-FFF2-40B4-BE49-F238E27FC236}">
              <a16:creationId xmlns:a16="http://schemas.microsoft.com/office/drawing/2014/main" id="{00000000-0008-0000-0100-000008000000}"/>
            </a:ext>
          </a:extLst>
        </xdr:cNvPr>
        <xdr:cNvSpPr/>
      </xdr:nvSpPr>
      <xdr:spPr>
        <a:xfrm>
          <a:off x="17767300" y="9118600"/>
          <a:ext cx="376767" cy="301625"/>
        </a:xfrm>
        <a:prstGeom prst="downArrow">
          <a:avLst/>
        </a:prstGeom>
        <a:solidFill>
          <a:srgbClr val="CCFF6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73819</xdr:colOff>
      <xdr:row>13</xdr:row>
      <xdr:rowOff>169069</xdr:rowOff>
    </xdr:from>
    <xdr:to>
      <xdr:col>5</xdr:col>
      <xdr:colOff>740569</xdr:colOff>
      <xdr:row>13</xdr:row>
      <xdr:rowOff>751153</xdr:rowOff>
    </xdr:to>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10417969" y="8684419"/>
          <a:ext cx="666750" cy="582084"/>
        </a:xfrm>
        <a:prstGeom prst="rect">
          <a:avLst/>
        </a:prstGeom>
        <a:solidFill>
          <a:srgbClr val="DAEBF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twoCellAnchor>
    <xdr:from>
      <xdr:col>11</xdr:col>
      <xdr:colOff>224060</xdr:colOff>
      <xdr:row>13</xdr:row>
      <xdr:rowOff>527538</xdr:rowOff>
    </xdr:from>
    <xdr:to>
      <xdr:col>11</xdr:col>
      <xdr:colOff>600827</xdr:colOff>
      <xdr:row>13</xdr:row>
      <xdr:rowOff>829163</xdr:rowOff>
    </xdr:to>
    <xdr:sp macro="" textlink="">
      <xdr:nvSpPr>
        <xdr:cNvPr id="7" name="Flèche vers le bas 6">
          <a:extLst>
            <a:ext uri="{FF2B5EF4-FFF2-40B4-BE49-F238E27FC236}">
              <a16:creationId xmlns:a16="http://schemas.microsoft.com/office/drawing/2014/main" id="{00000000-0008-0000-0200-000007000000}"/>
            </a:ext>
          </a:extLst>
        </xdr:cNvPr>
        <xdr:cNvSpPr/>
      </xdr:nvSpPr>
      <xdr:spPr>
        <a:xfrm>
          <a:off x="17757836" y="9127252"/>
          <a:ext cx="376767" cy="301625"/>
        </a:xfrm>
        <a:prstGeom prst="downArrow">
          <a:avLst/>
        </a:prstGeom>
        <a:solidFill>
          <a:srgbClr val="CCCCFF"/>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10297</xdr:colOff>
      <xdr:row>1</xdr:row>
      <xdr:rowOff>0</xdr:rowOff>
    </xdr:from>
    <xdr:to>
      <xdr:col>11</xdr:col>
      <xdr:colOff>939801</xdr:colOff>
      <xdr:row>1</xdr:row>
      <xdr:rowOff>1811110</xdr:rowOff>
    </xdr:to>
    <xdr:sp macro="" textlink="">
      <xdr:nvSpPr>
        <xdr:cNvPr id="14" name="ZoneTexte 13">
          <a:extLst>
            <a:ext uri="{FF2B5EF4-FFF2-40B4-BE49-F238E27FC236}">
              <a16:creationId xmlns:a16="http://schemas.microsoft.com/office/drawing/2014/main" id="{5FDA8334-0E58-4309-A466-FF1B51CFDF90}"/>
            </a:ext>
          </a:extLst>
        </xdr:cNvPr>
        <xdr:cNvSpPr txBox="1"/>
      </xdr:nvSpPr>
      <xdr:spPr>
        <a:xfrm>
          <a:off x="144162" y="267730"/>
          <a:ext cx="18177477" cy="181111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oneCellAnchor>
    <xdr:from>
      <xdr:col>1</xdr:col>
      <xdr:colOff>1</xdr:colOff>
      <xdr:row>1</xdr:row>
      <xdr:rowOff>1936102</xdr:rowOff>
    </xdr:from>
    <xdr:ext cx="18205450" cy="1620000"/>
    <xdr:sp macro="" textlink="">
      <xdr:nvSpPr>
        <xdr:cNvPr id="15" name="ZoneTexte 14">
          <a:extLst>
            <a:ext uri="{FF2B5EF4-FFF2-40B4-BE49-F238E27FC236}">
              <a16:creationId xmlns:a16="http://schemas.microsoft.com/office/drawing/2014/main" id="{06BA2B62-B9D3-486B-8060-C4B51A5149FD}"/>
            </a:ext>
          </a:extLst>
        </xdr:cNvPr>
        <xdr:cNvSpPr txBox="1"/>
      </xdr:nvSpPr>
      <xdr:spPr>
        <a:xfrm>
          <a:off x="133866" y="2203832"/>
          <a:ext cx="18205450" cy="162000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lang="fr-FR"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Charpentier bois</a:t>
          </a:r>
        </a:p>
        <a:p>
          <a:pPr marL="0" marR="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 Évaluation en centre de formation</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30480</xdr:colOff>
      <xdr:row>1</xdr:row>
      <xdr:rowOff>1912620</xdr:rowOff>
    </xdr:from>
    <xdr:ext cx="18183595" cy="1696848"/>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161271" y="2179889"/>
          <a:ext cx="18183595" cy="1696848"/>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r>
            <a:rPr kumimoji="0" lang="fr-FR" sz="4000" b="1" i="0" u="none" strike="noStrike" kern="0" cap="none" spc="0" normalizeH="0" baseline="0" noProof="0">
              <a:ln w="18000">
                <a:solidFill>
                  <a:srgbClr val="CCB400">
                    <a:satMod val="140000"/>
                  </a:srgbClr>
                </a:solidFill>
                <a:prstDash val="solid"/>
                <a:miter lim="800000"/>
              </a:ln>
              <a:solidFill>
                <a:sysClr val="windowText" lastClr="000000"/>
              </a:solidFill>
              <a:effectLst>
                <a:outerShdw blurRad="25500" dist="23000" dir="7020000" algn="tl">
                  <a:srgbClr val="000000">
                    <a:alpha val="50000"/>
                  </a:srgbClr>
                </a:outerShdw>
              </a:effectLst>
              <a:uLnTx/>
              <a:uFillTx/>
              <a:latin typeface="Arial" panose="020B0604020202020204" pitchFamily="34" charset="0"/>
              <a:ea typeface="+mn-ea"/>
              <a:cs typeface="Arial" panose="020B0604020202020204" pitchFamily="34" charset="0"/>
            </a:rPr>
            <a:t>CAP Charpentier bois</a:t>
          </a:r>
          <a:endPar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a:p>
          <a:pPr algn="ct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EP3 - Évaluation en centre de formation</a:t>
          </a:r>
        </a:p>
      </xdr:txBody>
    </xdr:sp>
    <xdr:clientData/>
  </xdr:oneCellAnchor>
  <xdr:twoCellAnchor>
    <xdr:from>
      <xdr:col>5</xdr:col>
      <xdr:colOff>43295</xdr:colOff>
      <xdr:row>13</xdr:row>
      <xdr:rowOff>25977</xdr:rowOff>
    </xdr:from>
    <xdr:to>
      <xdr:col>5</xdr:col>
      <xdr:colOff>710045</xdr:colOff>
      <xdr:row>13</xdr:row>
      <xdr:rowOff>608061</xdr:rowOff>
    </xdr:to>
    <xdr:sp macro="" textlink="">
      <xdr:nvSpPr>
        <xdr:cNvPr id="6" name="ZoneTexte 5">
          <a:extLst>
            <a:ext uri="{FF2B5EF4-FFF2-40B4-BE49-F238E27FC236}">
              <a16:creationId xmlns:a16="http://schemas.microsoft.com/office/drawing/2014/main" id="{00000000-0008-0000-0300-000006000000}"/>
            </a:ext>
          </a:extLst>
        </xdr:cNvPr>
        <xdr:cNvSpPr txBox="1"/>
      </xdr:nvSpPr>
      <xdr:spPr>
        <a:xfrm>
          <a:off x="13741977" y="9663545"/>
          <a:ext cx="666750" cy="582084"/>
        </a:xfrm>
        <a:prstGeom prst="rect">
          <a:avLst/>
        </a:prstGeom>
        <a:solidFill>
          <a:srgbClr val="DAEBF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twoCellAnchor>
    <xdr:from>
      <xdr:col>11</xdr:col>
      <xdr:colOff>300945</xdr:colOff>
      <xdr:row>13</xdr:row>
      <xdr:rowOff>539109</xdr:rowOff>
    </xdr:from>
    <xdr:to>
      <xdr:col>11</xdr:col>
      <xdr:colOff>677712</xdr:colOff>
      <xdr:row>13</xdr:row>
      <xdr:rowOff>840734</xdr:rowOff>
    </xdr:to>
    <xdr:sp macro="" textlink="">
      <xdr:nvSpPr>
        <xdr:cNvPr id="7" name="Flèche vers le bas 6">
          <a:extLst>
            <a:ext uri="{FF2B5EF4-FFF2-40B4-BE49-F238E27FC236}">
              <a16:creationId xmlns:a16="http://schemas.microsoft.com/office/drawing/2014/main" id="{00000000-0008-0000-0300-000007000000}"/>
            </a:ext>
          </a:extLst>
        </xdr:cNvPr>
        <xdr:cNvSpPr/>
      </xdr:nvSpPr>
      <xdr:spPr>
        <a:xfrm>
          <a:off x="17676550" y="9141688"/>
          <a:ext cx="376767" cy="301625"/>
        </a:xfrm>
        <a:prstGeom prst="downArrow">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30892</xdr:colOff>
      <xdr:row>1</xdr:row>
      <xdr:rowOff>0</xdr:rowOff>
    </xdr:from>
    <xdr:to>
      <xdr:col>12</xdr:col>
      <xdr:colOff>11374</xdr:colOff>
      <xdr:row>1</xdr:row>
      <xdr:rowOff>1811110</xdr:rowOff>
    </xdr:to>
    <xdr:sp macro="" textlink="">
      <xdr:nvSpPr>
        <xdr:cNvPr id="11" name="ZoneTexte 10">
          <a:extLst>
            <a:ext uri="{FF2B5EF4-FFF2-40B4-BE49-F238E27FC236}">
              <a16:creationId xmlns:a16="http://schemas.microsoft.com/office/drawing/2014/main" id="{00000000-0008-0000-0300-00000B000000}"/>
            </a:ext>
          </a:extLst>
        </xdr:cNvPr>
        <xdr:cNvSpPr txBox="1"/>
      </xdr:nvSpPr>
      <xdr:spPr>
        <a:xfrm>
          <a:off x="164757" y="267730"/>
          <a:ext cx="18196401" cy="181111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9525</xdr:colOff>
      <xdr:row>1</xdr:row>
      <xdr:rowOff>1885950</xdr:rowOff>
    </xdr:from>
    <xdr:ext cx="18916649" cy="1723518"/>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142875" y="2152650"/>
          <a:ext cx="18916649" cy="1723518"/>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r>
            <a:rPr kumimoji="0" lang="fr-FR" sz="4000" b="1" i="0" u="none" strike="noStrike" kern="0" cap="none" spc="0" normalizeH="0" baseline="0" noProof="0">
              <a:ln w="18000">
                <a:solidFill>
                  <a:srgbClr val="CCB400">
                    <a:satMod val="140000"/>
                  </a:srgbClr>
                </a:solidFill>
                <a:prstDash val="solid"/>
                <a:miter lim="800000"/>
              </a:ln>
              <a:solidFill>
                <a:sysClr val="windowText" lastClr="000000"/>
              </a:solidFill>
              <a:effectLst>
                <a:outerShdw blurRad="25500" dist="23000" dir="7020000" algn="tl">
                  <a:srgbClr val="000000">
                    <a:alpha val="50000"/>
                  </a:srgbClr>
                </a:outerShdw>
              </a:effectLst>
              <a:uLnTx/>
              <a:uFillTx/>
              <a:latin typeface="Arial" panose="020B0604020202020204" pitchFamily="34" charset="0"/>
              <a:ea typeface="+mn-ea"/>
              <a:cs typeface="Arial" panose="020B0604020202020204" pitchFamily="34" charset="0"/>
            </a:rPr>
            <a:t>CAP: Charpentier Bois</a:t>
          </a:r>
          <a:endPar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a:p>
          <a:pPr algn="ct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EP3 - Évaluation en</a:t>
          </a:r>
          <a:r>
            <a:rPr lang="fr-FR" sz="4000" b="1" cap="none" spc="0" baseline="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entrepris</a:t>
          </a:r>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e </a:t>
          </a:r>
        </a:p>
      </xdr:txBody>
    </xdr:sp>
    <xdr:clientData/>
  </xdr:oneCellAnchor>
  <xdr:twoCellAnchor>
    <xdr:from>
      <xdr:col>5</xdr:col>
      <xdr:colOff>43295</xdr:colOff>
      <xdr:row>13</xdr:row>
      <xdr:rowOff>25977</xdr:rowOff>
    </xdr:from>
    <xdr:to>
      <xdr:col>5</xdr:col>
      <xdr:colOff>710045</xdr:colOff>
      <xdr:row>13</xdr:row>
      <xdr:rowOff>608061</xdr:rowOff>
    </xdr:to>
    <xdr:sp macro="" textlink="">
      <xdr:nvSpPr>
        <xdr:cNvPr id="3" name="ZoneTexte 2">
          <a:extLst>
            <a:ext uri="{FF2B5EF4-FFF2-40B4-BE49-F238E27FC236}">
              <a16:creationId xmlns:a16="http://schemas.microsoft.com/office/drawing/2014/main" id="{00000000-0008-0000-0400-000003000000}"/>
            </a:ext>
          </a:extLst>
        </xdr:cNvPr>
        <xdr:cNvSpPr txBox="1"/>
      </xdr:nvSpPr>
      <xdr:spPr>
        <a:xfrm>
          <a:off x="11254220" y="8608002"/>
          <a:ext cx="666750" cy="582084"/>
        </a:xfrm>
        <a:prstGeom prst="rect">
          <a:avLst/>
        </a:prstGeom>
        <a:solidFill>
          <a:srgbClr val="DAEBF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twoCellAnchor>
    <xdr:from>
      <xdr:col>11</xdr:col>
      <xdr:colOff>317989</xdr:colOff>
      <xdr:row>13</xdr:row>
      <xdr:rowOff>535599</xdr:rowOff>
    </xdr:from>
    <xdr:to>
      <xdr:col>11</xdr:col>
      <xdr:colOff>694756</xdr:colOff>
      <xdr:row>13</xdr:row>
      <xdr:rowOff>837224</xdr:rowOff>
    </xdr:to>
    <xdr:sp macro="" textlink="">
      <xdr:nvSpPr>
        <xdr:cNvPr id="4" name="Flèche vers le bas 3">
          <a:extLst>
            <a:ext uri="{FF2B5EF4-FFF2-40B4-BE49-F238E27FC236}">
              <a16:creationId xmlns:a16="http://schemas.microsoft.com/office/drawing/2014/main" id="{00000000-0008-0000-0400-000004000000}"/>
            </a:ext>
          </a:extLst>
        </xdr:cNvPr>
        <xdr:cNvSpPr/>
      </xdr:nvSpPr>
      <xdr:spPr>
        <a:xfrm>
          <a:off x="17643964" y="9136674"/>
          <a:ext cx="376767" cy="301625"/>
        </a:xfrm>
        <a:prstGeom prst="downArrow">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xdr:colOff>
      <xdr:row>1</xdr:row>
      <xdr:rowOff>0</xdr:rowOff>
    </xdr:from>
    <xdr:to>
      <xdr:col>12</xdr:col>
      <xdr:colOff>720812</xdr:colOff>
      <xdr:row>1</xdr:row>
      <xdr:rowOff>1811110</xdr:rowOff>
    </xdr:to>
    <xdr:sp macro="" textlink="">
      <xdr:nvSpPr>
        <xdr:cNvPr id="6" name="ZoneTexte 5">
          <a:extLst>
            <a:ext uri="{FF2B5EF4-FFF2-40B4-BE49-F238E27FC236}">
              <a16:creationId xmlns:a16="http://schemas.microsoft.com/office/drawing/2014/main" id="{00000000-0008-0000-0400-000006000000}"/>
            </a:ext>
          </a:extLst>
        </xdr:cNvPr>
        <xdr:cNvSpPr txBox="1"/>
      </xdr:nvSpPr>
      <xdr:spPr>
        <a:xfrm>
          <a:off x="133866" y="267730"/>
          <a:ext cx="18936730" cy="181111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MINISTÈRE DE L'ÉDUCATION NATIONALE                                                                                                                                                                 </a:t>
          </a:r>
        </a:p>
      </xdr:txBody>
    </xdr:sp>
    <xdr:clientData/>
  </xdr:twoCellAnchor>
</xdr:wsDr>
</file>

<file path=xl/theme/theme1.xml><?xml version="1.0" encoding="utf-8"?>
<a:theme xmlns:a="http://schemas.openxmlformats.org/drawingml/2006/main" name="Thème Office">
  <a:themeElements>
    <a:clrScheme name="Civil">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sheetPr>
  <dimension ref="B1:L22"/>
  <sheetViews>
    <sheetView tabSelected="1" zoomScale="42" zoomScaleNormal="42" workbookViewId="0">
      <selection activeCell="K18" sqref="K18"/>
    </sheetView>
  </sheetViews>
  <sheetFormatPr baseColWidth="10" defaultColWidth="11" defaultRowHeight="13.8" x14ac:dyDescent="0.45"/>
  <cols>
    <col min="1" max="1" width="6.234375" style="185" customWidth="1"/>
    <col min="2" max="2" width="20.47265625" style="185" customWidth="1"/>
    <col min="3" max="3" width="60.09375" style="185" customWidth="1"/>
    <col min="4" max="4" width="12.85546875" style="185" customWidth="1"/>
    <col min="5" max="5" width="11.47265625" style="185" customWidth="1"/>
    <col min="6" max="8" width="11" style="185"/>
    <col min="9" max="9" width="18.47265625" style="185" customWidth="1"/>
    <col min="10" max="10" width="17.234375" style="185" customWidth="1"/>
    <col min="11" max="16384" width="11" style="185"/>
  </cols>
  <sheetData>
    <row r="1" spans="2:12" ht="118.5" customHeight="1" x14ac:dyDescent="0.5">
      <c r="B1" s="262"/>
      <c r="C1" s="295" t="s">
        <v>31</v>
      </c>
      <c r="D1" s="295"/>
    </row>
    <row r="2" spans="2:12" ht="42" customHeight="1" x14ac:dyDescent="0.5">
      <c r="B2" s="316"/>
      <c r="C2" s="317"/>
      <c r="D2" s="262"/>
    </row>
    <row r="3" spans="2:12" ht="81" customHeight="1" x14ac:dyDescent="0.5">
      <c r="B3" s="263"/>
      <c r="C3" s="264"/>
      <c r="D3" s="262"/>
    </row>
    <row r="4" spans="2:12" ht="27" customHeight="1" thickBot="1" x14ac:dyDescent="0.5">
      <c r="D4" s="265"/>
      <c r="E4" s="265"/>
    </row>
    <row r="5" spans="2:12" ht="31.5" customHeight="1" thickBot="1" x14ac:dyDescent="0.5">
      <c r="B5" s="314" t="s">
        <v>567</v>
      </c>
      <c r="C5" s="315"/>
      <c r="D5" s="298" t="s">
        <v>568</v>
      </c>
      <c r="E5" s="299"/>
      <c r="F5" s="299"/>
      <c r="G5" s="299"/>
      <c r="H5" s="299"/>
      <c r="I5" s="300"/>
    </row>
    <row r="6" spans="2:12" ht="31.5" customHeight="1" x14ac:dyDescent="0.45">
      <c r="B6" s="50" t="s">
        <v>526</v>
      </c>
      <c r="C6" s="37" t="s">
        <v>579</v>
      </c>
      <c r="D6" s="301" t="s">
        <v>526</v>
      </c>
      <c r="E6" s="302"/>
      <c r="F6" s="305" t="s">
        <v>580</v>
      </c>
      <c r="G6" s="305"/>
      <c r="H6" s="305"/>
      <c r="I6" s="306"/>
    </row>
    <row r="7" spans="2:12" ht="36" customHeight="1" x14ac:dyDescent="0.45">
      <c r="B7" s="48" t="s">
        <v>556</v>
      </c>
      <c r="C7" s="38">
        <v>2022</v>
      </c>
      <c r="D7" s="303" t="s">
        <v>1</v>
      </c>
      <c r="E7" s="304"/>
      <c r="F7" s="307">
        <v>2022</v>
      </c>
      <c r="G7" s="307"/>
      <c r="H7" s="307"/>
      <c r="I7" s="308"/>
    </row>
    <row r="8" spans="2:12" ht="33.75" customHeight="1" x14ac:dyDescent="0.45">
      <c r="B8" s="48" t="s">
        <v>0</v>
      </c>
      <c r="C8" s="38" t="s">
        <v>572</v>
      </c>
      <c r="D8" s="303" t="s">
        <v>559</v>
      </c>
      <c r="E8" s="304"/>
      <c r="F8" s="307">
        <v>26287</v>
      </c>
      <c r="G8" s="307"/>
      <c r="H8" s="307"/>
      <c r="I8" s="308"/>
    </row>
    <row r="9" spans="2:12" ht="26.25" customHeight="1" x14ac:dyDescent="0.45">
      <c r="B9" s="48" t="s">
        <v>2</v>
      </c>
      <c r="C9" s="38" t="s">
        <v>557</v>
      </c>
      <c r="D9" s="303" t="s">
        <v>2</v>
      </c>
      <c r="E9" s="304"/>
      <c r="F9" s="307" t="s">
        <v>562</v>
      </c>
      <c r="G9" s="307"/>
      <c r="H9" s="307"/>
      <c r="I9" s="308"/>
    </row>
    <row r="10" spans="2:12" ht="30.75" customHeight="1" thickBot="1" x14ac:dyDescent="0.5">
      <c r="B10" s="49" t="s">
        <v>3</v>
      </c>
      <c r="C10" s="39" t="s">
        <v>558</v>
      </c>
      <c r="D10" s="303" t="s">
        <v>3</v>
      </c>
      <c r="E10" s="304"/>
      <c r="F10" s="307" t="s">
        <v>562</v>
      </c>
      <c r="G10" s="307"/>
      <c r="H10" s="307"/>
      <c r="I10" s="308"/>
    </row>
    <row r="11" spans="2:12" ht="30.75" customHeight="1" thickBot="1" x14ac:dyDescent="0.5">
      <c r="B11" s="99"/>
      <c r="C11" s="99"/>
      <c r="D11" s="320" t="s">
        <v>563</v>
      </c>
      <c r="E11" s="321"/>
      <c r="F11" s="322" t="s">
        <v>581</v>
      </c>
      <c r="G11" s="322"/>
      <c r="H11" s="322"/>
      <c r="I11" s="323"/>
    </row>
    <row r="12" spans="2:12" x14ac:dyDescent="0.45">
      <c r="B12" s="99"/>
      <c r="C12" s="99"/>
      <c r="D12" s="99"/>
      <c r="E12" s="99"/>
      <c r="F12" s="99"/>
      <c r="G12" s="99"/>
      <c r="H12" s="99"/>
      <c r="I12" s="99"/>
    </row>
    <row r="13" spans="2:12" ht="39" customHeight="1" x14ac:dyDescent="0.45">
      <c r="B13" s="296" t="s">
        <v>538</v>
      </c>
      <c r="C13" s="296"/>
      <c r="D13" s="296"/>
      <c r="E13" s="296"/>
      <c r="F13" s="296"/>
      <c r="G13" s="296"/>
      <c r="H13" s="296"/>
      <c r="I13" s="296"/>
    </row>
    <row r="14" spans="2:12" ht="35.25" customHeight="1" x14ac:dyDescent="0.45">
      <c r="B14" s="297" t="s">
        <v>523</v>
      </c>
      <c r="C14" s="297"/>
      <c r="D14" s="297"/>
      <c r="E14" s="297"/>
      <c r="F14" s="297"/>
      <c r="G14" s="297"/>
      <c r="H14" s="297"/>
      <c r="I14" s="297"/>
    </row>
    <row r="15" spans="2:12" ht="54" customHeight="1" x14ac:dyDescent="0.45">
      <c r="B15" s="310" t="s">
        <v>524</v>
      </c>
      <c r="C15" s="311"/>
      <c r="D15" s="266" t="s">
        <v>525</v>
      </c>
      <c r="E15" s="266" t="s">
        <v>564</v>
      </c>
      <c r="F15" s="318" t="s">
        <v>539</v>
      </c>
      <c r="G15" s="319"/>
      <c r="H15" s="267" t="s">
        <v>20</v>
      </c>
      <c r="I15" s="267" t="s">
        <v>537</v>
      </c>
    </row>
    <row r="16" spans="2:12" ht="56.25" customHeight="1" x14ac:dyDescent="0.45">
      <c r="B16" s="268" t="s">
        <v>76</v>
      </c>
      <c r="C16" s="269" t="s">
        <v>83</v>
      </c>
      <c r="D16" s="270" t="s">
        <v>56</v>
      </c>
      <c r="E16" s="270">
        <v>4</v>
      </c>
      <c r="F16" s="271" t="s">
        <v>19</v>
      </c>
      <c r="G16" s="272" t="s">
        <v>547</v>
      </c>
      <c r="H16" s="273">
        <f>SUM('EP1'!G54:H54)</f>
        <v>2</v>
      </c>
      <c r="I16" s="274">
        <f>H16*E16</f>
        <v>8</v>
      </c>
      <c r="J16" s="275"/>
      <c r="L16" s="276"/>
    </row>
    <row r="17" spans="2:10" ht="56.25" customHeight="1" x14ac:dyDescent="0.45">
      <c r="B17" s="277" t="s">
        <v>77</v>
      </c>
      <c r="C17" s="278" t="s">
        <v>573</v>
      </c>
      <c r="D17" s="279" t="s">
        <v>57</v>
      </c>
      <c r="E17" s="279">
        <v>8</v>
      </c>
      <c r="F17" s="280" t="s">
        <v>19</v>
      </c>
      <c r="G17" s="281" t="s">
        <v>535</v>
      </c>
      <c r="H17" s="282">
        <f>SUM('EP2'!G94:H94)</f>
        <v>7</v>
      </c>
      <c r="I17" s="283">
        <f>H17*E17</f>
        <v>56</v>
      </c>
      <c r="J17" s="275"/>
    </row>
    <row r="18" spans="2:10" ht="33.6" customHeight="1" x14ac:dyDescent="0.45">
      <c r="B18" s="327" t="s">
        <v>78</v>
      </c>
      <c r="C18" s="330" t="s">
        <v>84</v>
      </c>
      <c r="D18" s="331"/>
      <c r="E18" s="331"/>
      <c r="F18" s="331"/>
      <c r="G18" s="331"/>
      <c r="H18" s="331"/>
      <c r="I18" s="332"/>
      <c r="J18" s="275"/>
    </row>
    <row r="19" spans="2:10" ht="50.05" customHeight="1" x14ac:dyDescent="0.45">
      <c r="B19" s="328"/>
      <c r="C19" s="284" t="s">
        <v>574</v>
      </c>
      <c r="D19" s="324" t="s">
        <v>58</v>
      </c>
      <c r="E19" s="324">
        <v>5</v>
      </c>
      <c r="F19" s="285"/>
      <c r="G19" s="286" t="s">
        <v>536</v>
      </c>
      <c r="H19" s="287">
        <f>SUM('EP3 Centre'!G102:H102)</f>
        <v>13.5</v>
      </c>
      <c r="I19" s="288">
        <f>H19*E19</f>
        <v>67.5</v>
      </c>
      <c r="J19" s="289"/>
    </row>
    <row r="20" spans="2:10" ht="42" customHeight="1" x14ac:dyDescent="0.45">
      <c r="B20" s="328"/>
      <c r="C20" s="290" t="s">
        <v>576</v>
      </c>
      <c r="D20" s="325"/>
      <c r="E20" s="325"/>
      <c r="F20" s="291" t="s">
        <v>19</v>
      </c>
      <c r="G20" s="292"/>
      <c r="H20" s="293">
        <f>SUM('EP3 Centre'!G102:H102)</f>
        <v>13.5</v>
      </c>
      <c r="I20" s="312">
        <f>(H20+H21)/2*E19</f>
        <v>83.75</v>
      </c>
      <c r="J20" s="99"/>
    </row>
    <row r="21" spans="2:10" ht="42" customHeight="1" x14ac:dyDescent="0.45">
      <c r="B21" s="329"/>
      <c r="C21" s="290" t="s">
        <v>575</v>
      </c>
      <c r="D21" s="326"/>
      <c r="E21" s="326"/>
      <c r="F21" s="291" t="s">
        <v>19</v>
      </c>
      <c r="G21" s="292"/>
      <c r="H21" s="293">
        <f>SUM('EP3 Entreprise'!G102:H102)</f>
        <v>20</v>
      </c>
      <c r="I21" s="313"/>
    </row>
    <row r="22" spans="2:10" s="294" customFormat="1" ht="39" customHeight="1" x14ac:dyDescent="0.45">
      <c r="C22" s="309" t="s">
        <v>534</v>
      </c>
      <c r="D22" s="309"/>
      <c r="E22" s="309"/>
      <c r="F22" s="309"/>
      <c r="G22" s="309"/>
      <c r="H22" s="309"/>
      <c r="I22" s="309"/>
    </row>
  </sheetData>
  <sheetProtection algorithmName="SHA-512" hashValue="OVjJ+kz7ybXLIaxiC6Iknh9GJ6lq3GFs6AUWod6U7xOyIiRp5iV8KU5wva8ND4uieYVhlzkDDaSoAuLGaShuKA==" saltValue="b5j8Fmxs5E+tXaVzYb0tbA==" spinCount="100000" sheet="1" objects="1" scenarios="1"/>
  <mergeCells count="26">
    <mergeCell ref="C22:I22"/>
    <mergeCell ref="B15:C15"/>
    <mergeCell ref="I20:I21"/>
    <mergeCell ref="B5:C5"/>
    <mergeCell ref="B2:C2"/>
    <mergeCell ref="F15:G15"/>
    <mergeCell ref="D11:E11"/>
    <mergeCell ref="F11:I11"/>
    <mergeCell ref="E19:E21"/>
    <mergeCell ref="B18:B21"/>
    <mergeCell ref="C18:I18"/>
    <mergeCell ref="D19:D21"/>
    <mergeCell ref="C1:D1"/>
    <mergeCell ref="B13:I13"/>
    <mergeCell ref="B14:I14"/>
    <mergeCell ref="D5:I5"/>
    <mergeCell ref="D6:E6"/>
    <mergeCell ref="D7:E7"/>
    <mergeCell ref="D8:E8"/>
    <mergeCell ref="D9:E9"/>
    <mergeCell ref="D10:E10"/>
    <mergeCell ref="F6:I6"/>
    <mergeCell ref="F7:I7"/>
    <mergeCell ref="F8:I8"/>
    <mergeCell ref="F9:I9"/>
    <mergeCell ref="F10:I10"/>
  </mergeCells>
  <pageMargins left="0.31496062992125984" right="0.31496062992125984" top="0.74803149606299213" bottom="0.74803149606299213" header="0.31496062992125984" footer="0.31496062992125984"/>
  <pageSetup paperSize="9" scale="5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00B050"/>
  </sheetPr>
  <dimension ref="B2:BG67"/>
  <sheetViews>
    <sheetView zoomScale="35" zoomScaleNormal="35" workbookViewId="0">
      <selection activeCell="G54" sqref="G54:H54"/>
    </sheetView>
  </sheetViews>
  <sheetFormatPr baseColWidth="10" defaultColWidth="10.6171875" defaultRowHeight="20.100000000000001" x14ac:dyDescent="0.7"/>
  <cols>
    <col min="1" max="1" width="1.47265625" style="185" customWidth="1"/>
    <col min="2" max="2" width="10.6171875" style="185"/>
    <col min="3" max="3" width="10.85546875" style="185" customWidth="1"/>
    <col min="4" max="4" width="53.6171875" style="185" customWidth="1"/>
    <col min="5" max="5" width="70.6171875" style="185" customWidth="1"/>
    <col min="6" max="6" width="10.140625" style="185" customWidth="1"/>
    <col min="7" max="10" width="13.6171875" style="185" customWidth="1"/>
    <col min="11" max="11" width="5" style="186" customWidth="1"/>
    <col min="12" max="12" width="11.85546875" style="185" customWidth="1"/>
    <col min="13" max="13" width="9.140625" style="100" customWidth="1"/>
    <col min="14" max="14" width="9.47265625" style="99" hidden="1" customWidth="1"/>
    <col min="15" max="15" width="7.37890625" style="99" hidden="1" customWidth="1"/>
    <col min="16" max="16" width="9" style="187" hidden="1" customWidth="1"/>
    <col min="17" max="17" width="7.6171875" style="99" hidden="1" customWidth="1"/>
    <col min="18" max="18" width="6.37890625" style="99" hidden="1" customWidth="1"/>
    <col min="19" max="19" width="10.140625" style="99" hidden="1" customWidth="1"/>
    <col min="20" max="20" width="7.85546875" style="99" hidden="1" customWidth="1"/>
    <col min="21" max="21" width="6.37890625" style="99" hidden="1" customWidth="1"/>
    <col min="22" max="22" width="10.140625" style="99" hidden="1" customWidth="1"/>
    <col min="23" max="23" width="15.76171875" style="99" hidden="1" customWidth="1"/>
    <col min="24" max="24" width="10.140625" style="99" hidden="1" customWidth="1"/>
    <col min="25" max="25" width="7" style="99" hidden="1" customWidth="1"/>
    <col min="26" max="26" width="9" style="99" hidden="1" customWidth="1"/>
    <col min="27" max="27" width="13.234375" style="99" hidden="1" customWidth="1"/>
    <col min="28" max="28" width="7.47265625" style="99" hidden="1" customWidth="1"/>
    <col min="29" max="29" width="6.37890625" style="99" hidden="1" customWidth="1"/>
    <col min="30" max="30" width="13.76171875" style="100" hidden="1" customWidth="1"/>
    <col min="31" max="31" width="7" style="185" hidden="1" customWidth="1"/>
    <col min="32" max="33" width="10.6171875" style="185" customWidth="1"/>
    <col min="34" max="16384" width="10.6171875" style="185"/>
  </cols>
  <sheetData>
    <row r="2" spans="2:59" ht="290.10000000000002" customHeight="1" thickBot="1" x14ac:dyDescent="0.75">
      <c r="B2" s="184"/>
      <c r="C2" s="184"/>
      <c r="D2" s="184"/>
    </row>
    <row r="3" spans="2:59" ht="30" customHeight="1" x14ac:dyDescent="0.45">
      <c r="B3" s="347" t="s">
        <v>567</v>
      </c>
      <c r="C3" s="348"/>
      <c r="D3" s="349"/>
      <c r="E3" s="45"/>
      <c r="F3" s="347" t="s">
        <v>569</v>
      </c>
      <c r="G3" s="348"/>
      <c r="H3" s="348"/>
      <c r="I3" s="348"/>
      <c r="J3" s="348"/>
      <c r="K3" s="348"/>
      <c r="L3" s="349"/>
    </row>
    <row r="4" spans="2:59" ht="30" customHeight="1" x14ac:dyDescent="0.45">
      <c r="B4" s="397" t="s">
        <v>526</v>
      </c>
      <c r="C4" s="398"/>
      <c r="D4" s="47" t="str">
        <f>'SESSION 2022'!C6</f>
        <v>XXXXX</v>
      </c>
      <c r="E4" s="60"/>
      <c r="F4" s="337" t="s">
        <v>526</v>
      </c>
      <c r="G4" s="338"/>
      <c r="H4" s="345" t="str">
        <f>'SESSION 2022'!F6</f>
        <v>YYYYY</v>
      </c>
      <c r="I4" s="345"/>
      <c r="J4" s="345"/>
      <c r="K4" s="345"/>
      <c r="L4" s="346"/>
    </row>
    <row r="5" spans="2:59" ht="30" customHeight="1" x14ac:dyDescent="0.45">
      <c r="B5" s="339" t="s">
        <v>555</v>
      </c>
      <c r="C5" s="340"/>
      <c r="D5" s="47">
        <f>'SESSION 2022'!C7</f>
        <v>2022</v>
      </c>
      <c r="E5" s="60"/>
      <c r="F5" s="339" t="s">
        <v>555</v>
      </c>
      <c r="G5" s="340"/>
      <c r="H5" s="345">
        <f>'SESSION 2022'!F7</f>
        <v>2022</v>
      </c>
      <c r="I5" s="345"/>
      <c r="J5" s="345"/>
      <c r="K5" s="345"/>
      <c r="L5" s="346"/>
    </row>
    <row r="6" spans="2:59" ht="30" customHeight="1" x14ac:dyDescent="0.45">
      <c r="B6" s="339" t="s">
        <v>0</v>
      </c>
      <c r="C6" s="340"/>
      <c r="D6" s="47" t="str">
        <f>'SESSION 2022'!C8</f>
        <v>VVVVVV</v>
      </c>
      <c r="E6" s="60"/>
      <c r="F6" s="339" t="s">
        <v>559</v>
      </c>
      <c r="G6" s="340"/>
      <c r="H6" s="345">
        <f>'SESSION 2022'!F8</f>
        <v>26287</v>
      </c>
      <c r="I6" s="345"/>
      <c r="J6" s="345"/>
      <c r="K6" s="345"/>
      <c r="L6" s="346"/>
    </row>
    <row r="7" spans="2:59" ht="30" customHeight="1" x14ac:dyDescent="0.45">
      <c r="B7" s="339" t="s">
        <v>2</v>
      </c>
      <c r="C7" s="340"/>
      <c r="D7" s="47" t="str">
        <f>'SESSION 2022'!C9</f>
        <v>MARTIN</v>
      </c>
      <c r="E7" s="60"/>
      <c r="F7" s="339" t="s">
        <v>2</v>
      </c>
      <c r="G7" s="340"/>
      <c r="H7" s="345" t="str">
        <f>'SESSION 2022'!F9</f>
        <v>_</v>
      </c>
      <c r="I7" s="345"/>
      <c r="J7" s="345"/>
      <c r="K7" s="345"/>
      <c r="L7" s="346"/>
    </row>
    <row r="8" spans="2:59" ht="30" customHeight="1" x14ac:dyDescent="0.45">
      <c r="B8" s="341" t="s">
        <v>3</v>
      </c>
      <c r="C8" s="342"/>
      <c r="D8" s="47" t="str">
        <f>'SESSION 2022'!C10</f>
        <v>Quentin</v>
      </c>
      <c r="E8" s="60"/>
      <c r="F8" s="341" t="s">
        <v>3</v>
      </c>
      <c r="G8" s="342"/>
      <c r="H8" s="345" t="str">
        <f>'SESSION 2022'!F10</f>
        <v>_</v>
      </c>
      <c r="I8" s="345"/>
      <c r="J8" s="345"/>
      <c r="K8" s="345"/>
      <c r="L8" s="346"/>
    </row>
    <row r="9" spans="2:59" ht="30" customHeight="1" x14ac:dyDescent="0.45">
      <c r="B9" s="339" t="s">
        <v>4</v>
      </c>
      <c r="C9" s="340"/>
      <c r="D9" s="40"/>
      <c r="E9" s="60"/>
      <c r="F9" s="339" t="s">
        <v>560</v>
      </c>
      <c r="G9" s="340"/>
      <c r="H9" s="333"/>
      <c r="I9" s="333"/>
      <c r="J9" s="333"/>
      <c r="K9" s="333"/>
      <c r="L9" s="334"/>
    </row>
    <row r="10" spans="2:59" ht="30" customHeight="1" thickBot="1" x14ac:dyDescent="0.5">
      <c r="B10" s="343" t="s">
        <v>5</v>
      </c>
      <c r="C10" s="344"/>
      <c r="D10" s="46" t="s">
        <v>561</v>
      </c>
      <c r="E10" s="62"/>
      <c r="F10" s="343" t="s">
        <v>563</v>
      </c>
      <c r="G10" s="344"/>
      <c r="H10" s="335" t="str">
        <f>'SESSION 2022'!F11</f>
        <v>ZZZZZ</v>
      </c>
      <c r="I10" s="335"/>
      <c r="J10" s="335"/>
      <c r="K10" s="335"/>
      <c r="L10" s="336"/>
    </row>
    <row r="11" spans="2:59" ht="21" customHeight="1" x14ac:dyDescent="0.7"/>
    <row r="12" spans="2:59" ht="80.099999999999994" customHeight="1" x14ac:dyDescent="0.7">
      <c r="C12" s="350" t="s">
        <v>82</v>
      </c>
      <c r="D12" s="351"/>
      <c r="E12" s="188" t="s">
        <v>552</v>
      </c>
      <c r="F12" s="352" t="s">
        <v>17</v>
      </c>
      <c r="G12" s="352"/>
      <c r="H12" s="352"/>
      <c r="I12" s="352"/>
      <c r="J12" s="352"/>
      <c r="M12" s="189"/>
      <c r="N12" s="190"/>
      <c r="O12" s="190"/>
    </row>
    <row r="13" spans="2:59" ht="25" customHeight="1" x14ac:dyDescent="0.7">
      <c r="C13" s="387" t="s">
        <v>7</v>
      </c>
      <c r="D13" s="387"/>
      <c r="E13" s="385" t="s">
        <v>59</v>
      </c>
      <c r="F13" s="191" t="s">
        <v>48</v>
      </c>
      <c r="G13" s="67">
        <v>1</v>
      </c>
      <c r="H13" s="68">
        <v>2</v>
      </c>
      <c r="I13" s="69">
        <v>3</v>
      </c>
      <c r="J13" s="155">
        <v>4</v>
      </c>
      <c r="L13" s="192"/>
      <c r="M13" s="193"/>
      <c r="N13" s="194"/>
      <c r="O13" s="195"/>
    </row>
    <row r="14" spans="2:59" ht="67.5" customHeight="1" x14ac:dyDescent="0.7">
      <c r="C14" s="387"/>
      <c r="D14" s="387"/>
      <c r="E14" s="386"/>
      <c r="F14" s="196"/>
      <c r="G14" s="6" t="s">
        <v>551</v>
      </c>
      <c r="H14" s="7" t="s">
        <v>53</v>
      </c>
      <c r="I14" s="7" t="s">
        <v>54</v>
      </c>
      <c r="J14" s="7" t="s">
        <v>55</v>
      </c>
      <c r="L14" s="197" t="s">
        <v>6</v>
      </c>
      <c r="M14" s="193"/>
      <c r="N14" s="194"/>
      <c r="O14" s="195"/>
    </row>
    <row r="15" spans="2:59" ht="30" customHeight="1" x14ac:dyDescent="0.45">
      <c r="C15" s="394" t="s">
        <v>80</v>
      </c>
      <c r="D15" s="395"/>
      <c r="E15" s="395"/>
      <c r="F15" s="395"/>
      <c r="G15" s="395"/>
      <c r="H15" s="395"/>
      <c r="I15" s="395"/>
      <c r="J15" s="396"/>
      <c r="K15" s="198"/>
      <c r="L15" s="199">
        <v>0.15</v>
      </c>
      <c r="M15" s="78">
        <f>SUM(L16:L21)</f>
        <v>0.99999999999999989</v>
      </c>
      <c r="N15" s="200"/>
      <c r="O15" s="80" t="str">
        <f>IF(M15=100%,"Valide",IF(M15&lt;100%,"Invalide",IF(M15&gt;100%,"Invalide")))</f>
        <v>Valide</v>
      </c>
      <c r="P15" s="201"/>
      <c r="Q15" s="82" t="s">
        <v>32</v>
      </c>
      <c r="R15" s="82" t="s">
        <v>33</v>
      </c>
      <c r="S15" s="82" t="s">
        <v>34</v>
      </c>
      <c r="T15" s="82" t="s">
        <v>35</v>
      </c>
      <c r="U15" s="82" t="s">
        <v>36</v>
      </c>
      <c r="V15" s="82" t="s">
        <v>37</v>
      </c>
      <c r="W15" s="82" t="s">
        <v>38</v>
      </c>
      <c r="X15" s="82" t="s">
        <v>39</v>
      </c>
      <c r="Y15" s="82" t="s">
        <v>40</v>
      </c>
      <c r="Z15" s="82" t="s">
        <v>41</v>
      </c>
      <c r="AA15" s="82" t="s">
        <v>42</v>
      </c>
      <c r="AB15" s="82" t="s">
        <v>43</v>
      </c>
      <c r="AC15" s="82" t="s">
        <v>44</v>
      </c>
      <c r="AD15" s="82" t="s">
        <v>45</v>
      </c>
      <c r="AE15" s="202"/>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row>
    <row r="16" spans="2:59" ht="35.1" customHeight="1" x14ac:dyDescent="0.45">
      <c r="B16" s="99"/>
      <c r="C16" s="119" t="s">
        <v>21</v>
      </c>
      <c r="D16" s="123" t="s">
        <v>449</v>
      </c>
      <c r="E16" s="84" t="s">
        <v>109</v>
      </c>
      <c r="F16" s="10"/>
      <c r="G16" s="8" t="s">
        <v>533</v>
      </c>
      <c r="H16" s="8"/>
      <c r="I16" s="8"/>
      <c r="J16" s="9"/>
      <c r="K16" s="86" t="str">
        <f t="shared" ref="K16:K21" si="0">IF(S16&gt;1,"?",(IF(X16&gt;0,"?","")))</f>
        <v/>
      </c>
      <c r="L16" s="204">
        <v>0.1</v>
      </c>
      <c r="M16" s="205"/>
      <c r="N16" s="206"/>
      <c r="O16" s="207" t="str">
        <f>IF(M15=100%,"Valide",IF(M15&lt;100%,"Invalide",IF(M15&gt;100%,"Invalide")))</f>
        <v>Valide</v>
      </c>
      <c r="P16" s="208">
        <f>Q16</f>
        <v>0.1</v>
      </c>
      <c r="Q16" s="91">
        <f>L16</f>
        <v>0.1</v>
      </c>
      <c r="R16" s="92">
        <f>IF(J16&lt;&gt;"",1,IF(I16&lt;&gt;"",2/3,IF(H16&lt;&gt;"",1/3,0)))*Q16*20</f>
        <v>0</v>
      </c>
      <c r="S16" s="92">
        <f>IF(F16="",IF(G16&lt;&gt;"",1,0)+IF(H16&lt;&gt;"",1,0)+IF(I16&lt;&gt;"",1,0)+IF(J16&lt;&gt;"",1,0),0)</f>
        <v>1</v>
      </c>
      <c r="T16" s="92">
        <f>IF(F16&lt;&gt;"",0,IF(G16="",(R16/(Q16*20)),0.02+(R16/(Q16*20))))</f>
        <v>0.02</v>
      </c>
      <c r="U16" s="92">
        <f>IF(F16&lt;&gt;"",0,Q16)</f>
        <v>0.1</v>
      </c>
      <c r="V16" s="92">
        <f>IF(K16&lt;&gt;"",1,0)</f>
        <v>0</v>
      </c>
      <c r="W16" s="92" t="b">
        <f>IF(F16="",OR(G16&lt;&gt;"",H16&lt;&gt;"",I16&lt;&gt;"",J16&lt;&gt;""),0)</f>
        <v>1</v>
      </c>
      <c r="X16" s="92">
        <f>IF(F16&lt;&gt;"",IF(G16&lt;&gt;"",1,0)+IF(H16&lt;&gt;"",1,0)+IF(I16&lt;&gt;"",1,0)+IF(J16&lt;&gt;"",1,0),0)</f>
        <v>0</v>
      </c>
      <c r="Y16" s="92" t="b">
        <f>OR(W16=FALSE,W17=FALSE,W18=FALSE,W19=FALSE,W20=FALSE,W21=FALSE)</f>
        <v>0</v>
      </c>
      <c r="Z16" s="93">
        <f>SUM(U16:U21)</f>
        <v>0.99999999999999989</v>
      </c>
      <c r="AA16" s="94">
        <f>L15</f>
        <v>0.15</v>
      </c>
      <c r="AB16" s="92">
        <f>SUM(T16:T21)</f>
        <v>0.12000000000000001</v>
      </c>
      <c r="AC16" s="92">
        <f>IF(SUM(S16:S21)=0,0,1)</f>
        <v>1</v>
      </c>
      <c r="AD16" s="95">
        <f>IF(AC16=1,SUMPRODUCT(R16:R21,S16:S21)/SUMPRODUCT(Q16:Q21,S16:S21),0)</f>
        <v>0</v>
      </c>
      <c r="AE16" s="209"/>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203"/>
      <c r="BG16" s="203"/>
    </row>
    <row r="17" spans="3:59" ht="35.1" customHeight="1" x14ac:dyDescent="0.45">
      <c r="C17" s="119" t="s">
        <v>22</v>
      </c>
      <c r="D17" s="123" t="s">
        <v>450</v>
      </c>
      <c r="E17" s="84" t="s">
        <v>110</v>
      </c>
      <c r="F17" s="10"/>
      <c r="G17" s="8" t="s">
        <v>533</v>
      </c>
      <c r="H17" s="8"/>
      <c r="I17" s="8"/>
      <c r="J17" s="9"/>
      <c r="K17" s="86" t="str">
        <f t="shared" si="0"/>
        <v/>
      </c>
      <c r="L17" s="204">
        <v>0.15</v>
      </c>
      <c r="M17" s="193"/>
      <c r="N17" s="194"/>
      <c r="O17" s="210"/>
      <c r="Q17" s="91">
        <f t="shared" ref="Q17:Q21" si="1">L17</f>
        <v>0.15</v>
      </c>
      <c r="R17" s="92">
        <f t="shared" ref="R17:R21" si="2">IF(J17&lt;&gt;"",1,IF(I17&lt;&gt;"",2/3,IF(H17&lt;&gt;"",1/3,0)))*Q17*20</f>
        <v>0</v>
      </c>
      <c r="S17" s="92">
        <f t="shared" ref="S17:S21" si="3">IF(F17="",IF(G17&lt;&gt;"",1,0)+IF(H17&lt;&gt;"",1,0)+IF(I17&lt;&gt;"",1,0)+IF(J17&lt;&gt;"",1,0),0)</f>
        <v>1</v>
      </c>
      <c r="T17" s="92">
        <f t="shared" ref="T17:T21" si="4">IF(F17&lt;&gt;"",0,IF(G17="",(R17/(Q17*20)),0.02+(R17/(Q17*20))))</f>
        <v>0.02</v>
      </c>
      <c r="U17" s="92">
        <f t="shared" ref="U17:U21" si="5">IF(F17&lt;&gt;"",0,Q17)</f>
        <v>0.15</v>
      </c>
      <c r="V17" s="92">
        <f t="shared" ref="V17:V21" si="6">IF(K17&lt;&gt;"",1,0)</f>
        <v>0</v>
      </c>
      <c r="W17" s="92" t="b">
        <f t="shared" ref="W17:W21" si="7">IF(F17="",OR(G17&lt;&gt;"",H17&lt;&gt;"",I17&lt;&gt;"",J17&lt;&gt;""),0)</f>
        <v>1</v>
      </c>
      <c r="X17" s="92">
        <f t="shared" ref="X17:X21" si="8">IF(F17&lt;&gt;"",IF(G17&lt;&gt;"",1,0)+IF(H17&lt;&gt;"",1,0)+IF(I17&lt;&gt;"",1,0)+IF(J17&lt;&gt;"",1,0),0)</f>
        <v>0</v>
      </c>
      <c r="Y17" s="97"/>
      <c r="Z17" s="211"/>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3"/>
      <c r="BG17" s="203"/>
    </row>
    <row r="18" spans="3:59" ht="35.1" customHeight="1" x14ac:dyDescent="0.45">
      <c r="C18" s="119" t="s">
        <v>85</v>
      </c>
      <c r="D18" s="123" t="s">
        <v>451</v>
      </c>
      <c r="E18" s="84" t="s">
        <v>111</v>
      </c>
      <c r="F18" s="10"/>
      <c r="G18" s="8" t="s">
        <v>533</v>
      </c>
      <c r="H18" s="8"/>
      <c r="I18" s="8"/>
      <c r="J18" s="9"/>
      <c r="K18" s="86" t="str">
        <f t="shared" si="0"/>
        <v/>
      </c>
      <c r="L18" s="204">
        <v>0.15</v>
      </c>
      <c r="M18" s="193"/>
      <c r="N18" s="194"/>
      <c r="O18" s="210"/>
      <c r="Q18" s="91">
        <f t="shared" si="1"/>
        <v>0.15</v>
      </c>
      <c r="R18" s="92">
        <f t="shared" si="2"/>
        <v>0</v>
      </c>
      <c r="S18" s="92">
        <f t="shared" si="3"/>
        <v>1</v>
      </c>
      <c r="T18" s="92">
        <f t="shared" si="4"/>
        <v>0.02</v>
      </c>
      <c r="U18" s="92">
        <f t="shared" si="5"/>
        <v>0.15</v>
      </c>
      <c r="V18" s="92">
        <f t="shared" si="6"/>
        <v>0</v>
      </c>
      <c r="W18" s="92" t="b">
        <f t="shared" si="7"/>
        <v>1</v>
      </c>
      <c r="X18" s="92">
        <f t="shared" si="8"/>
        <v>0</v>
      </c>
      <c r="Y18" s="97"/>
      <c r="Z18" s="212"/>
      <c r="AH18" s="203"/>
      <c r="AI18" s="203"/>
      <c r="AJ18" s="203"/>
      <c r="AK18" s="203"/>
      <c r="AL18" s="203"/>
      <c r="AM18" s="203"/>
      <c r="AN18" s="203"/>
      <c r="AO18" s="203"/>
      <c r="AP18" s="203"/>
      <c r="AQ18" s="203"/>
      <c r="AR18" s="203"/>
      <c r="AS18" s="203"/>
      <c r="AT18" s="203"/>
      <c r="AU18" s="203"/>
      <c r="AV18" s="203"/>
      <c r="AW18" s="203"/>
      <c r="AX18" s="203"/>
      <c r="AY18" s="203"/>
      <c r="AZ18" s="203"/>
      <c r="BA18" s="203"/>
      <c r="BB18" s="203"/>
      <c r="BC18" s="203"/>
      <c r="BD18" s="203"/>
      <c r="BE18" s="203"/>
      <c r="BF18" s="203"/>
      <c r="BG18" s="203"/>
    </row>
    <row r="19" spans="3:59" ht="100" customHeight="1" x14ac:dyDescent="0.45">
      <c r="C19" s="119" t="s">
        <v>86</v>
      </c>
      <c r="D19" s="123" t="s">
        <v>452</v>
      </c>
      <c r="E19" s="84" t="s">
        <v>112</v>
      </c>
      <c r="F19" s="10"/>
      <c r="G19" s="8" t="s">
        <v>533</v>
      </c>
      <c r="H19" s="8"/>
      <c r="I19" s="8"/>
      <c r="J19" s="9"/>
      <c r="K19" s="86" t="str">
        <f t="shared" si="0"/>
        <v/>
      </c>
      <c r="L19" s="204">
        <v>0.3</v>
      </c>
      <c r="M19" s="193"/>
      <c r="N19" s="194"/>
      <c r="O19" s="210"/>
      <c r="Q19" s="91">
        <f t="shared" si="1"/>
        <v>0.3</v>
      </c>
      <c r="R19" s="92">
        <f t="shared" si="2"/>
        <v>0</v>
      </c>
      <c r="S19" s="92">
        <f t="shared" si="3"/>
        <v>1</v>
      </c>
      <c r="T19" s="92">
        <f t="shared" si="4"/>
        <v>0.02</v>
      </c>
      <c r="U19" s="92">
        <f t="shared" si="5"/>
        <v>0.3</v>
      </c>
      <c r="V19" s="92">
        <f t="shared" si="6"/>
        <v>0</v>
      </c>
      <c r="W19" s="92" t="b">
        <f t="shared" si="7"/>
        <v>1</v>
      </c>
      <c r="X19" s="92">
        <f t="shared" si="8"/>
        <v>0</v>
      </c>
      <c r="Y19" s="97"/>
      <c r="Z19" s="213"/>
      <c r="AE19" s="209"/>
      <c r="AH19" s="203"/>
      <c r="AI19" s="203"/>
      <c r="AJ19" s="203"/>
      <c r="AK19" s="203"/>
      <c r="AL19" s="203"/>
      <c r="AM19" s="203"/>
      <c r="AN19" s="203"/>
      <c r="AO19" s="203"/>
      <c r="AP19" s="203"/>
      <c r="AQ19" s="203"/>
      <c r="AR19" s="203"/>
      <c r="AS19" s="203"/>
      <c r="AT19" s="203"/>
      <c r="AU19" s="203"/>
      <c r="AV19" s="203"/>
      <c r="AW19" s="203"/>
      <c r="AX19" s="203"/>
      <c r="AY19" s="203"/>
      <c r="AZ19" s="203"/>
      <c r="BA19" s="203"/>
      <c r="BB19" s="203"/>
      <c r="BC19" s="203"/>
      <c r="BD19" s="203"/>
      <c r="BE19" s="203"/>
      <c r="BF19" s="203"/>
      <c r="BG19" s="203"/>
    </row>
    <row r="20" spans="3:59" ht="48" customHeight="1" x14ac:dyDescent="0.45">
      <c r="C20" s="119" t="s">
        <v>87</v>
      </c>
      <c r="D20" s="123" t="s">
        <v>453</v>
      </c>
      <c r="E20" s="84" t="s">
        <v>113</v>
      </c>
      <c r="F20" s="10"/>
      <c r="G20" s="8" t="s">
        <v>533</v>
      </c>
      <c r="H20" s="8"/>
      <c r="I20" s="8"/>
      <c r="J20" s="9"/>
      <c r="K20" s="86" t="str">
        <f t="shared" si="0"/>
        <v/>
      </c>
      <c r="L20" s="204">
        <v>0.2</v>
      </c>
      <c r="M20" s="193"/>
      <c r="N20" s="194"/>
      <c r="O20" s="210"/>
      <c r="Q20" s="91">
        <f t="shared" si="1"/>
        <v>0.2</v>
      </c>
      <c r="R20" s="92">
        <f t="shared" si="2"/>
        <v>0</v>
      </c>
      <c r="S20" s="92">
        <f t="shared" si="3"/>
        <v>1</v>
      </c>
      <c r="T20" s="92">
        <f t="shared" si="4"/>
        <v>0.02</v>
      </c>
      <c r="U20" s="92">
        <f t="shared" si="5"/>
        <v>0.2</v>
      </c>
      <c r="V20" s="92">
        <f t="shared" si="6"/>
        <v>0</v>
      </c>
      <c r="W20" s="92" t="b">
        <f>IF(F20="",OR(G20&lt;&gt;"",H20&lt;&gt;"",I20&lt;&gt;"",J20&lt;&gt;""),0)</f>
        <v>1</v>
      </c>
      <c r="X20" s="92">
        <f t="shared" si="8"/>
        <v>0</v>
      </c>
      <c r="Y20" s="97"/>
      <c r="Z20" s="214"/>
      <c r="AE20" s="209"/>
      <c r="AH20" s="203"/>
      <c r="AI20" s="203"/>
      <c r="AJ20" s="203"/>
      <c r="AK20" s="203"/>
      <c r="AL20" s="203"/>
      <c r="AM20" s="203"/>
      <c r="AN20" s="203"/>
      <c r="AO20" s="203"/>
      <c r="AP20" s="203"/>
      <c r="AQ20" s="203"/>
      <c r="AR20" s="203"/>
      <c r="AS20" s="203"/>
      <c r="AT20" s="203"/>
      <c r="AU20" s="203"/>
      <c r="AV20" s="203"/>
      <c r="AW20" s="203"/>
      <c r="AX20" s="203"/>
      <c r="AY20" s="203"/>
      <c r="AZ20" s="203"/>
      <c r="BA20" s="203"/>
      <c r="BB20" s="203"/>
      <c r="BC20" s="203"/>
      <c r="BD20" s="203"/>
      <c r="BE20" s="203"/>
      <c r="BF20" s="203"/>
      <c r="BG20" s="203"/>
    </row>
    <row r="21" spans="3:59" ht="48" customHeight="1" x14ac:dyDescent="0.45">
      <c r="C21" s="215" t="s">
        <v>88</v>
      </c>
      <c r="D21" s="216" t="s">
        <v>454</v>
      </c>
      <c r="E21" s="217" t="s">
        <v>114</v>
      </c>
      <c r="F21" s="23"/>
      <c r="G21" s="28" t="s">
        <v>533</v>
      </c>
      <c r="H21" s="28"/>
      <c r="I21" s="28"/>
      <c r="J21" s="29"/>
      <c r="K21" s="86" t="str">
        <f t="shared" si="0"/>
        <v/>
      </c>
      <c r="L21" s="204">
        <v>0.1</v>
      </c>
      <c r="M21" s="193"/>
      <c r="N21" s="194"/>
      <c r="O21" s="210"/>
      <c r="Q21" s="91">
        <f t="shared" si="1"/>
        <v>0.1</v>
      </c>
      <c r="R21" s="92">
        <f t="shared" si="2"/>
        <v>0</v>
      </c>
      <c r="S21" s="92">
        <f t="shared" si="3"/>
        <v>1</v>
      </c>
      <c r="T21" s="92">
        <f t="shared" si="4"/>
        <v>0.02</v>
      </c>
      <c r="U21" s="92">
        <f t="shared" si="5"/>
        <v>0.1</v>
      </c>
      <c r="V21" s="92">
        <f t="shared" si="6"/>
        <v>0</v>
      </c>
      <c r="W21" s="92" t="b">
        <f t="shared" si="7"/>
        <v>1</v>
      </c>
      <c r="X21" s="92">
        <f t="shared" si="8"/>
        <v>0</v>
      </c>
      <c r="Y21" s="97"/>
      <c r="Z21" s="106">
        <f>Z16*AA16</f>
        <v>0.14999999999999997</v>
      </c>
      <c r="AA21" s="97"/>
      <c r="AB21" s="97"/>
      <c r="AC21" s="97"/>
      <c r="AD21" s="218"/>
      <c r="AE21" s="219"/>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203"/>
      <c r="BD21" s="203"/>
      <c r="BE21" s="203"/>
      <c r="BF21" s="203"/>
      <c r="BG21" s="203"/>
    </row>
    <row r="22" spans="3:59" ht="30" customHeight="1" x14ac:dyDescent="0.45">
      <c r="C22" s="394" t="s">
        <v>81</v>
      </c>
      <c r="D22" s="395"/>
      <c r="E22" s="395"/>
      <c r="F22" s="395"/>
      <c r="G22" s="395"/>
      <c r="H22" s="395"/>
      <c r="I22" s="395"/>
      <c r="J22" s="396"/>
      <c r="K22" s="220"/>
      <c r="L22" s="199">
        <v>0.1</v>
      </c>
      <c r="M22" s="78">
        <f>SUM(L23:L29)</f>
        <v>1</v>
      </c>
      <c r="N22" s="221"/>
      <c r="O22" s="210"/>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203"/>
      <c r="BD22" s="203"/>
      <c r="BE22" s="203"/>
      <c r="BF22" s="203"/>
      <c r="BG22" s="203"/>
    </row>
    <row r="23" spans="3:59" ht="64" customHeight="1" x14ac:dyDescent="0.45">
      <c r="C23" s="222" t="s">
        <v>89</v>
      </c>
      <c r="D23" s="84" t="s">
        <v>455</v>
      </c>
      <c r="E23" s="85" t="s">
        <v>115</v>
      </c>
      <c r="F23" s="10"/>
      <c r="G23" s="8" t="s">
        <v>533</v>
      </c>
      <c r="H23" s="8"/>
      <c r="I23" s="8"/>
      <c r="J23" s="9"/>
      <c r="K23" s="86" t="str">
        <f>IF(S23&gt;1,"?",(IF(X23&gt;0,"?","")))</f>
        <v/>
      </c>
      <c r="L23" s="204">
        <v>0.1</v>
      </c>
      <c r="M23" s="193"/>
      <c r="N23" s="194"/>
      <c r="O23" s="210"/>
      <c r="Q23" s="91">
        <f>L23</f>
        <v>0.1</v>
      </c>
      <c r="R23" s="92">
        <f>IF(J23&lt;&gt;"",1,IF(I23&lt;&gt;"",2/3,IF(H23&lt;&gt;"",1/3,0)))*Q23*20</f>
        <v>0</v>
      </c>
      <c r="S23" s="92">
        <f>IF(F23="",IF(G23&lt;&gt;"",1,0)+IF(H23&lt;&gt;"",1,0)+IF(I23&lt;&gt;"",1,0)+IF(J23&lt;&gt;"",1,0),0)</f>
        <v>1</v>
      </c>
      <c r="T23" s="92">
        <f>IF(F23&lt;&gt;"",0,IF(G23="",(R23/(Q23*20)),0.02+(R23/(Q23*20))))</f>
        <v>0.02</v>
      </c>
      <c r="U23" s="92">
        <f>IF(F23&lt;&gt;"",0,Q23)</f>
        <v>0.1</v>
      </c>
      <c r="V23" s="92">
        <f>IF(K23&lt;&gt;"",1,0)</f>
        <v>0</v>
      </c>
      <c r="W23" s="92" t="b">
        <f>IF(F23="",OR(G23&lt;&gt;"",H23&lt;&gt;"",I23&lt;&gt;"",J23&lt;&gt;""),0)</f>
        <v>1</v>
      </c>
      <c r="X23" s="92">
        <f>IF(F23&lt;&gt;"",IF(G23&lt;&gt;"",1,0)+IF(H23&lt;&gt;"",1,0)+IF(I23&lt;&gt;"",1,0)+IF(J23&lt;&gt;"",1,0),0)</f>
        <v>0</v>
      </c>
      <c r="Y23" s="92" t="b">
        <f>OR(W23=FALSE,W24=FALSE,W25=FALSE,W26=FALSE,W27=FALSE,W28=FALSE,W29=FALSE)</f>
        <v>0</v>
      </c>
      <c r="Z23" s="93">
        <f>SUM(U23:U29)</f>
        <v>1</v>
      </c>
      <c r="AA23" s="94">
        <f>L22</f>
        <v>0.1</v>
      </c>
      <c r="AB23" s="92">
        <f>SUM(T23:T29)</f>
        <v>0.14000000000000001</v>
      </c>
      <c r="AC23" s="92">
        <f>IF(SUM(S23:S29)=0,0,1)</f>
        <v>1</v>
      </c>
      <c r="AD23" s="95">
        <f>IF(AC23=1,SUMPRODUCT(R23:R29,S23:S29)/SUMPRODUCT(Q23:Q29,S23:S29),0)</f>
        <v>0</v>
      </c>
      <c r="AE23" s="209"/>
      <c r="AH23" s="203"/>
      <c r="AI23" s="203"/>
      <c r="AJ23" s="203"/>
      <c r="AK23" s="203"/>
      <c r="AL23" s="203"/>
      <c r="AM23" s="203"/>
      <c r="AN23" s="203"/>
      <c r="AO23" s="203"/>
      <c r="AP23" s="203"/>
      <c r="AQ23" s="203"/>
      <c r="AR23" s="203"/>
      <c r="AS23" s="203"/>
      <c r="AT23" s="203"/>
      <c r="AU23" s="203"/>
      <c r="AV23" s="203"/>
      <c r="AW23" s="203"/>
      <c r="AX23" s="203"/>
      <c r="AY23" s="203"/>
      <c r="AZ23" s="203"/>
      <c r="BA23" s="203"/>
      <c r="BB23" s="203"/>
      <c r="BC23" s="203"/>
      <c r="BD23" s="203"/>
      <c r="BE23" s="203"/>
      <c r="BF23" s="203"/>
      <c r="BG23" s="203"/>
    </row>
    <row r="24" spans="3:59" ht="49" customHeight="1" x14ac:dyDescent="0.45">
      <c r="C24" s="223" t="s">
        <v>90</v>
      </c>
      <c r="D24" s="84" t="s">
        <v>456</v>
      </c>
      <c r="E24" s="391" t="s">
        <v>530</v>
      </c>
      <c r="F24" s="10"/>
      <c r="G24" s="8" t="s">
        <v>533</v>
      </c>
      <c r="H24" s="8"/>
      <c r="I24" s="8"/>
      <c r="J24" s="9"/>
      <c r="K24" s="86" t="str">
        <f t="shared" ref="K24:K29" si="9">IF(S24&gt;1,"?",(IF(X24&gt;0,"?","")))</f>
        <v/>
      </c>
      <c r="L24" s="204">
        <v>0.1</v>
      </c>
      <c r="M24" s="193"/>
      <c r="N24" s="194"/>
      <c r="O24" s="210"/>
      <c r="Q24" s="91">
        <f t="shared" ref="Q24:Q29" si="10">L24</f>
        <v>0.1</v>
      </c>
      <c r="R24" s="92">
        <f t="shared" ref="R24:R29" si="11">IF(J24&lt;&gt;"",1,IF(I24&lt;&gt;"",2/3,IF(H24&lt;&gt;"",1/3,0)))*Q24*20</f>
        <v>0</v>
      </c>
      <c r="S24" s="92">
        <f t="shared" ref="S24:S29" si="12">IF(F24="",IF(G24&lt;&gt;"",1,0)+IF(H24&lt;&gt;"",1,0)+IF(I24&lt;&gt;"",1,0)+IF(J24&lt;&gt;"",1,0),0)</f>
        <v>1</v>
      </c>
      <c r="T24" s="92">
        <f t="shared" ref="T24:T29" si="13">IF(F24&lt;&gt;"",0,IF(G24="",(R24/(Q24*20)),0.02+(R24/(Q24*20))))</f>
        <v>0.02</v>
      </c>
      <c r="U24" s="92">
        <f t="shared" ref="U24:U29" si="14">IF(F24&lt;&gt;"",0,Q24)</f>
        <v>0.1</v>
      </c>
      <c r="V24" s="92">
        <f t="shared" ref="V24:V29" si="15">IF(K24&lt;&gt;"",1,0)</f>
        <v>0</v>
      </c>
      <c r="W24" s="92" t="b">
        <f t="shared" ref="W24:W29" si="16">IF(F24="",OR(G24&lt;&gt;"",H24&lt;&gt;"",I24&lt;&gt;"",J24&lt;&gt;""),0)</f>
        <v>1</v>
      </c>
      <c r="X24" s="92">
        <f t="shared" ref="X24:X29" si="17">IF(F24&lt;&gt;"",IF(G24&lt;&gt;"",1,0)+IF(H24&lt;&gt;"",1,0)+IF(I24&lt;&gt;"",1,0)+IF(J24&lt;&gt;"",1,0),0)</f>
        <v>0</v>
      </c>
      <c r="Y24" s="97"/>
      <c r="Z24" s="211"/>
      <c r="AE24" s="219"/>
      <c r="AH24" s="203"/>
      <c r="AI24" s="203"/>
      <c r="AJ24" s="203"/>
      <c r="AK24" s="203"/>
      <c r="AL24" s="203"/>
      <c r="AM24" s="203"/>
      <c r="AN24" s="203"/>
      <c r="AO24" s="203"/>
      <c r="AP24" s="203"/>
      <c r="AQ24" s="203"/>
      <c r="AR24" s="203"/>
      <c r="AS24" s="203"/>
      <c r="AT24" s="203"/>
      <c r="AU24" s="203"/>
      <c r="AV24" s="203"/>
      <c r="AW24" s="203"/>
      <c r="AX24" s="203"/>
      <c r="AY24" s="203"/>
      <c r="AZ24" s="203"/>
      <c r="BA24" s="203"/>
      <c r="BB24" s="203"/>
      <c r="BC24" s="203"/>
      <c r="BD24" s="203"/>
      <c r="BE24" s="203"/>
      <c r="BF24" s="203"/>
      <c r="BG24" s="203"/>
    </row>
    <row r="25" spans="3:59" ht="35.049999999999997" customHeight="1" x14ac:dyDescent="0.45">
      <c r="C25" s="223" t="s">
        <v>91</v>
      </c>
      <c r="D25" s="84" t="s">
        <v>457</v>
      </c>
      <c r="E25" s="392"/>
      <c r="F25" s="10"/>
      <c r="G25" s="8" t="s">
        <v>533</v>
      </c>
      <c r="H25" s="8"/>
      <c r="I25" s="8"/>
      <c r="J25" s="9"/>
      <c r="K25" s="86" t="str">
        <f t="shared" si="9"/>
        <v/>
      </c>
      <c r="L25" s="204">
        <v>0.2</v>
      </c>
      <c r="Q25" s="91">
        <f t="shared" si="10"/>
        <v>0.2</v>
      </c>
      <c r="R25" s="92">
        <f t="shared" si="11"/>
        <v>0</v>
      </c>
      <c r="S25" s="92">
        <f t="shared" si="12"/>
        <v>1</v>
      </c>
      <c r="T25" s="92">
        <f t="shared" si="13"/>
        <v>0.02</v>
      </c>
      <c r="U25" s="92">
        <f t="shared" si="14"/>
        <v>0.2</v>
      </c>
      <c r="V25" s="92">
        <f t="shared" si="15"/>
        <v>0</v>
      </c>
      <c r="W25" s="92" t="b">
        <f t="shared" si="16"/>
        <v>1</v>
      </c>
      <c r="X25" s="92">
        <f t="shared" si="17"/>
        <v>0</v>
      </c>
      <c r="Y25" s="97"/>
      <c r="Z25" s="212"/>
      <c r="AH25" s="203"/>
      <c r="AI25" s="203"/>
      <c r="AJ25" s="203"/>
      <c r="AK25" s="203"/>
      <c r="AL25" s="203"/>
      <c r="AM25" s="203"/>
      <c r="AN25" s="203"/>
      <c r="AO25" s="203"/>
      <c r="AP25" s="203"/>
      <c r="AQ25" s="203"/>
      <c r="AR25" s="203"/>
      <c r="AS25" s="203"/>
      <c r="AT25" s="203"/>
      <c r="AU25" s="203"/>
      <c r="AV25" s="203"/>
      <c r="AW25" s="203"/>
      <c r="AX25" s="203"/>
      <c r="AY25" s="203"/>
      <c r="AZ25" s="203"/>
      <c r="BA25" s="203"/>
      <c r="BB25" s="203"/>
      <c r="BC25" s="203"/>
      <c r="BD25" s="203"/>
      <c r="BE25" s="203"/>
      <c r="BF25" s="203"/>
      <c r="BG25" s="203"/>
    </row>
    <row r="26" spans="3:59" ht="35.049999999999997" customHeight="1" x14ac:dyDescent="0.45">
      <c r="C26" s="223" t="s">
        <v>92</v>
      </c>
      <c r="D26" s="84" t="s">
        <v>458</v>
      </c>
      <c r="E26" s="392"/>
      <c r="F26" s="10"/>
      <c r="G26" s="8" t="s">
        <v>533</v>
      </c>
      <c r="H26" s="8"/>
      <c r="I26" s="8"/>
      <c r="J26" s="9"/>
      <c r="K26" s="86" t="str">
        <f t="shared" si="9"/>
        <v/>
      </c>
      <c r="L26" s="204">
        <v>0.1</v>
      </c>
      <c r="Q26" s="91">
        <f t="shared" si="10"/>
        <v>0.1</v>
      </c>
      <c r="R26" s="92">
        <f t="shared" si="11"/>
        <v>0</v>
      </c>
      <c r="S26" s="92">
        <f t="shared" si="12"/>
        <v>1</v>
      </c>
      <c r="T26" s="92">
        <f t="shared" si="13"/>
        <v>0.02</v>
      </c>
      <c r="U26" s="92">
        <f t="shared" si="14"/>
        <v>0.1</v>
      </c>
      <c r="V26" s="92">
        <f t="shared" si="15"/>
        <v>0</v>
      </c>
      <c r="W26" s="92" t="b">
        <f t="shared" si="16"/>
        <v>1</v>
      </c>
      <c r="X26" s="92">
        <f t="shared" si="17"/>
        <v>0</v>
      </c>
      <c r="Y26" s="97"/>
      <c r="Z26" s="21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03"/>
    </row>
    <row r="27" spans="3:59" ht="35.049999999999997" customHeight="1" x14ac:dyDescent="0.45">
      <c r="C27" s="223" t="s">
        <v>93</v>
      </c>
      <c r="D27" s="84" t="s">
        <v>459</v>
      </c>
      <c r="E27" s="393"/>
      <c r="F27" s="10"/>
      <c r="G27" s="8" t="s">
        <v>533</v>
      </c>
      <c r="H27" s="8"/>
      <c r="I27" s="8"/>
      <c r="J27" s="9"/>
      <c r="K27" s="86" t="str">
        <f t="shared" si="9"/>
        <v/>
      </c>
      <c r="L27" s="204">
        <v>0.1</v>
      </c>
      <c r="Q27" s="91">
        <f t="shared" si="10"/>
        <v>0.1</v>
      </c>
      <c r="R27" s="92">
        <f t="shared" si="11"/>
        <v>0</v>
      </c>
      <c r="S27" s="92">
        <f t="shared" si="12"/>
        <v>1</v>
      </c>
      <c r="T27" s="92">
        <f t="shared" si="13"/>
        <v>0.02</v>
      </c>
      <c r="U27" s="92">
        <f t="shared" si="14"/>
        <v>0.1</v>
      </c>
      <c r="V27" s="92">
        <f t="shared" si="15"/>
        <v>0</v>
      </c>
      <c r="W27" s="92" t="b">
        <f t="shared" si="16"/>
        <v>1</v>
      </c>
      <c r="X27" s="92">
        <f t="shared" si="17"/>
        <v>0</v>
      </c>
      <c r="Y27" s="97"/>
      <c r="Z27" s="21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row>
    <row r="28" spans="3:59" ht="35.049999999999997" customHeight="1" x14ac:dyDescent="0.45">
      <c r="C28" s="127" t="s">
        <v>94</v>
      </c>
      <c r="D28" s="84" t="s">
        <v>460</v>
      </c>
      <c r="E28" s="85" t="s">
        <v>116</v>
      </c>
      <c r="F28" s="10"/>
      <c r="G28" s="8" t="s">
        <v>533</v>
      </c>
      <c r="H28" s="8"/>
      <c r="I28" s="8"/>
      <c r="J28" s="9"/>
      <c r="K28" s="86" t="str">
        <f t="shared" si="9"/>
        <v/>
      </c>
      <c r="L28" s="204">
        <v>0.1</v>
      </c>
      <c r="Q28" s="91">
        <f t="shared" si="10"/>
        <v>0.1</v>
      </c>
      <c r="R28" s="92">
        <f t="shared" si="11"/>
        <v>0</v>
      </c>
      <c r="S28" s="92">
        <f t="shared" si="12"/>
        <v>1</v>
      </c>
      <c r="T28" s="92">
        <f t="shared" si="13"/>
        <v>0.02</v>
      </c>
      <c r="U28" s="92">
        <f t="shared" si="14"/>
        <v>0.1</v>
      </c>
      <c r="V28" s="92">
        <f t="shared" si="15"/>
        <v>0</v>
      </c>
      <c r="W28" s="92" t="b">
        <f t="shared" si="16"/>
        <v>1</v>
      </c>
      <c r="X28" s="92">
        <f t="shared" si="17"/>
        <v>0</v>
      </c>
      <c r="Y28" s="97"/>
      <c r="Z28" s="214"/>
      <c r="AA28" s="97"/>
      <c r="AB28" s="97"/>
      <c r="AC28" s="97"/>
      <c r="AD28" s="218"/>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row>
    <row r="29" spans="3:59" ht="35.049999999999997" customHeight="1" x14ac:dyDescent="0.45">
      <c r="C29" s="224" t="s">
        <v>95</v>
      </c>
      <c r="D29" s="216" t="s">
        <v>461</v>
      </c>
      <c r="E29" s="216" t="s">
        <v>117</v>
      </c>
      <c r="F29" s="23"/>
      <c r="G29" s="28" t="s">
        <v>533</v>
      </c>
      <c r="H29" s="28"/>
      <c r="I29" s="28"/>
      <c r="J29" s="29"/>
      <c r="K29" s="86" t="str">
        <f t="shared" si="9"/>
        <v/>
      </c>
      <c r="L29" s="204">
        <v>0.3</v>
      </c>
      <c r="Q29" s="91">
        <f t="shared" si="10"/>
        <v>0.3</v>
      </c>
      <c r="R29" s="92">
        <f t="shared" si="11"/>
        <v>0</v>
      </c>
      <c r="S29" s="92">
        <f t="shared" si="12"/>
        <v>1</v>
      </c>
      <c r="T29" s="92">
        <f t="shared" si="13"/>
        <v>0.02</v>
      </c>
      <c r="U29" s="92">
        <f t="shared" si="14"/>
        <v>0.3</v>
      </c>
      <c r="V29" s="92">
        <f t="shared" si="15"/>
        <v>0</v>
      </c>
      <c r="W29" s="92" t="b">
        <f t="shared" si="16"/>
        <v>1</v>
      </c>
      <c r="X29" s="92">
        <f t="shared" si="17"/>
        <v>0</v>
      </c>
      <c r="Y29" s="97"/>
      <c r="Z29" s="106">
        <f>Z23*AA23</f>
        <v>0.1</v>
      </c>
    </row>
    <row r="30" spans="3:59" ht="30" customHeight="1" x14ac:dyDescent="0.45">
      <c r="C30" s="388" t="s">
        <v>97</v>
      </c>
      <c r="D30" s="389"/>
      <c r="E30" s="389"/>
      <c r="F30" s="389"/>
      <c r="G30" s="389"/>
      <c r="H30" s="389"/>
      <c r="I30" s="389"/>
      <c r="J30" s="390"/>
      <c r="K30" s="225"/>
      <c r="L30" s="199">
        <v>0.1</v>
      </c>
      <c r="M30" s="78">
        <f>SUM(L31:L33)</f>
        <v>1</v>
      </c>
    </row>
    <row r="31" spans="3:59" ht="80.099999999999994" customHeight="1" x14ac:dyDescent="0.45">
      <c r="C31" s="223" t="s">
        <v>23</v>
      </c>
      <c r="D31" s="84" t="s">
        <v>462</v>
      </c>
      <c r="E31" s="226" t="s">
        <v>118</v>
      </c>
      <c r="F31" s="10"/>
      <c r="G31" s="8" t="s">
        <v>533</v>
      </c>
      <c r="H31" s="8"/>
      <c r="I31" s="8"/>
      <c r="J31" s="9"/>
      <c r="K31" s="86" t="str">
        <f>IF(S31&gt;1,"?",(IF(X31&gt;0,"?","")))</f>
        <v/>
      </c>
      <c r="L31" s="204">
        <v>0.2</v>
      </c>
      <c r="Q31" s="91">
        <f>L31</f>
        <v>0.2</v>
      </c>
      <c r="R31" s="92">
        <f>IF(J31&lt;&gt;"",1,IF(I31&lt;&gt;"",2/3,IF(H31&lt;&gt;"",1/3,0)))*Q31*20</f>
        <v>0</v>
      </c>
      <c r="S31" s="92">
        <f>IF(F31="",IF(G31&lt;&gt;"",1,0)+IF(H31&lt;&gt;"",1,0)+IF(I31&lt;&gt;"",1,0)+IF(J31&lt;&gt;"",1,0),0)</f>
        <v>1</v>
      </c>
      <c r="T31" s="92">
        <f>IF(F31&lt;&gt;"",0,IF(G31="",(R31/(Q31*20)),0.02+(R31/(Q31*20))))</f>
        <v>0.02</v>
      </c>
      <c r="U31" s="92">
        <f>IF(F31&lt;&gt;"",0,Q31)</f>
        <v>0.2</v>
      </c>
      <c r="V31" s="92">
        <f>IF(K31&lt;&gt;"",1,0)</f>
        <v>0</v>
      </c>
      <c r="W31" s="92" t="b">
        <f>IF(F31="",OR(G31&lt;&gt;"",H31&lt;&gt;"",I31&lt;&gt;"",J31&lt;&gt;""),0)</f>
        <v>1</v>
      </c>
      <c r="X31" s="92">
        <f>IF(F31&lt;&gt;"",IF(G31&lt;&gt;"",1,0)+IF(H31&lt;&gt;"",1,0)+IF(I31&lt;&gt;"",1,0)+IF(J31&lt;&gt;"",1,0),0)</f>
        <v>0</v>
      </c>
      <c r="Y31" s="92" t="b">
        <f>OR(W31=FALSE,W32=FALSE,W33=FALSE)</f>
        <v>0</v>
      </c>
      <c r="Z31" s="93">
        <f>SUM(U31:U33)</f>
        <v>1</v>
      </c>
      <c r="AA31" s="94">
        <f>L30</f>
        <v>0.1</v>
      </c>
      <c r="AB31" s="92">
        <f>SUM(T31:T33)</f>
        <v>0.06</v>
      </c>
      <c r="AC31" s="92">
        <f>IF(SUM(S31:S33)=0,0,1)</f>
        <v>1</v>
      </c>
      <c r="AD31" s="95">
        <f>IF(AC31=1,SUMPRODUCT(R31:R33,S31:S33)/SUMPRODUCT(Q31:Q33,S31:S33),0)</f>
        <v>0</v>
      </c>
    </row>
    <row r="32" spans="3:59" ht="80.099999999999994" customHeight="1" x14ac:dyDescent="0.45">
      <c r="C32" s="227" t="s">
        <v>24</v>
      </c>
      <c r="D32" s="228" t="s">
        <v>463</v>
      </c>
      <c r="E32" s="84" t="s">
        <v>119</v>
      </c>
      <c r="F32" s="10"/>
      <c r="G32" s="8" t="s">
        <v>533</v>
      </c>
      <c r="H32" s="8"/>
      <c r="I32" s="8"/>
      <c r="J32" s="9"/>
      <c r="K32" s="86" t="str">
        <f t="shared" ref="K32:K33" si="18">IF(S32&gt;1,"?",(IF(X32&gt;0,"?","")))</f>
        <v/>
      </c>
      <c r="L32" s="204">
        <v>0.3</v>
      </c>
      <c r="Q32" s="91">
        <f t="shared" ref="Q32:Q33" si="19">L32</f>
        <v>0.3</v>
      </c>
      <c r="R32" s="92">
        <f t="shared" ref="R32:R33" si="20">IF(J32&lt;&gt;"",1,IF(I32&lt;&gt;"",2/3,IF(H32&lt;&gt;"",1/3,0)))*Q32*20</f>
        <v>0</v>
      </c>
      <c r="S32" s="92">
        <f t="shared" ref="S32:S33" si="21">IF(F32="",IF(G32&lt;&gt;"",1,0)+IF(H32&lt;&gt;"",1,0)+IF(I32&lt;&gt;"",1,0)+IF(J32&lt;&gt;"",1,0),0)</f>
        <v>1</v>
      </c>
      <c r="T32" s="92">
        <f t="shared" ref="T32:T33" si="22">IF(F32&lt;&gt;"",0,IF(G32="",(R32/(Q32*20)),0.02+(R32/(Q32*20))))</f>
        <v>0.02</v>
      </c>
      <c r="U32" s="92">
        <f t="shared" ref="U32:U33" si="23">IF(F32&lt;&gt;"",0,Q32)</f>
        <v>0.3</v>
      </c>
      <c r="V32" s="92">
        <f t="shared" ref="V32:V33" si="24">IF(K32&lt;&gt;"",1,0)</f>
        <v>0</v>
      </c>
      <c r="W32" s="92" t="b">
        <f t="shared" ref="W32:W33" si="25">IF(F32="",OR(G32&lt;&gt;"",H32&lt;&gt;"",I32&lt;&gt;"",J32&lt;&gt;""),0)</f>
        <v>1</v>
      </c>
      <c r="X32" s="92">
        <f t="shared" ref="X32:X33" si="26">IF(F32&lt;&gt;"",IF(G32&lt;&gt;"",1,0)+IF(H32&lt;&gt;"",1,0)+IF(I32&lt;&gt;"",1,0)+IF(J32&lt;&gt;"",1,0),0)</f>
        <v>0</v>
      </c>
      <c r="Y32" s="229"/>
      <c r="Z32" s="230"/>
    </row>
    <row r="33" spans="3:30" ht="35.25" customHeight="1" x14ac:dyDescent="0.45">
      <c r="C33" s="231" t="s">
        <v>26</v>
      </c>
      <c r="D33" s="232" t="s">
        <v>464</v>
      </c>
      <c r="E33" s="217" t="s">
        <v>120</v>
      </c>
      <c r="F33" s="23"/>
      <c r="G33" s="28" t="s">
        <v>533</v>
      </c>
      <c r="H33" s="28"/>
      <c r="I33" s="28"/>
      <c r="J33" s="29"/>
      <c r="K33" s="86" t="str">
        <f t="shared" si="18"/>
        <v/>
      </c>
      <c r="L33" s="204">
        <v>0.5</v>
      </c>
      <c r="Q33" s="91">
        <f t="shared" si="19"/>
        <v>0.5</v>
      </c>
      <c r="R33" s="92">
        <f t="shared" si="20"/>
        <v>0</v>
      </c>
      <c r="S33" s="92">
        <f t="shared" si="21"/>
        <v>1</v>
      </c>
      <c r="T33" s="92">
        <f t="shared" si="22"/>
        <v>0.02</v>
      </c>
      <c r="U33" s="92">
        <f t="shared" si="23"/>
        <v>0.5</v>
      </c>
      <c r="V33" s="92">
        <f t="shared" si="24"/>
        <v>0</v>
      </c>
      <c r="W33" s="92" t="b">
        <f t="shared" si="25"/>
        <v>1</v>
      </c>
      <c r="X33" s="92">
        <f t="shared" si="26"/>
        <v>0</v>
      </c>
      <c r="Y33" s="233"/>
      <c r="Z33" s="106">
        <f>Z31*AA31</f>
        <v>0.1</v>
      </c>
    </row>
    <row r="34" spans="3:30" ht="35.25" customHeight="1" x14ac:dyDescent="0.45">
      <c r="C34" s="388" t="s">
        <v>98</v>
      </c>
      <c r="D34" s="389"/>
      <c r="E34" s="389"/>
      <c r="F34" s="389"/>
      <c r="G34" s="389"/>
      <c r="H34" s="389"/>
      <c r="I34" s="389"/>
      <c r="J34" s="390"/>
      <c r="K34" s="225"/>
      <c r="L34" s="199">
        <v>0.25</v>
      </c>
      <c r="M34" s="78">
        <f>SUM(L35:L37)</f>
        <v>1</v>
      </c>
      <c r="Q34" s="234"/>
      <c r="R34" s="97"/>
      <c r="S34" s="97"/>
      <c r="T34" s="97"/>
      <c r="U34" s="97"/>
      <c r="V34" s="97"/>
      <c r="W34" s="97"/>
      <c r="X34" s="97"/>
      <c r="Y34" s="97"/>
      <c r="Z34" s="235"/>
    </row>
    <row r="35" spans="3:30" ht="35.049999999999997" customHeight="1" x14ac:dyDescent="0.45">
      <c r="C35" s="223" t="s">
        <v>60</v>
      </c>
      <c r="D35" s="236" t="s">
        <v>465</v>
      </c>
      <c r="E35" s="226" t="s">
        <v>123</v>
      </c>
      <c r="F35" s="10"/>
      <c r="G35" s="8" t="s">
        <v>533</v>
      </c>
      <c r="H35" s="8"/>
      <c r="I35" s="8"/>
      <c r="J35" s="9"/>
      <c r="K35" s="86" t="str">
        <f>IF(S35&gt;1,"?",(IF(X35&gt;0,"?","")))</f>
        <v/>
      </c>
      <c r="L35" s="204">
        <v>0.2</v>
      </c>
      <c r="Q35" s="91">
        <f>L35</f>
        <v>0.2</v>
      </c>
      <c r="R35" s="92">
        <f>IF(J35&lt;&gt;"",1,IF(I35&lt;&gt;"",2/3,IF(H35&lt;&gt;"",1/3,0)))*Q35*20</f>
        <v>0</v>
      </c>
      <c r="S35" s="92">
        <f>IF(F35="",IF(G35&lt;&gt;"",1,0)+IF(H35&lt;&gt;"",1,0)+IF(I35&lt;&gt;"",1,0)+IF(J35&lt;&gt;"",1,0),0)</f>
        <v>1</v>
      </c>
      <c r="T35" s="92">
        <f>IF(F35&lt;&gt;"",0,IF(G35="",(R35/(Q35*20)),0.02+(R35/(Q35*20))))</f>
        <v>0.02</v>
      </c>
      <c r="U35" s="92">
        <f>IF(F35&lt;&gt;"",0,Q35)</f>
        <v>0.2</v>
      </c>
      <c r="V35" s="92">
        <f>IF(K35&lt;&gt;"",1,0)</f>
        <v>0</v>
      </c>
      <c r="W35" s="92" t="b">
        <f>IF(F35="",OR(G35&lt;&gt;"",H35&lt;&gt;"",I35&lt;&gt;"",J35&lt;&gt;""),0)</f>
        <v>1</v>
      </c>
      <c r="X35" s="92">
        <f>IF(F35&lt;&gt;"",IF(G35&lt;&gt;"",1,0)+IF(H35&lt;&gt;"",1,0)+IF(I35&lt;&gt;"",1,0)+IF(J35&lt;&gt;"",1,0),0)</f>
        <v>0</v>
      </c>
      <c r="Y35" s="92" t="b">
        <f>OR(W35=FALSE,W36=FALSE,W37=FALSE)</f>
        <v>0</v>
      </c>
      <c r="Z35" s="93">
        <f>SUM(U35:U37)</f>
        <v>1</v>
      </c>
      <c r="AA35" s="94">
        <f>L34</f>
        <v>0.25</v>
      </c>
      <c r="AB35" s="92">
        <f>SUM(T35:T37)</f>
        <v>0.06</v>
      </c>
      <c r="AC35" s="92">
        <f>IF(SUM(S35:S37)=0,0,1)</f>
        <v>1</v>
      </c>
      <c r="AD35" s="95">
        <f>IF(AC35=1,SUMPRODUCT(R35:R37,S35:S37)/SUMPRODUCT(Q35:Q37,S35:S37),0)</f>
        <v>0</v>
      </c>
    </row>
    <row r="36" spans="3:30" ht="110.1" customHeight="1" x14ac:dyDescent="0.45">
      <c r="C36" s="227" t="s">
        <v>61</v>
      </c>
      <c r="D36" s="228" t="s">
        <v>466</v>
      </c>
      <c r="E36" s="84" t="s">
        <v>124</v>
      </c>
      <c r="F36" s="10"/>
      <c r="G36" s="8" t="s">
        <v>533</v>
      </c>
      <c r="H36" s="8"/>
      <c r="I36" s="8"/>
      <c r="J36" s="9"/>
      <c r="K36" s="86" t="str">
        <f t="shared" ref="K36:K37" si="27">IF(S36&gt;1,"?",(IF(X36&gt;0,"?","")))</f>
        <v/>
      </c>
      <c r="L36" s="204">
        <v>0.3</v>
      </c>
      <c r="Q36" s="91">
        <f t="shared" ref="Q36:Q37" si="28">L36</f>
        <v>0.3</v>
      </c>
      <c r="R36" s="92">
        <f t="shared" ref="R36:R37" si="29">IF(J36&lt;&gt;"",1,IF(I36&lt;&gt;"",2/3,IF(H36&lt;&gt;"",1/3,0)))*Q36*20</f>
        <v>0</v>
      </c>
      <c r="S36" s="92">
        <f t="shared" ref="S36:S37" si="30">IF(F36="",IF(G36&lt;&gt;"",1,0)+IF(H36&lt;&gt;"",1,0)+IF(I36&lt;&gt;"",1,0)+IF(J36&lt;&gt;"",1,0),0)</f>
        <v>1</v>
      </c>
      <c r="T36" s="92">
        <f t="shared" ref="T36:T37" si="31">IF(F36&lt;&gt;"",0,IF(G36="",(R36/(Q36*20)),0.02+(R36/(Q36*20))))</f>
        <v>0.02</v>
      </c>
      <c r="U36" s="92">
        <f t="shared" ref="U36:U37" si="32">IF(F36&lt;&gt;"",0,Q36)</f>
        <v>0.3</v>
      </c>
      <c r="V36" s="92">
        <f t="shared" ref="V36:V37" si="33">IF(K36&lt;&gt;"",1,0)</f>
        <v>0</v>
      </c>
      <c r="W36" s="92" t="b">
        <f t="shared" ref="W36:W37" si="34">IF(F36="",OR(G36&lt;&gt;"",H36&lt;&gt;"",I36&lt;&gt;"",J36&lt;&gt;""),0)</f>
        <v>1</v>
      </c>
      <c r="X36" s="92">
        <f t="shared" ref="X36:X37" si="35">IF(F36&lt;&gt;"",IF(G36&lt;&gt;"",1,0)+IF(H36&lt;&gt;"",1,0)+IF(I36&lt;&gt;"",1,0)+IF(J36&lt;&gt;"",1,0),0)</f>
        <v>0</v>
      </c>
      <c r="Y36" s="229"/>
      <c r="Z36" s="230"/>
    </row>
    <row r="37" spans="3:30" ht="80.05" customHeight="1" x14ac:dyDescent="0.45">
      <c r="C37" s="231" t="s">
        <v>96</v>
      </c>
      <c r="D37" s="232" t="s">
        <v>531</v>
      </c>
      <c r="E37" s="217" t="s">
        <v>125</v>
      </c>
      <c r="F37" s="23"/>
      <c r="G37" s="28" t="s">
        <v>533</v>
      </c>
      <c r="H37" s="28"/>
      <c r="I37" s="28"/>
      <c r="J37" s="29"/>
      <c r="K37" s="86" t="str">
        <f t="shared" si="27"/>
        <v/>
      </c>
      <c r="L37" s="204">
        <v>0.5</v>
      </c>
      <c r="Q37" s="91">
        <f t="shared" si="28"/>
        <v>0.5</v>
      </c>
      <c r="R37" s="92">
        <f t="shared" si="29"/>
        <v>0</v>
      </c>
      <c r="S37" s="92">
        <f t="shared" si="30"/>
        <v>1</v>
      </c>
      <c r="T37" s="92">
        <f t="shared" si="31"/>
        <v>0.02</v>
      </c>
      <c r="U37" s="92">
        <f t="shared" si="32"/>
        <v>0.5</v>
      </c>
      <c r="V37" s="92">
        <f t="shared" si="33"/>
        <v>0</v>
      </c>
      <c r="W37" s="92" t="b">
        <f t="shared" si="34"/>
        <v>1</v>
      </c>
      <c r="X37" s="92">
        <f t="shared" si="35"/>
        <v>0</v>
      </c>
      <c r="Y37" s="233"/>
      <c r="Z37" s="106">
        <f>Z35*AA35</f>
        <v>0.25</v>
      </c>
    </row>
    <row r="38" spans="3:30" ht="30" customHeight="1" x14ac:dyDescent="0.45">
      <c r="C38" s="388" t="s">
        <v>99</v>
      </c>
      <c r="D38" s="389"/>
      <c r="E38" s="389"/>
      <c r="F38" s="389"/>
      <c r="G38" s="389"/>
      <c r="H38" s="389"/>
      <c r="I38" s="389"/>
      <c r="J38" s="390"/>
      <c r="K38" s="225"/>
      <c r="L38" s="199">
        <v>0.2</v>
      </c>
      <c r="M38" s="78">
        <f>SUM(L39:L43)</f>
        <v>0.99999999999999989</v>
      </c>
    </row>
    <row r="39" spans="3:30" ht="30" customHeight="1" x14ac:dyDescent="0.45">
      <c r="C39" s="83" t="s">
        <v>27</v>
      </c>
      <c r="D39" s="237" t="s">
        <v>121</v>
      </c>
      <c r="E39" s="238" t="s">
        <v>126</v>
      </c>
      <c r="F39" s="10"/>
      <c r="G39" s="8" t="s">
        <v>533</v>
      </c>
      <c r="H39" s="8"/>
      <c r="I39" s="8"/>
      <c r="J39" s="9"/>
      <c r="K39" s="86" t="str">
        <f>IF(S39&gt;1,"?",(IF(X39&gt;0,"?","")))</f>
        <v/>
      </c>
      <c r="L39" s="204">
        <v>0.3</v>
      </c>
      <c r="Q39" s="91">
        <f>L39</f>
        <v>0.3</v>
      </c>
      <c r="R39" s="92">
        <f>IF(J39&lt;&gt;"",1,IF(I39&lt;&gt;"",2/3,IF(H39&lt;&gt;"",1/3,0)))*Q39*20</f>
        <v>0</v>
      </c>
      <c r="S39" s="92">
        <f>IF(F39="",IF(G39&lt;&gt;"",1,0)+IF(H39&lt;&gt;"",1,0)+IF(I39&lt;&gt;"",1,0)+IF(J39&lt;&gt;"",1,0),0)</f>
        <v>1</v>
      </c>
      <c r="T39" s="92">
        <f>IF(F39&lt;&gt;"",0,IF(G39="",(R39/(Q39*20)),0.02+(R39/(Q39*20))))</f>
        <v>0.02</v>
      </c>
      <c r="U39" s="92">
        <f>IF(F39&lt;&gt;"",0,Q39)</f>
        <v>0.3</v>
      </c>
      <c r="V39" s="92">
        <f>IF(K39&lt;&gt;"",1,0)</f>
        <v>0</v>
      </c>
      <c r="W39" s="92" t="b">
        <f>IF(F39="",OR(G39&lt;&gt;"",H39&lt;&gt;"",I39&lt;&gt;"",J39&lt;&gt;""),0)</f>
        <v>1</v>
      </c>
      <c r="X39" s="92">
        <f>IF(F39&lt;&gt;"",IF(G39&lt;&gt;"",1,0)+IF(H39&lt;&gt;"",1,0)+IF(I39&lt;&gt;"",1,0)+IF(J39&lt;&gt;"",1,0),0)</f>
        <v>0</v>
      </c>
      <c r="Y39" s="92" t="b">
        <f>OR(W39=FALSE,W40=FALSE,W41=FALSE,W42=FALSE,W43=FALSE)</f>
        <v>0</v>
      </c>
      <c r="Z39" s="93">
        <f>SUM(U39:U43)</f>
        <v>0.99999999999999989</v>
      </c>
      <c r="AA39" s="94">
        <f>L38</f>
        <v>0.2</v>
      </c>
      <c r="AB39" s="92">
        <f>SUM(T39:T43)</f>
        <v>0.1</v>
      </c>
      <c r="AC39" s="92">
        <f>IF(SUM(S39:S43)=0,0,1)</f>
        <v>1</v>
      </c>
      <c r="AD39" s="95">
        <f>IF(AC39=1,SUMPRODUCT(R39:R43,S39:S43)/SUMPRODUCT(Q39:Q43,S39:S43),0)</f>
        <v>0</v>
      </c>
    </row>
    <row r="40" spans="3:30" ht="50.1" customHeight="1" x14ac:dyDescent="0.45">
      <c r="C40" s="116" t="s">
        <v>100</v>
      </c>
      <c r="D40" s="123" t="s">
        <v>467</v>
      </c>
      <c r="E40" s="84" t="s">
        <v>127</v>
      </c>
      <c r="F40" s="10"/>
      <c r="G40" s="8" t="s">
        <v>533</v>
      </c>
      <c r="H40" s="8"/>
      <c r="I40" s="8"/>
      <c r="J40" s="9"/>
      <c r="K40" s="86" t="str">
        <f t="shared" ref="K40:K43" si="36">IF(S40&gt;1,"?",(IF(X40&gt;0,"?","")))</f>
        <v/>
      </c>
      <c r="L40" s="204">
        <v>0.2</v>
      </c>
      <c r="Q40" s="91">
        <f t="shared" ref="Q40:Q43" si="37">L40</f>
        <v>0.2</v>
      </c>
      <c r="R40" s="92">
        <f t="shared" ref="R40:R43" si="38">IF(J40&lt;&gt;"",1,IF(I40&lt;&gt;"",2/3,IF(H40&lt;&gt;"",1/3,0)))*Q40*20</f>
        <v>0</v>
      </c>
      <c r="S40" s="92">
        <f t="shared" ref="S40:S43" si="39">IF(F40="",IF(G40&lt;&gt;"",1,0)+IF(H40&lt;&gt;"",1,0)+IF(I40&lt;&gt;"",1,0)+IF(J40&lt;&gt;"",1,0),0)</f>
        <v>1</v>
      </c>
      <c r="T40" s="92">
        <f t="shared" ref="T40:T43" si="40">IF(F40&lt;&gt;"",0,IF(G40="",(R40/(Q40*20)),0.02+(R40/(Q40*20))))</f>
        <v>0.02</v>
      </c>
      <c r="U40" s="92">
        <f t="shared" ref="U40:U43" si="41">IF(F40&lt;&gt;"",0,Q40)</f>
        <v>0.2</v>
      </c>
      <c r="V40" s="92">
        <f t="shared" ref="V40:V43" si="42">IF(K40&lt;&gt;"",1,0)</f>
        <v>0</v>
      </c>
      <c r="W40" s="92" t="b">
        <f t="shared" ref="W40:W43" si="43">IF(F40="",OR(G40&lt;&gt;"",H40&lt;&gt;"",I40&lt;&gt;"",J40&lt;&gt;""),0)</f>
        <v>1</v>
      </c>
      <c r="X40" s="92">
        <f t="shared" ref="X40:X43" si="44">IF(F40&lt;&gt;"",IF(G40&lt;&gt;"",1,0)+IF(H40&lt;&gt;"",1,0)+IF(I40&lt;&gt;"",1,0)+IF(J40&lt;&gt;"",1,0),0)</f>
        <v>0</v>
      </c>
      <c r="Y40" s="229"/>
      <c r="Z40" s="211"/>
    </row>
    <row r="41" spans="3:30" ht="35.049999999999997" customHeight="1" x14ac:dyDescent="0.45">
      <c r="C41" s="116" t="s">
        <v>101</v>
      </c>
      <c r="D41" s="123" t="s">
        <v>468</v>
      </c>
      <c r="E41" s="84" t="s">
        <v>128</v>
      </c>
      <c r="F41" s="10"/>
      <c r="G41" s="8" t="s">
        <v>533</v>
      </c>
      <c r="H41" s="8"/>
      <c r="I41" s="8"/>
      <c r="J41" s="9"/>
      <c r="K41" s="86" t="str">
        <f t="shared" si="36"/>
        <v/>
      </c>
      <c r="L41" s="204">
        <v>0.2</v>
      </c>
      <c r="Q41" s="91">
        <f t="shared" si="37"/>
        <v>0.2</v>
      </c>
      <c r="R41" s="92">
        <f t="shared" si="38"/>
        <v>0</v>
      </c>
      <c r="S41" s="92">
        <f t="shared" si="39"/>
        <v>1</v>
      </c>
      <c r="T41" s="92">
        <f t="shared" si="40"/>
        <v>0.02</v>
      </c>
      <c r="U41" s="92">
        <f t="shared" si="41"/>
        <v>0.2</v>
      </c>
      <c r="V41" s="92">
        <f t="shared" si="42"/>
        <v>0</v>
      </c>
      <c r="W41" s="92" t="b">
        <f t="shared" si="43"/>
        <v>1</v>
      </c>
      <c r="X41" s="92">
        <f t="shared" si="44"/>
        <v>0</v>
      </c>
      <c r="Y41" s="233"/>
      <c r="Z41" s="212"/>
    </row>
    <row r="42" spans="3:30" ht="60" x14ac:dyDescent="0.45">
      <c r="C42" s="116" t="s">
        <v>102</v>
      </c>
      <c r="D42" s="123" t="s">
        <v>469</v>
      </c>
      <c r="E42" s="84" t="s">
        <v>129</v>
      </c>
      <c r="F42" s="10"/>
      <c r="G42" s="8" t="s">
        <v>533</v>
      </c>
      <c r="H42" s="8"/>
      <c r="I42" s="8"/>
      <c r="J42" s="9"/>
      <c r="K42" s="86" t="str">
        <f t="shared" si="36"/>
        <v/>
      </c>
      <c r="L42" s="204">
        <v>0.2</v>
      </c>
      <c r="Q42" s="91">
        <f t="shared" si="37"/>
        <v>0.2</v>
      </c>
      <c r="R42" s="92">
        <f t="shared" si="38"/>
        <v>0</v>
      </c>
      <c r="S42" s="92">
        <f t="shared" si="39"/>
        <v>1</v>
      </c>
      <c r="T42" s="92">
        <f t="shared" si="40"/>
        <v>0.02</v>
      </c>
      <c r="U42" s="92">
        <f t="shared" si="41"/>
        <v>0.2</v>
      </c>
      <c r="V42" s="92">
        <f t="shared" si="42"/>
        <v>0</v>
      </c>
      <c r="W42" s="92" t="b">
        <f t="shared" si="43"/>
        <v>1</v>
      </c>
      <c r="X42" s="92">
        <f t="shared" si="44"/>
        <v>0</v>
      </c>
      <c r="Y42" s="233"/>
      <c r="Z42" s="239"/>
    </row>
    <row r="43" spans="3:30" ht="68.05" customHeight="1" x14ac:dyDescent="0.45">
      <c r="C43" s="109" t="s">
        <v>103</v>
      </c>
      <c r="D43" s="216" t="s">
        <v>122</v>
      </c>
      <c r="E43" s="217" t="s">
        <v>130</v>
      </c>
      <c r="F43" s="23"/>
      <c r="G43" s="28" t="s">
        <v>533</v>
      </c>
      <c r="H43" s="28"/>
      <c r="I43" s="28"/>
      <c r="J43" s="29"/>
      <c r="K43" s="86" t="str">
        <f t="shared" si="36"/>
        <v/>
      </c>
      <c r="L43" s="204">
        <v>0.1</v>
      </c>
      <c r="Q43" s="91">
        <f t="shared" si="37"/>
        <v>0.1</v>
      </c>
      <c r="R43" s="92">
        <f t="shared" si="38"/>
        <v>0</v>
      </c>
      <c r="S43" s="92">
        <f t="shared" si="39"/>
        <v>1</v>
      </c>
      <c r="T43" s="92">
        <f t="shared" si="40"/>
        <v>0.02</v>
      </c>
      <c r="U43" s="92">
        <f t="shared" si="41"/>
        <v>0.1</v>
      </c>
      <c r="V43" s="92">
        <f t="shared" si="42"/>
        <v>0</v>
      </c>
      <c r="W43" s="92" t="b">
        <f t="shared" si="43"/>
        <v>1</v>
      </c>
      <c r="X43" s="92">
        <f t="shared" si="44"/>
        <v>0</v>
      </c>
      <c r="Y43" s="233"/>
      <c r="Z43" s="106">
        <f>Z39*AA39</f>
        <v>0.19999999999999998</v>
      </c>
    </row>
    <row r="44" spans="3:30" ht="30" customHeight="1" x14ac:dyDescent="0.45">
      <c r="C44" s="410" t="s">
        <v>104</v>
      </c>
      <c r="D44" s="410"/>
      <c r="E44" s="410"/>
      <c r="F44" s="410"/>
      <c r="G44" s="410"/>
      <c r="H44" s="410"/>
      <c r="I44" s="410"/>
      <c r="J44" s="410"/>
      <c r="K44" s="225"/>
      <c r="L44" s="199">
        <v>0.2</v>
      </c>
      <c r="M44" s="78">
        <f>SUM(L45:L48)</f>
        <v>1</v>
      </c>
    </row>
    <row r="45" spans="3:30" ht="64" customHeight="1" x14ac:dyDescent="0.45">
      <c r="C45" s="83" t="s">
        <v>105</v>
      </c>
      <c r="D45" s="237" t="s">
        <v>470</v>
      </c>
      <c r="E45" s="238" t="s">
        <v>131</v>
      </c>
      <c r="F45" s="10"/>
      <c r="G45" s="8" t="s">
        <v>533</v>
      </c>
      <c r="H45" s="8"/>
      <c r="I45" s="8"/>
      <c r="J45" s="9"/>
      <c r="K45" s="86" t="str">
        <f>IF(S45&gt;1,"?",(IF(X45&gt;0,"?","")))</f>
        <v/>
      </c>
      <c r="L45" s="204">
        <v>0.2</v>
      </c>
      <c r="Q45" s="91">
        <f>L45</f>
        <v>0.2</v>
      </c>
      <c r="R45" s="92">
        <f>IF(J45&lt;&gt;"",1,IF(I45&lt;&gt;"",2/3,IF(H45&lt;&gt;"",1/3,0)))*Q45*20</f>
        <v>0</v>
      </c>
      <c r="S45" s="92">
        <f>IF(F45="",IF(G45&lt;&gt;"",1,0)+IF(H45&lt;&gt;"",1,0)+IF(I45&lt;&gt;"",1,0)+IF(J45&lt;&gt;"",1,0),0)</f>
        <v>1</v>
      </c>
      <c r="T45" s="92">
        <f>IF(F45&lt;&gt;"",0,IF(G45="",(R45/(Q45*20)),0.02+(R45/(Q45*20))))</f>
        <v>0.02</v>
      </c>
      <c r="U45" s="92">
        <f>IF(F45&lt;&gt;"",0,Q45)</f>
        <v>0.2</v>
      </c>
      <c r="V45" s="92">
        <f>IF(K45&lt;&gt;"",1,0)</f>
        <v>0</v>
      </c>
      <c r="W45" s="92" t="b">
        <f>IF(F45="",OR(G45&lt;&gt;"",H45&lt;&gt;"",I45&lt;&gt;"",J45&lt;&gt;""),0)</f>
        <v>1</v>
      </c>
      <c r="X45" s="92">
        <f>IF(F45&lt;&gt;"",IF(G45&lt;&gt;"",1,0)+IF(H45&lt;&gt;"",1,0)+IF(I45&lt;&gt;"",1,0)+IF(J45&lt;&gt;"",1,0),0)</f>
        <v>0</v>
      </c>
      <c r="Y45" s="92" t="b">
        <f>OR(W45=FALSE,W46=FALSE,W47=FALSE,W48=FALSE)</f>
        <v>0</v>
      </c>
      <c r="Z45" s="93">
        <f>SUM(U45:U48)</f>
        <v>1</v>
      </c>
      <c r="AA45" s="94">
        <f>L44</f>
        <v>0.2</v>
      </c>
      <c r="AB45" s="92">
        <f>SUM(T45:T48)</f>
        <v>0.08</v>
      </c>
      <c r="AC45" s="92">
        <f>IF(SUM(S45:S48)=0,0,1)</f>
        <v>1</v>
      </c>
      <c r="AD45" s="95">
        <f>IF(AC45=1,SUMPRODUCT(R45:R48,S45:S48)/SUMPRODUCT(Q45:Q48,S45:S48),0)</f>
        <v>0</v>
      </c>
    </row>
    <row r="46" spans="3:30" ht="94" customHeight="1" x14ac:dyDescent="0.45">
      <c r="C46" s="116" t="s">
        <v>106</v>
      </c>
      <c r="D46" s="123" t="s">
        <v>471</v>
      </c>
      <c r="E46" s="84" t="s">
        <v>532</v>
      </c>
      <c r="F46" s="10"/>
      <c r="G46" s="8" t="s">
        <v>533</v>
      </c>
      <c r="H46" s="8"/>
      <c r="I46" s="8"/>
      <c r="J46" s="9"/>
      <c r="K46" s="86" t="str">
        <f t="shared" ref="K46:K48" si="45">IF(S46&gt;1,"?",(IF(X46&gt;0,"?","")))</f>
        <v/>
      </c>
      <c r="L46" s="204">
        <v>0.3</v>
      </c>
      <c r="Q46" s="91">
        <f t="shared" ref="Q46:Q48" si="46">L46</f>
        <v>0.3</v>
      </c>
      <c r="R46" s="92">
        <f t="shared" ref="R46:R48" si="47">IF(J46&lt;&gt;"",1,IF(I46&lt;&gt;"",2/3,IF(H46&lt;&gt;"",1/3,0)))*Q46*20</f>
        <v>0</v>
      </c>
      <c r="S46" s="92">
        <f t="shared" ref="S46:S48" si="48">IF(F46="",IF(G46&lt;&gt;"",1,0)+IF(H46&lt;&gt;"",1,0)+IF(I46&lt;&gt;"",1,0)+IF(J46&lt;&gt;"",1,0),0)</f>
        <v>1</v>
      </c>
      <c r="T46" s="92">
        <f t="shared" ref="T46:T48" si="49">IF(F46&lt;&gt;"",0,IF(G46="",(R46/(Q46*20)),0.02+(R46/(Q46*20))))</f>
        <v>0.02</v>
      </c>
      <c r="U46" s="92">
        <f t="shared" ref="U46:U48" si="50">IF(F46&lt;&gt;"",0,Q46)</f>
        <v>0.3</v>
      </c>
      <c r="V46" s="92">
        <f t="shared" ref="V46:V48" si="51">IF(K46&lt;&gt;"",1,0)</f>
        <v>0</v>
      </c>
      <c r="W46" s="92" t="b">
        <f t="shared" ref="W46:W48" si="52">IF(F46="",OR(G46&lt;&gt;"",H46&lt;&gt;"",I46&lt;&gt;"",J46&lt;&gt;""),0)</f>
        <v>1</v>
      </c>
      <c r="X46" s="92">
        <f t="shared" ref="X46:X48" si="53">IF(F46&lt;&gt;"",IF(G46&lt;&gt;"",1,0)+IF(H46&lt;&gt;"",1,0)+IF(I46&lt;&gt;"",1,0)+IF(J46&lt;&gt;"",1,0),0)</f>
        <v>0</v>
      </c>
      <c r="Y46" s="229"/>
      <c r="Z46" s="211"/>
    </row>
    <row r="47" spans="3:30" ht="64" customHeight="1" x14ac:dyDescent="0.45">
      <c r="C47" s="116" t="s">
        <v>107</v>
      </c>
      <c r="D47" s="123" t="s">
        <v>472</v>
      </c>
      <c r="E47" s="84" t="s">
        <v>132</v>
      </c>
      <c r="F47" s="10"/>
      <c r="G47" s="8" t="s">
        <v>533</v>
      </c>
      <c r="H47" s="8"/>
      <c r="I47" s="8"/>
      <c r="J47" s="9"/>
      <c r="K47" s="86" t="str">
        <f t="shared" si="45"/>
        <v/>
      </c>
      <c r="L47" s="204">
        <v>0.25</v>
      </c>
      <c r="Q47" s="91">
        <f t="shared" si="46"/>
        <v>0.25</v>
      </c>
      <c r="R47" s="92">
        <f t="shared" si="47"/>
        <v>0</v>
      </c>
      <c r="S47" s="92">
        <f t="shared" si="48"/>
        <v>1</v>
      </c>
      <c r="T47" s="92">
        <f t="shared" si="49"/>
        <v>0.02</v>
      </c>
      <c r="U47" s="92">
        <f t="shared" si="50"/>
        <v>0.25</v>
      </c>
      <c r="V47" s="92">
        <f t="shared" si="51"/>
        <v>0</v>
      </c>
      <c r="W47" s="92" t="b">
        <f t="shared" si="52"/>
        <v>1</v>
      </c>
      <c r="X47" s="92">
        <f t="shared" si="53"/>
        <v>0</v>
      </c>
      <c r="Y47" s="233"/>
      <c r="Z47" s="212"/>
    </row>
    <row r="48" spans="3:30" ht="98.05" customHeight="1" x14ac:dyDescent="0.45">
      <c r="C48" s="109" t="s">
        <v>108</v>
      </c>
      <c r="D48" s="216" t="s">
        <v>473</v>
      </c>
      <c r="E48" s="217" t="s">
        <v>133</v>
      </c>
      <c r="F48" s="23"/>
      <c r="G48" s="28" t="s">
        <v>533</v>
      </c>
      <c r="H48" s="28"/>
      <c r="I48" s="28"/>
      <c r="J48" s="29"/>
      <c r="K48" s="112" t="str">
        <f t="shared" si="45"/>
        <v/>
      </c>
      <c r="L48" s="204">
        <v>0.25</v>
      </c>
      <c r="Q48" s="91">
        <f t="shared" si="46"/>
        <v>0.25</v>
      </c>
      <c r="R48" s="92">
        <f t="shared" si="47"/>
        <v>0</v>
      </c>
      <c r="S48" s="92">
        <f t="shared" si="48"/>
        <v>1</v>
      </c>
      <c r="T48" s="92">
        <f t="shared" si="49"/>
        <v>0.02</v>
      </c>
      <c r="U48" s="92">
        <f t="shared" si="50"/>
        <v>0.25</v>
      </c>
      <c r="V48" s="92">
        <f t="shared" si="51"/>
        <v>0</v>
      </c>
      <c r="W48" s="92" t="b">
        <f t="shared" si="52"/>
        <v>1</v>
      </c>
      <c r="X48" s="92">
        <f t="shared" si="53"/>
        <v>0</v>
      </c>
      <c r="Y48" s="233"/>
      <c r="Z48" s="106">
        <f>Z45*AA45</f>
        <v>0.2</v>
      </c>
    </row>
    <row r="49" spans="3:27" ht="32.25" customHeight="1" thickBot="1" x14ac:dyDescent="0.5">
      <c r="C49" s="363" t="s">
        <v>570</v>
      </c>
      <c r="D49" s="399"/>
      <c r="E49" s="399"/>
      <c r="F49" s="399"/>
      <c r="G49" s="399"/>
      <c r="H49" s="399"/>
      <c r="I49" s="399"/>
      <c r="J49" s="399"/>
      <c r="K49" s="400"/>
    </row>
    <row r="50" spans="3:27" ht="50.1" customHeight="1" thickBot="1" x14ac:dyDescent="0.75">
      <c r="C50" s="240"/>
      <c r="D50" s="240"/>
      <c r="E50" s="241" t="s">
        <v>8</v>
      </c>
      <c r="F50" s="240"/>
      <c r="G50" s="401">
        <f>Z50</f>
        <v>1</v>
      </c>
      <c r="H50" s="402"/>
      <c r="I50" s="402"/>
      <c r="J50" s="402"/>
      <c r="L50" s="133">
        <f>SUM(L15+L22+L30+L34+L38+L44)</f>
        <v>1</v>
      </c>
      <c r="P50" s="411" t="s">
        <v>528</v>
      </c>
      <c r="Q50" s="412"/>
      <c r="R50" s="412"/>
      <c r="S50" s="134">
        <f>SUM(AC16,AC23,AC31,AC35,AC39,AC45)</f>
        <v>6</v>
      </c>
      <c r="T50" s="135" t="str">
        <f>"sur "&amp;COUNTA(Y16:Y48)</f>
        <v>sur 6</v>
      </c>
      <c r="U50" s="242"/>
      <c r="V50" s="136">
        <f>SUM(V16:V48)</f>
        <v>0</v>
      </c>
      <c r="W50" s="136" t="str">
        <f>COUNTIF(W16:W48,"0")&amp;" sur "&amp;COUNTA(W16:W48)</f>
        <v>0 sur 28</v>
      </c>
      <c r="X50" s="136" t="b">
        <f>OR(Y16=TRUE,Y23=TRUE,Y31=TRUE,Y35=TRUE,Y39=TRUE,Y45=TRUE)</f>
        <v>0</v>
      </c>
      <c r="Z50" s="137">
        <f>SUM(Z21,Z29,Z33,Z37,Z43,Z48)</f>
        <v>1</v>
      </c>
      <c r="AA50" s="243" t="s">
        <v>47</v>
      </c>
    </row>
    <row r="51" spans="3:27" ht="21" customHeight="1" thickBot="1" x14ac:dyDescent="0.75">
      <c r="C51" s="240"/>
      <c r="D51" s="240"/>
      <c r="F51" s="240"/>
      <c r="G51" s="409"/>
      <c r="H51" s="409"/>
      <c r="I51" s="378"/>
      <c r="J51" s="378"/>
      <c r="V51" s="413" t="s">
        <v>527</v>
      </c>
      <c r="W51" s="413" t="s">
        <v>541</v>
      </c>
    </row>
    <row r="52" spans="3:27" ht="50.1" customHeight="1" thickBot="1" x14ac:dyDescent="0.75">
      <c r="C52" s="244"/>
      <c r="E52" s="245" t="s">
        <v>578</v>
      </c>
      <c r="F52" s="240"/>
      <c r="G52" s="383">
        <f>IF(Z50&lt;50%,"!",IF(V50&lt;&gt;0,"Double saisie!",IF(L54&lt;&gt;0,"Oubli !",(IF(S50&lt;&gt;0,(AD16*AA16+AD23*AA23+AD31*AA31+AD35*AA35+AD39*AA39+AD45*AA45)/(AC16*AA16+AC23*AA23+AC31*AA31+AC35*AA35+AC39*AA39+AC45*AA45),0)))))</f>
        <v>0</v>
      </c>
      <c r="H52" s="384"/>
      <c r="I52" s="376" t="s">
        <v>12</v>
      </c>
      <c r="J52" s="377"/>
      <c r="L52" s="405" t="s">
        <v>540</v>
      </c>
      <c r="M52" s="406"/>
      <c r="V52" s="413"/>
      <c r="W52" s="413"/>
    </row>
    <row r="53" spans="3:27" ht="21" customHeight="1" thickBot="1" x14ac:dyDescent="0.75">
      <c r="E53" s="246"/>
      <c r="F53" s="240"/>
      <c r="G53" s="247"/>
      <c r="H53" s="248"/>
      <c r="I53" s="248"/>
      <c r="J53" s="248"/>
      <c r="L53" s="407"/>
      <c r="M53" s="408"/>
      <c r="V53" s="413"/>
      <c r="W53" s="413"/>
    </row>
    <row r="54" spans="3:27" ht="50.1" customHeight="1" thickBot="1" x14ac:dyDescent="0.75">
      <c r="D54" s="240"/>
      <c r="E54" s="245" t="s">
        <v>11</v>
      </c>
      <c r="F54" s="240"/>
      <c r="G54" s="381">
        <v>2</v>
      </c>
      <c r="H54" s="382"/>
      <c r="I54" s="379" t="s">
        <v>12</v>
      </c>
      <c r="J54" s="380"/>
      <c r="L54" s="403">
        <f>COUNTIF(W16:W48,"FAUX")</f>
        <v>0</v>
      </c>
      <c r="M54" s="404"/>
      <c r="V54" s="413"/>
      <c r="W54" s="413"/>
    </row>
    <row r="55" spans="3:27" ht="20.399999999999999" thickBot="1" x14ac:dyDescent="0.75">
      <c r="D55" s="240"/>
      <c r="E55" s="249"/>
      <c r="F55" s="240"/>
      <c r="G55" s="250"/>
      <c r="H55" s="250"/>
      <c r="I55" s="251"/>
      <c r="J55" s="251"/>
      <c r="V55" s="413"/>
      <c r="W55" s="413"/>
    </row>
    <row r="56" spans="3:27" ht="50.1" customHeight="1" thickBot="1" x14ac:dyDescent="0.75">
      <c r="C56" s="240"/>
      <c r="D56" s="240"/>
      <c r="E56" s="245" t="s">
        <v>577</v>
      </c>
      <c r="F56" s="252">
        <f>'SESSION 2022'!E16</f>
        <v>4</v>
      </c>
      <c r="G56" s="374">
        <f>G54*F56</f>
        <v>8</v>
      </c>
      <c r="H56" s="375"/>
      <c r="I56" s="369" t="s">
        <v>51</v>
      </c>
      <c r="J56" s="370"/>
      <c r="V56" s="413"/>
      <c r="W56" s="413"/>
      <c r="Z56" s="253"/>
    </row>
    <row r="57" spans="3:27" ht="22.5" x14ac:dyDescent="0.7">
      <c r="C57" s="240"/>
      <c r="D57" s="240"/>
      <c r="E57" s="254"/>
      <c r="F57" s="255"/>
      <c r="G57" s="5"/>
      <c r="H57" s="5"/>
      <c r="I57" s="256"/>
      <c r="J57" s="257"/>
      <c r="V57" s="413"/>
      <c r="W57" s="413"/>
      <c r="Z57" s="253"/>
    </row>
    <row r="58" spans="3:27" ht="35.1" customHeight="1" x14ac:dyDescent="0.7">
      <c r="C58" s="363" t="s">
        <v>49</v>
      </c>
      <c r="D58" s="364"/>
      <c r="E58" s="364"/>
      <c r="F58" s="364"/>
      <c r="G58" s="364"/>
      <c r="H58" s="364"/>
      <c r="I58" s="364"/>
      <c r="J58" s="365"/>
      <c r="V58" s="413"/>
      <c r="W58" s="413"/>
      <c r="Z58" s="253"/>
    </row>
    <row r="59" spans="3:27" ht="21" customHeight="1" thickBot="1" x14ac:dyDescent="0.75">
      <c r="C59" s="258"/>
      <c r="D59" s="258"/>
      <c r="E59" s="258"/>
      <c r="F59" s="258"/>
      <c r="G59" s="258"/>
      <c r="H59" s="258"/>
      <c r="I59" s="258"/>
      <c r="J59" s="258"/>
    </row>
    <row r="60" spans="3:27" x14ac:dyDescent="0.7">
      <c r="C60" s="371" t="s">
        <v>13</v>
      </c>
      <c r="D60" s="372"/>
      <c r="E60" s="372"/>
      <c r="F60" s="372"/>
      <c r="G60" s="372"/>
      <c r="H60" s="372"/>
      <c r="I60" s="372"/>
      <c r="J60" s="373"/>
      <c r="Z60" s="253"/>
    </row>
    <row r="61" spans="3:27" ht="80.099999999999994" customHeight="1" thickBot="1" x14ac:dyDescent="0.75">
      <c r="C61" s="353"/>
      <c r="D61" s="354"/>
      <c r="E61" s="354"/>
      <c r="F61" s="354"/>
      <c r="G61" s="354"/>
      <c r="H61" s="354"/>
      <c r="I61" s="354"/>
      <c r="J61" s="355"/>
    </row>
    <row r="62" spans="3:27" ht="20.399999999999999" thickBot="1" x14ac:dyDescent="0.75">
      <c r="C62" s="258"/>
      <c r="D62" s="258"/>
      <c r="E62" s="258"/>
      <c r="F62" s="259"/>
      <c r="G62" s="258"/>
      <c r="H62" s="258"/>
      <c r="I62" s="258"/>
      <c r="J62" s="258"/>
    </row>
    <row r="63" spans="3:27" ht="25.5" customHeight="1" thickBot="1" x14ac:dyDescent="0.75">
      <c r="C63" s="356" t="s">
        <v>14</v>
      </c>
      <c r="D63" s="357"/>
      <c r="E63" s="54" t="s">
        <v>15</v>
      </c>
      <c r="F63" s="197"/>
      <c r="G63" s="360" t="s">
        <v>16</v>
      </c>
      <c r="H63" s="361"/>
      <c r="I63" s="361"/>
      <c r="J63" s="362"/>
    </row>
    <row r="64" spans="3:27" ht="50.1" customHeight="1" thickBot="1" x14ac:dyDescent="0.75">
      <c r="C64" s="416"/>
      <c r="D64" s="417"/>
      <c r="E64" s="1"/>
      <c r="F64" s="260"/>
      <c r="G64" s="366"/>
      <c r="H64" s="367"/>
      <c r="I64" s="367"/>
      <c r="J64" s="368"/>
    </row>
    <row r="65" spans="3:10" ht="50.1" customHeight="1" x14ac:dyDescent="0.7">
      <c r="C65" s="416"/>
      <c r="D65" s="417"/>
      <c r="E65" s="2"/>
      <c r="F65" s="260"/>
      <c r="G65" s="358"/>
      <c r="H65" s="359"/>
      <c r="I65" s="359"/>
      <c r="J65" s="359"/>
    </row>
    <row r="66" spans="3:10" ht="50.1" customHeight="1" x14ac:dyDescent="0.7">
      <c r="C66" s="418"/>
      <c r="D66" s="419"/>
      <c r="E66" s="151"/>
      <c r="F66" s="261"/>
      <c r="G66" s="261"/>
      <c r="H66" s="261"/>
      <c r="I66" s="261"/>
      <c r="J66" s="261"/>
    </row>
    <row r="67" spans="3:10" ht="50.1" customHeight="1" thickBot="1" x14ac:dyDescent="0.75">
      <c r="C67" s="414"/>
      <c r="D67" s="415"/>
      <c r="E67" s="152"/>
      <c r="F67" s="261"/>
      <c r="G67" s="261"/>
      <c r="H67" s="261"/>
      <c r="I67" s="261"/>
      <c r="J67" s="261"/>
    </row>
  </sheetData>
  <sheetProtection algorithmName="SHA-512" hashValue="PxALY+xAuUYyS4ch0IvF+2/R4fB40gvN5mu2IurIk3M0xCYOKfVNsRQNDXt94Z2qGBPQuBu73tXoOdYkJXkmzw==" saltValue="5hVBNJ2dGtRPZteBSaXZ/Q==" spinCount="100000" sheet="1" objects="1" scenarios="1"/>
  <mergeCells count="60">
    <mergeCell ref="P50:R50"/>
    <mergeCell ref="W51:W58"/>
    <mergeCell ref="V51:V58"/>
    <mergeCell ref="C67:D67"/>
    <mergeCell ref="C64:D64"/>
    <mergeCell ref="C65:D65"/>
    <mergeCell ref="C66:D66"/>
    <mergeCell ref="C49:K49"/>
    <mergeCell ref="G50:J50"/>
    <mergeCell ref="L54:M54"/>
    <mergeCell ref="L52:M53"/>
    <mergeCell ref="C15:J15"/>
    <mergeCell ref="G51:H51"/>
    <mergeCell ref="C44:J44"/>
    <mergeCell ref="B4:C4"/>
    <mergeCell ref="B8:C8"/>
    <mergeCell ref="B9:C9"/>
    <mergeCell ref="B10:C10"/>
    <mergeCell ref="B3:D3"/>
    <mergeCell ref="B5:C5"/>
    <mergeCell ref="B6:C6"/>
    <mergeCell ref="B7:C7"/>
    <mergeCell ref="E13:E14"/>
    <mergeCell ref="C13:D14"/>
    <mergeCell ref="C34:J34"/>
    <mergeCell ref="C38:J38"/>
    <mergeCell ref="E24:E27"/>
    <mergeCell ref="C22:J22"/>
    <mergeCell ref="C30:J30"/>
    <mergeCell ref="C12:D12"/>
    <mergeCell ref="F12:J12"/>
    <mergeCell ref="C61:J61"/>
    <mergeCell ref="C63:D63"/>
    <mergeCell ref="G65:J65"/>
    <mergeCell ref="G63:J63"/>
    <mergeCell ref="C58:J58"/>
    <mergeCell ref="G64:J64"/>
    <mergeCell ref="I56:J56"/>
    <mergeCell ref="C60:J60"/>
    <mergeCell ref="G56:H56"/>
    <mergeCell ref="I52:J52"/>
    <mergeCell ref="I51:J51"/>
    <mergeCell ref="I54:J54"/>
    <mergeCell ref="G54:H54"/>
    <mergeCell ref="G52:H52"/>
    <mergeCell ref="F3:L3"/>
    <mergeCell ref="H4:L4"/>
    <mergeCell ref="H5:L5"/>
    <mergeCell ref="H6:L6"/>
    <mergeCell ref="H7:L7"/>
    <mergeCell ref="H9:L9"/>
    <mergeCell ref="H10:L10"/>
    <mergeCell ref="F4:G4"/>
    <mergeCell ref="F5:G5"/>
    <mergeCell ref="F6:G6"/>
    <mergeCell ref="F7:G7"/>
    <mergeCell ref="F8:G8"/>
    <mergeCell ref="F9:G9"/>
    <mergeCell ref="F10:G10"/>
    <mergeCell ref="H8:L8"/>
  </mergeCells>
  <phoneticPr fontId="4" type="noConversion"/>
  <conditionalFormatting sqref="O15 O18">
    <cfRule type="containsText" dxfId="161" priority="130" operator="containsText" text="Invalide">
      <formula>NOT(ISERROR(SEARCH("Invalide",O15)))</formula>
    </cfRule>
    <cfRule type="containsText" dxfId="160" priority="133" operator="containsText" text="VALIDE">
      <formula>NOT(ISERROR(SEARCH("VALIDE",O15)))</formula>
    </cfRule>
  </conditionalFormatting>
  <conditionalFormatting sqref="M15:N15 M22 M34 M38 M44 M30">
    <cfRule type="cellIs" dxfId="159" priority="131" operator="greaterThan">
      <formula>1</formula>
    </cfRule>
    <cfRule type="cellIs" dxfId="158" priority="132" operator="equal">
      <formula>1</formula>
    </cfRule>
  </conditionalFormatting>
  <conditionalFormatting sqref="O16">
    <cfRule type="containsText" dxfId="157" priority="124" operator="containsText" text="Saisie OK">
      <formula>NOT(ISERROR(SEARCH("Saisie OK",O16)))</formula>
    </cfRule>
  </conditionalFormatting>
  <conditionalFormatting sqref="O1:O1048576">
    <cfRule type="containsText" dxfId="156" priority="122" operator="containsText" text="Erreur saisie">
      <formula>NOT(ISERROR(SEARCH("Erreur saisie",O1)))</formula>
    </cfRule>
    <cfRule type="containsText" dxfId="155" priority="123" operator="containsText" text="Saisie OK">
      <formula>NOT(ISERROR(SEARCH("Saisie OK",O1)))</formula>
    </cfRule>
  </conditionalFormatting>
  <conditionalFormatting sqref="F13">
    <cfRule type="containsText" dxfId="154" priority="116" operator="containsText" text="Non">
      <formula>NOT(ISERROR(SEARCH("Non",F13)))</formula>
    </cfRule>
    <cfRule type="containsText" dxfId="153" priority="118" operator="containsText" text="Non">
      <formula>NOT(ISERROR(SEARCH("Non",F13)))</formula>
    </cfRule>
  </conditionalFormatting>
  <conditionalFormatting sqref="F13">
    <cfRule type="containsText" dxfId="152" priority="117" operator="containsText" text="Non">
      <formula>NOT(ISERROR(SEARCH("Non",F13)))</formula>
    </cfRule>
  </conditionalFormatting>
  <conditionalFormatting sqref="G54:H54 G52:H52">
    <cfRule type="containsText" dxfId="151" priority="104" operator="containsText" text="!">
      <formula>NOT(ISERROR(SEARCH("!",G52)))</formula>
    </cfRule>
  </conditionalFormatting>
  <conditionalFormatting sqref="K16:K21 K39:K43 K45:K48 K23:K29 K31:K33 K35:K37">
    <cfRule type="containsText" dxfId="150" priority="85" operator="containsText" text="?">
      <formula>NOT(ISERROR(SEARCH("?",K16)))</formula>
    </cfRule>
  </conditionalFormatting>
  <conditionalFormatting sqref="F16">
    <cfRule type="containsText" dxfId="149" priority="86" operator="containsText" text="Non">
      <formula>NOT(ISERROR(SEARCH("Non",F16)))</formula>
    </cfRule>
    <cfRule type="colorScale" priority="87">
      <colorScale>
        <cfvo type="min"/>
        <cfvo type="percentile" val="50"/>
        <cfvo type="max"/>
        <color rgb="FFF8696B"/>
        <color rgb="FFFFEB84"/>
        <color rgb="FF63BE7B"/>
      </colorScale>
    </cfRule>
  </conditionalFormatting>
  <conditionalFormatting sqref="F17">
    <cfRule type="containsText" dxfId="148" priority="83" operator="containsText" text="Non">
      <formula>NOT(ISERROR(SEARCH("Non",F17)))</formula>
    </cfRule>
    <cfRule type="colorScale" priority="84">
      <colorScale>
        <cfvo type="min"/>
        <cfvo type="percentile" val="50"/>
        <cfvo type="max"/>
        <color rgb="FFF8696B"/>
        <color rgb="FFFFEB84"/>
        <color rgb="FF63BE7B"/>
      </colorScale>
    </cfRule>
  </conditionalFormatting>
  <conditionalFormatting sqref="F18">
    <cfRule type="containsText" dxfId="147" priority="80" operator="containsText" text="Non">
      <formula>NOT(ISERROR(SEARCH("Non",F18)))</formula>
    </cfRule>
    <cfRule type="colorScale" priority="81">
      <colorScale>
        <cfvo type="min"/>
        <cfvo type="percentile" val="50"/>
        <cfvo type="max"/>
        <color rgb="FFF8696B"/>
        <color rgb="FFFFEB84"/>
        <color rgb="FF63BE7B"/>
      </colorScale>
    </cfRule>
  </conditionalFormatting>
  <conditionalFormatting sqref="F19">
    <cfRule type="containsText" dxfId="146" priority="77" operator="containsText" text="Non">
      <formula>NOT(ISERROR(SEARCH("Non",F19)))</formula>
    </cfRule>
    <cfRule type="colorScale" priority="78">
      <colorScale>
        <cfvo type="min"/>
        <cfvo type="percentile" val="50"/>
        <cfvo type="max"/>
        <color rgb="FFF8696B"/>
        <color rgb="FFFFEB84"/>
        <color rgb="FF63BE7B"/>
      </colorScale>
    </cfRule>
  </conditionalFormatting>
  <conditionalFormatting sqref="F20">
    <cfRule type="containsText" dxfId="145" priority="74" operator="containsText" text="Non">
      <formula>NOT(ISERROR(SEARCH("Non",F20)))</formula>
    </cfRule>
    <cfRule type="colorScale" priority="75">
      <colorScale>
        <cfvo type="min"/>
        <cfvo type="percentile" val="50"/>
        <cfvo type="max"/>
        <color rgb="FFF8696B"/>
        <color rgb="FFFFEB84"/>
        <color rgb="FF63BE7B"/>
      </colorScale>
    </cfRule>
  </conditionalFormatting>
  <conditionalFormatting sqref="F21">
    <cfRule type="containsText" dxfId="144" priority="71" operator="containsText" text="Non">
      <formula>NOT(ISERROR(SEARCH("Non",F21)))</formula>
    </cfRule>
    <cfRule type="colorScale" priority="72">
      <colorScale>
        <cfvo type="min"/>
        <cfvo type="percentile" val="50"/>
        <cfvo type="max"/>
        <color rgb="FFF8696B"/>
        <color rgb="FFFFEB84"/>
        <color rgb="FF63BE7B"/>
      </colorScale>
    </cfRule>
  </conditionalFormatting>
  <conditionalFormatting sqref="F23">
    <cfRule type="containsText" dxfId="143" priority="68" operator="containsText" text="Non">
      <formula>NOT(ISERROR(SEARCH("Non",F23)))</formula>
    </cfRule>
    <cfRule type="colorScale" priority="69">
      <colorScale>
        <cfvo type="min"/>
        <cfvo type="percentile" val="50"/>
        <cfvo type="max"/>
        <color rgb="FFF8696B"/>
        <color rgb="FFFFEB84"/>
        <color rgb="FF63BE7B"/>
      </colorScale>
    </cfRule>
  </conditionalFormatting>
  <conditionalFormatting sqref="F25">
    <cfRule type="containsText" dxfId="142" priority="62" operator="containsText" text="Non">
      <formula>NOT(ISERROR(SEARCH("Non",F25)))</formula>
    </cfRule>
    <cfRule type="colorScale" priority="63">
      <colorScale>
        <cfvo type="min"/>
        <cfvo type="percentile" val="50"/>
        <cfvo type="max"/>
        <color rgb="FFF8696B"/>
        <color rgb="FFFFEB84"/>
        <color rgb="FF63BE7B"/>
      </colorScale>
    </cfRule>
  </conditionalFormatting>
  <conditionalFormatting sqref="F27">
    <cfRule type="containsText" dxfId="141" priority="56" operator="containsText" text="Non">
      <formula>NOT(ISERROR(SEARCH("Non",F27)))</formula>
    </cfRule>
    <cfRule type="colorScale" priority="57">
      <colorScale>
        <cfvo type="min"/>
        <cfvo type="percentile" val="50"/>
        <cfvo type="max"/>
        <color rgb="FFF8696B"/>
        <color rgb="FFFFEB84"/>
        <color rgb="FF63BE7B"/>
      </colorScale>
    </cfRule>
  </conditionalFormatting>
  <conditionalFormatting sqref="F28">
    <cfRule type="containsText" dxfId="140" priority="53" operator="containsText" text="Non">
      <formula>NOT(ISERROR(SEARCH("Non",F28)))</formula>
    </cfRule>
    <cfRule type="colorScale" priority="54">
      <colorScale>
        <cfvo type="min"/>
        <cfvo type="percentile" val="50"/>
        <cfvo type="max"/>
        <color rgb="FFF8696B"/>
        <color rgb="FFFFEB84"/>
        <color rgb="FF63BE7B"/>
      </colorScale>
    </cfRule>
  </conditionalFormatting>
  <conditionalFormatting sqref="F29">
    <cfRule type="containsText" dxfId="139" priority="50" operator="containsText" text="Non">
      <formula>NOT(ISERROR(SEARCH("Non",F29)))</formula>
    </cfRule>
    <cfRule type="colorScale" priority="51">
      <colorScale>
        <cfvo type="min"/>
        <cfvo type="percentile" val="50"/>
        <cfvo type="max"/>
        <color rgb="FFF8696B"/>
        <color rgb="FFFFEB84"/>
        <color rgb="FF63BE7B"/>
      </colorScale>
    </cfRule>
  </conditionalFormatting>
  <conditionalFormatting sqref="F31">
    <cfRule type="containsText" dxfId="138" priority="47" operator="containsText" text="Non">
      <formula>NOT(ISERROR(SEARCH("Non",F31)))</formula>
    </cfRule>
    <cfRule type="colorScale" priority="48">
      <colorScale>
        <cfvo type="min"/>
        <cfvo type="percentile" val="50"/>
        <cfvo type="max"/>
        <color rgb="FFF8696B"/>
        <color rgb="FFFFEB84"/>
        <color rgb="FF63BE7B"/>
      </colorScale>
    </cfRule>
  </conditionalFormatting>
  <conditionalFormatting sqref="F32">
    <cfRule type="containsText" dxfId="137" priority="44" operator="containsText" text="Non">
      <formula>NOT(ISERROR(SEARCH("Non",F32)))</formula>
    </cfRule>
    <cfRule type="colorScale" priority="45">
      <colorScale>
        <cfvo type="min"/>
        <cfvo type="percentile" val="50"/>
        <cfvo type="max"/>
        <color rgb="FFF8696B"/>
        <color rgb="FFFFEB84"/>
        <color rgb="FF63BE7B"/>
      </colorScale>
    </cfRule>
  </conditionalFormatting>
  <conditionalFormatting sqref="F33">
    <cfRule type="containsText" dxfId="136" priority="41" operator="containsText" text="Non">
      <formula>NOT(ISERROR(SEARCH("Non",F33)))</formula>
    </cfRule>
    <cfRule type="colorScale" priority="42">
      <colorScale>
        <cfvo type="min"/>
        <cfvo type="percentile" val="50"/>
        <cfvo type="max"/>
        <color rgb="FFF8696B"/>
        <color rgb="FFFFEB84"/>
        <color rgb="FF63BE7B"/>
      </colorScale>
    </cfRule>
  </conditionalFormatting>
  <conditionalFormatting sqref="F26">
    <cfRule type="containsText" dxfId="135" priority="38" operator="containsText" text="Non">
      <formula>NOT(ISERROR(SEARCH("Non",F26)))</formula>
    </cfRule>
    <cfRule type="colorScale" priority="39">
      <colorScale>
        <cfvo type="min"/>
        <cfvo type="percentile" val="50"/>
        <cfvo type="max"/>
        <color rgb="FFF8696B"/>
        <color rgb="FFFFEB84"/>
        <color rgb="FF63BE7B"/>
      </colorScale>
    </cfRule>
  </conditionalFormatting>
  <conditionalFormatting sqref="F24">
    <cfRule type="containsText" dxfId="134" priority="35" operator="containsText" text="Non">
      <formula>NOT(ISERROR(SEARCH("Non",F24)))</formula>
    </cfRule>
    <cfRule type="colorScale" priority="36">
      <colorScale>
        <cfvo type="min"/>
        <cfvo type="percentile" val="50"/>
        <cfvo type="max"/>
        <color rgb="FFF8696B"/>
        <color rgb="FFFFEB84"/>
        <color rgb="FF63BE7B"/>
      </colorScale>
    </cfRule>
  </conditionalFormatting>
  <conditionalFormatting sqref="F35">
    <cfRule type="containsText" dxfId="133" priority="32" operator="containsText" text="Non">
      <formula>NOT(ISERROR(SEARCH("Non",F35)))</formula>
    </cfRule>
    <cfRule type="colorScale" priority="33">
      <colorScale>
        <cfvo type="min"/>
        <cfvo type="percentile" val="50"/>
        <cfvo type="max"/>
        <color rgb="FFF8696B"/>
        <color rgb="FFFFEB84"/>
        <color rgb="FF63BE7B"/>
      </colorScale>
    </cfRule>
  </conditionalFormatting>
  <conditionalFormatting sqref="F36">
    <cfRule type="containsText" dxfId="132" priority="29" operator="containsText" text="Non">
      <formula>NOT(ISERROR(SEARCH("Non",F36)))</formula>
    </cfRule>
    <cfRule type="colorScale" priority="30">
      <colorScale>
        <cfvo type="min"/>
        <cfvo type="percentile" val="50"/>
        <cfvo type="max"/>
        <color rgb="FFF8696B"/>
        <color rgb="FFFFEB84"/>
        <color rgb="FF63BE7B"/>
      </colorScale>
    </cfRule>
  </conditionalFormatting>
  <conditionalFormatting sqref="F37">
    <cfRule type="containsText" dxfId="131" priority="26" operator="containsText" text="Non">
      <formula>NOT(ISERROR(SEARCH("Non",F37)))</formula>
    </cfRule>
    <cfRule type="colorScale" priority="27">
      <colorScale>
        <cfvo type="min"/>
        <cfvo type="percentile" val="50"/>
        <cfvo type="max"/>
        <color rgb="FFF8696B"/>
        <color rgb="FFFFEB84"/>
        <color rgb="FF63BE7B"/>
      </colorScale>
    </cfRule>
  </conditionalFormatting>
  <conditionalFormatting sqref="F39:F43">
    <cfRule type="containsText" dxfId="130" priority="23" operator="containsText" text="Non">
      <formula>NOT(ISERROR(SEARCH("Non",F39)))</formula>
    </cfRule>
    <cfRule type="colorScale" priority="24">
      <colorScale>
        <cfvo type="min"/>
        <cfvo type="percentile" val="50"/>
        <cfvo type="max"/>
        <color rgb="FFF8696B"/>
        <color rgb="FFFFEB84"/>
        <color rgb="FF63BE7B"/>
      </colorScale>
    </cfRule>
  </conditionalFormatting>
  <conditionalFormatting sqref="F45:F48">
    <cfRule type="containsText" dxfId="129" priority="20" operator="containsText" text="Non">
      <formula>NOT(ISERROR(SEARCH("Non",F45)))</formula>
    </cfRule>
    <cfRule type="colorScale" priority="21">
      <colorScale>
        <cfvo type="min"/>
        <cfvo type="percentile" val="50"/>
        <cfvo type="max"/>
        <color rgb="FFF8696B"/>
        <color rgb="FFFFEB84"/>
        <color rgb="FF63BE7B"/>
      </colorScale>
    </cfRule>
  </conditionalFormatting>
  <conditionalFormatting sqref="G50:J50">
    <cfRule type="cellIs" dxfId="128" priority="14" operator="lessThan">
      <formula>0.5</formula>
    </cfRule>
    <cfRule type="cellIs" dxfId="127" priority="15" operator="greaterThan">
      <formula>0.5</formula>
    </cfRule>
  </conditionalFormatting>
  <conditionalFormatting sqref="L54:M54">
    <cfRule type="cellIs" dxfId="126" priority="1" operator="greaterThan">
      <formula>0</formula>
    </cfRule>
  </conditionalFormatting>
  <pageMargins left="0" right="0.11811023622047245" top="0.35433070866141736" bottom="0.35433070866141736" header="0.31496062992125984" footer="0.31496062992125984"/>
  <pageSetup paperSize="9" scale="25" orientation="portrait" horizontalDpi="300" verticalDpi="300" r:id="rId1"/>
  <ignoredErrors>
    <ignoredError sqref="M22 M30 M29 M31:M44 M15"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tabColor rgb="FF3366FF"/>
  </sheetPr>
  <dimension ref="B1:AE107"/>
  <sheetViews>
    <sheetView zoomScale="35" zoomScaleNormal="35" workbookViewId="0">
      <selection activeCell="G94" sqref="G94:H94"/>
    </sheetView>
  </sheetViews>
  <sheetFormatPr baseColWidth="10" defaultColWidth="11" defaultRowHeight="13.8" x14ac:dyDescent="0.45"/>
  <cols>
    <col min="1" max="1" width="1.6171875" style="43" customWidth="1"/>
    <col min="2" max="3" width="10.6171875" style="43" customWidth="1"/>
    <col min="4" max="4" width="53.6171875" style="43" customWidth="1"/>
    <col min="5" max="5" width="70.6171875" style="43" customWidth="1"/>
    <col min="6" max="6" width="10.140625" style="43" customWidth="1"/>
    <col min="7" max="10" width="13.6171875" style="43" customWidth="1"/>
    <col min="11" max="11" width="5.140625" style="43" customWidth="1"/>
    <col min="12" max="12" width="11.85546875" style="43" customWidth="1"/>
    <col min="13" max="13" width="9.140625" style="44" customWidth="1"/>
    <col min="14" max="15" width="7.140625" style="43" hidden="1" customWidth="1"/>
    <col min="16" max="16" width="7" style="43" hidden="1" customWidth="1"/>
    <col min="17" max="17" width="7.6171875" style="43" hidden="1" customWidth="1"/>
    <col min="18" max="18" width="6.47265625" style="43" hidden="1" customWidth="1"/>
    <col min="19" max="19" width="6.76171875" style="43" hidden="1" customWidth="1"/>
    <col min="20" max="20" width="8.234375" style="43" hidden="1" customWidth="1"/>
    <col min="21" max="21" width="7" style="43" hidden="1" customWidth="1"/>
    <col min="22" max="22" width="9.6171875" style="43" hidden="1" customWidth="1"/>
    <col min="23" max="23" width="15.6171875" style="43" hidden="1" customWidth="1"/>
    <col min="24" max="24" width="9.140625" style="43" hidden="1" customWidth="1"/>
    <col min="25" max="25" width="7.6171875" style="43" hidden="1" customWidth="1"/>
    <col min="26" max="26" width="9.234375" style="43" hidden="1" customWidth="1"/>
    <col min="27" max="27" width="6.47265625" style="43" hidden="1" customWidth="1"/>
    <col min="28" max="28" width="4.234375" style="43" hidden="1" customWidth="1"/>
    <col min="29" max="29" width="4.6171875" style="43" hidden="1" customWidth="1"/>
    <col min="30" max="30" width="7.234375" style="43" hidden="1" customWidth="1"/>
    <col min="31" max="31" width="11" style="43" hidden="1" customWidth="1"/>
    <col min="32" max="32" width="11" style="43" customWidth="1"/>
    <col min="33" max="16384" width="11" style="43"/>
  </cols>
  <sheetData>
    <row r="1" spans="2:30" ht="21" customHeight="1" x14ac:dyDescent="0.45"/>
    <row r="2" spans="2:30" ht="290.10000000000002" customHeight="1" thickBot="1" x14ac:dyDescent="0.5"/>
    <row r="3" spans="2:30" ht="30" customHeight="1" x14ac:dyDescent="0.45">
      <c r="B3" s="435" t="s">
        <v>567</v>
      </c>
      <c r="C3" s="436"/>
      <c r="D3" s="437"/>
      <c r="E3" s="45"/>
      <c r="F3" s="435" t="s">
        <v>569</v>
      </c>
      <c r="G3" s="436"/>
      <c r="H3" s="436"/>
      <c r="I3" s="436"/>
      <c r="J3" s="436"/>
      <c r="K3" s="436"/>
      <c r="L3" s="437"/>
    </row>
    <row r="4" spans="2:30" ht="30" customHeight="1" x14ac:dyDescent="0.45">
      <c r="B4" s="438" t="s">
        <v>526</v>
      </c>
      <c r="C4" s="439"/>
      <c r="D4" s="59" t="str">
        <f>'SESSION 2022'!C6</f>
        <v>XXXXX</v>
      </c>
      <c r="E4" s="60"/>
      <c r="F4" s="448" t="s">
        <v>526</v>
      </c>
      <c r="G4" s="449"/>
      <c r="H4" s="424" t="str">
        <f>'SESSION 2022'!F6</f>
        <v>YYYYY</v>
      </c>
      <c r="I4" s="424"/>
      <c r="J4" s="424"/>
      <c r="K4" s="424"/>
      <c r="L4" s="425"/>
    </row>
    <row r="5" spans="2:30" ht="30" customHeight="1" x14ac:dyDescent="0.45">
      <c r="B5" s="422" t="s">
        <v>555</v>
      </c>
      <c r="C5" s="423"/>
      <c r="D5" s="59">
        <f>'SESSION 2022'!C7</f>
        <v>2022</v>
      </c>
      <c r="E5" s="60"/>
      <c r="F5" s="422" t="s">
        <v>555</v>
      </c>
      <c r="G5" s="423"/>
      <c r="H5" s="424">
        <f>'SESSION 2022'!F7</f>
        <v>2022</v>
      </c>
      <c r="I5" s="424"/>
      <c r="J5" s="424"/>
      <c r="K5" s="424"/>
      <c r="L5" s="425"/>
    </row>
    <row r="6" spans="2:30" ht="30" customHeight="1" x14ac:dyDescent="0.45">
      <c r="B6" s="422" t="s">
        <v>0</v>
      </c>
      <c r="C6" s="423"/>
      <c r="D6" s="59" t="str">
        <f>'SESSION 2022'!C8</f>
        <v>VVVVVV</v>
      </c>
      <c r="E6" s="60"/>
      <c r="F6" s="422" t="s">
        <v>559</v>
      </c>
      <c r="G6" s="423"/>
      <c r="H6" s="424">
        <f>'SESSION 2022'!F8</f>
        <v>26287</v>
      </c>
      <c r="I6" s="424"/>
      <c r="J6" s="424"/>
      <c r="K6" s="424"/>
      <c r="L6" s="425"/>
    </row>
    <row r="7" spans="2:30" ht="30" customHeight="1" x14ac:dyDescent="0.45">
      <c r="B7" s="422" t="s">
        <v>2</v>
      </c>
      <c r="C7" s="423"/>
      <c r="D7" s="59" t="str">
        <f>'SESSION 2022'!C9</f>
        <v>MARTIN</v>
      </c>
      <c r="E7" s="60"/>
      <c r="F7" s="422" t="s">
        <v>2</v>
      </c>
      <c r="G7" s="423"/>
      <c r="H7" s="424" t="str">
        <f>'SESSION 2022'!F9</f>
        <v>_</v>
      </c>
      <c r="I7" s="424"/>
      <c r="J7" s="424"/>
      <c r="K7" s="424"/>
      <c r="L7" s="425"/>
    </row>
    <row r="8" spans="2:30" ht="30" customHeight="1" x14ac:dyDescent="0.45">
      <c r="B8" s="426" t="s">
        <v>3</v>
      </c>
      <c r="C8" s="427"/>
      <c r="D8" s="59" t="str">
        <f>'SESSION 2022'!C10</f>
        <v>Quentin</v>
      </c>
      <c r="E8" s="60"/>
      <c r="F8" s="426" t="s">
        <v>3</v>
      </c>
      <c r="G8" s="427"/>
      <c r="H8" s="424" t="str">
        <f>'SESSION 2022'!F10</f>
        <v>_</v>
      </c>
      <c r="I8" s="424"/>
      <c r="J8" s="424"/>
      <c r="K8" s="424"/>
      <c r="L8" s="425"/>
    </row>
    <row r="9" spans="2:30" ht="30" customHeight="1" x14ac:dyDescent="0.45">
      <c r="B9" s="422" t="s">
        <v>4</v>
      </c>
      <c r="C9" s="423"/>
      <c r="D9" s="40"/>
      <c r="E9" s="60"/>
      <c r="F9" s="422" t="s">
        <v>560</v>
      </c>
      <c r="G9" s="423"/>
      <c r="H9" s="333"/>
      <c r="I9" s="333"/>
      <c r="J9" s="333"/>
      <c r="K9" s="333"/>
      <c r="L9" s="334"/>
      <c r="M9" s="183"/>
    </row>
    <row r="10" spans="2:30" ht="30" customHeight="1" thickBot="1" x14ac:dyDescent="0.5">
      <c r="B10" s="428" t="s">
        <v>5</v>
      </c>
      <c r="C10" s="429"/>
      <c r="D10" s="61" t="s">
        <v>561</v>
      </c>
      <c r="E10" s="62"/>
      <c r="F10" s="428" t="s">
        <v>563</v>
      </c>
      <c r="G10" s="429"/>
      <c r="H10" s="430" t="str">
        <f>'SESSION 2022'!F11</f>
        <v>ZZZZZ</v>
      </c>
      <c r="I10" s="430"/>
      <c r="J10" s="430"/>
      <c r="K10" s="430"/>
      <c r="L10" s="431"/>
    </row>
    <row r="11" spans="2:30" ht="21" customHeight="1" x14ac:dyDescent="0.45"/>
    <row r="12" spans="2:30" ht="80.099999999999994" customHeight="1" x14ac:dyDescent="0.45">
      <c r="C12" s="461" t="s">
        <v>82</v>
      </c>
      <c r="D12" s="462"/>
      <c r="E12" s="63" t="s">
        <v>553</v>
      </c>
      <c r="F12" s="463" t="s">
        <v>17</v>
      </c>
      <c r="G12" s="463"/>
      <c r="H12" s="463"/>
      <c r="I12" s="463"/>
      <c r="J12" s="463"/>
      <c r="M12" s="64"/>
      <c r="N12" s="65"/>
      <c r="O12" s="65"/>
      <c r="P12" s="65"/>
    </row>
    <row r="13" spans="2:30" ht="25" customHeight="1" x14ac:dyDescent="0.45">
      <c r="C13" s="385" t="s">
        <v>7</v>
      </c>
      <c r="D13" s="440"/>
      <c r="E13" s="442" t="s">
        <v>18</v>
      </c>
      <c r="F13" s="66" t="s">
        <v>48</v>
      </c>
      <c r="G13" s="67">
        <v>1</v>
      </c>
      <c r="H13" s="68">
        <v>2</v>
      </c>
      <c r="I13" s="69">
        <v>3</v>
      </c>
      <c r="J13" s="70">
        <v>4</v>
      </c>
      <c r="K13" s="71"/>
      <c r="P13" s="72"/>
    </row>
    <row r="14" spans="2:30" ht="67.5" customHeight="1" x14ac:dyDescent="0.45">
      <c r="C14" s="386"/>
      <c r="D14" s="441"/>
      <c r="E14" s="443"/>
      <c r="F14" s="73"/>
      <c r="G14" s="6" t="s">
        <v>52</v>
      </c>
      <c r="H14" s="6" t="s">
        <v>53</v>
      </c>
      <c r="I14" s="6" t="s">
        <v>54</v>
      </c>
      <c r="J14" s="6" t="s">
        <v>55</v>
      </c>
      <c r="K14" s="74"/>
      <c r="L14" s="55" t="s">
        <v>6</v>
      </c>
      <c r="M14" s="75"/>
      <c r="N14" s="76"/>
      <c r="O14" s="76"/>
      <c r="P14" s="72"/>
    </row>
    <row r="15" spans="2:30" ht="30" customHeight="1" x14ac:dyDescent="0.45">
      <c r="C15" s="420" t="s">
        <v>184</v>
      </c>
      <c r="D15" s="421"/>
      <c r="E15" s="421"/>
      <c r="F15" s="421"/>
      <c r="G15" s="421"/>
      <c r="H15" s="421"/>
      <c r="I15" s="421"/>
      <c r="J15" s="421"/>
      <c r="K15" s="421"/>
      <c r="L15" s="77">
        <v>0.05</v>
      </c>
      <c r="M15" s="78">
        <f>SUM(L16:L22)</f>
        <v>1</v>
      </c>
      <c r="N15" s="79"/>
      <c r="O15" s="80" t="str">
        <f>IF(M15=100%,"Valide",IF(M15&lt;100%,"Invalide",IF(M15&gt;100%,"Invalide")))</f>
        <v>Valide</v>
      </c>
      <c r="P15" s="81"/>
      <c r="Q15" s="82" t="s">
        <v>32</v>
      </c>
      <c r="R15" s="82" t="s">
        <v>33</v>
      </c>
      <c r="S15" s="82" t="s">
        <v>34</v>
      </c>
      <c r="T15" s="82" t="s">
        <v>35</v>
      </c>
      <c r="U15" s="82" t="s">
        <v>36</v>
      </c>
      <c r="V15" s="82" t="s">
        <v>37</v>
      </c>
      <c r="W15" s="82" t="s">
        <v>38</v>
      </c>
      <c r="X15" s="82" t="s">
        <v>39</v>
      </c>
      <c r="Y15" s="82" t="s">
        <v>40</v>
      </c>
      <c r="Z15" s="82" t="s">
        <v>41</v>
      </c>
      <c r="AA15" s="82" t="s">
        <v>42</v>
      </c>
      <c r="AB15" s="82" t="s">
        <v>43</v>
      </c>
      <c r="AC15" s="82" t="s">
        <v>44</v>
      </c>
      <c r="AD15" s="82" t="s">
        <v>45</v>
      </c>
    </row>
    <row r="16" spans="2:30" ht="64" customHeight="1" x14ac:dyDescent="0.45">
      <c r="C16" s="83" t="s">
        <v>25</v>
      </c>
      <c r="D16" s="84" t="s">
        <v>474</v>
      </c>
      <c r="E16" s="445" t="s">
        <v>185</v>
      </c>
      <c r="F16" s="10"/>
      <c r="G16" s="8"/>
      <c r="H16" s="8" t="s">
        <v>533</v>
      </c>
      <c r="I16" s="8"/>
      <c r="J16" s="9"/>
      <c r="K16" s="86" t="str">
        <f>IF(S16&gt;1,"?",(IF(X16&gt;0,"?","")))</f>
        <v/>
      </c>
      <c r="L16" s="87">
        <v>0.1</v>
      </c>
      <c r="M16" s="88"/>
      <c r="N16" s="79"/>
      <c r="O16" s="89" t="str">
        <f>IF(M15=100%,"Valide",IF(M15&lt;100%,"Invalide",IF(M15&gt;100%,"Invalide")))</f>
        <v>Valide</v>
      </c>
      <c r="P16" s="90">
        <f>Q16</f>
        <v>0.1</v>
      </c>
      <c r="Q16" s="91">
        <f>L16</f>
        <v>0.1</v>
      </c>
      <c r="R16" s="92">
        <f>IF(J16&lt;&gt;"",1,IF(I16&lt;&gt;"",2/3,IF(H16&lt;&gt;"",1/3,0)))*Q16*20</f>
        <v>0.66666666666666663</v>
      </c>
      <c r="S16" s="92">
        <f>IF(F16="",IF(G16&lt;&gt;"",1,0)+IF(H16&lt;&gt;"",1,0)+IF(I16&lt;&gt;"",1,0)+IF(J16&lt;&gt;"",1,0),0)</f>
        <v>1</v>
      </c>
      <c r="T16" s="92">
        <f>IF(F16&lt;&gt;"",0,IF(G16="",(R16/(Q16*20)),0.02+(R16/(Q16*20))))</f>
        <v>0.33333333333333331</v>
      </c>
      <c r="U16" s="92">
        <f>IF(F16&lt;&gt;"",0,Q16)</f>
        <v>0.1</v>
      </c>
      <c r="V16" s="92">
        <f>IF(K16&lt;&gt;"",1,0)</f>
        <v>0</v>
      </c>
      <c r="W16" s="92" t="b">
        <f>IF(F16="",OR(G16&lt;&gt;"",H16&lt;&gt;"",I16&lt;&gt;"",J16&lt;&gt;""),0)</f>
        <v>1</v>
      </c>
      <c r="X16" s="92">
        <f>IF(F16&lt;&gt;"",IF(G16&lt;&gt;"",1,0)+IF(H16&lt;&gt;"",1,0)+IF(I16&lt;&gt;"",1,0)+IF(J16&lt;&gt;"",1,0),0)</f>
        <v>0</v>
      </c>
      <c r="Y16" s="92" t="b">
        <f>OR(W16=FALSE,W17=FALSE,W18=FALSE,W19=FALSE,W20=FALSE,W21=FALSE,W22=FALSE)</f>
        <v>0</v>
      </c>
      <c r="Z16" s="93">
        <f>SUM(U16:U22)</f>
        <v>1</v>
      </c>
      <c r="AA16" s="94">
        <f>L15</f>
        <v>0.05</v>
      </c>
      <c r="AB16" s="92">
        <f>SUM(T16:T22)</f>
        <v>2.333333333333333</v>
      </c>
      <c r="AC16" s="92">
        <f>IF(SUM(S16:S22)=0,0,1)</f>
        <v>1</v>
      </c>
      <c r="AD16" s="95">
        <f>IF(AC16=1,SUMPRODUCT(R16:R22,S16:S22)/SUMPRODUCT(Q16:Q22,S16:S22),0)</f>
        <v>6.666666666666667</v>
      </c>
    </row>
    <row r="17" spans="3:30" ht="80.05" customHeight="1" x14ac:dyDescent="0.45">
      <c r="C17" s="83" t="s">
        <v>134</v>
      </c>
      <c r="D17" s="84" t="s">
        <v>475</v>
      </c>
      <c r="E17" s="393"/>
      <c r="F17" s="10"/>
      <c r="G17" s="8"/>
      <c r="H17" s="8" t="s">
        <v>533</v>
      </c>
      <c r="I17" s="8"/>
      <c r="J17" s="9"/>
      <c r="K17" s="86" t="str">
        <f t="shared" ref="K17:K22" si="0">IF(S17&gt;1,"?",(IF(X17&gt;0,"?","")))</f>
        <v/>
      </c>
      <c r="L17" s="87">
        <v>0.1</v>
      </c>
      <c r="M17" s="88"/>
      <c r="N17" s="76"/>
      <c r="O17" s="76"/>
      <c r="P17" s="96"/>
      <c r="Q17" s="91">
        <f t="shared" ref="Q17:Q22" si="1">L17</f>
        <v>0.1</v>
      </c>
      <c r="R17" s="92">
        <f t="shared" ref="R17:R22" si="2">IF(J17&lt;&gt;"",1,IF(I17&lt;&gt;"",2/3,IF(H17&lt;&gt;"",1/3,0)))*Q17*20</f>
        <v>0.66666666666666663</v>
      </c>
      <c r="S17" s="92">
        <f t="shared" ref="S17:S22" si="3">IF(F17="",IF(G17&lt;&gt;"",1,0)+IF(H17&lt;&gt;"",1,0)+IF(I17&lt;&gt;"",1,0)+IF(J17&lt;&gt;"",1,0),0)</f>
        <v>1</v>
      </c>
      <c r="T17" s="92">
        <f t="shared" ref="T17:T22" si="4">IF(F17&lt;&gt;"",0,IF(G17="",(R17/(Q17*20)),0.02+(R17/(Q17*20))))</f>
        <v>0.33333333333333331</v>
      </c>
      <c r="U17" s="92">
        <f t="shared" ref="U17:U22" si="5">IF(F17&lt;&gt;"",0,Q17)</f>
        <v>0.1</v>
      </c>
      <c r="V17" s="92">
        <f t="shared" ref="V17:V22" si="6">IF(K17&lt;&gt;"",1,0)</f>
        <v>0</v>
      </c>
      <c r="W17" s="92" t="b">
        <f t="shared" ref="W17:W22" si="7">IF(F17="",OR(G17&lt;&gt;"",H17&lt;&gt;"",I17&lt;&gt;"",J17&lt;&gt;""),0)</f>
        <v>1</v>
      </c>
      <c r="X17" s="92">
        <f t="shared" ref="X17:X22" si="8">IF(F17&lt;&gt;"",IF(G17&lt;&gt;"",1,0)+IF(H17&lt;&gt;"",1,0)+IF(I17&lt;&gt;"",1,0)+IF(J17&lt;&gt;"",1,0),0)</f>
        <v>0</v>
      </c>
      <c r="Y17" s="97"/>
      <c r="Z17" s="98"/>
      <c r="AA17" s="99"/>
      <c r="AB17" s="99"/>
      <c r="AC17" s="99"/>
      <c r="AD17" s="100"/>
    </row>
    <row r="18" spans="3:30" ht="35.1" customHeight="1" x14ac:dyDescent="0.45">
      <c r="C18" s="83" t="s">
        <v>135</v>
      </c>
      <c r="D18" s="84" t="s">
        <v>476</v>
      </c>
      <c r="E18" s="85" t="s">
        <v>186</v>
      </c>
      <c r="F18" s="10"/>
      <c r="G18" s="8"/>
      <c r="H18" s="8" t="s">
        <v>533</v>
      </c>
      <c r="I18" s="8"/>
      <c r="J18" s="9"/>
      <c r="K18" s="86" t="str">
        <f t="shared" si="0"/>
        <v/>
      </c>
      <c r="L18" s="87">
        <v>0.2</v>
      </c>
      <c r="M18" s="101"/>
      <c r="N18" s="102"/>
      <c r="O18" s="102"/>
      <c r="P18" s="96"/>
      <c r="Q18" s="91">
        <f t="shared" si="1"/>
        <v>0.2</v>
      </c>
      <c r="R18" s="92">
        <f t="shared" si="2"/>
        <v>1.3333333333333333</v>
      </c>
      <c r="S18" s="92">
        <f t="shared" si="3"/>
        <v>1</v>
      </c>
      <c r="T18" s="92">
        <f t="shared" si="4"/>
        <v>0.33333333333333331</v>
      </c>
      <c r="U18" s="92">
        <f t="shared" si="5"/>
        <v>0.2</v>
      </c>
      <c r="V18" s="92">
        <f t="shared" si="6"/>
        <v>0</v>
      </c>
      <c r="W18" s="92" t="b">
        <f t="shared" si="7"/>
        <v>1</v>
      </c>
      <c r="X18" s="92">
        <f t="shared" si="8"/>
        <v>0</v>
      </c>
      <c r="Y18" s="97"/>
      <c r="Z18" s="103"/>
      <c r="AA18" s="99"/>
      <c r="AB18" s="99"/>
      <c r="AC18" s="99"/>
      <c r="AD18" s="100"/>
    </row>
    <row r="19" spans="3:30" ht="185.05" customHeight="1" x14ac:dyDescent="0.45">
      <c r="C19" s="83" t="s">
        <v>136</v>
      </c>
      <c r="D19" s="84" t="s">
        <v>477</v>
      </c>
      <c r="E19" s="85" t="s">
        <v>187</v>
      </c>
      <c r="F19" s="10"/>
      <c r="G19" s="8"/>
      <c r="H19" s="8" t="s">
        <v>533</v>
      </c>
      <c r="I19" s="8"/>
      <c r="J19" s="9"/>
      <c r="K19" s="86" t="str">
        <f t="shared" si="0"/>
        <v/>
      </c>
      <c r="L19" s="87">
        <v>0.2</v>
      </c>
      <c r="M19" s="88"/>
      <c r="N19" s="76"/>
      <c r="O19" s="76"/>
      <c r="P19" s="96"/>
      <c r="Q19" s="91">
        <f t="shared" si="1"/>
        <v>0.2</v>
      </c>
      <c r="R19" s="92">
        <f t="shared" si="2"/>
        <v>1.3333333333333333</v>
      </c>
      <c r="S19" s="92">
        <f t="shared" si="3"/>
        <v>1</v>
      </c>
      <c r="T19" s="92">
        <f t="shared" si="4"/>
        <v>0.33333333333333331</v>
      </c>
      <c r="U19" s="92">
        <f t="shared" si="5"/>
        <v>0.2</v>
      </c>
      <c r="V19" s="92">
        <f t="shared" si="6"/>
        <v>0</v>
      </c>
      <c r="W19" s="92" t="b">
        <f t="shared" si="7"/>
        <v>1</v>
      </c>
      <c r="X19" s="92">
        <f t="shared" si="8"/>
        <v>0</v>
      </c>
      <c r="Y19" s="97"/>
      <c r="Z19" s="103"/>
      <c r="AA19" s="99"/>
      <c r="AB19" s="99"/>
      <c r="AC19" s="99"/>
      <c r="AD19" s="100"/>
    </row>
    <row r="20" spans="3:30" ht="95.05" customHeight="1" x14ac:dyDescent="0.45">
      <c r="C20" s="83" t="s">
        <v>137</v>
      </c>
      <c r="D20" s="84" t="s">
        <v>478</v>
      </c>
      <c r="E20" s="85" t="s">
        <v>188</v>
      </c>
      <c r="F20" s="10"/>
      <c r="G20" s="8"/>
      <c r="H20" s="8" t="s">
        <v>533</v>
      </c>
      <c r="I20" s="8"/>
      <c r="J20" s="9"/>
      <c r="K20" s="86" t="str">
        <f t="shared" si="0"/>
        <v/>
      </c>
      <c r="L20" s="87">
        <v>0.2</v>
      </c>
      <c r="M20" s="101"/>
      <c r="N20" s="102"/>
      <c r="O20" s="102"/>
      <c r="P20" s="96"/>
      <c r="Q20" s="91">
        <f t="shared" si="1"/>
        <v>0.2</v>
      </c>
      <c r="R20" s="92">
        <f t="shared" si="2"/>
        <v>1.3333333333333333</v>
      </c>
      <c r="S20" s="92">
        <f t="shared" si="3"/>
        <v>1</v>
      </c>
      <c r="T20" s="92">
        <f t="shared" si="4"/>
        <v>0.33333333333333331</v>
      </c>
      <c r="U20" s="92">
        <f t="shared" si="5"/>
        <v>0.2</v>
      </c>
      <c r="V20" s="92">
        <f t="shared" si="6"/>
        <v>0</v>
      </c>
      <c r="W20" s="92" t="b">
        <f t="shared" si="7"/>
        <v>1</v>
      </c>
      <c r="X20" s="92">
        <f t="shared" si="8"/>
        <v>0</v>
      </c>
      <c r="Y20" s="97"/>
      <c r="Z20" s="103"/>
      <c r="AA20" s="99"/>
      <c r="AB20" s="99"/>
      <c r="AC20" s="99"/>
      <c r="AD20" s="100"/>
    </row>
    <row r="21" spans="3:30" ht="35.049999999999997" customHeight="1" x14ac:dyDescent="0.45">
      <c r="C21" s="83" t="s">
        <v>138</v>
      </c>
      <c r="D21" s="84" t="s">
        <v>362</v>
      </c>
      <c r="E21" s="85" t="s">
        <v>189</v>
      </c>
      <c r="F21" s="10"/>
      <c r="G21" s="8"/>
      <c r="H21" s="8" t="s">
        <v>533</v>
      </c>
      <c r="I21" s="8"/>
      <c r="J21" s="9"/>
      <c r="K21" s="86" t="str">
        <f t="shared" si="0"/>
        <v/>
      </c>
      <c r="L21" s="87">
        <v>0.1</v>
      </c>
      <c r="M21" s="88"/>
      <c r="N21" s="76"/>
      <c r="O21" s="76"/>
      <c r="P21" s="96"/>
      <c r="Q21" s="91">
        <f t="shared" si="1"/>
        <v>0.1</v>
      </c>
      <c r="R21" s="92">
        <f t="shared" si="2"/>
        <v>0.66666666666666663</v>
      </c>
      <c r="S21" s="92">
        <f t="shared" si="3"/>
        <v>1</v>
      </c>
      <c r="T21" s="92">
        <f t="shared" si="4"/>
        <v>0.33333333333333331</v>
      </c>
      <c r="U21" s="92">
        <f t="shared" si="5"/>
        <v>0.1</v>
      </c>
      <c r="V21" s="92">
        <f t="shared" si="6"/>
        <v>0</v>
      </c>
      <c r="W21" s="92" t="b">
        <f t="shared" si="7"/>
        <v>1</v>
      </c>
      <c r="X21" s="92">
        <f t="shared" si="8"/>
        <v>0</v>
      </c>
      <c r="Y21" s="97"/>
      <c r="Z21" s="104"/>
      <c r="AA21" s="99"/>
      <c r="AB21" s="99"/>
      <c r="AC21" s="99"/>
      <c r="AD21" s="100"/>
    </row>
    <row r="22" spans="3:30" ht="35.049999999999997" customHeight="1" x14ac:dyDescent="0.45">
      <c r="C22" s="83" t="s">
        <v>139</v>
      </c>
      <c r="D22" s="84" t="s">
        <v>363</v>
      </c>
      <c r="E22" s="85" t="s">
        <v>543</v>
      </c>
      <c r="F22" s="10"/>
      <c r="G22" s="8"/>
      <c r="H22" s="8" t="s">
        <v>533</v>
      </c>
      <c r="I22" s="8"/>
      <c r="J22" s="9"/>
      <c r="K22" s="86" t="str">
        <f t="shared" si="0"/>
        <v/>
      </c>
      <c r="L22" s="87">
        <v>0.1</v>
      </c>
      <c r="M22" s="88"/>
      <c r="N22" s="76"/>
      <c r="O22" s="76"/>
      <c r="P22" s="96"/>
      <c r="Q22" s="91">
        <f t="shared" si="1"/>
        <v>0.1</v>
      </c>
      <c r="R22" s="92">
        <f t="shared" si="2"/>
        <v>0.66666666666666663</v>
      </c>
      <c r="S22" s="92">
        <f t="shared" si="3"/>
        <v>1</v>
      </c>
      <c r="T22" s="92">
        <f t="shared" si="4"/>
        <v>0.33333333333333331</v>
      </c>
      <c r="U22" s="92">
        <f t="shared" si="5"/>
        <v>0.1</v>
      </c>
      <c r="V22" s="92">
        <f t="shared" si="6"/>
        <v>0</v>
      </c>
      <c r="W22" s="92" t="b">
        <f t="shared" si="7"/>
        <v>1</v>
      </c>
      <c r="X22" s="92">
        <f t="shared" si="8"/>
        <v>0</v>
      </c>
      <c r="Y22" s="105"/>
      <c r="Z22" s="106">
        <f>Z16*AA16</f>
        <v>0.05</v>
      </c>
      <c r="AA22" s="107"/>
      <c r="AB22" s="107"/>
      <c r="AC22" s="107"/>
      <c r="AD22" s="108"/>
    </row>
    <row r="23" spans="3:30" ht="30" customHeight="1" x14ac:dyDescent="0.45">
      <c r="C23" s="469" t="s">
        <v>542</v>
      </c>
      <c r="D23" s="470"/>
      <c r="E23" s="470"/>
      <c r="F23" s="470"/>
      <c r="G23" s="470"/>
      <c r="H23" s="470"/>
      <c r="I23" s="470"/>
      <c r="J23" s="470"/>
      <c r="K23" s="470"/>
      <c r="L23" s="77">
        <v>0.05</v>
      </c>
      <c r="M23" s="78">
        <f>SUM(L24:L34)</f>
        <v>1</v>
      </c>
      <c r="N23" s="102"/>
      <c r="O23" s="102"/>
      <c r="P23" s="96"/>
    </row>
    <row r="24" spans="3:30" ht="110.05" customHeight="1" x14ac:dyDescent="0.45">
      <c r="C24" s="109" t="s">
        <v>62</v>
      </c>
      <c r="D24" s="110" t="s">
        <v>479</v>
      </c>
      <c r="E24" s="111" t="s">
        <v>191</v>
      </c>
      <c r="F24" s="14"/>
      <c r="G24" s="11"/>
      <c r="H24" s="12" t="s">
        <v>533</v>
      </c>
      <c r="I24" s="12"/>
      <c r="J24" s="13"/>
      <c r="K24" s="112" t="str">
        <f>IF(S24&gt;1,"?",(IF(X24&gt;0,"?","")))</f>
        <v/>
      </c>
      <c r="L24" s="87">
        <v>0.1</v>
      </c>
      <c r="M24" s="88"/>
      <c r="N24" s="76"/>
      <c r="O24" s="76"/>
      <c r="P24" s="96"/>
      <c r="Q24" s="91">
        <f>L24</f>
        <v>0.1</v>
      </c>
      <c r="R24" s="92">
        <f>IF(J24&lt;&gt;"",1,IF(I24&lt;&gt;"",2/3,IF(H24&lt;&gt;"",1/3,0)))*Q24*20</f>
        <v>0.66666666666666663</v>
      </c>
      <c r="S24" s="92">
        <f>IF(F24="",IF(G24&lt;&gt;"",1,0)+IF(H24&lt;&gt;"",1,0)+IF(I24&lt;&gt;"",1,0)+IF(J24&lt;&gt;"",1,0),0)</f>
        <v>1</v>
      </c>
      <c r="T24" s="92">
        <f>IF(F24&lt;&gt;"",0,IF(G24="",(R24/(Q24*20)),0.02+(R24/(Q24*20))))</f>
        <v>0.33333333333333331</v>
      </c>
      <c r="U24" s="92">
        <f>IF(F24&lt;&gt;"",0,Q24)</f>
        <v>0.1</v>
      </c>
      <c r="V24" s="92">
        <f>IF(K24&lt;&gt;"",1,0)</f>
        <v>0</v>
      </c>
      <c r="W24" s="92" t="b">
        <f>IF(F24="",OR(G24&lt;&gt;"",H24&lt;&gt;"",I24&lt;&gt;"",J24&lt;&gt;""),0)</f>
        <v>1</v>
      </c>
      <c r="X24" s="92">
        <f>IF(F24&lt;&gt;"",IF(G24&lt;&gt;"",1,0)+IF(H24&lt;&gt;"",1,0)+IF(I24&lt;&gt;"",1,0)+IF(J24&lt;&gt;"",1,0),0)</f>
        <v>0</v>
      </c>
      <c r="Y24" s="92" t="b">
        <f>OR(W24=FALSE,W25=FALSE,W26=FALSE,W27=FALSE,W28=FALSE,W29=FALSE,W30=FALSE,W31=FALSE,W32=FALSE,W33=FALSE,W34=FALSE)</f>
        <v>0</v>
      </c>
      <c r="Z24" s="93">
        <f>SUM(U24:U34)</f>
        <v>1</v>
      </c>
      <c r="AA24" s="94">
        <f>L23</f>
        <v>0.05</v>
      </c>
      <c r="AB24" s="92">
        <f>SUM(T24:T34)</f>
        <v>3.666666666666667</v>
      </c>
      <c r="AC24" s="92">
        <f>IF(SUM(S24:S34)=0,0,1)</f>
        <v>1</v>
      </c>
      <c r="AD24" s="95">
        <f>IF(AC24=1,SUMPRODUCT(R24:R34,S24:S34)/SUMPRODUCT(Q24:Q34,S24:S34),0)</f>
        <v>6.666666666666667</v>
      </c>
    </row>
    <row r="25" spans="3:30" ht="50.05" customHeight="1" x14ac:dyDescent="0.45">
      <c r="C25" s="109" t="s">
        <v>63</v>
      </c>
      <c r="D25" s="110" t="s">
        <v>480</v>
      </c>
      <c r="E25" s="111" t="s">
        <v>192</v>
      </c>
      <c r="F25" s="14"/>
      <c r="G25" s="11"/>
      <c r="H25" s="12" t="s">
        <v>533</v>
      </c>
      <c r="I25" s="12"/>
      <c r="J25" s="13"/>
      <c r="K25" s="112" t="str">
        <f t="shared" ref="K25:K34" si="9">IF(S25&gt;1,"?",(IF(X25&gt;0,"?","")))</f>
        <v/>
      </c>
      <c r="L25" s="87">
        <v>0.1</v>
      </c>
      <c r="Q25" s="91">
        <f t="shared" ref="Q25:Q34" si="10">L25</f>
        <v>0.1</v>
      </c>
      <c r="R25" s="92">
        <f t="shared" ref="R25:R34" si="11">IF(J25&lt;&gt;"",1,IF(I25&lt;&gt;"",2/3,IF(H25&lt;&gt;"",1/3,0)))*Q25*20</f>
        <v>0.66666666666666663</v>
      </c>
      <c r="S25" s="92">
        <f t="shared" ref="S25:S34" si="12">IF(F25="",IF(G25&lt;&gt;"",1,0)+IF(H25&lt;&gt;"",1,0)+IF(I25&lt;&gt;"",1,0)+IF(J25&lt;&gt;"",1,0),0)</f>
        <v>1</v>
      </c>
      <c r="T25" s="92">
        <f t="shared" ref="T25:T34" si="13">IF(F25&lt;&gt;"",0,IF(G25="",(R25/(Q25*20)),0.02+(R25/(Q25*20))))</f>
        <v>0.33333333333333331</v>
      </c>
      <c r="U25" s="92">
        <f t="shared" ref="U25:U34" si="14">IF(F25&lt;&gt;"",0,Q25)</f>
        <v>0.1</v>
      </c>
      <c r="V25" s="92">
        <f t="shared" ref="V25:V34" si="15">IF(K25&lt;&gt;"",1,0)</f>
        <v>0</v>
      </c>
      <c r="W25" s="92" t="b">
        <f t="shared" ref="W25:W34" si="16">IF(F25="",OR(G25&lt;&gt;"",H25&lt;&gt;"",I25&lt;&gt;"",J25&lt;&gt;""),0)</f>
        <v>1</v>
      </c>
      <c r="X25" s="92">
        <f t="shared" ref="X25:X34" si="17">IF(F25&lt;&gt;"",IF(G25&lt;&gt;"",1,0)+IF(H25&lt;&gt;"",1,0)+IF(I25&lt;&gt;"",1,0)+IF(J25&lt;&gt;"",1,0),0)</f>
        <v>0</v>
      </c>
      <c r="Y25" s="97"/>
      <c r="Z25" s="98"/>
      <c r="AA25" s="99"/>
      <c r="AB25" s="99"/>
      <c r="AC25" s="99"/>
      <c r="AD25" s="100"/>
    </row>
    <row r="26" spans="3:30" ht="35.049999999999997" customHeight="1" x14ac:dyDescent="0.45">
      <c r="C26" s="109" t="s">
        <v>141</v>
      </c>
      <c r="D26" s="110" t="s">
        <v>481</v>
      </c>
      <c r="E26" s="111" t="s">
        <v>193</v>
      </c>
      <c r="F26" s="14"/>
      <c r="G26" s="11"/>
      <c r="H26" s="12" t="s">
        <v>533</v>
      </c>
      <c r="I26" s="12"/>
      <c r="J26" s="13"/>
      <c r="K26" s="112" t="str">
        <f t="shared" si="9"/>
        <v/>
      </c>
      <c r="L26" s="87">
        <v>0.1</v>
      </c>
      <c r="M26" s="113"/>
      <c r="N26" s="114"/>
      <c r="O26" s="114"/>
      <c r="Q26" s="91">
        <f t="shared" si="10"/>
        <v>0.1</v>
      </c>
      <c r="R26" s="92">
        <f t="shared" si="11"/>
        <v>0.66666666666666663</v>
      </c>
      <c r="S26" s="92">
        <f t="shared" si="12"/>
        <v>1</v>
      </c>
      <c r="T26" s="92">
        <f t="shared" si="13"/>
        <v>0.33333333333333331</v>
      </c>
      <c r="U26" s="92">
        <f t="shared" si="14"/>
        <v>0.1</v>
      </c>
      <c r="V26" s="92">
        <f t="shared" si="15"/>
        <v>0</v>
      </c>
      <c r="W26" s="92" t="b">
        <f t="shared" si="16"/>
        <v>1</v>
      </c>
      <c r="X26" s="92">
        <f t="shared" si="17"/>
        <v>0</v>
      </c>
      <c r="Y26" s="97"/>
      <c r="Z26" s="103"/>
      <c r="AA26" s="99"/>
      <c r="AB26" s="99"/>
      <c r="AC26" s="99"/>
      <c r="AD26" s="100"/>
    </row>
    <row r="27" spans="3:30" ht="35.049999999999997" customHeight="1" x14ac:dyDescent="0.45">
      <c r="C27" s="109" t="s">
        <v>142</v>
      </c>
      <c r="D27" s="110" t="s">
        <v>482</v>
      </c>
      <c r="E27" s="111" t="s">
        <v>194</v>
      </c>
      <c r="F27" s="14"/>
      <c r="G27" s="11"/>
      <c r="H27" s="12" t="s">
        <v>533</v>
      </c>
      <c r="I27" s="12"/>
      <c r="J27" s="13"/>
      <c r="K27" s="112" t="str">
        <f t="shared" si="9"/>
        <v/>
      </c>
      <c r="L27" s="87">
        <v>0.05</v>
      </c>
      <c r="Q27" s="91">
        <f t="shared" si="10"/>
        <v>0.05</v>
      </c>
      <c r="R27" s="92">
        <f t="shared" si="11"/>
        <v>0.33333333333333331</v>
      </c>
      <c r="S27" s="92">
        <f t="shared" si="12"/>
        <v>1</v>
      </c>
      <c r="T27" s="92">
        <f t="shared" si="13"/>
        <v>0.33333333333333331</v>
      </c>
      <c r="U27" s="92">
        <f t="shared" si="14"/>
        <v>0.05</v>
      </c>
      <c r="V27" s="92">
        <f t="shared" si="15"/>
        <v>0</v>
      </c>
      <c r="W27" s="92" t="b">
        <f t="shared" si="16"/>
        <v>1</v>
      </c>
      <c r="X27" s="92">
        <f t="shared" si="17"/>
        <v>0</v>
      </c>
      <c r="Y27" s="97"/>
      <c r="Z27" s="103"/>
      <c r="AA27" s="99"/>
      <c r="AB27" s="99"/>
      <c r="AC27" s="99"/>
      <c r="AD27" s="100"/>
    </row>
    <row r="28" spans="3:30" ht="35.049999999999997" customHeight="1" x14ac:dyDescent="0.45">
      <c r="C28" s="109" t="s">
        <v>143</v>
      </c>
      <c r="D28" s="110" t="s">
        <v>483</v>
      </c>
      <c r="E28" s="111" t="s">
        <v>195</v>
      </c>
      <c r="F28" s="14"/>
      <c r="G28" s="11"/>
      <c r="H28" s="12" t="s">
        <v>533</v>
      </c>
      <c r="I28" s="12"/>
      <c r="J28" s="13"/>
      <c r="K28" s="112" t="str">
        <f t="shared" si="9"/>
        <v/>
      </c>
      <c r="L28" s="87">
        <v>0.05</v>
      </c>
      <c r="Q28" s="91">
        <f t="shared" si="10"/>
        <v>0.05</v>
      </c>
      <c r="R28" s="92">
        <f t="shared" si="11"/>
        <v>0.33333333333333331</v>
      </c>
      <c r="S28" s="92">
        <f t="shared" si="12"/>
        <v>1</v>
      </c>
      <c r="T28" s="92">
        <f t="shared" si="13"/>
        <v>0.33333333333333331</v>
      </c>
      <c r="U28" s="92">
        <f t="shared" si="14"/>
        <v>0.05</v>
      </c>
      <c r="V28" s="92">
        <f t="shared" si="15"/>
        <v>0</v>
      </c>
      <c r="W28" s="92" t="b">
        <f t="shared" si="16"/>
        <v>1</v>
      </c>
      <c r="X28" s="92">
        <f t="shared" si="17"/>
        <v>0</v>
      </c>
      <c r="Y28" s="97"/>
      <c r="Z28" s="103"/>
      <c r="AA28" s="99"/>
      <c r="AB28" s="99"/>
      <c r="AC28" s="99"/>
      <c r="AD28" s="100"/>
    </row>
    <row r="29" spans="3:30" ht="35.049999999999997" customHeight="1" x14ac:dyDescent="0.45">
      <c r="C29" s="109" t="s">
        <v>144</v>
      </c>
      <c r="D29" s="110" t="s">
        <v>373</v>
      </c>
      <c r="E29" s="111" t="s">
        <v>196</v>
      </c>
      <c r="F29" s="14"/>
      <c r="G29" s="11"/>
      <c r="H29" s="12" t="s">
        <v>533</v>
      </c>
      <c r="I29" s="12"/>
      <c r="J29" s="13"/>
      <c r="K29" s="112" t="str">
        <f t="shared" si="9"/>
        <v/>
      </c>
      <c r="L29" s="87">
        <v>0.05</v>
      </c>
      <c r="M29" s="113"/>
      <c r="N29" s="114"/>
      <c r="O29" s="114"/>
      <c r="P29" s="115"/>
      <c r="Q29" s="91">
        <f t="shared" si="10"/>
        <v>0.05</v>
      </c>
      <c r="R29" s="92">
        <f t="shared" si="11"/>
        <v>0.33333333333333331</v>
      </c>
      <c r="S29" s="92">
        <f t="shared" si="12"/>
        <v>1</v>
      </c>
      <c r="T29" s="92">
        <f t="shared" si="13"/>
        <v>0.33333333333333331</v>
      </c>
      <c r="U29" s="92">
        <f t="shared" si="14"/>
        <v>0.05</v>
      </c>
      <c r="V29" s="92">
        <f t="shared" si="15"/>
        <v>0</v>
      </c>
      <c r="W29" s="92" t="b">
        <f t="shared" si="16"/>
        <v>1</v>
      </c>
      <c r="X29" s="92">
        <f t="shared" si="17"/>
        <v>0</v>
      </c>
      <c r="Y29" s="97"/>
      <c r="Z29" s="103"/>
      <c r="AA29" s="99"/>
      <c r="AB29" s="99"/>
      <c r="AC29" s="99"/>
      <c r="AD29" s="100"/>
    </row>
    <row r="30" spans="3:30" ht="35.049999999999997" customHeight="1" x14ac:dyDescent="0.45">
      <c r="C30" s="109" t="s">
        <v>145</v>
      </c>
      <c r="D30" s="110" t="s">
        <v>197</v>
      </c>
      <c r="E30" s="111" t="s">
        <v>198</v>
      </c>
      <c r="F30" s="14"/>
      <c r="G30" s="11"/>
      <c r="H30" s="12" t="s">
        <v>533</v>
      </c>
      <c r="I30" s="12"/>
      <c r="J30" s="13"/>
      <c r="K30" s="112" t="str">
        <f t="shared" si="9"/>
        <v/>
      </c>
      <c r="L30" s="87">
        <v>0.05</v>
      </c>
      <c r="Q30" s="91">
        <f t="shared" si="10"/>
        <v>0.05</v>
      </c>
      <c r="R30" s="92">
        <f t="shared" si="11"/>
        <v>0.33333333333333331</v>
      </c>
      <c r="S30" s="92">
        <f t="shared" si="12"/>
        <v>1</v>
      </c>
      <c r="T30" s="92">
        <f t="shared" si="13"/>
        <v>0.33333333333333331</v>
      </c>
      <c r="U30" s="92">
        <f t="shared" si="14"/>
        <v>0.05</v>
      </c>
      <c r="V30" s="92">
        <f t="shared" si="15"/>
        <v>0</v>
      </c>
      <c r="W30" s="92" t="b">
        <f t="shared" si="16"/>
        <v>1</v>
      </c>
      <c r="X30" s="92">
        <f t="shared" si="17"/>
        <v>0</v>
      </c>
      <c r="Y30" s="97"/>
      <c r="Z30" s="103"/>
      <c r="AA30" s="99"/>
      <c r="AB30" s="99"/>
      <c r="AC30" s="99"/>
      <c r="AD30" s="100"/>
    </row>
    <row r="31" spans="3:30" ht="35.049999999999997" customHeight="1" x14ac:dyDescent="0.45">
      <c r="C31" s="109" t="s">
        <v>146</v>
      </c>
      <c r="D31" s="110" t="s">
        <v>484</v>
      </c>
      <c r="E31" s="111" t="s">
        <v>199</v>
      </c>
      <c r="F31" s="14"/>
      <c r="G31" s="11"/>
      <c r="H31" s="12" t="s">
        <v>533</v>
      </c>
      <c r="I31" s="12"/>
      <c r="J31" s="13"/>
      <c r="K31" s="112" t="str">
        <f t="shared" si="9"/>
        <v/>
      </c>
      <c r="L31" s="87">
        <v>0.1</v>
      </c>
      <c r="Q31" s="91">
        <f t="shared" si="10"/>
        <v>0.1</v>
      </c>
      <c r="R31" s="92">
        <f t="shared" si="11"/>
        <v>0.66666666666666663</v>
      </c>
      <c r="S31" s="92">
        <f t="shared" si="12"/>
        <v>1</v>
      </c>
      <c r="T31" s="92">
        <f t="shared" si="13"/>
        <v>0.33333333333333331</v>
      </c>
      <c r="U31" s="92">
        <f t="shared" si="14"/>
        <v>0.1</v>
      </c>
      <c r="V31" s="92">
        <f t="shared" si="15"/>
        <v>0</v>
      </c>
      <c r="W31" s="92" t="b">
        <f t="shared" si="16"/>
        <v>1</v>
      </c>
      <c r="X31" s="92">
        <f t="shared" si="17"/>
        <v>0</v>
      </c>
      <c r="Y31" s="97"/>
      <c r="Z31" s="103"/>
      <c r="AA31" s="99"/>
      <c r="AB31" s="99"/>
      <c r="AC31" s="99"/>
      <c r="AD31" s="100"/>
    </row>
    <row r="32" spans="3:30" ht="95.05" customHeight="1" x14ac:dyDescent="0.45">
      <c r="C32" s="109" t="s">
        <v>147</v>
      </c>
      <c r="D32" s="110" t="s">
        <v>485</v>
      </c>
      <c r="E32" s="111" t="s">
        <v>200</v>
      </c>
      <c r="F32" s="14"/>
      <c r="G32" s="11"/>
      <c r="H32" s="12" t="s">
        <v>533</v>
      </c>
      <c r="I32" s="12"/>
      <c r="J32" s="13"/>
      <c r="K32" s="112" t="str">
        <f t="shared" si="9"/>
        <v/>
      </c>
      <c r="L32" s="87">
        <v>0.2</v>
      </c>
      <c r="Q32" s="91">
        <f t="shared" si="10"/>
        <v>0.2</v>
      </c>
      <c r="R32" s="92">
        <f t="shared" si="11"/>
        <v>1.3333333333333333</v>
      </c>
      <c r="S32" s="92">
        <f t="shared" si="12"/>
        <v>1</v>
      </c>
      <c r="T32" s="92">
        <f t="shared" si="13"/>
        <v>0.33333333333333331</v>
      </c>
      <c r="U32" s="92">
        <f t="shared" si="14"/>
        <v>0.2</v>
      </c>
      <c r="V32" s="92">
        <f t="shared" si="15"/>
        <v>0</v>
      </c>
      <c r="W32" s="92" t="b">
        <f t="shared" si="16"/>
        <v>1</v>
      </c>
      <c r="X32" s="92">
        <f t="shared" si="17"/>
        <v>0</v>
      </c>
      <c r="Y32" s="97"/>
      <c r="Z32" s="103"/>
      <c r="AA32" s="99"/>
      <c r="AB32" s="99"/>
      <c r="AC32" s="99"/>
      <c r="AD32" s="100"/>
    </row>
    <row r="33" spans="3:30" ht="35.049999999999997" customHeight="1" x14ac:dyDescent="0.45">
      <c r="C33" s="109" t="s">
        <v>148</v>
      </c>
      <c r="D33" s="110" t="s">
        <v>486</v>
      </c>
      <c r="E33" s="111" t="s">
        <v>201</v>
      </c>
      <c r="F33" s="14"/>
      <c r="G33" s="11"/>
      <c r="H33" s="12" t="s">
        <v>533</v>
      </c>
      <c r="I33" s="12"/>
      <c r="J33" s="13"/>
      <c r="K33" s="112" t="str">
        <f t="shared" si="9"/>
        <v/>
      </c>
      <c r="L33" s="87">
        <v>0.15</v>
      </c>
      <c r="M33" s="113"/>
      <c r="N33" s="114"/>
      <c r="O33" s="114"/>
      <c r="Q33" s="91">
        <f t="shared" si="10"/>
        <v>0.15</v>
      </c>
      <c r="R33" s="92">
        <f t="shared" si="11"/>
        <v>0.99999999999999989</v>
      </c>
      <c r="S33" s="92">
        <f t="shared" si="12"/>
        <v>1</v>
      </c>
      <c r="T33" s="92">
        <f t="shared" si="13"/>
        <v>0.33333333333333331</v>
      </c>
      <c r="U33" s="92">
        <f t="shared" si="14"/>
        <v>0.15</v>
      </c>
      <c r="V33" s="92">
        <f t="shared" si="15"/>
        <v>0</v>
      </c>
      <c r="W33" s="92" t="b">
        <f t="shared" si="16"/>
        <v>1</v>
      </c>
      <c r="X33" s="92">
        <f t="shared" si="17"/>
        <v>0</v>
      </c>
      <c r="Y33" s="97"/>
      <c r="Z33" s="104"/>
      <c r="AA33" s="99"/>
      <c r="AB33" s="99"/>
      <c r="AC33" s="99"/>
      <c r="AD33" s="100"/>
    </row>
    <row r="34" spans="3:30" ht="35.049999999999997" customHeight="1" x14ac:dyDescent="0.45">
      <c r="C34" s="109" t="s">
        <v>149</v>
      </c>
      <c r="D34" s="110" t="s">
        <v>363</v>
      </c>
      <c r="E34" s="111" t="s">
        <v>543</v>
      </c>
      <c r="F34" s="14"/>
      <c r="G34" s="11"/>
      <c r="H34" s="12" t="s">
        <v>533</v>
      </c>
      <c r="I34" s="12"/>
      <c r="J34" s="13"/>
      <c r="K34" s="112" t="str">
        <f t="shared" si="9"/>
        <v/>
      </c>
      <c r="L34" s="87">
        <v>0.05</v>
      </c>
      <c r="Q34" s="91">
        <f t="shared" si="10"/>
        <v>0.05</v>
      </c>
      <c r="R34" s="92">
        <f t="shared" si="11"/>
        <v>0.33333333333333331</v>
      </c>
      <c r="S34" s="92">
        <f t="shared" si="12"/>
        <v>1</v>
      </c>
      <c r="T34" s="92">
        <f t="shared" si="13"/>
        <v>0.33333333333333331</v>
      </c>
      <c r="U34" s="92">
        <f t="shared" si="14"/>
        <v>0.05</v>
      </c>
      <c r="V34" s="92">
        <f t="shared" si="15"/>
        <v>0</v>
      </c>
      <c r="W34" s="92" t="b">
        <f t="shared" si="16"/>
        <v>1</v>
      </c>
      <c r="X34" s="92">
        <f t="shared" si="17"/>
        <v>0</v>
      </c>
      <c r="Y34" s="105"/>
      <c r="Z34" s="106">
        <f>Z24*AA24</f>
        <v>0.05</v>
      </c>
      <c r="AA34" s="107"/>
      <c r="AB34" s="107"/>
      <c r="AC34" s="107"/>
      <c r="AD34" s="108"/>
    </row>
    <row r="35" spans="3:30" ht="30" customHeight="1" x14ac:dyDescent="0.45">
      <c r="C35" s="465" t="s">
        <v>202</v>
      </c>
      <c r="D35" s="466"/>
      <c r="E35" s="466"/>
      <c r="F35" s="466"/>
      <c r="G35" s="466"/>
      <c r="H35" s="466"/>
      <c r="I35" s="466"/>
      <c r="J35" s="466"/>
      <c r="K35" s="466"/>
      <c r="L35" s="77">
        <v>0.1</v>
      </c>
      <c r="M35" s="78">
        <f>SUM(L36:L41)</f>
        <v>1</v>
      </c>
    </row>
    <row r="36" spans="3:30" ht="35.049999999999997" customHeight="1" x14ac:dyDescent="0.45">
      <c r="C36" s="116" t="s">
        <v>64</v>
      </c>
      <c r="D36" s="117" t="s">
        <v>487</v>
      </c>
      <c r="E36" s="118" t="s">
        <v>203</v>
      </c>
      <c r="F36" s="14"/>
      <c r="G36" s="15"/>
      <c r="H36" s="15" t="s">
        <v>533</v>
      </c>
      <c r="I36" s="16"/>
      <c r="J36" s="17"/>
      <c r="K36" s="86" t="str">
        <f>IF(S36&gt;1,"?",(IF(X36&gt;0,"?","")))</f>
        <v/>
      </c>
      <c r="L36" s="87">
        <v>0.2</v>
      </c>
      <c r="M36" s="113"/>
      <c r="N36" s="114"/>
      <c r="O36" s="114"/>
      <c r="Q36" s="91">
        <f>L36</f>
        <v>0.2</v>
      </c>
      <c r="R36" s="92">
        <f>IF(J36&lt;&gt;"",1,IF(I36&lt;&gt;"",2/3,IF(H36&lt;&gt;"",1/3,0)))*Q36*20</f>
        <v>1.3333333333333333</v>
      </c>
      <c r="S36" s="92">
        <f>IF(F36="",IF(G36&lt;&gt;"",1,0)+IF(H36&lt;&gt;"",1,0)+IF(I36&lt;&gt;"",1,0)+IF(J36&lt;&gt;"",1,0),0)</f>
        <v>1</v>
      </c>
      <c r="T36" s="92">
        <f>IF(F36&lt;&gt;"",0,IF(G36="",(R36/(Q36*20)),0.02+(R36/(Q36*20))))</f>
        <v>0.33333333333333331</v>
      </c>
      <c r="U36" s="92">
        <f>IF(F36&lt;&gt;"",0,Q36)</f>
        <v>0.2</v>
      </c>
      <c r="V36" s="92">
        <f>IF(K36&lt;&gt;"",1,0)</f>
        <v>0</v>
      </c>
      <c r="W36" s="92" t="b">
        <f>IF(F36="",OR(G36&lt;&gt;"",H36&lt;&gt;"",I36&lt;&gt;"",J36&lt;&gt;""),0)</f>
        <v>1</v>
      </c>
      <c r="X36" s="92">
        <f>IF(F36&lt;&gt;"",IF(G36&lt;&gt;"",1,0)+IF(H36&lt;&gt;"",1,0)+IF(I36&lt;&gt;"",1,0)+IF(J36&lt;&gt;"",1,0),0)</f>
        <v>0</v>
      </c>
      <c r="Y36" s="92" t="b">
        <f>OR(W36=FALSE,W37=FALSE,W38=FALSE,W39=FALSE,W40=FALSE,W41=FALSE)</f>
        <v>0</v>
      </c>
      <c r="Z36" s="93">
        <f>SUM(U36:U41)</f>
        <v>1</v>
      </c>
      <c r="AA36" s="94">
        <f>L35</f>
        <v>0.1</v>
      </c>
      <c r="AB36" s="92">
        <f>SUM(T36:T41)</f>
        <v>1.9999999999999998</v>
      </c>
      <c r="AC36" s="92">
        <f>IF(SUM(S36:S41)=0,0,1)</f>
        <v>1</v>
      </c>
      <c r="AD36" s="95">
        <f>IF(AC36=1,SUMPRODUCT(R36:R41,S36:S41)/SUMPRODUCT(Q36:Q41,S36:S41),0)</f>
        <v>6.6666666666666661</v>
      </c>
    </row>
    <row r="37" spans="3:30" ht="35.049999999999997" customHeight="1" x14ac:dyDescent="0.45">
      <c r="C37" s="116" t="s">
        <v>46</v>
      </c>
      <c r="D37" s="117" t="s">
        <v>488</v>
      </c>
      <c r="E37" s="118" t="s">
        <v>204</v>
      </c>
      <c r="F37" s="14"/>
      <c r="G37" s="15"/>
      <c r="H37" s="15" t="s">
        <v>533</v>
      </c>
      <c r="I37" s="16"/>
      <c r="J37" s="17"/>
      <c r="K37" s="86" t="str">
        <f t="shared" ref="K37:K41" si="18">IF(S37&gt;1,"?",(IF(X37&gt;0,"?","")))</f>
        <v/>
      </c>
      <c r="L37" s="87">
        <v>0.25</v>
      </c>
      <c r="Q37" s="91">
        <f t="shared" ref="Q37:Q41" si="19">L37</f>
        <v>0.25</v>
      </c>
      <c r="R37" s="92">
        <f t="shared" ref="R37:R41" si="20">IF(J37&lt;&gt;"",1,IF(I37&lt;&gt;"",2/3,IF(H37&lt;&gt;"",1/3,0)))*Q37*20</f>
        <v>1.6666666666666665</v>
      </c>
      <c r="S37" s="92">
        <f t="shared" ref="S37:S41" si="21">IF(F37="",IF(G37&lt;&gt;"",1,0)+IF(H37&lt;&gt;"",1,0)+IF(I37&lt;&gt;"",1,0)+IF(J37&lt;&gt;"",1,0),0)</f>
        <v>1</v>
      </c>
      <c r="T37" s="92">
        <f t="shared" ref="T37:T41" si="22">IF(F37&lt;&gt;"",0,IF(G37="",(R37/(Q37*20)),0.02+(R37/(Q37*20))))</f>
        <v>0.33333333333333331</v>
      </c>
      <c r="U37" s="92">
        <f t="shared" ref="U37:U41" si="23">IF(F37&lt;&gt;"",0,Q37)</f>
        <v>0.25</v>
      </c>
      <c r="V37" s="92">
        <f t="shared" ref="V37:V41" si="24">IF(K37&lt;&gt;"",1,0)</f>
        <v>0</v>
      </c>
      <c r="W37" s="92" t="b">
        <f t="shared" ref="W37:W41" si="25">IF(F37="",OR(G37&lt;&gt;"",H37&lt;&gt;"",I37&lt;&gt;"",J37&lt;&gt;""),0)</f>
        <v>1</v>
      </c>
      <c r="X37" s="92">
        <f t="shared" ref="X37:X41" si="26">IF(F37&lt;&gt;"",IF(G37&lt;&gt;"",1,0)+IF(H37&lt;&gt;"",1,0)+IF(I37&lt;&gt;"",1,0)+IF(J37&lt;&gt;"",1,0),0)</f>
        <v>0</v>
      </c>
      <c r="Y37" s="97"/>
      <c r="Z37" s="98"/>
      <c r="AA37" s="99"/>
      <c r="AB37" s="99"/>
      <c r="AC37" s="99"/>
      <c r="AD37" s="100"/>
    </row>
    <row r="38" spans="3:30" ht="50.05" customHeight="1" x14ac:dyDescent="0.45">
      <c r="C38" s="116" t="s">
        <v>150</v>
      </c>
      <c r="D38" s="117" t="s">
        <v>489</v>
      </c>
      <c r="E38" s="118" t="s">
        <v>205</v>
      </c>
      <c r="F38" s="14"/>
      <c r="G38" s="15"/>
      <c r="H38" s="15" t="s">
        <v>533</v>
      </c>
      <c r="I38" s="16"/>
      <c r="J38" s="17"/>
      <c r="K38" s="86" t="str">
        <f t="shared" si="18"/>
        <v/>
      </c>
      <c r="L38" s="87">
        <v>0.1</v>
      </c>
      <c r="Q38" s="91">
        <f t="shared" si="19"/>
        <v>0.1</v>
      </c>
      <c r="R38" s="92">
        <f t="shared" si="20"/>
        <v>0.66666666666666663</v>
      </c>
      <c r="S38" s="92">
        <f t="shared" si="21"/>
        <v>1</v>
      </c>
      <c r="T38" s="92">
        <f t="shared" si="22"/>
        <v>0.33333333333333331</v>
      </c>
      <c r="U38" s="92">
        <f t="shared" si="23"/>
        <v>0.1</v>
      </c>
      <c r="V38" s="92">
        <f t="shared" si="24"/>
        <v>0</v>
      </c>
      <c r="W38" s="92" t="b">
        <f t="shared" si="25"/>
        <v>1</v>
      </c>
      <c r="X38" s="92">
        <f t="shared" si="26"/>
        <v>0</v>
      </c>
      <c r="Y38" s="97"/>
      <c r="Z38" s="103"/>
      <c r="AA38" s="99"/>
      <c r="AB38" s="99"/>
      <c r="AC38" s="99"/>
      <c r="AD38" s="100"/>
    </row>
    <row r="39" spans="3:30" ht="95.05" customHeight="1" x14ac:dyDescent="0.45">
      <c r="C39" s="116" t="s">
        <v>151</v>
      </c>
      <c r="D39" s="117" t="s">
        <v>490</v>
      </c>
      <c r="E39" s="118" t="s">
        <v>206</v>
      </c>
      <c r="F39" s="14"/>
      <c r="G39" s="15"/>
      <c r="H39" s="15" t="s">
        <v>533</v>
      </c>
      <c r="I39" s="16"/>
      <c r="J39" s="17"/>
      <c r="K39" s="86" t="str">
        <f t="shared" si="18"/>
        <v/>
      </c>
      <c r="L39" s="87">
        <v>0.2</v>
      </c>
      <c r="Q39" s="91">
        <f t="shared" si="19"/>
        <v>0.2</v>
      </c>
      <c r="R39" s="92">
        <f t="shared" si="20"/>
        <v>1.3333333333333333</v>
      </c>
      <c r="S39" s="92">
        <f t="shared" si="21"/>
        <v>1</v>
      </c>
      <c r="T39" s="92">
        <f t="shared" si="22"/>
        <v>0.33333333333333331</v>
      </c>
      <c r="U39" s="92">
        <f t="shared" si="23"/>
        <v>0.2</v>
      </c>
      <c r="V39" s="92">
        <f t="shared" si="24"/>
        <v>0</v>
      </c>
      <c r="W39" s="92" t="b">
        <f t="shared" si="25"/>
        <v>1</v>
      </c>
      <c r="X39" s="92">
        <f t="shared" si="26"/>
        <v>0</v>
      </c>
      <c r="Y39" s="97"/>
      <c r="Z39" s="103"/>
      <c r="AA39" s="99"/>
      <c r="AB39" s="99"/>
      <c r="AC39" s="99"/>
      <c r="AD39" s="100"/>
    </row>
    <row r="40" spans="3:30" ht="35.049999999999997" customHeight="1" x14ac:dyDescent="0.45">
      <c r="C40" s="116" t="s">
        <v>152</v>
      </c>
      <c r="D40" s="117" t="s">
        <v>491</v>
      </c>
      <c r="E40" s="118" t="s">
        <v>207</v>
      </c>
      <c r="F40" s="14"/>
      <c r="G40" s="15"/>
      <c r="H40" s="15" t="s">
        <v>533</v>
      </c>
      <c r="I40" s="16"/>
      <c r="J40" s="17"/>
      <c r="K40" s="86" t="str">
        <f t="shared" si="18"/>
        <v/>
      </c>
      <c r="L40" s="87">
        <v>0.2</v>
      </c>
      <c r="M40" s="113"/>
      <c r="N40" s="114"/>
      <c r="O40" s="114"/>
      <c r="Q40" s="91">
        <f t="shared" si="19"/>
        <v>0.2</v>
      </c>
      <c r="R40" s="92">
        <f t="shared" si="20"/>
        <v>1.3333333333333333</v>
      </c>
      <c r="S40" s="92">
        <f t="shared" si="21"/>
        <v>1</v>
      </c>
      <c r="T40" s="92">
        <f t="shared" si="22"/>
        <v>0.33333333333333331</v>
      </c>
      <c r="U40" s="92">
        <f t="shared" si="23"/>
        <v>0.2</v>
      </c>
      <c r="V40" s="92">
        <f t="shared" si="24"/>
        <v>0</v>
      </c>
      <c r="W40" s="92" t="b">
        <f t="shared" si="25"/>
        <v>1</v>
      </c>
      <c r="X40" s="92">
        <f t="shared" si="26"/>
        <v>0</v>
      </c>
      <c r="Y40" s="97"/>
      <c r="Z40" s="103"/>
      <c r="AA40" s="99"/>
      <c r="AB40" s="99"/>
      <c r="AC40" s="99"/>
      <c r="AD40" s="100"/>
    </row>
    <row r="41" spans="3:30" ht="35.049999999999997" customHeight="1" x14ac:dyDescent="0.45">
      <c r="C41" s="116" t="s">
        <v>153</v>
      </c>
      <c r="D41" s="117" t="s">
        <v>363</v>
      </c>
      <c r="E41" s="118" t="s">
        <v>543</v>
      </c>
      <c r="F41" s="14"/>
      <c r="G41" s="15"/>
      <c r="H41" s="15" t="s">
        <v>533</v>
      </c>
      <c r="I41" s="16"/>
      <c r="J41" s="17"/>
      <c r="K41" s="86" t="str">
        <f t="shared" si="18"/>
        <v/>
      </c>
      <c r="L41" s="87">
        <v>0.05</v>
      </c>
      <c r="Q41" s="91">
        <f t="shared" si="19"/>
        <v>0.05</v>
      </c>
      <c r="R41" s="92">
        <f t="shared" si="20"/>
        <v>0.33333333333333331</v>
      </c>
      <c r="S41" s="92">
        <f t="shared" si="21"/>
        <v>1</v>
      </c>
      <c r="T41" s="92">
        <f t="shared" si="22"/>
        <v>0.33333333333333331</v>
      </c>
      <c r="U41" s="92">
        <f t="shared" si="23"/>
        <v>0.05</v>
      </c>
      <c r="V41" s="92">
        <f t="shared" si="24"/>
        <v>0</v>
      </c>
      <c r="W41" s="92" t="b">
        <f t="shared" si="25"/>
        <v>1</v>
      </c>
      <c r="X41" s="92">
        <f t="shared" si="26"/>
        <v>0</v>
      </c>
      <c r="Y41" s="105"/>
      <c r="Z41" s="106">
        <f>Z36*AA36</f>
        <v>0.1</v>
      </c>
      <c r="AA41" s="107"/>
      <c r="AB41" s="107"/>
      <c r="AC41" s="107"/>
      <c r="AD41" s="108"/>
    </row>
    <row r="42" spans="3:30" ht="30" customHeight="1" x14ac:dyDescent="0.45">
      <c r="C42" s="467" t="s">
        <v>208</v>
      </c>
      <c r="D42" s="467"/>
      <c r="E42" s="467"/>
      <c r="F42" s="467"/>
      <c r="G42" s="467"/>
      <c r="H42" s="467"/>
      <c r="I42" s="467"/>
      <c r="J42" s="467"/>
      <c r="K42" s="468"/>
      <c r="L42" s="77">
        <v>0.15</v>
      </c>
      <c r="M42" s="78">
        <f>SUM(L43:L48)</f>
        <v>1.0000000000000002</v>
      </c>
    </row>
    <row r="43" spans="3:30" ht="35.049999999999997" customHeight="1" x14ac:dyDescent="0.45">
      <c r="C43" s="119" t="s">
        <v>65</v>
      </c>
      <c r="D43" s="120" t="s">
        <v>492</v>
      </c>
      <c r="E43" s="446" t="s">
        <v>209</v>
      </c>
      <c r="F43" s="14"/>
      <c r="G43" s="18"/>
      <c r="H43" s="19" t="s">
        <v>533</v>
      </c>
      <c r="I43" s="19"/>
      <c r="J43" s="19"/>
      <c r="K43" s="86" t="str">
        <f>IF(S43&gt;1,"?",(IF(X43&gt;0,"?","")))</f>
        <v/>
      </c>
      <c r="L43" s="87">
        <v>0.2</v>
      </c>
      <c r="Q43" s="91">
        <f>L43</f>
        <v>0.2</v>
      </c>
      <c r="R43" s="92">
        <f>IF(J43&lt;&gt;"",1,IF(I43&lt;&gt;"",2/3,IF(H43&lt;&gt;"",1/3,0)))*Q43*20</f>
        <v>1.3333333333333333</v>
      </c>
      <c r="S43" s="92">
        <f>IF(F43="",IF(G43&lt;&gt;"",1,0)+IF(H43&lt;&gt;"",1,0)+IF(I43&lt;&gt;"",1,0)+IF(J43&lt;&gt;"",1,0),0)</f>
        <v>1</v>
      </c>
      <c r="T43" s="92">
        <f>IF(F43&lt;&gt;"",0,IF(G43="",(R43/(Q43*20)),0.02+(R43/(Q43*20))))</f>
        <v>0.33333333333333331</v>
      </c>
      <c r="U43" s="92">
        <f>IF(F43&lt;&gt;"",0,Q43)</f>
        <v>0.2</v>
      </c>
      <c r="V43" s="92">
        <f>IF(K43&lt;&gt;"",1,0)</f>
        <v>0</v>
      </c>
      <c r="W43" s="92" t="b">
        <f>IF(F43="",OR(G43&lt;&gt;"",H43&lt;&gt;"",I43&lt;&gt;"",J43&lt;&gt;""),0)</f>
        <v>1</v>
      </c>
      <c r="X43" s="92">
        <f>IF(F43&lt;&gt;"",IF(G43&lt;&gt;"",1,0)+IF(H43&lt;&gt;"",1,0)+IF(I43&lt;&gt;"",1,0)+IF(J43&lt;&gt;"",1,0),0)</f>
        <v>0</v>
      </c>
      <c r="Y43" s="92" t="b">
        <f>OR(W43=FALSE,W44=FALSE,W45=FALSE,W46=FALSE,W47=FALSE,W48=FALSE)</f>
        <v>0</v>
      </c>
      <c r="Z43" s="93">
        <f>SUM(U43:U48)</f>
        <v>1.0000000000000002</v>
      </c>
      <c r="AA43" s="94">
        <f>L42</f>
        <v>0.15</v>
      </c>
      <c r="AB43" s="92">
        <f>SUM(T43:T48)</f>
        <v>1.9999999999999998</v>
      </c>
      <c r="AC43" s="92">
        <f>IF(SUM(S43:S48)=0,0,1)</f>
        <v>1</v>
      </c>
      <c r="AD43" s="95">
        <f>IF(AC43=1,SUMPRODUCT(R43:R48,S43:S48)/SUMPRODUCT(Q43:Q48,S43:S48),0)</f>
        <v>6.6666666666666643</v>
      </c>
    </row>
    <row r="44" spans="3:30" ht="35.049999999999997" customHeight="1" x14ac:dyDescent="0.45">
      <c r="C44" s="119" t="s">
        <v>67</v>
      </c>
      <c r="D44" s="120" t="s">
        <v>493</v>
      </c>
      <c r="E44" s="447"/>
      <c r="F44" s="14"/>
      <c r="G44" s="18"/>
      <c r="H44" s="19" t="s">
        <v>533</v>
      </c>
      <c r="I44" s="19"/>
      <c r="J44" s="19"/>
      <c r="K44" s="86" t="str">
        <f t="shared" ref="K44:K48" si="27">IF(S44&gt;1,"?",(IF(X44&gt;0,"?","")))</f>
        <v/>
      </c>
      <c r="L44" s="87">
        <v>0.2</v>
      </c>
      <c r="Q44" s="91">
        <f t="shared" ref="Q44:Q48" si="28">L44</f>
        <v>0.2</v>
      </c>
      <c r="R44" s="92">
        <f t="shared" ref="R44:R48" si="29">IF(J44&lt;&gt;"",1,IF(I44&lt;&gt;"",2/3,IF(H44&lt;&gt;"",1/3,0)))*Q44*20</f>
        <v>1.3333333333333333</v>
      </c>
      <c r="S44" s="92">
        <f t="shared" ref="S44:S48" si="30">IF(F44="",IF(G44&lt;&gt;"",1,0)+IF(H44&lt;&gt;"",1,0)+IF(I44&lt;&gt;"",1,0)+IF(J44&lt;&gt;"",1,0),0)</f>
        <v>1</v>
      </c>
      <c r="T44" s="92">
        <f t="shared" ref="T44:T48" si="31">IF(F44&lt;&gt;"",0,IF(G44="",(R44/(Q44*20)),0.02+(R44/(Q44*20))))</f>
        <v>0.33333333333333331</v>
      </c>
      <c r="U44" s="92">
        <f t="shared" ref="U44:U48" si="32">IF(F44&lt;&gt;"",0,Q44)</f>
        <v>0.2</v>
      </c>
      <c r="V44" s="92">
        <f t="shared" ref="V44:V48" si="33">IF(K44&lt;&gt;"",1,0)</f>
        <v>0</v>
      </c>
      <c r="W44" s="92" t="b">
        <f t="shared" ref="W44:W48" si="34">IF(F44="",OR(G44&lt;&gt;"",H44&lt;&gt;"",I44&lt;&gt;"",J44&lt;&gt;""),0)</f>
        <v>1</v>
      </c>
      <c r="X44" s="92">
        <f t="shared" ref="X44:X48" si="35">IF(F44&lt;&gt;"",IF(G44&lt;&gt;"",1,0)+IF(H44&lt;&gt;"",1,0)+IF(I44&lt;&gt;"",1,0)+IF(J44&lt;&gt;"",1,0),0)</f>
        <v>0</v>
      </c>
      <c r="Y44" s="97"/>
      <c r="Z44" s="98"/>
      <c r="AA44" s="99"/>
      <c r="AB44" s="99"/>
      <c r="AC44" s="99"/>
      <c r="AD44" s="100"/>
    </row>
    <row r="45" spans="3:30" ht="65.05" customHeight="1" x14ac:dyDescent="0.45">
      <c r="C45" s="119" t="s">
        <v>154</v>
      </c>
      <c r="D45" s="120" t="s">
        <v>494</v>
      </c>
      <c r="E45" s="120" t="s">
        <v>210</v>
      </c>
      <c r="F45" s="14"/>
      <c r="G45" s="18"/>
      <c r="H45" s="19" t="s">
        <v>533</v>
      </c>
      <c r="I45" s="19"/>
      <c r="J45" s="19"/>
      <c r="K45" s="86" t="str">
        <f t="shared" si="27"/>
        <v/>
      </c>
      <c r="L45" s="87">
        <v>0.2</v>
      </c>
      <c r="Q45" s="91">
        <f t="shared" si="28"/>
        <v>0.2</v>
      </c>
      <c r="R45" s="92">
        <f t="shared" si="29"/>
        <v>1.3333333333333333</v>
      </c>
      <c r="S45" s="92">
        <f t="shared" si="30"/>
        <v>1</v>
      </c>
      <c r="T45" s="92">
        <f t="shared" si="31"/>
        <v>0.33333333333333331</v>
      </c>
      <c r="U45" s="92">
        <f t="shared" si="32"/>
        <v>0.2</v>
      </c>
      <c r="V45" s="92">
        <f t="shared" si="33"/>
        <v>0</v>
      </c>
      <c r="W45" s="92" t="b">
        <f t="shared" si="34"/>
        <v>1</v>
      </c>
      <c r="X45" s="92">
        <f t="shared" si="35"/>
        <v>0</v>
      </c>
      <c r="Y45" s="97"/>
      <c r="Z45" s="103"/>
      <c r="AA45" s="99"/>
      <c r="AB45" s="99"/>
      <c r="AC45" s="99"/>
      <c r="AD45" s="100"/>
    </row>
    <row r="46" spans="3:30" ht="35.049999999999997" customHeight="1" x14ac:dyDescent="0.45">
      <c r="C46" s="119" t="s">
        <v>155</v>
      </c>
      <c r="D46" s="120" t="s">
        <v>495</v>
      </c>
      <c r="E46" s="120" t="s">
        <v>211</v>
      </c>
      <c r="F46" s="14"/>
      <c r="G46" s="18"/>
      <c r="H46" s="19" t="s">
        <v>533</v>
      </c>
      <c r="I46" s="19"/>
      <c r="J46" s="19"/>
      <c r="K46" s="86" t="str">
        <f t="shared" si="27"/>
        <v/>
      </c>
      <c r="L46" s="87">
        <v>0.15</v>
      </c>
      <c r="Q46" s="91">
        <f t="shared" si="28"/>
        <v>0.15</v>
      </c>
      <c r="R46" s="92">
        <f t="shared" si="29"/>
        <v>0.99999999999999989</v>
      </c>
      <c r="S46" s="92">
        <f t="shared" si="30"/>
        <v>1</v>
      </c>
      <c r="T46" s="92">
        <f t="shared" si="31"/>
        <v>0.33333333333333331</v>
      </c>
      <c r="U46" s="92">
        <f t="shared" si="32"/>
        <v>0.15</v>
      </c>
      <c r="V46" s="92">
        <f t="shared" si="33"/>
        <v>0</v>
      </c>
      <c r="W46" s="92" t="b">
        <f t="shared" si="34"/>
        <v>1</v>
      </c>
      <c r="X46" s="92">
        <f t="shared" si="35"/>
        <v>0</v>
      </c>
      <c r="Y46" s="97"/>
      <c r="Z46" s="103"/>
      <c r="AA46" s="99"/>
      <c r="AB46" s="99"/>
      <c r="AC46" s="99"/>
      <c r="AD46" s="100"/>
    </row>
    <row r="47" spans="3:30" ht="35.049999999999997" customHeight="1" x14ac:dyDescent="0.45">
      <c r="C47" s="119" t="s">
        <v>156</v>
      </c>
      <c r="D47" s="120" t="s">
        <v>496</v>
      </c>
      <c r="E47" s="120" t="s">
        <v>212</v>
      </c>
      <c r="F47" s="14"/>
      <c r="G47" s="18"/>
      <c r="H47" s="19" t="s">
        <v>533</v>
      </c>
      <c r="I47" s="19"/>
      <c r="J47" s="19"/>
      <c r="K47" s="86" t="str">
        <f t="shared" si="27"/>
        <v/>
      </c>
      <c r="L47" s="87">
        <v>0.2</v>
      </c>
      <c r="Q47" s="91">
        <f t="shared" si="28"/>
        <v>0.2</v>
      </c>
      <c r="R47" s="92">
        <f t="shared" si="29"/>
        <v>1.3333333333333333</v>
      </c>
      <c r="S47" s="92">
        <f t="shared" si="30"/>
        <v>1</v>
      </c>
      <c r="T47" s="92">
        <f t="shared" si="31"/>
        <v>0.33333333333333331</v>
      </c>
      <c r="U47" s="92">
        <f t="shared" si="32"/>
        <v>0.2</v>
      </c>
      <c r="V47" s="92">
        <f t="shared" si="33"/>
        <v>0</v>
      </c>
      <c r="W47" s="92" t="b">
        <f t="shared" si="34"/>
        <v>1</v>
      </c>
      <c r="X47" s="92">
        <f t="shared" si="35"/>
        <v>0</v>
      </c>
      <c r="Y47" s="97"/>
      <c r="Z47" s="103"/>
      <c r="AA47" s="99"/>
      <c r="AB47" s="99"/>
      <c r="AC47" s="99"/>
      <c r="AD47" s="100"/>
    </row>
    <row r="48" spans="3:30" ht="35.049999999999997" customHeight="1" x14ac:dyDescent="0.45">
      <c r="C48" s="119" t="s">
        <v>157</v>
      </c>
      <c r="D48" s="120" t="s">
        <v>363</v>
      </c>
      <c r="E48" s="120" t="s">
        <v>543</v>
      </c>
      <c r="F48" s="14"/>
      <c r="G48" s="18"/>
      <c r="H48" s="19" t="s">
        <v>533</v>
      </c>
      <c r="I48" s="19"/>
      <c r="J48" s="19"/>
      <c r="K48" s="86" t="str">
        <f t="shared" si="27"/>
        <v/>
      </c>
      <c r="L48" s="87">
        <v>0.05</v>
      </c>
      <c r="Q48" s="91">
        <f t="shared" si="28"/>
        <v>0.05</v>
      </c>
      <c r="R48" s="92">
        <f t="shared" si="29"/>
        <v>0.33333333333333331</v>
      </c>
      <c r="S48" s="92">
        <f t="shared" si="30"/>
        <v>1</v>
      </c>
      <c r="T48" s="92">
        <f t="shared" si="31"/>
        <v>0.33333333333333331</v>
      </c>
      <c r="U48" s="92">
        <f t="shared" si="32"/>
        <v>0.05</v>
      </c>
      <c r="V48" s="92">
        <f t="shared" si="33"/>
        <v>0</v>
      </c>
      <c r="W48" s="92" t="b">
        <f t="shared" si="34"/>
        <v>1</v>
      </c>
      <c r="X48" s="92">
        <f t="shared" si="35"/>
        <v>0</v>
      </c>
      <c r="Y48" s="105"/>
      <c r="Z48" s="106">
        <f>Z43*AA43</f>
        <v>0.15000000000000002</v>
      </c>
      <c r="AA48" s="107"/>
      <c r="AB48" s="107"/>
      <c r="AC48" s="107"/>
      <c r="AD48" s="108"/>
    </row>
    <row r="49" spans="3:30" ht="30" customHeight="1" x14ac:dyDescent="0.45">
      <c r="C49" s="433" t="s">
        <v>213</v>
      </c>
      <c r="D49" s="434"/>
      <c r="E49" s="434"/>
      <c r="F49" s="434"/>
      <c r="G49" s="434"/>
      <c r="H49" s="434"/>
      <c r="I49" s="434"/>
      <c r="J49" s="434"/>
      <c r="K49" s="444"/>
      <c r="L49" s="121">
        <v>0.1</v>
      </c>
      <c r="M49" s="78">
        <f>SUM(L50:L54)</f>
        <v>1</v>
      </c>
    </row>
    <row r="50" spans="3:30" ht="35.049999999999997" customHeight="1" x14ac:dyDescent="0.45">
      <c r="C50" s="122" t="s">
        <v>66</v>
      </c>
      <c r="D50" s="120" t="s">
        <v>497</v>
      </c>
      <c r="E50" s="120" t="s">
        <v>214</v>
      </c>
      <c r="F50" s="14"/>
      <c r="G50" s="18"/>
      <c r="H50" s="18" t="s">
        <v>533</v>
      </c>
      <c r="I50" s="18"/>
      <c r="J50" s="19"/>
      <c r="K50" s="86" t="str">
        <f>IF(S50&gt;1,"?",(IF(X50&gt;0,"?","")))</f>
        <v/>
      </c>
      <c r="L50" s="87">
        <v>0.3</v>
      </c>
      <c r="Q50" s="91">
        <f>L50</f>
        <v>0.3</v>
      </c>
      <c r="R50" s="92">
        <f>IF(J50&lt;&gt;"",1,IF(I50&lt;&gt;"",2/3,IF(H50&lt;&gt;"",1/3,0)))*Q50*20</f>
        <v>1.9999999999999998</v>
      </c>
      <c r="S50" s="92">
        <f>IF(F50="",IF(G50&lt;&gt;"",1,0)+IF(H50&lt;&gt;"",1,0)+IF(I50&lt;&gt;"",1,0)+IF(J50&lt;&gt;"",1,0),0)</f>
        <v>1</v>
      </c>
      <c r="T50" s="92">
        <f>IF(F50&lt;&gt;"",0,IF(G50="",(R50/(Q50*20)),0.02+(R50/(Q50*20))))</f>
        <v>0.33333333333333331</v>
      </c>
      <c r="U50" s="92">
        <f>IF(F50&lt;&gt;"",0,Q50)</f>
        <v>0.3</v>
      </c>
      <c r="V50" s="92">
        <f>IF(K50&lt;&gt;"",1,0)</f>
        <v>0</v>
      </c>
      <c r="W50" s="92" t="b">
        <f>IF(F50="",OR(G50&lt;&gt;"",H50&lt;&gt;"",I50&lt;&gt;"",J50&lt;&gt;""),0)</f>
        <v>1</v>
      </c>
      <c r="X50" s="92">
        <f>IF(F50&lt;&gt;"",IF(G50&lt;&gt;"",1,0)+IF(H50&lt;&gt;"",1,0)+IF(I50&lt;&gt;"",1,0)+IF(J50&lt;&gt;"",1,0),0)</f>
        <v>0</v>
      </c>
      <c r="Y50" s="92" t="b">
        <f>OR(W50=FALSE,W51=FALSE,W52=FALSE,W53=FALSE,W54=FALSE)</f>
        <v>0</v>
      </c>
      <c r="Z50" s="93">
        <f>SUM(U50:U54)</f>
        <v>1</v>
      </c>
      <c r="AA50" s="94">
        <f>L49</f>
        <v>0.1</v>
      </c>
      <c r="AB50" s="92">
        <f>SUM(T50:T54)</f>
        <v>1.6666666666666665</v>
      </c>
      <c r="AC50" s="92">
        <f>IF(SUM(S50:S54)=0,0,1)</f>
        <v>1</v>
      </c>
      <c r="AD50" s="95">
        <f>IF(AC50=1,SUMPRODUCT(R50:R54,S50:S54)/SUMPRODUCT(Q50:Q54,S50:S54),0)</f>
        <v>6.6666666666666652</v>
      </c>
    </row>
    <row r="51" spans="3:30" ht="35.049999999999997" customHeight="1" x14ac:dyDescent="0.45">
      <c r="C51" s="122" t="s">
        <v>68</v>
      </c>
      <c r="D51" s="120" t="s">
        <v>498</v>
      </c>
      <c r="E51" s="120" t="s">
        <v>215</v>
      </c>
      <c r="F51" s="14"/>
      <c r="G51" s="18"/>
      <c r="H51" s="18" t="s">
        <v>533</v>
      </c>
      <c r="I51" s="18"/>
      <c r="J51" s="19"/>
      <c r="K51" s="86" t="str">
        <f t="shared" ref="K51:K54" si="36">IF(S51&gt;1,"?",(IF(X51&gt;0,"?","")))</f>
        <v/>
      </c>
      <c r="L51" s="87">
        <v>0.25</v>
      </c>
      <c r="Q51" s="91">
        <f t="shared" ref="Q51:Q54" si="37">L51</f>
        <v>0.25</v>
      </c>
      <c r="R51" s="92">
        <f t="shared" ref="R51:R54" si="38">IF(J51&lt;&gt;"",1,IF(I51&lt;&gt;"",2/3,IF(H51&lt;&gt;"",1/3,0)))*Q51*20</f>
        <v>1.6666666666666665</v>
      </c>
      <c r="S51" s="92">
        <f t="shared" ref="S51:S54" si="39">IF(F51="",IF(G51&lt;&gt;"",1,0)+IF(H51&lt;&gt;"",1,0)+IF(I51&lt;&gt;"",1,0)+IF(J51&lt;&gt;"",1,0),0)</f>
        <v>1</v>
      </c>
      <c r="T51" s="92">
        <f t="shared" ref="T51:T54" si="40">IF(F51&lt;&gt;"",0,IF(G51="",(R51/(Q51*20)),0.02+(R51/(Q51*20))))</f>
        <v>0.33333333333333331</v>
      </c>
      <c r="U51" s="92">
        <f t="shared" ref="U51:U54" si="41">IF(F51&lt;&gt;"",0,Q51)</f>
        <v>0.25</v>
      </c>
      <c r="V51" s="92">
        <f t="shared" ref="V51:V54" si="42">IF(K51&lt;&gt;"",1,0)</f>
        <v>0</v>
      </c>
      <c r="W51" s="92" t="b">
        <f t="shared" ref="W51:W54" si="43">IF(F51="",OR(G51&lt;&gt;"",H51&lt;&gt;"",I51&lt;&gt;"",J51&lt;&gt;""),0)</f>
        <v>1</v>
      </c>
      <c r="X51" s="92">
        <f t="shared" ref="X51:X54" si="44">IF(F51&lt;&gt;"",IF(G51&lt;&gt;"",1,0)+IF(H51&lt;&gt;"",1,0)+IF(I51&lt;&gt;"",1,0)+IF(J51&lt;&gt;"",1,0),0)</f>
        <v>0</v>
      </c>
      <c r="Y51" s="97"/>
      <c r="Z51" s="98"/>
      <c r="AA51" s="99"/>
      <c r="AB51" s="99"/>
      <c r="AC51" s="99"/>
      <c r="AD51" s="100"/>
    </row>
    <row r="52" spans="3:30" ht="65.05" customHeight="1" x14ac:dyDescent="0.45">
      <c r="C52" s="122" t="s">
        <v>71</v>
      </c>
      <c r="D52" s="120" t="s">
        <v>499</v>
      </c>
      <c r="E52" s="120" t="s">
        <v>216</v>
      </c>
      <c r="F52" s="14"/>
      <c r="G52" s="18"/>
      <c r="H52" s="18" t="s">
        <v>533</v>
      </c>
      <c r="I52" s="18"/>
      <c r="J52" s="19"/>
      <c r="K52" s="86" t="str">
        <f t="shared" si="36"/>
        <v/>
      </c>
      <c r="L52" s="87">
        <v>0.2</v>
      </c>
      <c r="Q52" s="91">
        <f t="shared" si="37"/>
        <v>0.2</v>
      </c>
      <c r="R52" s="92">
        <f t="shared" si="38"/>
        <v>1.3333333333333333</v>
      </c>
      <c r="S52" s="92">
        <f t="shared" si="39"/>
        <v>1</v>
      </c>
      <c r="T52" s="92">
        <f t="shared" si="40"/>
        <v>0.33333333333333331</v>
      </c>
      <c r="U52" s="92">
        <f t="shared" si="41"/>
        <v>0.2</v>
      </c>
      <c r="V52" s="92">
        <f t="shared" si="42"/>
        <v>0</v>
      </c>
      <c r="W52" s="92" t="b">
        <f t="shared" si="43"/>
        <v>1</v>
      </c>
      <c r="X52" s="92">
        <f t="shared" si="44"/>
        <v>0</v>
      </c>
      <c r="Y52" s="97"/>
      <c r="Z52" s="103"/>
      <c r="AA52" s="99"/>
      <c r="AB52" s="99"/>
      <c r="AC52" s="99"/>
      <c r="AD52" s="100"/>
    </row>
    <row r="53" spans="3:30" ht="125.05" customHeight="1" x14ac:dyDescent="0.45">
      <c r="C53" s="122" t="s">
        <v>158</v>
      </c>
      <c r="D53" s="120" t="s">
        <v>545</v>
      </c>
      <c r="E53" s="120" t="s">
        <v>217</v>
      </c>
      <c r="F53" s="14"/>
      <c r="G53" s="18"/>
      <c r="H53" s="18" t="s">
        <v>533</v>
      </c>
      <c r="I53" s="18"/>
      <c r="J53" s="19"/>
      <c r="K53" s="86" t="str">
        <f t="shared" si="36"/>
        <v/>
      </c>
      <c r="L53" s="87">
        <v>0.2</v>
      </c>
      <c r="Q53" s="91">
        <f t="shared" si="37"/>
        <v>0.2</v>
      </c>
      <c r="R53" s="92">
        <f t="shared" si="38"/>
        <v>1.3333333333333333</v>
      </c>
      <c r="S53" s="92">
        <f t="shared" si="39"/>
        <v>1</v>
      </c>
      <c r="T53" s="92">
        <f t="shared" si="40"/>
        <v>0.33333333333333331</v>
      </c>
      <c r="U53" s="92">
        <f t="shared" si="41"/>
        <v>0.2</v>
      </c>
      <c r="V53" s="92">
        <f t="shared" si="42"/>
        <v>0</v>
      </c>
      <c r="W53" s="92" t="b">
        <f t="shared" si="43"/>
        <v>1</v>
      </c>
      <c r="X53" s="92">
        <f t="shared" si="44"/>
        <v>0</v>
      </c>
      <c r="Y53" s="97"/>
      <c r="Z53" s="103"/>
      <c r="AA53" s="99"/>
      <c r="AB53" s="99"/>
      <c r="AC53" s="99"/>
      <c r="AD53" s="100"/>
    </row>
    <row r="54" spans="3:30" ht="35.049999999999997" customHeight="1" x14ac:dyDescent="0.45">
      <c r="C54" s="122" t="s">
        <v>159</v>
      </c>
      <c r="D54" s="120" t="s">
        <v>500</v>
      </c>
      <c r="E54" s="120" t="s">
        <v>543</v>
      </c>
      <c r="F54" s="14"/>
      <c r="G54" s="18"/>
      <c r="H54" s="18" t="s">
        <v>533</v>
      </c>
      <c r="I54" s="18"/>
      <c r="J54" s="19"/>
      <c r="K54" s="86" t="str">
        <f t="shared" si="36"/>
        <v/>
      </c>
      <c r="L54" s="87">
        <v>0.05</v>
      </c>
      <c r="Q54" s="91">
        <f t="shared" si="37"/>
        <v>0.05</v>
      </c>
      <c r="R54" s="92">
        <f t="shared" si="38"/>
        <v>0.33333333333333331</v>
      </c>
      <c r="S54" s="92">
        <f t="shared" si="39"/>
        <v>1</v>
      </c>
      <c r="T54" s="92">
        <f t="shared" si="40"/>
        <v>0.33333333333333331</v>
      </c>
      <c r="U54" s="92">
        <f t="shared" si="41"/>
        <v>0.05</v>
      </c>
      <c r="V54" s="92">
        <f t="shared" si="42"/>
        <v>0</v>
      </c>
      <c r="W54" s="92" t="b">
        <f t="shared" si="43"/>
        <v>1</v>
      </c>
      <c r="X54" s="92">
        <f t="shared" si="44"/>
        <v>0</v>
      </c>
      <c r="Y54" s="105"/>
      <c r="Z54" s="106">
        <f>Z50*AA50</f>
        <v>0.1</v>
      </c>
      <c r="AA54" s="107"/>
      <c r="AB54" s="107"/>
      <c r="AC54" s="107"/>
      <c r="AD54" s="108"/>
    </row>
    <row r="55" spans="3:30" ht="30" customHeight="1" x14ac:dyDescent="0.45">
      <c r="C55" s="433" t="s">
        <v>218</v>
      </c>
      <c r="D55" s="434"/>
      <c r="E55" s="434"/>
      <c r="F55" s="434"/>
      <c r="G55" s="434"/>
      <c r="H55" s="434"/>
      <c r="I55" s="434"/>
      <c r="J55" s="434"/>
      <c r="K55" s="444" t="str">
        <f>IF(S29&gt;1,"?",(IF(X29&gt;0,"?","")))</f>
        <v/>
      </c>
      <c r="L55" s="121">
        <v>0.25</v>
      </c>
      <c r="M55" s="78">
        <f>SUM(L56:L65)</f>
        <v>1</v>
      </c>
    </row>
    <row r="56" spans="3:30" ht="35.049999999999997" customHeight="1" x14ac:dyDescent="0.45">
      <c r="C56" s="122" t="s">
        <v>69</v>
      </c>
      <c r="D56" s="123" t="s">
        <v>501</v>
      </c>
      <c r="E56" s="123" t="s">
        <v>219</v>
      </c>
      <c r="F56" s="14"/>
      <c r="G56" s="20"/>
      <c r="H56" s="20" t="s">
        <v>533</v>
      </c>
      <c r="I56" s="20"/>
      <c r="J56" s="20"/>
      <c r="K56" s="86" t="str">
        <f>IF(S56&gt;1,"?",(IF(X56&gt;0,"?","")))</f>
        <v/>
      </c>
      <c r="L56" s="87">
        <v>0.05</v>
      </c>
      <c r="Q56" s="91">
        <f>L56</f>
        <v>0.05</v>
      </c>
      <c r="R56" s="92">
        <f>IF(J56&lt;&gt;"",1,IF(I56&lt;&gt;"",2/3,IF(H56&lt;&gt;"",1/3,0)))*Q56*20</f>
        <v>0.33333333333333331</v>
      </c>
      <c r="S56" s="92">
        <f>IF(F56="",IF(G56&lt;&gt;"",1,0)+IF(H56&lt;&gt;"",1,0)+IF(I56&lt;&gt;"",1,0)+IF(J56&lt;&gt;"",1,0),0)</f>
        <v>1</v>
      </c>
      <c r="T56" s="92">
        <f>IF(F56&lt;&gt;"",0,IF(G56="",(R56/(Q56*20)),0.02+(R56/(Q56*20))))</f>
        <v>0.33333333333333331</v>
      </c>
      <c r="U56" s="92">
        <f>IF(F56&lt;&gt;"",0,Q56)</f>
        <v>0.05</v>
      </c>
      <c r="V56" s="92">
        <f>IF(K56&lt;&gt;"",1,0)</f>
        <v>0</v>
      </c>
      <c r="W56" s="92" t="b">
        <f>IF(F56="",OR(G56&lt;&gt;"",H56&lt;&gt;"",I56&lt;&gt;"",J56&lt;&gt;""),0)</f>
        <v>1</v>
      </c>
      <c r="X56" s="92">
        <f>IF(F56&lt;&gt;"",IF(G56&lt;&gt;"",1,0)+IF(H56&lt;&gt;"",1,0)+IF(I56&lt;&gt;"",1,0)+IF(J56&lt;&gt;"",1,0),0)</f>
        <v>0</v>
      </c>
      <c r="Y56" s="92" t="b">
        <f>OR(W56=FALSE,W57=FALSE,W58=FALSE,W59=FALSE,W60=FALSE,W61=FALSE,W62=FALSE,W63=FALSE,W64=FALSE,W65=FALSE)</f>
        <v>0</v>
      </c>
      <c r="Z56" s="93">
        <f>SUM(U56:U65)</f>
        <v>1</v>
      </c>
      <c r="AA56" s="94">
        <f>L55</f>
        <v>0.25</v>
      </c>
      <c r="AB56" s="92">
        <f>SUM(T56:T65)</f>
        <v>3.3333333333333335</v>
      </c>
      <c r="AC56" s="92">
        <f>IF(SUM(S56:S65)=0,0,1)</f>
        <v>1</v>
      </c>
      <c r="AD56" s="95">
        <f>IF(AC56=1,SUMPRODUCT(R56:R65,S56:S65)/SUMPRODUCT(Q56:Q65,S56:S65),0)</f>
        <v>6.6666666666666661</v>
      </c>
    </row>
    <row r="57" spans="3:30" ht="35.049999999999997" customHeight="1" x14ac:dyDescent="0.45">
      <c r="C57" s="122" t="s">
        <v>70</v>
      </c>
      <c r="D57" s="123" t="s">
        <v>502</v>
      </c>
      <c r="E57" s="123" t="s">
        <v>220</v>
      </c>
      <c r="F57" s="14"/>
      <c r="G57" s="20"/>
      <c r="H57" s="20" t="s">
        <v>533</v>
      </c>
      <c r="I57" s="20"/>
      <c r="J57" s="20"/>
      <c r="K57" s="86" t="str">
        <f t="shared" ref="K57:K65" si="45">IF(S57&gt;1,"?",(IF(X57&gt;0,"?","")))</f>
        <v/>
      </c>
      <c r="L57" s="87">
        <v>0.15</v>
      </c>
      <c r="Q57" s="91">
        <f t="shared" ref="Q57:Q65" si="46">L57</f>
        <v>0.15</v>
      </c>
      <c r="R57" s="92">
        <f t="shared" ref="R57:R65" si="47">IF(J57&lt;&gt;"",1,IF(I57&lt;&gt;"",2/3,IF(H57&lt;&gt;"",1/3,0)))*Q57*20</f>
        <v>0.99999999999999989</v>
      </c>
      <c r="S57" s="92">
        <f t="shared" ref="S57:S65" si="48">IF(F57="",IF(G57&lt;&gt;"",1,0)+IF(H57&lt;&gt;"",1,0)+IF(I57&lt;&gt;"",1,0)+IF(J57&lt;&gt;"",1,0),0)</f>
        <v>1</v>
      </c>
      <c r="T57" s="92">
        <f t="shared" ref="T57:T65" si="49">IF(F57&lt;&gt;"",0,IF(G57="",(R57/(Q57*20)),0.02+(R57/(Q57*20))))</f>
        <v>0.33333333333333331</v>
      </c>
      <c r="U57" s="92">
        <f t="shared" ref="U57:U65" si="50">IF(F57&lt;&gt;"",0,Q57)</f>
        <v>0.15</v>
      </c>
      <c r="V57" s="92">
        <f t="shared" ref="V57:V65" si="51">IF(K57&lt;&gt;"",1,0)</f>
        <v>0</v>
      </c>
      <c r="W57" s="92" t="b">
        <f t="shared" ref="W57:W65" si="52">IF(F57="",OR(G57&lt;&gt;"",H57&lt;&gt;"",I57&lt;&gt;"",J57&lt;&gt;""),0)</f>
        <v>1</v>
      </c>
      <c r="X57" s="92">
        <f t="shared" ref="X57:X65" si="53">IF(F57&lt;&gt;"",IF(G57&lt;&gt;"",1,0)+IF(H57&lt;&gt;"",1,0)+IF(I57&lt;&gt;"",1,0)+IF(J57&lt;&gt;"",1,0),0)</f>
        <v>0</v>
      </c>
      <c r="Y57" s="97"/>
      <c r="Z57" s="98"/>
      <c r="AA57" s="99"/>
      <c r="AB57" s="99"/>
      <c r="AC57" s="99"/>
      <c r="AD57" s="100"/>
    </row>
    <row r="58" spans="3:30" ht="35.049999999999997" customHeight="1" x14ac:dyDescent="0.45">
      <c r="C58" s="122" t="s">
        <v>160</v>
      </c>
      <c r="D58" s="123" t="s">
        <v>503</v>
      </c>
      <c r="E58" s="123" t="s">
        <v>221</v>
      </c>
      <c r="F58" s="14"/>
      <c r="G58" s="20"/>
      <c r="H58" s="20" t="s">
        <v>533</v>
      </c>
      <c r="I58" s="20"/>
      <c r="J58" s="20"/>
      <c r="K58" s="86" t="str">
        <f t="shared" si="45"/>
        <v/>
      </c>
      <c r="L58" s="87">
        <v>0.1</v>
      </c>
      <c r="Q58" s="91">
        <f t="shared" si="46"/>
        <v>0.1</v>
      </c>
      <c r="R58" s="92">
        <f t="shared" si="47"/>
        <v>0.66666666666666663</v>
      </c>
      <c r="S58" s="92">
        <f t="shared" si="48"/>
        <v>1</v>
      </c>
      <c r="T58" s="92">
        <f t="shared" si="49"/>
        <v>0.33333333333333331</v>
      </c>
      <c r="U58" s="92">
        <f t="shared" si="50"/>
        <v>0.1</v>
      </c>
      <c r="V58" s="92">
        <f t="shared" si="51"/>
        <v>0</v>
      </c>
      <c r="W58" s="92" t="b">
        <f t="shared" si="52"/>
        <v>1</v>
      </c>
      <c r="X58" s="92">
        <f t="shared" si="53"/>
        <v>0</v>
      </c>
      <c r="Y58" s="97"/>
      <c r="Z58" s="103"/>
      <c r="AA58" s="99"/>
      <c r="AB58" s="99"/>
      <c r="AC58" s="99"/>
      <c r="AD58" s="100"/>
    </row>
    <row r="59" spans="3:30" ht="50.05" customHeight="1" x14ac:dyDescent="0.45">
      <c r="C59" s="122" t="s">
        <v>161</v>
      </c>
      <c r="D59" s="123" t="s">
        <v>222</v>
      </c>
      <c r="E59" s="123" t="s">
        <v>223</v>
      </c>
      <c r="F59" s="14"/>
      <c r="G59" s="20"/>
      <c r="H59" s="20" t="s">
        <v>533</v>
      </c>
      <c r="I59" s="20"/>
      <c r="J59" s="20"/>
      <c r="K59" s="86" t="str">
        <f t="shared" si="45"/>
        <v/>
      </c>
      <c r="L59" s="87">
        <v>0.2</v>
      </c>
      <c r="Q59" s="91">
        <f t="shared" si="46"/>
        <v>0.2</v>
      </c>
      <c r="R59" s="92">
        <f t="shared" si="47"/>
        <v>1.3333333333333333</v>
      </c>
      <c r="S59" s="92">
        <f t="shared" si="48"/>
        <v>1</v>
      </c>
      <c r="T59" s="92">
        <f t="shared" si="49"/>
        <v>0.33333333333333331</v>
      </c>
      <c r="U59" s="92">
        <f t="shared" si="50"/>
        <v>0.2</v>
      </c>
      <c r="V59" s="92">
        <f t="shared" si="51"/>
        <v>0</v>
      </c>
      <c r="W59" s="92" t="b">
        <f t="shared" si="52"/>
        <v>1</v>
      </c>
      <c r="X59" s="92">
        <f t="shared" si="53"/>
        <v>0</v>
      </c>
      <c r="Y59" s="97"/>
      <c r="Z59" s="103"/>
      <c r="AA59" s="99"/>
      <c r="AB59" s="99"/>
      <c r="AC59" s="99"/>
      <c r="AD59" s="100"/>
    </row>
    <row r="60" spans="3:30" ht="35.049999999999997" customHeight="1" x14ac:dyDescent="0.45">
      <c r="C60" s="122" t="s">
        <v>162</v>
      </c>
      <c r="D60" s="123" t="s">
        <v>504</v>
      </c>
      <c r="E60" s="123" t="s">
        <v>224</v>
      </c>
      <c r="F60" s="14"/>
      <c r="G60" s="20"/>
      <c r="H60" s="20" t="s">
        <v>533</v>
      </c>
      <c r="I60" s="20"/>
      <c r="J60" s="20"/>
      <c r="K60" s="86" t="str">
        <f t="shared" si="45"/>
        <v/>
      </c>
      <c r="L60" s="87">
        <v>0.15</v>
      </c>
      <c r="Q60" s="91">
        <f t="shared" si="46"/>
        <v>0.15</v>
      </c>
      <c r="R60" s="92">
        <f t="shared" si="47"/>
        <v>0.99999999999999989</v>
      </c>
      <c r="S60" s="92">
        <f t="shared" si="48"/>
        <v>1</v>
      </c>
      <c r="T60" s="92">
        <f t="shared" si="49"/>
        <v>0.33333333333333331</v>
      </c>
      <c r="U60" s="92">
        <f t="shared" si="50"/>
        <v>0.15</v>
      </c>
      <c r="V60" s="92">
        <f t="shared" si="51"/>
        <v>0</v>
      </c>
      <c r="W60" s="92" t="b">
        <f t="shared" si="52"/>
        <v>1</v>
      </c>
      <c r="X60" s="92">
        <f t="shared" si="53"/>
        <v>0</v>
      </c>
      <c r="Y60" s="97"/>
      <c r="Z60" s="103"/>
      <c r="AA60" s="99"/>
      <c r="AB60" s="99"/>
      <c r="AC60" s="99"/>
      <c r="AD60" s="100"/>
    </row>
    <row r="61" spans="3:30" ht="35.049999999999997" customHeight="1" x14ac:dyDescent="0.45">
      <c r="C61" s="122" t="s">
        <v>163</v>
      </c>
      <c r="D61" s="123" t="s">
        <v>505</v>
      </c>
      <c r="E61" s="123" t="s">
        <v>225</v>
      </c>
      <c r="F61" s="14"/>
      <c r="G61" s="20"/>
      <c r="H61" s="20" t="s">
        <v>533</v>
      </c>
      <c r="I61" s="20"/>
      <c r="J61" s="20"/>
      <c r="K61" s="86" t="str">
        <f t="shared" si="45"/>
        <v/>
      </c>
      <c r="L61" s="87">
        <v>0.1</v>
      </c>
      <c r="Q61" s="91">
        <f t="shared" si="46"/>
        <v>0.1</v>
      </c>
      <c r="R61" s="92">
        <f t="shared" si="47"/>
        <v>0.66666666666666663</v>
      </c>
      <c r="S61" s="92">
        <f t="shared" si="48"/>
        <v>1</v>
      </c>
      <c r="T61" s="92">
        <f t="shared" si="49"/>
        <v>0.33333333333333331</v>
      </c>
      <c r="U61" s="92">
        <f t="shared" si="50"/>
        <v>0.1</v>
      </c>
      <c r="V61" s="92">
        <f t="shared" si="51"/>
        <v>0</v>
      </c>
      <c r="W61" s="92" t="b">
        <f t="shared" si="52"/>
        <v>1</v>
      </c>
      <c r="X61" s="92">
        <f t="shared" si="53"/>
        <v>0</v>
      </c>
      <c r="Y61" s="97"/>
      <c r="Z61" s="103"/>
      <c r="AA61" s="99"/>
      <c r="AB61" s="99"/>
      <c r="AC61" s="99"/>
      <c r="AD61" s="100"/>
    </row>
    <row r="62" spans="3:30" ht="35.049999999999997" customHeight="1" x14ac:dyDescent="0.45">
      <c r="C62" s="122" t="s">
        <v>164</v>
      </c>
      <c r="D62" s="123" t="s">
        <v>506</v>
      </c>
      <c r="E62" s="123" t="s">
        <v>226</v>
      </c>
      <c r="F62" s="14"/>
      <c r="G62" s="20"/>
      <c r="H62" s="20" t="s">
        <v>533</v>
      </c>
      <c r="I62" s="20"/>
      <c r="J62" s="20"/>
      <c r="K62" s="86" t="str">
        <f t="shared" si="45"/>
        <v/>
      </c>
      <c r="L62" s="87">
        <v>0.1</v>
      </c>
      <c r="Q62" s="91">
        <f t="shared" si="46"/>
        <v>0.1</v>
      </c>
      <c r="R62" s="92">
        <f t="shared" si="47"/>
        <v>0.66666666666666663</v>
      </c>
      <c r="S62" s="92">
        <f t="shared" si="48"/>
        <v>1</v>
      </c>
      <c r="T62" s="92">
        <f t="shared" si="49"/>
        <v>0.33333333333333331</v>
      </c>
      <c r="U62" s="92">
        <f t="shared" si="50"/>
        <v>0.1</v>
      </c>
      <c r="V62" s="92">
        <f t="shared" si="51"/>
        <v>0</v>
      </c>
      <c r="W62" s="92" t="b">
        <f t="shared" si="52"/>
        <v>1</v>
      </c>
      <c r="X62" s="92">
        <f t="shared" si="53"/>
        <v>0</v>
      </c>
      <c r="Y62" s="97"/>
      <c r="Z62" s="103"/>
      <c r="AA62" s="99"/>
      <c r="AB62" s="99"/>
      <c r="AC62" s="99"/>
      <c r="AD62" s="100"/>
    </row>
    <row r="63" spans="3:30" ht="35.049999999999997" customHeight="1" x14ac:dyDescent="0.45">
      <c r="C63" s="122" t="s">
        <v>165</v>
      </c>
      <c r="D63" s="123" t="s">
        <v>507</v>
      </c>
      <c r="E63" s="123" t="s">
        <v>227</v>
      </c>
      <c r="F63" s="14"/>
      <c r="G63" s="20"/>
      <c r="H63" s="20" t="s">
        <v>533</v>
      </c>
      <c r="I63" s="20"/>
      <c r="J63" s="20"/>
      <c r="K63" s="86" t="str">
        <f t="shared" si="45"/>
        <v/>
      </c>
      <c r="L63" s="87">
        <v>0.05</v>
      </c>
      <c r="Q63" s="91">
        <f t="shared" si="46"/>
        <v>0.05</v>
      </c>
      <c r="R63" s="92">
        <f t="shared" si="47"/>
        <v>0.33333333333333331</v>
      </c>
      <c r="S63" s="92">
        <f t="shared" si="48"/>
        <v>1</v>
      </c>
      <c r="T63" s="92">
        <f t="shared" si="49"/>
        <v>0.33333333333333331</v>
      </c>
      <c r="U63" s="92">
        <f t="shared" si="50"/>
        <v>0.05</v>
      </c>
      <c r="V63" s="92">
        <f t="shared" si="51"/>
        <v>0</v>
      </c>
      <c r="W63" s="92" t="b">
        <f t="shared" si="52"/>
        <v>1</v>
      </c>
      <c r="X63" s="92">
        <f t="shared" si="53"/>
        <v>0</v>
      </c>
      <c r="Y63" s="97"/>
      <c r="Z63" s="103"/>
      <c r="AA63" s="99"/>
      <c r="AB63" s="99"/>
      <c r="AC63" s="99"/>
      <c r="AD63" s="100"/>
    </row>
    <row r="64" spans="3:30" ht="35.049999999999997" customHeight="1" x14ac:dyDescent="0.45">
      <c r="C64" s="122" t="s">
        <v>166</v>
      </c>
      <c r="D64" s="123" t="s">
        <v>373</v>
      </c>
      <c r="E64" s="123" t="s">
        <v>196</v>
      </c>
      <c r="F64" s="14"/>
      <c r="G64" s="20"/>
      <c r="H64" s="20" t="s">
        <v>533</v>
      </c>
      <c r="I64" s="20"/>
      <c r="J64" s="20"/>
      <c r="K64" s="86" t="str">
        <f t="shared" si="45"/>
        <v/>
      </c>
      <c r="L64" s="87">
        <v>0.05</v>
      </c>
      <c r="Q64" s="91">
        <f t="shared" si="46"/>
        <v>0.05</v>
      </c>
      <c r="R64" s="92">
        <f t="shared" si="47"/>
        <v>0.33333333333333331</v>
      </c>
      <c r="S64" s="92">
        <f t="shared" si="48"/>
        <v>1</v>
      </c>
      <c r="T64" s="92">
        <f t="shared" si="49"/>
        <v>0.33333333333333331</v>
      </c>
      <c r="U64" s="92">
        <f t="shared" si="50"/>
        <v>0.05</v>
      </c>
      <c r="V64" s="92">
        <f t="shared" si="51"/>
        <v>0</v>
      </c>
      <c r="W64" s="92" t="b">
        <f t="shared" si="52"/>
        <v>1</v>
      </c>
      <c r="X64" s="92">
        <f t="shared" si="53"/>
        <v>0</v>
      </c>
      <c r="Y64" s="97"/>
      <c r="Z64" s="103"/>
      <c r="AA64" s="99"/>
      <c r="AB64" s="99"/>
      <c r="AC64" s="99"/>
      <c r="AD64" s="100"/>
    </row>
    <row r="65" spans="3:30" ht="35.049999999999997" customHeight="1" x14ac:dyDescent="0.45">
      <c r="C65" s="122" t="s">
        <v>167</v>
      </c>
      <c r="D65" s="123" t="s">
        <v>363</v>
      </c>
      <c r="E65" s="123" t="s">
        <v>543</v>
      </c>
      <c r="F65" s="14"/>
      <c r="G65" s="20"/>
      <c r="H65" s="20" t="s">
        <v>533</v>
      </c>
      <c r="I65" s="20"/>
      <c r="J65" s="20"/>
      <c r="K65" s="86" t="str">
        <f t="shared" si="45"/>
        <v/>
      </c>
      <c r="L65" s="87">
        <v>0.05</v>
      </c>
      <c r="Q65" s="91">
        <f t="shared" si="46"/>
        <v>0.05</v>
      </c>
      <c r="R65" s="92">
        <f t="shared" si="47"/>
        <v>0.33333333333333331</v>
      </c>
      <c r="S65" s="92">
        <f t="shared" si="48"/>
        <v>1</v>
      </c>
      <c r="T65" s="92">
        <f t="shared" si="49"/>
        <v>0.33333333333333331</v>
      </c>
      <c r="U65" s="92">
        <f t="shared" si="50"/>
        <v>0.05</v>
      </c>
      <c r="V65" s="92">
        <f t="shared" si="51"/>
        <v>0</v>
      </c>
      <c r="W65" s="92" t="b">
        <f t="shared" si="52"/>
        <v>1</v>
      </c>
      <c r="X65" s="92">
        <f t="shared" si="53"/>
        <v>0</v>
      </c>
      <c r="Y65" s="105"/>
      <c r="Z65" s="106">
        <f>Z56*AA56</f>
        <v>0.25</v>
      </c>
      <c r="AA65" s="107"/>
      <c r="AB65" s="107"/>
      <c r="AC65" s="107"/>
      <c r="AD65" s="108"/>
    </row>
    <row r="66" spans="3:30" ht="30" customHeight="1" x14ac:dyDescent="0.45">
      <c r="C66" s="432" t="s">
        <v>228</v>
      </c>
      <c r="D66" s="432"/>
      <c r="E66" s="432"/>
      <c r="F66" s="432"/>
      <c r="G66" s="432"/>
      <c r="H66" s="432"/>
      <c r="I66" s="432"/>
      <c r="J66" s="433"/>
      <c r="K66" s="124"/>
      <c r="L66" s="121">
        <v>0.2</v>
      </c>
      <c r="M66" s="78">
        <f>SUM(L67:L75)</f>
        <v>1</v>
      </c>
    </row>
    <row r="67" spans="3:30" ht="35.049999999999997" customHeight="1" x14ac:dyDescent="0.45">
      <c r="C67" s="122" t="s">
        <v>28</v>
      </c>
      <c r="D67" s="123" t="s">
        <v>508</v>
      </c>
      <c r="E67" s="123" t="s">
        <v>229</v>
      </c>
      <c r="F67" s="14"/>
      <c r="G67" s="21"/>
      <c r="H67" s="21" t="s">
        <v>533</v>
      </c>
      <c r="I67" s="21"/>
      <c r="J67" s="22"/>
      <c r="K67" s="86" t="str">
        <f>IF(S67&gt;1,"?",(IF(X67&gt;0,"?","")))</f>
        <v/>
      </c>
      <c r="L67" s="87">
        <v>0.15</v>
      </c>
      <c r="Q67" s="91">
        <f>L67</f>
        <v>0.15</v>
      </c>
      <c r="R67" s="92">
        <f>IF(J67&lt;&gt;"",1,IF(I67&lt;&gt;"",2/3,IF(H67&lt;&gt;"",1/3,0)))*Q67*20</f>
        <v>0.99999999999999989</v>
      </c>
      <c r="S67" s="92">
        <f>IF(F67="",IF(G67&lt;&gt;"",1,0)+IF(H67&lt;&gt;"",1,0)+IF(I67&lt;&gt;"",1,0)+IF(J67&lt;&gt;"",1,0),0)</f>
        <v>1</v>
      </c>
      <c r="T67" s="92">
        <f>IF(F67&lt;&gt;"",0,IF(G67="",(R67/(Q67*20)),0.02+(R67/(Q67*20))))</f>
        <v>0.33333333333333331</v>
      </c>
      <c r="U67" s="92">
        <f>IF(F67&lt;&gt;"",0,Q67)</f>
        <v>0.15</v>
      </c>
      <c r="V67" s="92">
        <f>IF(K67&lt;&gt;"",1,0)</f>
        <v>0</v>
      </c>
      <c r="W67" s="92" t="b">
        <f>IF(F67="",OR(G67&lt;&gt;"",H67&lt;&gt;"",I67&lt;&gt;"",J67&lt;&gt;""),0)</f>
        <v>1</v>
      </c>
      <c r="X67" s="92">
        <f>IF(F67&lt;&gt;"",IF(G67&lt;&gt;"",1,0)+IF(H67&lt;&gt;"",1,0)+IF(I67&lt;&gt;"",1,0)+IF(J67&lt;&gt;"",1,0),0)</f>
        <v>0</v>
      </c>
      <c r="Y67" s="92" t="b">
        <f>OR(W67=FALSE,W68=FALSE,W69=FALSE,W70=FALSE,W71=FALSE,W72=FALSE,W73=FALSE,W74=FALSE,W75=FALSE)</f>
        <v>0</v>
      </c>
      <c r="Z67" s="93">
        <f>SUM(U67:U75)</f>
        <v>1</v>
      </c>
      <c r="AA67" s="94">
        <f>L66</f>
        <v>0.2</v>
      </c>
      <c r="AB67" s="92">
        <f>SUM(T67:T75)</f>
        <v>3</v>
      </c>
      <c r="AC67" s="92">
        <f>IF(SUM(S67:S75)=0,0,1)</f>
        <v>1</v>
      </c>
      <c r="AD67" s="95">
        <f>IF(AC67=1,SUMPRODUCT(R67:R75,S67:S75)/SUMPRODUCT(Q67:Q75,S67:S75),0)</f>
        <v>6.6666666666666652</v>
      </c>
    </row>
    <row r="68" spans="3:30" ht="35.049999999999997" customHeight="1" x14ac:dyDescent="0.45">
      <c r="C68" s="122" t="s">
        <v>29</v>
      </c>
      <c r="D68" s="123" t="s">
        <v>509</v>
      </c>
      <c r="E68" s="123" t="s">
        <v>230</v>
      </c>
      <c r="F68" s="14"/>
      <c r="G68" s="21"/>
      <c r="H68" s="21" t="s">
        <v>533</v>
      </c>
      <c r="I68" s="21"/>
      <c r="J68" s="22"/>
      <c r="K68" s="86" t="str">
        <f t="shared" ref="K68:K75" si="54">IF(S68&gt;1,"?",(IF(X68&gt;0,"?","")))</f>
        <v/>
      </c>
      <c r="L68" s="87">
        <v>0.15</v>
      </c>
      <c r="Q68" s="91">
        <f t="shared" ref="Q68:Q75" si="55">L68</f>
        <v>0.15</v>
      </c>
      <c r="R68" s="92">
        <f t="shared" ref="R68:R75" si="56">IF(J68&lt;&gt;"",1,IF(I68&lt;&gt;"",2/3,IF(H68&lt;&gt;"",1/3,0)))*Q68*20</f>
        <v>0.99999999999999989</v>
      </c>
      <c r="S68" s="92">
        <f t="shared" ref="S68:S75" si="57">IF(F68="",IF(G68&lt;&gt;"",1,0)+IF(H68&lt;&gt;"",1,0)+IF(I68&lt;&gt;"",1,0)+IF(J68&lt;&gt;"",1,0),0)</f>
        <v>1</v>
      </c>
      <c r="T68" s="92">
        <f t="shared" ref="T68:T75" si="58">IF(F68&lt;&gt;"",0,IF(G68="",(R68/(Q68*20)),0.02+(R68/(Q68*20))))</f>
        <v>0.33333333333333331</v>
      </c>
      <c r="U68" s="92">
        <f t="shared" ref="U68:U75" si="59">IF(F68&lt;&gt;"",0,Q68)</f>
        <v>0.15</v>
      </c>
      <c r="V68" s="92">
        <f t="shared" ref="V68:V75" si="60">IF(K68&lt;&gt;"",1,0)</f>
        <v>0</v>
      </c>
      <c r="W68" s="92" t="b">
        <f t="shared" ref="W68:W75" si="61">IF(F68="",OR(G68&lt;&gt;"",H68&lt;&gt;"",I68&lt;&gt;"",J68&lt;&gt;""),0)</f>
        <v>1</v>
      </c>
      <c r="X68" s="92">
        <f t="shared" ref="X68:X75" si="62">IF(F68&lt;&gt;"",IF(G68&lt;&gt;"",1,0)+IF(H68&lt;&gt;"",1,0)+IF(I68&lt;&gt;"",1,0)+IF(J68&lt;&gt;"",1,0),0)</f>
        <v>0</v>
      </c>
      <c r="Y68" s="97"/>
      <c r="Z68" s="98"/>
      <c r="AA68" s="99"/>
      <c r="AB68" s="99"/>
      <c r="AC68" s="99"/>
      <c r="AD68" s="100"/>
    </row>
    <row r="69" spans="3:30" ht="80.05" customHeight="1" x14ac:dyDescent="0.45">
      <c r="C69" s="122" t="s">
        <v>30</v>
      </c>
      <c r="D69" s="123" t="s">
        <v>231</v>
      </c>
      <c r="E69" s="123" t="s">
        <v>232</v>
      </c>
      <c r="F69" s="14"/>
      <c r="G69" s="21"/>
      <c r="H69" s="21" t="s">
        <v>533</v>
      </c>
      <c r="I69" s="21"/>
      <c r="J69" s="22"/>
      <c r="K69" s="86" t="str">
        <f t="shared" si="54"/>
        <v/>
      </c>
      <c r="L69" s="87">
        <v>0.2</v>
      </c>
      <c r="Q69" s="91">
        <f t="shared" si="55"/>
        <v>0.2</v>
      </c>
      <c r="R69" s="92">
        <f t="shared" si="56"/>
        <v>1.3333333333333333</v>
      </c>
      <c r="S69" s="92">
        <f t="shared" si="57"/>
        <v>1</v>
      </c>
      <c r="T69" s="92">
        <f t="shared" si="58"/>
        <v>0.33333333333333331</v>
      </c>
      <c r="U69" s="92">
        <f t="shared" si="59"/>
        <v>0.2</v>
      </c>
      <c r="V69" s="92">
        <f t="shared" si="60"/>
        <v>0</v>
      </c>
      <c r="W69" s="92" t="b">
        <f t="shared" si="61"/>
        <v>1</v>
      </c>
      <c r="X69" s="92">
        <f t="shared" si="62"/>
        <v>0</v>
      </c>
      <c r="Y69" s="97"/>
      <c r="Z69" s="103"/>
      <c r="AA69" s="99"/>
      <c r="AB69" s="99"/>
      <c r="AC69" s="99"/>
      <c r="AD69" s="100"/>
    </row>
    <row r="70" spans="3:30" ht="35.049999999999997" customHeight="1" x14ac:dyDescent="0.45">
      <c r="C70" s="122" t="s">
        <v>168</v>
      </c>
      <c r="D70" s="123" t="s">
        <v>510</v>
      </c>
      <c r="E70" s="123" t="s">
        <v>233</v>
      </c>
      <c r="F70" s="14"/>
      <c r="G70" s="21"/>
      <c r="H70" s="21" t="s">
        <v>533</v>
      </c>
      <c r="I70" s="21"/>
      <c r="J70" s="22"/>
      <c r="K70" s="86" t="str">
        <f t="shared" si="54"/>
        <v/>
      </c>
      <c r="L70" s="87">
        <v>0.1</v>
      </c>
      <c r="Q70" s="91">
        <f t="shared" si="55"/>
        <v>0.1</v>
      </c>
      <c r="R70" s="92">
        <f t="shared" si="56"/>
        <v>0.66666666666666663</v>
      </c>
      <c r="S70" s="92">
        <f t="shared" si="57"/>
        <v>1</v>
      </c>
      <c r="T70" s="92">
        <f t="shared" si="58"/>
        <v>0.33333333333333331</v>
      </c>
      <c r="U70" s="92">
        <f t="shared" si="59"/>
        <v>0.1</v>
      </c>
      <c r="V70" s="92">
        <f t="shared" si="60"/>
        <v>0</v>
      </c>
      <c r="W70" s="92" t="b">
        <f t="shared" si="61"/>
        <v>1</v>
      </c>
      <c r="X70" s="92">
        <f t="shared" si="62"/>
        <v>0</v>
      </c>
      <c r="Y70" s="97"/>
      <c r="Z70" s="103"/>
      <c r="AA70" s="99"/>
      <c r="AB70" s="99"/>
      <c r="AC70" s="99"/>
      <c r="AD70" s="100"/>
    </row>
    <row r="71" spans="3:30" ht="80.05" customHeight="1" x14ac:dyDescent="0.45">
      <c r="C71" s="122" t="s">
        <v>169</v>
      </c>
      <c r="D71" s="123" t="s">
        <v>234</v>
      </c>
      <c r="E71" s="123" t="s">
        <v>235</v>
      </c>
      <c r="F71" s="14"/>
      <c r="G71" s="21"/>
      <c r="H71" s="21" t="s">
        <v>533</v>
      </c>
      <c r="I71" s="21"/>
      <c r="J71" s="22"/>
      <c r="K71" s="86" t="str">
        <f t="shared" si="54"/>
        <v/>
      </c>
      <c r="L71" s="87">
        <v>0.15</v>
      </c>
      <c r="Q71" s="91">
        <f t="shared" si="55"/>
        <v>0.15</v>
      </c>
      <c r="R71" s="92">
        <f t="shared" si="56"/>
        <v>0.99999999999999989</v>
      </c>
      <c r="S71" s="92">
        <f t="shared" si="57"/>
        <v>1</v>
      </c>
      <c r="T71" s="92">
        <f t="shared" si="58"/>
        <v>0.33333333333333331</v>
      </c>
      <c r="U71" s="92">
        <f t="shared" si="59"/>
        <v>0.15</v>
      </c>
      <c r="V71" s="92">
        <f t="shared" si="60"/>
        <v>0</v>
      </c>
      <c r="W71" s="92" t="b">
        <f t="shared" si="61"/>
        <v>1</v>
      </c>
      <c r="X71" s="92">
        <f t="shared" si="62"/>
        <v>0</v>
      </c>
      <c r="Y71" s="97"/>
      <c r="Z71" s="103"/>
      <c r="AA71" s="99"/>
      <c r="AB71" s="99"/>
      <c r="AC71" s="99"/>
      <c r="AD71" s="100"/>
    </row>
    <row r="72" spans="3:30" ht="35.049999999999997" customHeight="1" x14ac:dyDescent="0.45">
      <c r="C72" s="122" t="s">
        <v>170</v>
      </c>
      <c r="D72" s="123" t="s">
        <v>511</v>
      </c>
      <c r="E72" s="123" t="s">
        <v>236</v>
      </c>
      <c r="F72" s="14"/>
      <c r="G72" s="21"/>
      <c r="H72" s="21" t="s">
        <v>533</v>
      </c>
      <c r="I72" s="21"/>
      <c r="J72" s="22"/>
      <c r="K72" s="86" t="str">
        <f t="shared" si="54"/>
        <v/>
      </c>
      <c r="L72" s="87">
        <v>0.1</v>
      </c>
      <c r="Q72" s="91">
        <f t="shared" si="55"/>
        <v>0.1</v>
      </c>
      <c r="R72" s="92">
        <f t="shared" si="56"/>
        <v>0.66666666666666663</v>
      </c>
      <c r="S72" s="92">
        <f t="shared" si="57"/>
        <v>1</v>
      </c>
      <c r="T72" s="92">
        <f t="shared" si="58"/>
        <v>0.33333333333333331</v>
      </c>
      <c r="U72" s="92">
        <f t="shared" si="59"/>
        <v>0.1</v>
      </c>
      <c r="V72" s="92">
        <f t="shared" si="60"/>
        <v>0</v>
      </c>
      <c r="W72" s="92" t="b">
        <f t="shared" si="61"/>
        <v>1</v>
      </c>
      <c r="X72" s="92">
        <f t="shared" si="62"/>
        <v>0</v>
      </c>
      <c r="Y72" s="97"/>
      <c r="Z72" s="103"/>
      <c r="AA72" s="99"/>
      <c r="AB72" s="99"/>
      <c r="AC72" s="99"/>
      <c r="AD72" s="100"/>
    </row>
    <row r="73" spans="3:30" ht="35.049999999999997" customHeight="1" x14ac:dyDescent="0.45">
      <c r="C73" s="122" t="s">
        <v>171</v>
      </c>
      <c r="D73" s="123" t="s">
        <v>512</v>
      </c>
      <c r="E73" s="123" t="s">
        <v>237</v>
      </c>
      <c r="F73" s="14"/>
      <c r="G73" s="21"/>
      <c r="H73" s="21" t="s">
        <v>533</v>
      </c>
      <c r="I73" s="21"/>
      <c r="J73" s="22"/>
      <c r="K73" s="86" t="str">
        <f t="shared" si="54"/>
        <v/>
      </c>
      <c r="L73" s="87">
        <v>0.05</v>
      </c>
      <c r="Q73" s="91">
        <f t="shared" si="55"/>
        <v>0.05</v>
      </c>
      <c r="R73" s="92">
        <f t="shared" si="56"/>
        <v>0.33333333333333331</v>
      </c>
      <c r="S73" s="92">
        <f t="shared" si="57"/>
        <v>1</v>
      </c>
      <c r="T73" s="92">
        <f t="shared" si="58"/>
        <v>0.33333333333333331</v>
      </c>
      <c r="U73" s="92">
        <f t="shared" si="59"/>
        <v>0.05</v>
      </c>
      <c r="V73" s="92">
        <f t="shared" si="60"/>
        <v>0</v>
      </c>
      <c r="W73" s="92" t="b">
        <f t="shared" si="61"/>
        <v>1</v>
      </c>
      <c r="X73" s="92">
        <f t="shared" si="62"/>
        <v>0</v>
      </c>
      <c r="Y73" s="97"/>
      <c r="Z73" s="103"/>
      <c r="AA73" s="99"/>
      <c r="AB73" s="99"/>
      <c r="AC73" s="99"/>
      <c r="AD73" s="100"/>
    </row>
    <row r="74" spans="3:30" ht="35.049999999999997" customHeight="1" x14ac:dyDescent="0.45">
      <c r="C74" s="122" t="s">
        <v>172</v>
      </c>
      <c r="D74" s="123" t="s">
        <v>373</v>
      </c>
      <c r="E74" s="123" t="s">
        <v>196</v>
      </c>
      <c r="F74" s="14"/>
      <c r="G74" s="21"/>
      <c r="H74" s="21" t="s">
        <v>533</v>
      </c>
      <c r="I74" s="21"/>
      <c r="J74" s="22"/>
      <c r="K74" s="86" t="str">
        <f t="shared" si="54"/>
        <v/>
      </c>
      <c r="L74" s="87">
        <v>0.05</v>
      </c>
      <c r="Q74" s="91">
        <f t="shared" si="55"/>
        <v>0.05</v>
      </c>
      <c r="R74" s="92">
        <f t="shared" si="56"/>
        <v>0.33333333333333331</v>
      </c>
      <c r="S74" s="92">
        <f t="shared" si="57"/>
        <v>1</v>
      </c>
      <c r="T74" s="92">
        <f t="shared" si="58"/>
        <v>0.33333333333333331</v>
      </c>
      <c r="U74" s="92">
        <f t="shared" si="59"/>
        <v>0.05</v>
      </c>
      <c r="V74" s="92">
        <f t="shared" si="60"/>
        <v>0</v>
      </c>
      <c r="W74" s="92" t="b">
        <f t="shared" si="61"/>
        <v>1</v>
      </c>
      <c r="X74" s="92">
        <f t="shared" si="62"/>
        <v>0</v>
      </c>
      <c r="Y74" s="97"/>
      <c r="Z74" s="103"/>
      <c r="AA74" s="99"/>
      <c r="AB74" s="99"/>
      <c r="AC74" s="99"/>
      <c r="AD74" s="100"/>
    </row>
    <row r="75" spans="3:30" ht="35.049999999999997" customHeight="1" x14ac:dyDescent="0.45">
      <c r="C75" s="122" t="s">
        <v>173</v>
      </c>
      <c r="D75" s="123" t="s">
        <v>363</v>
      </c>
      <c r="E75" s="123" t="s">
        <v>190</v>
      </c>
      <c r="F75" s="14"/>
      <c r="G75" s="21"/>
      <c r="H75" s="21" t="s">
        <v>533</v>
      </c>
      <c r="I75" s="21"/>
      <c r="J75" s="22"/>
      <c r="K75" s="86" t="str">
        <f t="shared" si="54"/>
        <v/>
      </c>
      <c r="L75" s="87">
        <v>0.05</v>
      </c>
      <c r="Q75" s="91">
        <f t="shared" si="55"/>
        <v>0.05</v>
      </c>
      <c r="R75" s="92">
        <f t="shared" si="56"/>
        <v>0.33333333333333331</v>
      </c>
      <c r="S75" s="92">
        <f t="shared" si="57"/>
        <v>1</v>
      </c>
      <c r="T75" s="92">
        <f t="shared" si="58"/>
        <v>0.33333333333333331</v>
      </c>
      <c r="U75" s="92">
        <f t="shared" si="59"/>
        <v>0.05</v>
      </c>
      <c r="V75" s="92">
        <f t="shared" si="60"/>
        <v>0</v>
      </c>
      <c r="W75" s="92" t="b">
        <f t="shared" si="61"/>
        <v>1</v>
      </c>
      <c r="X75" s="92">
        <f t="shared" si="62"/>
        <v>0</v>
      </c>
      <c r="Y75" s="105"/>
      <c r="Z75" s="106">
        <f>Z67*AA67</f>
        <v>0.2</v>
      </c>
      <c r="AA75" s="107"/>
      <c r="AB75" s="107"/>
      <c r="AC75" s="107"/>
      <c r="AD75" s="108"/>
    </row>
    <row r="76" spans="3:30" ht="30" customHeight="1" x14ac:dyDescent="0.45">
      <c r="C76" s="432" t="s">
        <v>238</v>
      </c>
      <c r="D76" s="432"/>
      <c r="E76" s="432"/>
      <c r="F76" s="432"/>
      <c r="G76" s="432"/>
      <c r="H76" s="432"/>
      <c r="I76" s="432"/>
      <c r="J76" s="433"/>
      <c r="K76" s="125"/>
      <c r="L76" s="121">
        <v>0.05</v>
      </c>
      <c r="M76" s="78">
        <f>SUM(L77:L83)</f>
        <v>1</v>
      </c>
    </row>
    <row r="77" spans="3:30" ht="35.049999999999997" customHeight="1" x14ac:dyDescent="0.45">
      <c r="C77" s="122" t="s">
        <v>174</v>
      </c>
      <c r="D77" s="123" t="s">
        <v>513</v>
      </c>
      <c r="E77" s="123" t="s">
        <v>239</v>
      </c>
      <c r="F77" s="14"/>
      <c r="G77" s="21"/>
      <c r="H77" s="21" t="s">
        <v>533</v>
      </c>
      <c r="I77" s="21"/>
      <c r="J77" s="22"/>
      <c r="K77" s="86" t="str">
        <f>IF(S77&gt;1,"?",(IF(X77&gt;0,"?","")))</f>
        <v/>
      </c>
      <c r="L77" s="87">
        <v>0.1</v>
      </c>
      <c r="Q77" s="91">
        <f>L77</f>
        <v>0.1</v>
      </c>
      <c r="R77" s="92">
        <f>IF(J77&lt;&gt;"",1,IF(I77&lt;&gt;"",2/3,IF(H77&lt;&gt;"",1/3,0)))*Q77*20</f>
        <v>0.66666666666666663</v>
      </c>
      <c r="S77" s="92">
        <f>IF(F77="",IF(G77&lt;&gt;"",1,0)+IF(H77&lt;&gt;"",1,0)+IF(I77&lt;&gt;"",1,0)+IF(J77&lt;&gt;"",1,0),0)</f>
        <v>1</v>
      </c>
      <c r="T77" s="92">
        <f>IF(F77&lt;&gt;"",0,IF(G77="",(R77/(Q77*20)),0.02+(R77/(Q77*20))))</f>
        <v>0.33333333333333331</v>
      </c>
      <c r="U77" s="92">
        <f>IF(F77&lt;&gt;"",0,Q77)</f>
        <v>0.1</v>
      </c>
      <c r="V77" s="92">
        <f>IF(K77&lt;&gt;"",1,0)</f>
        <v>0</v>
      </c>
      <c r="W77" s="92" t="b">
        <f>IF(F77="",OR(G77&lt;&gt;"",H77&lt;&gt;"",I77&lt;&gt;"",J77&lt;&gt;""),0)</f>
        <v>1</v>
      </c>
      <c r="X77" s="92">
        <f>IF(F77&lt;&gt;"",IF(G77&lt;&gt;"",1,0)+IF(H77&lt;&gt;"",1,0)+IF(I77&lt;&gt;"",1,0)+IF(J77&lt;&gt;"",1,0),0)</f>
        <v>0</v>
      </c>
      <c r="Y77" s="92" t="b">
        <f>OR(W77=FALSE,W78=FALSE,W79=FALSE,W80=FALSE,W81=FALSE,W82=FALSE,W83=FALSE)</f>
        <v>0</v>
      </c>
      <c r="Z77" s="93">
        <f>SUM(U77:U83)</f>
        <v>1</v>
      </c>
      <c r="AA77" s="94">
        <f>L76</f>
        <v>0.05</v>
      </c>
      <c r="AB77" s="92">
        <f>SUM(T77:T83)</f>
        <v>2.333333333333333</v>
      </c>
      <c r="AC77" s="92">
        <f>IF(SUM(S77:S83)=0,0,1)</f>
        <v>1</v>
      </c>
      <c r="AD77" s="95">
        <f>IF(AC77=1,SUMPRODUCT(R77:R83,S77:S83)/SUMPRODUCT(Q77:Q83,S77:S83),0)</f>
        <v>6.6666666666666661</v>
      </c>
    </row>
    <row r="78" spans="3:30" ht="35.049999999999997" customHeight="1" x14ac:dyDescent="0.45">
      <c r="C78" s="122" t="s">
        <v>175</v>
      </c>
      <c r="D78" s="123" t="s">
        <v>514</v>
      </c>
      <c r="E78" s="123" t="s">
        <v>240</v>
      </c>
      <c r="F78" s="14"/>
      <c r="G78" s="21"/>
      <c r="H78" s="21" t="s">
        <v>533</v>
      </c>
      <c r="I78" s="21"/>
      <c r="J78" s="22"/>
      <c r="K78" s="86" t="str">
        <f t="shared" ref="K78:K83" si="63">IF(S78&gt;1,"?",(IF(X78&gt;0,"?","")))</f>
        <v/>
      </c>
      <c r="L78" s="87">
        <v>0.15</v>
      </c>
      <c r="Q78" s="91">
        <f t="shared" ref="Q78:Q83" si="64">L78</f>
        <v>0.15</v>
      </c>
      <c r="R78" s="92">
        <f t="shared" ref="R78:R83" si="65">IF(J78&lt;&gt;"",1,IF(I78&lt;&gt;"",2/3,IF(H78&lt;&gt;"",1/3,0)))*Q78*20</f>
        <v>0.99999999999999989</v>
      </c>
      <c r="S78" s="92">
        <f t="shared" ref="S78:S83" si="66">IF(F78="",IF(G78&lt;&gt;"",1,0)+IF(H78&lt;&gt;"",1,0)+IF(I78&lt;&gt;"",1,0)+IF(J78&lt;&gt;"",1,0),0)</f>
        <v>1</v>
      </c>
      <c r="T78" s="92">
        <f t="shared" ref="T78:T83" si="67">IF(F78&lt;&gt;"",0,IF(G78="",(R78/(Q78*20)),0.02+(R78/(Q78*20))))</f>
        <v>0.33333333333333331</v>
      </c>
      <c r="U78" s="92">
        <f t="shared" ref="U78:U83" si="68">IF(F78&lt;&gt;"",0,Q78)</f>
        <v>0.15</v>
      </c>
      <c r="V78" s="92">
        <f t="shared" ref="V78:V83" si="69">IF(K78&lt;&gt;"",1,0)</f>
        <v>0</v>
      </c>
      <c r="W78" s="92" t="b">
        <f t="shared" ref="W78:W83" si="70">IF(F78="",OR(G78&lt;&gt;"",H78&lt;&gt;"",I78&lt;&gt;"",J78&lt;&gt;""),0)</f>
        <v>1</v>
      </c>
      <c r="X78" s="92">
        <f t="shared" ref="X78:X83" si="71">IF(F78&lt;&gt;"",IF(G78&lt;&gt;"",1,0)+IF(H78&lt;&gt;"",1,0)+IF(I78&lt;&gt;"",1,0)+IF(J78&lt;&gt;"",1,0),0)</f>
        <v>0</v>
      </c>
      <c r="Y78" s="97"/>
      <c r="Z78" s="98"/>
      <c r="AA78" s="99"/>
      <c r="AB78" s="99"/>
      <c r="AC78" s="99"/>
      <c r="AD78" s="100"/>
    </row>
    <row r="79" spans="3:30" ht="35.049999999999997" customHeight="1" x14ac:dyDescent="0.45">
      <c r="C79" s="122" t="s">
        <v>176</v>
      </c>
      <c r="D79" s="123" t="s">
        <v>515</v>
      </c>
      <c r="E79" s="123" t="s">
        <v>241</v>
      </c>
      <c r="F79" s="14"/>
      <c r="G79" s="21"/>
      <c r="H79" s="21" t="s">
        <v>533</v>
      </c>
      <c r="I79" s="21"/>
      <c r="J79" s="22"/>
      <c r="K79" s="86" t="str">
        <f t="shared" si="63"/>
        <v/>
      </c>
      <c r="L79" s="87">
        <v>0.2</v>
      </c>
      <c r="Q79" s="91">
        <f t="shared" si="64"/>
        <v>0.2</v>
      </c>
      <c r="R79" s="92">
        <f t="shared" si="65"/>
        <v>1.3333333333333333</v>
      </c>
      <c r="S79" s="92">
        <f t="shared" si="66"/>
        <v>1</v>
      </c>
      <c r="T79" s="92">
        <f t="shared" si="67"/>
        <v>0.33333333333333331</v>
      </c>
      <c r="U79" s="92">
        <f t="shared" si="68"/>
        <v>0.2</v>
      </c>
      <c r="V79" s="92">
        <f t="shared" si="69"/>
        <v>0</v>
      </c>
      <c r="W79" s="92" t="b">
        <f t="shared" si="70"/>
        <v>1</v>
      </c>
      <c r="X79" s="92">
        <f t="shared" si="71"/>
        <v>0</v>
      </c>
      <c r="Y79" s="97"/>
      <c r="Z79" s="103"/>
      <c r="AA79" s="99"/>
      <c r="AB79" s="99"/>
      <c r="AC79" s="99"/>
      <c r="AD79" s="100"/>
    </row>
    <row r="80" spans="3:30" ht="50.05" customHeight="1" x14ac:dyDescent="0.45">
      <c r="C80" s="122" t="s">
        <v>177</v>
      </c>
      <c r="D80" s="123" t="s">
        <v>516</v>
      </c>
      <c r="E80" s="123" t="s">
        <v>242</v>
      </c>
      <c r="F80" s="14"/>
      <c r="G80" s="21"/>
      <c r="H80" s="21" t="s">
        <v>533</v>
      </c>
      <c r="I80" s="21"/>
      <c r="J80" s="22"/>
      <c r="K80" s="86" t="str">
        <f t="shared" si="63"/>
        <v/>
      </c>
      <c r="L80" s="87">
        <v>0.2</v>
      </c>
      <c r="Q80" s="91">
        <f t="shared" si="64"/>
        <v>0.2</v>
      </c>
      <c r="R80" s="92">
        <f t="shared" si="65"/>
        <v>1.3333333333333333</v>
      </c>
      <c r="S80" s="92">
        <f t="shared" si="66"/>
        <v>1</v>
      </c>
      <c r="T80" s="92">
        <f t="shared" si="67"/>
        <v>0.33333333333333331</v>
      </c>
      <c r="U80" s="92">
        <f t="shared" si="68"/>
        <v>0.2</v>
      </c>
      <c r="V80" s="92">
        <f t="shared" si="69"/>
        <v>0</v>
      </c>
      <c r="W80" s="92" t="b">
        <f t="shared" si="70"/>
        <v>1</v>
      </c>
      <c r="X80" s="92">
        <f t="shared" si="71"/>
        <v>0</v>
      </c>
      <c r="Y80" s="97"/>
      <c r="Z80" s="103"/>
      <c r="AA80" s="99"/>
      <c r="AB80" s="99"/>
      <c r="AC80" s="99"/>
      <c r="AD80" s="100"/>
    </row>
    <row r="81" spans="3:30" ht="85" customHeight="1" x14ac:dyDescent="0.45">
      <c r="C81" s="122" t="s">
        <v>178</v>
      </c>
      <c r="D81" s="123" t="s">
        <v>517</v>
      </c>
      <c r="E81" s="123" t="s">
        <v>243</v>
      </c>
      <c r="F81" s="14"/>
      <c r="G81" s="21"/>
      <c r="H81" s="21" t="s">
        <v>533</v>
      </c>
      <c r="I81" s="21"/>
      <c r="J81" s="22"/>
      <c r="K81" s="86" t="str">
        <f t="shared" si="63"/>
        <v/>
      </c>
      <c r="L81" s="87">
        <v>0.15</v>
      </c>
      <c r="Q81" s="91">
        <f t="shared" si="64"/>
        <v>0.15</v>
      </c>
      <c r="R81" s="92">
        <f t="shared" si="65"/>
        <v>0.99999999999999989</v>
      </c>
      <c r="S81" s="92">
        <f t="shared" si="66"/>
        <v>1</v>
      </c>
      <c r="T81" s="92">
        <f t="shared" si="67"/>
        <v>0.33333333333333331</v>
      </c>
      <c r="U81" s="92">
        <f t="shared" si="68"/>
        <v>0.15</v>
      </c>
      <c r="V81" s="92">
        <f t="shared" si="69"/>
        <v>0</v>
      </c>
      <c r="W81" s="92" t="b">
        <f t="shared" si="70"/>
        <v>1</v>
      </c>
      <c r="X81" s="92">
        <f t="shared" si="71"/>
        <v>0</v>
      </c>
      <c r="Y81" s="97"/>
      <c r="Z81" s="103"/>
      <c r="AA81" s="99"/>
      <c r="AB81" s="99"/>
      <c r="AC81" s="99"/>
      <c r="AD81" s="100"/>
    </row>
    <row r="82" spans="3:30" ht="35.1" customHeight="1" x14ac:dyDescent="0.45">
      <c r="C82" s="122" t="s">
        <v>179</v>
      </c>
      <c r="D82" s="123" t="s">
        <v>518</v>
      </c>
      <c r="E82" s="123" t="s">
        <v>544</v>
      </c>
      <c r="F82" s="14"/>
      <c r="G82" s="21"/>
      <c r="H82" s="21" t="s">
        <v>533</v>
      </c>
      <c r="I82" s="21"/>
      <c r="J82" s="22"/>
      <c r="K82" s="86" t="str">
        <f t="shared" si="63"/>
        <v/>
      </c>
      <c r="L82" s="87">
        <v>0.15</v>
      </c>
      <c r="Q82" s="91">
        <f t="shared" si="64"/>
        <v>0.15</v>
      </c>
      <c r="R82" s="92">
        <f t="shared" si="65"/>
        <v>0.99999999999999989</v>
      </c>
      <c r="S82" s="92">
        <f t="shared" si="66"/>
        <v>1</v>
      </c>
      <c r="T82" s="92">
        <f t="shared" si="67"/>
        <v>0.33333333333333331</v>
      </c>
      <c r="U82" s="92">
        <f t="shared" si="68"/>
        <v>0.15</v>
      </c>
      <c r="V82" s="92">
        <f t="shared" si="69"/>
        <v>0</v>
      </c>
      <c r="W82" s="92" t="b">
        <f t="shared" si="70"/>
        <v>1</v>
      </c>
      <c r="X82" s="92">
        <f t="shared" si="71"/>
        <v>0</v>
      </c>
      <c r="Y82" s="97"/>
      <c r="Z82" s="103"/>
      <c r="AA82" s="99"/>
      <c r="AB82" s="99"/>
      <c r="AC82" s="99"/>
      <c r="AD82" s="100"/>
    </row>
    <row r="83" spans="3:30" ht="35.1" customHeight="1" x14ac:dyDescent="0.45">
      <c r="C83" s="122" t="s">
        <v>180</v>
      </c>
      <c r="D83" s="123" t="s">
        <v>363</v>
      </c>
      <c r="E83" s="123" t="s">
        <v>543</v>
      </c>
      <c r="F83" s="14"/>
      <c r="G83" s="21"/>
      <c r="H83" s="21" t="s">
        <v>533</v>
      </c>
      <c r="I83" s="21"/>
      <c r="J83" s="22"/>
      <c r="K83" s="86" t="str">
        <f t="shared" si="63"/>
        <v/>
      </c>
      <c r="L83" s="87">
        <v>0.05</v>
      </c>
      <c r="Q83" s="91">
        <f t="shared" si="64"/>
        <v>0.05</v>
      </c>
      <c r="R83" s="92">
        <f t="shared" si="65"/>
        <v>0.33333333333333331</v>
      </c>
      <c r="S83" s="92">
        <f t="shared" si="66"/>
        <v>1</v>
      </c>
      <c r="T83" s="92">
        <f t="shared" si="67"/>
        <v>0.33333333333333331</v>
      </c>
      <c r="U83" s="92">
        <f t="shared" si="68"/>
        <v>0.05</v>
      </c>
      <c r="V83" s="92">
        <f t="shared" si="69"/>
        <v>0</v>
      </c>
      <c r="W83" s="92" t="b">
        <f t="shared" si="70"/>
        <v>1</v>
      </c>
      <c r="X83" s="92">
        <f t="shared" si="71"/>
        <v>0</v>
      </c>
      <c r="Y83" s="105"/>
      <c r="Z83" s="106">
        <f>Z77*AA77</f>
        <v>0.05</v>
      </c>
      <c r="AA83" s="107"/>
      <c r="AB83" s="107"/>
      <c r="AC83" s="107"/>
      <c r="AD83" s="108"/>
    </row>
    <row r="84" spans="3:30" ht="30" customHeight="1" x14ac:dyDescent="0.45">
      <c r="C84" s="434" t="s">
        <v>244</v>
      </c>
      <c r="D84" s="434"/>
      <c r="E84" s="126"/>
      <c r="F84" s="126"/>
      <c r="G84" s="126"/>
      <c r="H84" s="126"/>
      <c r="I84" s="126"/>
      <c r="J84" s="126"/>
      <c r="K84" s="124"/>
      <c r="L84" s="121">
        <v>0.05</v>
      </c>
      <c r="M84" s="78">
        <f>SUM(L85:L88)</f>
        <v>1</v>
      </c>
    </row>
    <row r="85" spans="3:30" ht="35.1" customHeight="1" x14ac:dyDescent="0.45">
      <c r="C85" s="127" t="s">
        <v>140</v>
      </c>
      <c r="D85" s="128" t="s">
        <v>519</v>
      </c>
      <c r="E85" s="128" t="s">
        <v>245</v>
      </c>
      <c r="F85" s="10"/>
      <c r="G85" s="24"/>
      <c r="H85" s="24" t="s">
        <v>533</v>
      </c>
      <c r="I85" s="24"/>
      <c r="J85" s="25"/>
      <c r="K85" s="86" t="str">
        <f>IF(S85&gt;1,"?",(IF(X85&gt;0,"?","")))</f>
        <v/>
      </c>
      <c r="L85" s="131">
        <v>0.3</v>
      </c>
      <c r="Q85" s="91">
        <f>L85</f>
        <v>0.3</v>
      </c>
      <c r="R85" s="92">
        <f>IF(J85&lt;&gt;"",1,IF(I85&lt;&gt;"",2/3,IF(H85&lt;&gt;"",1/3,0)))*Q85*20</f>
        <v>1.9999999999999998</v>
      </c>
      <c r="S85" s="92">
        <f>IF(F85="",IF(G85&lt;&gt;"",1,0)+IF(H85&lt;&gt;"",1,0)+IF(I85&lt;&gt;"",1,0)+IF(J85&lt;&gt;"",1,0),0)</f>
        <v>1</v>
      </c>
      <c r="T85" s="92">
        <f>IF(F85&lt;&gt;"",0,IF(G85="",(R85/(Q85*20)),0.02+(R85/(Q85*20))))</f>
        <v>0.33333333333333331</v>
      </c>
      <c r="U85" s="92">
        <f>IF(F85&lt;&gt;"",0,Q85)</f>
        <v>0.3</v>
      </c>
      <c r="V85" s="92">
        <f>IF(K85&lt;&gt;"",1,0)</f>
        <v>0</v>
      </c>
      <c r="W85" s="92" t="b">
        <f>IF(F85="",OR(G85&lt;&gt;"",H85&lt;&gt;"",I85&lt;&gt;"",J85&lt;&gt;""),0)</f>
        <v>1</v>
      </c>
      <c r="X85" s="92">
        <f>IF(F85&lt;&gt;"",IF(G85&lt;&gt;"",1,0)+IF(H85&lt;&gt;"",1,0)+IF(I85&lt;&gt;"",1,0)+IF(J85&lt;&gt;"",1,0),0)</f>
        <v>0</v>
      </c>
      <c r="Y85" s="92" t="b">
        <f>OR(W85=FALSE,W86=FALSE,W87=FALSE,W88=FALSE)</f>
        <v>0</v>
      </c>
      <c r="Z85" s="93">
        <f>SUM(U85:U88)</f>
        <v>1</v>
      </c>
      <c r="AA85" s="94">
        <f>L84</f>
        <v>0.05</v>
      </c>
      <c r="AB85" s="92">
        <f>SUM(T85:T88)</f>
        <v>1.3333333333333333</v>
      </c>
      <c r="AC85" s="92">
        <f>IF(SUM(S85:S88)=0,0,1)</f>
        <v>1</v>
      </c>
      <c r="AD85" s="95">
        <f>IF(AC85=1,SUMPRODUCT(R85:R88,S85:S88)/SUMPRODUCT(Q85:Q88,S85:S88),0)</f>
        <v>6.6666666666666661</v>
      </c>
    </row>
    <row r="86" spans="3:30" ht="80.05" customHeight="1" x14ac:dyDescent="0.45">
      <c r="C86" s="127" t="s">
        <v>181</v>
      </c>
      <c r="D86" s="128" t="s">
        <v>246</v>
      </c>
      <c r="E86" s="128" t="s">
        <v>247</v>
      </c>
      <c r="F86" s="10"/>
      <c r="G86" s="24"/>
      <c r="H86" s="24" t="s">
        <v>533</v>
      </c>
      <c r="I86" s="24"/>
      <c r="J86" s="25"/>
      <c r="K86" s="86" t="str">
        <f t="shared" ref="K86:K88" si="72">IF(S86&gt;1,"?",(IF(X86&gt;0,"?","")))</f>
        <v/>
      </c>
      <c r="L86" s="131">
        <v>0.25</v>
      </c>
      <c r="Q86" s="91">
        <f t="shared" ref="Q86:Q88" si="73">L86</f>
        <v>0.25</v>
      </c>
      <c r="R86" s="92">
        <f t="shared" ref="R86:R88" si="74">IF(J86&lt;&gt;"",1,IF(I86&lt;&gt;"",2/3,IF(H86&lt;&gt;"",1/3,0)))*Q86*20</f>
        <v>1.6666666666666665</v>
      </c>
      <c r="S86" s="92">
        <f t="shared" ref="S86:S88" si="75">IF(F86="",IF(G86&lt;&gt;"",1,0)+IF(H86&lt;&gt;"",1,0)+IF(I86&lt;&gt;"",1,0)+IF(J86&lt;&gt;"",1,0),0)</f>
        <v>1</v>
      </c>
      <c r="T86" s="92">
        <f t="shared" ref="T86:T88" si="76">IF(F86&lt;&gt;"",0,IF(G86="",(R86/(Q86*20)),0.02+(R86/(Q86*20))))</f>
        <v>0.33333333333333331</v>
      </c>
      <c r="U86" s="92">
        <f t="shared" ref="U86:U88" si="77">IF(F86&lt;&gt;"",0,Q86)</f>
        <v>0.25</v>
      </c>
      <c r="V86" s="92">
        <f t="shared" ref="V86:V88" si="78">IF(K86&lt;&gt;"",1,0)</f>
        <v>0</v>
      </c>
      <c r="W86" s="92" t="b">
        <f t="shared" ref="W86:W88" si="79">IF(F86="",OR(G86&lt;&gt;"",H86&lt;&gt;"",I86&lt;&gt;"",J86&lt;&gt;""),0)</f>
        <v>1</v>
      </c>
      <c r="X86" s="92">
        <f t="shared" ref="X86:X88" si="80">IF(F86&lt;&gt;"",IF(G86&lt;&gt;"",1,0)+IF(H86&lt;&gt;"",1,0)+IF(I86&lt;&gt;"",1,0)+IF(J86&lt;&gt;"",1,0),0)</f>
        <v>0</v>
      </c>
      <c r="Y86" s="97"/>
      <c r="Z86" s="98"/>
      <c r="AA86" s="99"/>
      <c r="AB86" s="99"/>
      <c r="AC86" s="99"/>
      <c r="AD86" s="100"/>
    </row>
    <row r="87" spans="3:30" ht="110.05" customHeight="1" x14ac:dyDescent="0.45">
      <c r="C87" s="127" t="s">
        <v>182</v>
      </c>
      <c r="D87" s="128" t="s">
        <v>520</v>
      </c>
      <c r="E87" s="128" t="s">
        <v>248</v>
      </c>
      <c r="F87" s="10"/>
      <c r="G87" s="24"/>
      <c r="H87" s="24" t="s">
        <v>533</v>
      </c>
      <c r="I87" s="24"/>
      <c r="J87" s="25"/>
      <c r="K87" s="86" t="str">
        <f t="shared" si="72"/>
        <v/>
      </c>
      <c r="L87" s="131">
        <v>0.3</v>
      </c>
      <c r="Q87" s="91">
        <f t="shared" si="73"/>
        <v>0.3</v>
      </c>
      <c r="R87" s="92">
        <f t="shared" si="74"/>
        <v>1.9999999999999998</v>
      </c>
      <c r="S87" s="92">
        <f t="shared" si="75"/>
        <v>1</v>
      </c>
      <c r="T87" s="92">
        <f t="shared" si="76"/>
        <v>0.33333333333333331</v>
      </c>
      <c r="U87" s="92">
        <f t="shared" si="77"/>
        <v>0.3</v>
      </c>
      <c r="V87" s="92">
        <f t="shared" si="78"/>
        <v>0</v>
      </c>
      <c r="W87" s="92" t="b">
        <f t="shared" si="79"/>
        <v>1</v>
      </c>
      <c r="X87" s="92">
        <f t="shared" si="80"/>
        <v>0</v>
      </c>
      <c r="Y87" s="97"/>
      <c r="Z87" s="103"/>
      <c r="AA87" s="99"/>
      <c r="AB87" s="99"/>
      <c r="AC87" s="99"/>
      <c r="AD87" s="100"/>
    </row>
    <row r="88" spans="3:30" ht="35.1" customHeight="1" x14ac:dyDescent="0.45">
      <c r="C88" s="129" t="s">
        <v>183</v>
      </c>
      <c r="D88" s="130" t="s">
        <v>249</v>
      </c>
      <c r="E88" s="130" t="s">
        <v>250</v>
      </c>
      <c r="F88" s="23"/>
      <c r="G88" s="26"/>
      <c r="H88" s="26" t="s">
        <v>533</v>
      </c>
      <c r="I88" s="26"/>
      <c r="J88" s="27"/>
      <c r="K88" s="112" t="str">
        <f t="shared" si="72"/>
        <v/>
      </c>
      <c r="L88" s="131">
        <v>0.15</v>
      </c>
      <c r="Q88" s="91">
        <f t="shared" si="73"/>
        <v>0.15</v>
      </c>
      <c r="R88" s="92">
        <f t="shared" si="74"/>
        <v>0.99999999999999989</v>
      </c>
      <c r="S88" s="92">
        <f t="shared" si="75"/>
        <v>1</v>
      </c>
      <c r="T88" s="92">
        <f t="shared" si="76"/>
        <v>0.33333333333333331</v>
      </c>
      <c r="U88" s="92">
        <f t="shared" si="77"/>
        <v>0.15</v>
      </c>
      <c r="V88" s="92">
        <f t="shared" si="78"/>
        <v>0</v>
      </c>
      <c r="W88" s="92" t="b">
        <f t="shared" si="79"/>
        <v>1</v>
      </c>
      <c r="X88" s="92">
        <f t="shared" si="80"/>
        <v>0</v>
      </c>
      <c r="Y88" s="105"/>
      <c r="Z88" s="106">
        <f>Z85*AA85</f>
        <v>0.05</v>
      </c>
      <c r="AA88" s="107"/>
      <c r="AB88" s="107"/>
      <c r="AC88" s="107"/>
      <c r="AD88" s="108"/>
    </row>
    <row r="89" spans="3:30" ht="33" customHeight="1" thickBot="1" x14ac:dyDescent="0.5">
      <c r="C89" s="363" t="s">
        <v>570</v>
      </c>
      <c r="D89" s="399"/>
      <c r="E89" s="399"/>
      <c r="F89" s="399"/>
      <c r="G89" s="399"/>
      <c r="H89" s="399"/>
      <c r="I89" s="399"/>
      <c r="J89" s="399"/>
      <c r="K89" s="400"/>
      <c r="L89" s="115"/>
    </row>
    <row r="90" spans="3:30" ht="49.5" customHeight="1" thickBot="1" x14ac:dyDescent="0.5">
      <c r="C90" s="65"/>
      <c r="D90" s="65"/>
      <c r="E90" s="132" t="s">
        <v>8</v>
      </c>
      <c r="F90" s="65"/>
      <c r="G90" s="464">
        <f>Z90</f>
        <v>1.0000000000000002</v>
      </c>
      <c r="H90" s="464"/>
      <c r="I90" s="464"/>
      <c r="J90" s="464"/>
      <c r="L90" s="133">
        <f>SUM(L15+L23+L35+L42+L49+L55+L66+L76+L84)</f>
        <v>1</v>
      </c>
      <c r="P90" s="411" t="s">
        <v>528</v>
      </c>
      <c r="Q90" s="412"/>
      <c r="R90" s="412"/>
      <c r="S90" s="134">
        <f>SUM(AC16,AC24,AC36,AC56,AC43,AC50,AC67,AC77,AC85)</f>
        <v>9</v>
      </c>
      <c r="T90" s="135" t="str">
        <f>"sur "&amp;COUNTA(Y16:Y88)</f>
        <v>sur 9</v>
      </c>
      <c r="V90" s="136">
        <f>SUM(V16:V88)</f>
        <v>0</v>
      </c>
      <c r="W90" s="136" t="str">
        <f>COUNTIF(W16:W88,"0")&amp;" sur "&amp;COUNTA(W16:W88)</f>
        <v>0 sur 65</v>
      </c>
      <c r="X90" s="136" t="b">
        <f>OR(Y16=TRUE,Y24=TRUE,Y36=TRUE,Y43=TRUE,Y50=TRUE,Y56=TRUE,Y67=TRUE,Y77=TRUE,Y85=TRUE)</f>
        <v>0</v>
      </c>
      <c r="Z90" s="137">
        <f>SUM(Z22,Z34,Z41,Z48,Z54,Z65,Z75,Z83,Z88)</f>
        <v>1.0000000000000002</v>
      </c>
      <c r="AA90" s="138" t="s">
        <v>47</v>
      </c>
    </row>
    <row r="91" spans="3:30" ht="21" customHeight="1" thickBot="1" x14ac:dyDescent="0.5">
      <c r="C91" s="65"/>
      <c r="D91" s="65"/>
      <c r="F91" s="65"/>
      <c r="V91" s="490" t="s">
        <v>527</v>
      </c>
      <c r="W91" s="490" t="s">
        <v>541</v>
      </c>
    </row>
    <row r="92" spans="3:30" ht="49.5" customHeight="1" thickBot="1" x14ac:dyDescent="0.5">
      <c r="C92" s="65"/>
      <c r="D92" s="65"/>
      <c r="E92" s="139" t="s">
        <v>9</v>
      </c>
      <c r="F92" s="65"/>
      <c r="G92" s="383">
        <f>IF(Z90&lt;50%,"!",IF(V90&lt;&gt;0,"Double saisie!",IF(L94&lt;&gt;0,"Oubli !",(IF(S90&lt;&gt;0,(AD16*AA16+AD24*AA24+AD36*AA36+AD43*AA43+AD50*AA50+AD56*AA56+AD67*AA67+AD77*AA77+AD85*AA85)/(AC16*AA16+AC24*AA24+AC36*AA36+AC43*AA43+AC50*AA50+AC56*AA56+AC67*AA67+AC77*AA77+AC85*AA85),0)))))</f>
        <v>6.6666666666666652</v>
      </c>
      <c r="H92" s="384"/>
      <c r="I92" s="486" t="s">
        <v>75</v>
      </c>
      <c r="J92" s="487"/>
      <c r="L92" s="405" t="s">
        <v>540</v>
      </c>
      <c r="M92" s="406"/>
      <c r="V92" s="491"/>
      <c r="W92" s="491"/>
    </row>
    <row r="93" spans="3:30" ht="21" customHeight="1" thickBot="1" x14ac:dyDescent="0.5">
      <c r="C93" s="65"/>
      <c r="D93" s="65"/>
      <c r="E93" s="140"/>
      <c r="F93" s="65"/>
      <c r="G93" s="146"/>
      <c r="H93" s="146"/>
      <c r="I93" s="147"/>
      <c r="J93" s="147"/>
      <c r="L93" s="407"/>
      <c r="M93" s="408"/>
      <c r="V93" s="491"/>
      <c r="W93" s="491"/>
    </row>
    <row r="94" spans="3:30" ht="49.5" customHeight="1" thickBot="1" x14ac:dyDescent="0.5">
      <c r="C94" s="65"/>
      <c r="D94" s="141"/>
      <c r="E94" s="139" t="s">
        <v>50</v>
      </c>
      <c r="F94" s="65"/>
      <c r="G94" s="488">
        <v>7</v>
      </c>
      <c r="H94" s="489"/>
      <c r="I94" s="471" t="s">
        <v>12</v>
      </c>
      <c r="J94" s="472"/>
      <c r="L94" s="403">
        <f>COUNTIF(W16:W88,"FAUX")</f>
        <v>0</v>
      </c>
      <c r="M94" s="404"/>
      <c r="V94" s="491"/>
      <c r="W94" s="491"/>
    </row>
    <row r="95" spans="3:30" ht="21" customHeight="1" thickBot="1" x14ac:dyDescent="0.5">
      <c r="C95" s="65"/>
      <c r="D95" s="141"/>
      <c r="E95" s="140"/>
      <c r="F95" s="65"/>
      <c r="G95" s="150"/>
      <c r="H95" s="150"/>
      <c r="I95" s="149"/>
      <c r="J95" s="149"/>
      <c r="V95" s="491"/>
      <c r="W95" s="491"/>
    </row>
    <row r="96" spans="3:30" ht="49.5" customHeight="1" thickBot="1" x14ac:dyDescent="0.5">
      <c r="C96" s="65"/>
      <c r="D96" s="141"/>
      <c r="E96" s="142" t="s">
        <v>577</v>
      </c>
      <c r="F96" s="148">
        <f>'SESSION 2022'!E17</f>
        <v>8</v>
      </c>
      <c r="G96" s="374">
        <f>G94*F96</f>
        <v>56</v>
      </c>
      <c r="H96" s="375"/>
      <c r="I96" s="369" t="s">
        <v>565</v>
      </c>
      <c r="J96" s="370"/>
      <c r="V96" s="491"/>
      <c r="W96" s="491"/>
    </row>
    <row r="97" spans="3:23" ht="30" customHeight="1" x14ac:dyDescent="0.45">
      <c r="C97" s="65"/>
      <c r="D97" s="141"/>
      <c r="E97" s="143"/>
      <c r="F97" s="141"/>
      <c r="G97" s="144"/>
      <c r="H97" s="144"/>
      <c r="I97" s="56"/>
      <c r="J97" s="145"/>
      <c r="K97" s="115"/>
      <c r="V97" s="491"/>
      <c r="W97" s="491"/>
    </row>
    <row r="98" spans="3:23" ht="34.5" customHeight="1" x14ac:dyDescent="0.45">
      <c r="C98" s="363" t="s">
        <v>49</v>
      </c>
      <c r="D98" s="399"/>
      <c r="E98" s="399"/>
      <c r="F98" s="399"/>
      <c r="G98" s="399"/>
      <c r="H98" s="399"/>
      <c r="I98" s="399"/>
      <c r="J98" s="400"/>
      <c r="V98" s="492"/>
      <c r="W98" s="492"/>
    </row>
    <row r="99" spans="3:23" ht="21" customHeight="1" thickBot="1" x14ac:dyDescent="0.5"/>
    <row r="100" spans="3:23" ht="21" customHeight="1" x14ac:dyDescent="0.45">
      <c r="C100" s="450" t="s">
        <v>13</v>
      </c>
      <c r="D100" s="451"/>
      <c r="E100" s="451"/>
      <c r="F100" s="451"/>
      <c r="G100" s="451"/>
      <c r="H100" s="451"/>
      <c r="I100" s="451"/>
      <c r="J100" s="452"/>
      <c r="K100" s="115"/>
    </row>
    <row r="101" spans="3:23" ht="80.05" customHeight="1" thickBot="1" x14ac:dyDescent="0.5">
      <c r="C101" s="453"/>
      <c r="D101" s="454"/>
      <c r="E101" s="454"/>
      <c r="F101" s="454"/>
      <c r="G101" s="454"/>
      <c r="H101" s="454"/>
      <c r="I101" s="454"/>
      <c r="J101" s="455"/>
    </row>
    <row r="102" spans="3:23" ht="14.1" thickBot="1" x14ac:dyDescent="0.5">
      <c r="C102" s="52"/>
      <c r="D102" s="52"/>
      <c r="E102" s="52"/>
      <c r="F102" s="53"/>
      <c r="G102" s="52"/>
      <c r="H102" s="52"/>
      <c r="I102" s="52"/>
      <c r="J102" s="52"/>
    </row>
    <row r="103" spans="3:23" ht="25" customHeight="1" thickBot="1" x14ac:dyDescent="0.5">
      <c r="C103" s="456" t="s">
        <v>14</v>
      </c>
      <c r="D103" s="457"/>
      <c r="E103" s="54" t="s">
        <v>15</v>
      </c>
      <c r="F103" s="55"/>
      <c r="G103" s="458" t="s">
        <v>16</v>
      </c>
      <c r="H103" s="459"/>
      <c r="I103" s="459"/>
      <c r="J103" s="460"/>
    </row>
    <row r="104" spans="3:23" ht="50.1" customHeight="1" thickBot="1" x14ac:dyDescent="0.5">
      <c r="C104" s="484"/>
      <c r="D104" s="485"/>
      <c r="E104" s="3"/>
      <c r="F104" s="181"/>
      <c r="G104" s="473"/>
      <c r="H104" s="474"/>
      <c r="I104" s="474"/>
      <c r="J104" s="475"/>
    </row>
    <row r="105" spans="3:23" ht="50.1" customHeight="1" x14ac:dyDescent="0.45">
      <c r="C105" s="476"/>
      <c r="D105" s="477"/>
      <c r="E105" s="4"/>
      <c r="F105" s="181"/>
      <c r="G105" s="478"/>
      <c r="H105" s="479"/>
      <c r="I105" s="479"/>
      <c r="J105" s="479"/>
    </row>
    <row r="106" spans="3:23" ht="50.1" customHeight="1" x14ac:dyDescent="0.45">
      <c r="C106" s="480"/>
      <c r="D106" s="481"/>
      <c r="E106" s="57"/>
      <c r="F106" s="182"/>
      <c r="G106" s="182"/>
      <c r="H106" s="182"/>
      <c r="I106" s="182"/>
      <c r="J106" s="182"/>
    </row>
    <row r="107" spans="3:23" ht="50.1" customHeight="1" thickBot="1" x14ac:dyDescent="0.5">
      <c r="C107" s="482"/>
      <c r="D107" s="483"/>
      <c r="E107" s="58"/>
      <c r="F107" s="182"/>
      <c r="G107" s="182"/>
      <c r="H107" s="182"/>
      <c r="I107" s="182"/>
      <c r="J107" s="182"/>
    </row>
  </sheetData>
  <sheetProtection algorithmName="SHA-512" hashValue="pw+asFmWQv9aVyaXN7EVeM82ZBbfDp1iVNY7ff36x8ImIDJDXWIyE7f9kDw36EpNSFy2hNoQ0akDlw2xAdAw4g==" saltValue="5VfMmVVNp1mcLFKsKFvomQ==" spinCount="100000" sheet="1" objects="1" scenarios="1"/>
  <mergeCells count="62">
    <mergeCell ref="L92:M93"/>
    <mergeCell ref="L94:M94"/>
    <mergeCell ref="V91:V98"/>
    <mergeCell ref="W91:W98"/>
    <mergeCell ref="P90:R90"/>
    <mergeCell ref="C89:K89"/>
    <mergeCell ref="I92:J92"/>
    <mergeCell ref="G92:H92"/>
    <mergeCell ref="I96:J96"/>
    <mergeCell ref="G96:H96"/>
    <mergeCell ref="G94:H94"/>
    <mergeCell ref="G104:J104"/>
    <mergeCell ref="C105:D105"/>
    <mergeCell ref="G105:J105"/>
    <mergeCell ref="C106:D106"/>
    <mergeCell ref="C107:D107"/>
    <mergeCell ref="C104:D104"/>
    <mergeCell ref="C100:J100"/>
    <mergeCell ref="C101:J101"/>
    <mergeCell ref="C103:D103"/>
    <mergeCell ref="G103:J103"/>
    <mergeCell ref="B8:C8"/>
    <mergeCell ref="B9:C9"/>
    <mergeCell ref="B10:C10"/>
    <mergeCell ref="C12:D12"/>
    <mergeCell ref="F12:J12"/>
    <mergeCell ref="G90:J90"/>
    <mergeCell ref="C35:K35"/>
    <mergeCell ref="C42:K42"/>
    <mergeCell ref="C23:K23"/>
    <mergeCell ref="C49:K49"/>
    <mergeCell ref="I94:J94"/>
    <mergeCell ref="C98:J98"/>
    <mergeCell ref="C76:J76"/>
    <mergeCell ref="C84:D84"/>
    <mergeCell ref="B3:D3"/>
    <mergeCell ref="B5:C5"/>
    <mergeCell ref="B6:C6"/>
    <mergeCell ref="B7:C7"/>
    <mergeCell ref="B4:C4"/>
    <mergeCell ref="C13:D14"/>
    <mergeCell ref="E13:E14"/>
    <mergeCell ref="C55:K55"/>
    <mergeCell ref="C66:J66"/>
    <mergeCell ref="E16:E17"/>
    <mergeCell ref="E43:E44"/>
    <mergeCell ref="F3:L3"/>
    <mergeCell ref="F4:G4"/>
    <mergeCell ref="H4:L4"/>
    <mergeCell ref="F5:G5"/>
    <mergeCell ref="H5:L5"/>
    <mergeCell ref="F6:G6"/>
    <mergeCell ref="H6:L6"/>
    <mergeCell ref="F10:G10"/>
    <mergeCell ref="H10:L10"/>
    <mergeCell ref="C15:K15"/>
    <mergeCell ref="F7:G7"/>
    <mergeCell ref="H7:L7"/>
    <mergeCell ref="F8:G8"/>
    <mergeCell ref="H8:L8"/>
    <mergeCell ref="F9:G9"/>
    <mergeCell ref="H9:L9"/>
  </mergeCells>
  <phoneticPr fontId="4" type="noConversion"/>
  <conditionalFormatting sqref="G90:J90">
    <cfRule type="cellIs" dxfId="125" priority="67" operator="greaterThan">
      <formula>0.5</formula>
    </cfRule>
    <cfRule type="cellIs" dxfId="124" priority="68" operator="lessThan">
      <formula>0.5</formula>
    </cfRule>
    <cfRule type="cellIs" dxfId="123" priority="69" operator="greaterThan">
      <formula>0.5</formula>
    </cfRule>
  </conditionalFormatting>
  <conditionalFormatting sqref="K16:K22 K24:K34 K36:K41 K43:K48 K50:K54 K56:K65 K67:K75 K77:K83 K85:K88">
    <cfRule type="containsText" dxfId="122" priority="63" operator="containsText" text="?">
      <formula>NOT(ISERROR(SEARCH("?",K16)))</formula>
    </cfRule>
  </conditionalFormatting>
  <conditionalFormatting sqref="F13">
    <cfRule type="containsText" dxfId="121" priority="53" operator="containsText" text="Non">
      <formula>NOT(ISERROR(SEARCH("Non",F13)))</formula>
    </cfRule>
    <cfRule type="containsText" dxfId="120" priority="55" operator="containsText" text="Non">
      <formula>NOT(ISERROR(SEARCH("Non",F13)))</formula>
    </cfRule>
  </conditionalFormatting>
  <conditionalFormatting sqref="F13">
    <cfRule type="containsText" dxfId="119" priority="54" operator="containsText" text="Non">
      <formula>NOT(ISERROR(SEARCH("Non",F13)))</formula>
    </cfRule>
  </conditionalFormatting>
  <conditionalFormatting sqref="F85:F88">
    <cfRule type="containsText" dxfId="118" priority="92" operator="containsText" text="Non">
      <formula>NOT(ISERROR(SEARCH("Non",F85)))</formula>
    </cfRule>
    <cfRule type="colorScale" priority="93">
      <colorScale>
        <cfvo type="min"/>
        <cfvo type="percentile" val="50"/>
        <cfvo type="max"/>
        <color rgb="FFF8696B"/>
        <color rgb="FFFFEB84"/>
        <color rgb="FF63BE7B"/>
      </colorScale>
    </cfRule>
  </conditionalFormatting>
  <conditionalFormatting sqref="F56:F65">
    <cfRule type="containsText" dxfId="117" priority="32" operator="containsText" text="Non">
      <formula>NOT(ISERROR(SEARCH("Non",F56)))</formula>
    </cfRule>
    <cfRule type="colorScale" priority="33">
      <colorScale>
        <cfvo type="min"/>
        <cfvo type="percentile" val="50"/>
        <cfvo type="max"/>
        <color rgb="FFF8696B"/>
        <color rgb="FFFFEB84"/>
        <color rgb="FF63BE7B"/>
      </colorScale>
    </cfRule>
  </conditionalFormatting>
  <conditionalFormatting sqref="G92:H92">
    <cfRule type="containsText" dxfId="116" priority="27" operator="containsText" text="!">
      <formula>NOT(ISERROR(SEARCH("!",G92)))</formula>
    </cfRule>
  </conditionalFormatting>
  <conditionalFormatting sqref="F16:F22">
    <cfRule type="containsText" dxfId="115" priority="173" operator="containsText" text="Non">
      <formula>NOT(ISERROR(SEARCH("Non",F16)))</formula>
    </cfRule>
    <cfRule type="colorScale" priority="174">
      <colorScale>
        <cfvo type="min"/>
        <cfvo type="percentile" val="50"/>
        <cfvo type="max"/>
        <color rgb="FFF8696B"/>
        <color rgb="FFFFEB84"/>
        <color rgb="FF63BE7B"/>
      </colorScale>
    </cfRule>
  </conditionalFormatting>
  <conditionalFormatting sqref="F24:F34">
    <cfRule type="containsText" dxfId="114" priority="177" operator="containsText" text="Non">
      <formula>NOT(ISERROR(SEARCH("Non",F24)))</formula>
    </cfRule>
    <cfRule type="colorScale" priority="178">
      <colorScale>
        <cfvo type="min"/>
        <cfvo type="percentile" val="50"/>
        <cfvo type="max"/>
        <color rgb="FFF8696B"/>
        <color rgb="FFFFEB84"/>
        <color rgb="FF63BE7B"/>
      </colorScale>
    </cfRule>
  </conditionalFormatting>
  <conditionalFormatting sqref="F36:F41">
    <cfRule type="containsText" dxfId="113" priority="189" operator="containsText" text="Non">
      <formula>NOT(ISERROR(SEARCH("Non",F36)))</formula>
    </cfRule>
    <cfRule type="colorScale" priority="190">
      <colorScale>
        <cfvo type="min"/>
        <cfvo type="percentile" val="50"/>
        <cfvo type="max"/>
        <color rgb="FFF8696B"/>
        <color rgb="FFFFEB84"/>
        <color rgb="FF63BE7B"/>
      </colorScale>
    </cfRule>
  </conditionalFormatting>
  <conditionalFormatting sqref="F43:F48">
    <cfRule type="containsText" dxfId="112" priority="201" operator="containsText" text="Non">
      <formula>NOT(ISERROR(SEARCH("Non",F43)))</formula>
    </cfRule>
    <cfRule type="colorScale" priority="202">
      <colorScale>
        <cfvo type="min"/>
        <cfvo type="percentile" val="50"/>
        <cfvo type="max"/>
        <color rgb="FFF8696B"/>
        <color rgb="FFFFEB84"/>
        <color rgb="FF63BE7B"/>
      </colorScale>
    </cfRule>
  </conditionalFormatting>
  <conditionalFormatting sqref="F50:F54">
    <cfRule type="containsText" dxfId="111" priority="209" operator="containsText" text="Non">
      <formula>NOT(ISERROR(SEARCH("Non",F50)))</formula>
    </cfRule>
    <cfRule type="colorScale" priority="210">
      <colorScale>
        <cfvo type="min"/>
        <cfvo type="percentile" val="50"/>
        <cfvo type="max"/>
        <color rgb="FFF8696B"/>
        <color rgb="FFFFEB84"/>
        <color rgb="FF63BE7B"/>
      </colorScale>
    </cfRule>
  </conditionalFormatting>
  <conditionalFormatting sqref="F67:F75">
    <cfRule type="containsText" dxfId="110" priority="211" operator="containsText" text="Non">
      <formula>NOT(ISERROR(SEARCH("Non",F67)))</formula>
    </cfRule>
    <cfRule type="colorScale" priority="212">
      <colorScale>
        <cfvo type="min"/>
        <cfvo type="percentile" val="50"/>
        <cfvo type="max"/>
        <color rgb="FFF8696B"/>
        <color rgb="FFFFEB84"/>
        <color rgb="FF63BE7B"/>
      </colorScale>
    </cfRule>
  </conditionalFormatting>
  <conditionalFormatting sqref="F77:F83">
    <cfRule type="containsText" dxfId="109" priority="215" operator="containsText" text="Non">
      <formula>NOT(ISERROR(SEARCH("Non",F77)))</formula>
    </cfRule>
    <cfRule type="colorScale" priority="216">
      <colorScale>
        <cfvo type="min"/>
        <cfvo type="percentile" val="50"/>
        <cfvo type="max"/>
        <color rgb="FFF8696B"/>
        <color rgb="FFFFEB84"/>
        <color rgb="FF63BE7B"/>
      </colorScale>
    </cfRule>
  </conditionalFormatting>
  <conditionalFormatting sqref="M15 M23 M35 M42 M49 M55 M66 M76 M84">
    <cfRule type="cellIs" dxfId="108" priority="25" operator="greaterThan">
      <formula>1</formula>
    </cfRule>
    <cfRule type="cellIs" dxfId="107" priority="26" operator="equal">
      <formula>1</formula>
    </cfRule>
  </conditionalFormatting>
  <conditionalFormatting sqref="O15">
    <cfRule type="containsText" dxfId="106" priority="7" operator="containsText" text="Invalide">
      <formula>NOT(ISERROR(SEARCH("Invalide",O15)))</formula>
    </cfRule>
    <cfRule type="containsText" dxfId="105" priority="8" operator="containsText" text="VALIDE">
      <formula>NOT(ISERROR(SEARCH("VALIDE",O15)))</formula>
    </cfRule>
  </conditionalFormatting>
  <conditionalFormatting sqref="O15">
    <cfRule type="containsText" dxfId="104" priority="2" operator="containsText" text="Erreur saisie">
      <formula>NOT(ISERROR(SEARCH("Erreur saisie",O15)))</formula>
    </cfRule>
    <cfRule type="containsText" dxfId="103" priority="3" operator="containsText" text="Saisie OK">
      <formula>NOT(ISERROR(SEARCH("Saisie OK",O15)))</formula>
    </cfRule>
  </conditionalFormatting>
  <conditionalFormatting sqref="L94:M94">
    <cfRule type="cellIs" dxfId="102" priority="1" operator="greaterThan">
      <formula>0</formula>
    </cfRule>
  </conditionalFormatting>
  <pageMargins left="1.299212598425197" right="0.11811023622047245" top="0.15748031496062992" bottom="0" header="0.31496062992125984" footer="0.31496062992125984"/>
  <pageSetup paperSize="9" scale="28" orientation="portrait" horizontalDpi="300" verticalDpi="300" r:id="rId1"/>
  <ignoredErrors>
    <ignoredError sqref="M15:M84" formulaRange="1"/>
    <ignoredError sqref="G92"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rgb="FFFFC000"/>
    <pageSetUpPr fitToPage="1"/>
  </sheetPr>
  <dimension ref="B1:AD115"/>
  <sheetViews>
    <sheetView zoomScale="35" zoomScaleNormal="35" workbookViewId="0">
      <selection activeCell="I105" sqref="I105"/>
    </sheetView>
  </sheetViews>
  <sheetFormatPr baseColWidth="10" defaultColWidth="11" defaultRowHeight="13.8" x14ac:dyDescent="0.45"/>
  <cols>
    <col min="1" max="1" width="1.6171875" style="43" customWidth="1"/>
    <col min="2" max="3" width="10.6171875" style="43" customWidth="1"/>
    <col min="4" max="4" width="53.6171875" style="43" customWidth="1"/>
    <col min="5" max="5" width="70.6171875" style="43" customWidth="1"/>
    <col min="6" max="6" width="10.140625" style="43" customWidth="1"/>
    <col min="7" max="10" width="13.6171875" style="43" customWidth="1"/>
    <col min="11" max="11" width="5.140625" style="43" customWidth="1"/>
    <col min="12" max="12" width="12.140625" style="43" customWidth="1"/>
    <col min="13" max="13" width="9.37890625" style="44" customWidth="1"/>
    <col min="14" max="15" width="8.76171875" style="43" hidden="1" customWidth="1"/>
    <col min="16" max="16" width="8.85546875" style="43" hidden="1" customWidth="1"/>
    <col min="17" max="31" width="0" style="43" hidden="1" customWidth="1"/>
    <col min="32" max="16384" width="11" style="43"/>
  </cols>
  <sheetData>
    <row r="1" spans="2:30" ht="21" customHeight="1" x14ac:dyDescent="0.45"/>
    <row r="2" spans="2:30" ht="290.10000000000002" customHeight="1" thickBot="1" x14ac:dyDescent="0.5"/>
    <row r="3" spans="2:30" ht="30" customHeight="1" x14ac:dyDescent="0.45">
      <c r="B3" s="347" t="s">
        <v>567</v>
      </c>
      <c r="C3" s="348"/>
      <c r="D3" s="349"/>
      <c r="E3" s="45"/>
      <c r="F3" s="347" t="s">
        <v>569</v>
      </c>
      <c r="G3" s="348"/>
      <c r="H3" s="348"/>
      <c r="I3" s="348"/>
      <c r="J3" s="348"/>
      <c r="K3" s="348"/>
      <c r="L3" s="349"/>
    </row>
    <row r="4" spans="2:30" ht="30" customHeight="1" x14ac:dyDescent="0.45">
      <c r="B4" s="397" t="s">
        <v>526</v>
      </c>
      <c r="C4" s="398"/>
      <c r="D4" s="47" t="str">
        <f>'SESSION 2022'!C6</f>
        <v>XXXXX</v>
      </c>
      <c r="E4" s="60"/>
      <c r="F4" s="337" t="s">
        <v>526</v>
      </c>
      <c r="G4" s="338"/>
      <c r="H4" s="345" t="str">
        <f>'SESSION 2022'!F6</f>
        <v>YYYYY</v>
      </c>
      <c r="I4" s="345"/>
      <c r="J4" s="345"/>
      <c r="K4" s="345"/>
      <c r="L4" s="346"/>
    </row>
    <row r="5" spans="2:30" ht="30" customHeight="1" x14ac:dyDescent="0.45">
      <c r="B5" s="339" t="s">
        <v>555</v>
      </c>
      <c r="C5" s="340"/>
      <c r="D5" s="47">
        <f>'SESSION 2022'!C7</f>
        <v>2022</v>
      </c>
      <c r="E5" s="60"/>
      <c r="F5" s="339" t="s">
        <v>555</v>
      </c>
      <c r="G5" s="340"/>
      <c r="H5" s="345">
        <f>'SESSION 2022'!F7</f>
        <v>2022</v>
      </c>
      <c r="I5" s="345"/>
      <c r="J5" s="345"/>
      <c r="K5" s="345"/>
      <c r="L5" s="346"/>
    </row>
    <row r="6" spans="2:30" ht="30" customHeight="1" x14ac:dyDescent="0.45">
      <c r="B6" s="339" t="s">
        <v>0</v>
      </c>
      <c r="C6" s="340"/>
      <c r="D6" s="47" t="str">
        <f>'SESSION 2022'!C8</f>
        <v>VVVVVV</v>
      </c>
      <c r="E6" s="60"/>
      <c r="F6" s="339" t="s">
        <v>559</v>
      </c>
      <c r="G6" s="340"/>
      <c r="H6" s="345">
        <f>'SESSION 2022'!F8</f>
        <v>26287</v>
      </c>
      <c r="I6" s="345"/>
      <c r="J6" s="345"/>
      <c r="K6" s="345"/>
      <c r="L6" s="346"/>
    </row>
    <row r="7" spans="2:30" ht="30" customHeight="1" x14ac:dyDescent="0.45">
      <c r="B7" s="339" t="s">
        <v>2</v>
      </c>
      <c r="C7" s="340"/>
      <c r="D7" s="47" t="str">
        <f>'SESSION 2022'!C9</f>
        <v>MARTIN</v>
      </c>
      <c r="E7" s="60"/>
      <c r="F7" s="339" t="s">
        <v>2</v>
      </c>
      <c r="G7" s="340"/>
      <c r="H7" s="345" t="str">
        <f>'SESSION 2022'!F9</f>
        <v>_</v>
      </c>
      <c r="I7" s="345"/>
      <c r="J7" s="345"/>
      <c r="K7" s="345"/>
      <c r="L7" s="346"/>
    </row>
    <row r="8" spans="2:30" ht="30" customHeight="1" x14ac:dyDescent="0.45">
      <c r="B8" s="341" t="s">
        <v>3</v>
      </c>
      <c r="C8" s="342"/>
      <c r="D8" s="47" t="str">
        <f>'SESSION 2022'!C10</f>
        <v>Quentin</v>
      </c>
      <c r="E8" s="60"/>
      <c r="F8" s="341" t="s">
        <v>3</v>
      </c>
      <c r="G8" s="342"/>
      <c r="H8" s="345" t="str">
        <f>'SESSION 2022'!F10</f>
        <v>_</v>
      </c>
      <c r="I8" s="345"/>
      <c r="J8" s="345"/>
      <c r="K8" s="345"/>
      <c r="L8" s="346"/>
    </row>
    <row r="9" spans="2:30" ht="30" customHeight="1" x14ac:dyDescent="0.45">
      <c r="B9" s="339" t="s">
        <v>4</v>
      </c>
      <c r="C9" s="340"/>
      <c r="D9" s="40"/>
      <c r="E9" s="60"/>
      <c r="F9" s="339" t="s">
        <v>560</v>
      </c>
      <c r="G9" s="340"/>
      <c r="H9" s="333"/>
      <c r="I9" s="333"/>
      <c r="J9" s="333"/>
      <c r="K9" s="333"/>
      <c r="L9" s="334"/>
    </row>
    <row r="10" spans="2:30" ht="30" customHeight="1" thickBot="1" x14ac:dyDescent="0.5">
      <c r="B10" s="343" t="s">
        <v>5</v>
      </c>
      <c r="C10" s="344"/>
      <c r="D10" s="46" t="s">
        <v>561</v>
      </c>
      <c r="E10" s="62"/>
      <c r="F10" s="343" t="s">
        <v>563</v>
      </c>
      <c r="G10" s="344"/>
      <c r="H10" s="335" t="str">
        <f>'SESSION 2022'!F11</f>
        <v>ZZZZZ</v>
      </c>
      <c r="I10" s="335"/>
      <c r="J10" s="335"/>
      <c r="K10" s="335"/>
      <c r="L10" s="336"/>
    </row>
    <row r="11" spans="2:30" ht="21" customHeight="1" x14ac:dyDescent="0.45"/>
    <row r="12" spans="2:30" ht="80.099999999999994" customHeight="1" x14ac:dyDescent="0.45">
      <c r="C12" s="520" t="s">
        <v>82</v>
      </c>
      <c r="D12" s="521"/>
      <c r="E12" s="153" t="s">
        <v>554</v>
      </c>
      <c r="F12" s="463" t="s">
        <v>17</v>
      </c>
      <c r="G12" s="463"/>
      <c r="H12" s="463"/>
      <c r="I12" s="463"/>
      <c r="J12" s="463"/>
      <c r="K12" s="51"/>
      <c r="L12" s="154"/>
      <c r="M12" s="64"/>
    </row>
    <row r="13" spans="2:30" ht="25" customHeight="1" x14ac:dyDescent="0.45">
      <c r="C13" s="525" t="s">
        <v>7</v>
      </c>
      <c r="D13" s="526"/>
      <c r="E13" s="523" t="s">
        <v>59</v>
      </c>
      <c r="F13" s="66" t="s">
        <v>48</v>
      </c>
      <c r="G13" s="67">
        <v>1</v>
      </c>
      <c r="H13" s="68">
        <v>2</v>
      </c>
      <c r="I13" s="69">
        <v>3</v>
      </c>
      <c r="J13" s="155">
        <v>4</v>
      </c>
      <c r="K13" s="51"/>
      <c r="L13" s="154"/>
      <c r="M13" s="88"/>
    </row>
    <row r="14" spans="2:30" ht="68.05" customHeight="1" x14ac:dyDescent="0.45">
      <c r="C14" s="527"/>
      <c r="D14" s="528"/>
      <c r="E14" s="524"/>
      <c r="F14" s="156"/>
      <c r="G14" s="6" t="s">
        <v>52</v>
      </c>
      <c r="H14" s="7" t="s">
        <v>53</v>
      </c>
      <c r="I14" s="7" t="s">
        <v>54</v>
      </c>
      <c r="J14" s="7" t="s">
        <v>55</v>
      </c>
      <c r="K14" s="51"/>
      <c r="L14" s="55" t="s">
        <v>6</v>
      </c>
      <c r="M14" s="88"/>
    </row>
    <row r="15" spans="2:30" ht="30" customHeight="1" x14ac:dyDescent="0.45">
      <c r="C15" s="519" t="s">
        <v>251</v>
      </c>
      <c r="D15" s="522"/>
      <c r="E15" s="522"/>
      <c r="F15" s="522"/>
      <c r="G15" s="522"/>
      <c r="H15" s="522"/>
      <c r="I15" s="522"/>
      <c r="J15" s="522"/>
      <c r="K15" s="158"/>
      <c r="L15" s="159">
        <v>0.05</v>
      </c>
      <c r="M15" s="78">
        <f>SUM(L16:L20)</f>
        <v>1</v>
      </c>
      <c r="N15" s="79"/>
      <c r="O15" s="80" t="str">
        <f>IF(M15=100%,"Valide",IF(M15&lt;100%,"Invalide",IF(M15&gt;100%,"Invalide")))</f>
        <v>Valide</v>
      </c>
      <c r="P15" s="81"/>
      <c r="Q15" s="82" t="s">
        <v>32</v>
      </c>
      <c r="R15" s="82" t="s">
        <v>33</v>
      </c>
      <c r="S15" s="82" t="s">
        <v>34</v>
      </c>
      <c r="T15" s="82" t="s">
        <v>35</v>
      </c>
      <c r="U15" s="82" t="s">
        <v>36</v>
      </c>
      <c r="V15" s="82" t="s">
        <v>37</v>
      </c>
      <c r="W15" s="82" t="s">
        <v>38</v>
      </c>
      <c r="X15" s="82" t="s">
        <v>39</v>
      </c>
      <c r="Y15" s="82" t="s">
        <v>40</v>
      </c>
      <c r="Z15" s="82" t="s">
        <v>41</v>
      </c>
      <c r="AA15" s="82" t="s">
        <v>42</v>
      </c>
      <c r="AB15" s="82" t="s">
        <v>43</v>
      </c>
      <c r="AC15" s="82" t="s">
        <v>44</v>
      </c>
      <c r="AD15" s="82" t="s">
        <v>45</v>
      </c>
    </row>
    <row r="16" spans="2:30" ht="35.049999999999997" customHeight="1" x14ac:dyDescent="0.45">
      <c r="C16" s="83" t="s">
        <v>252</v>
      </c>
      <c r="D16" s="84" t="s">
        <v>315</v>
      </c>
      <c r="E16" s="85" t="s">
        <v>316</v>
      </c>
      <c r="F16" s="10"/>
      <c r="G16" s="8"/>
      <c r="H16" s="8"/>
      <c r="I16" s="8" t="s">
        <v>533</v>
      </c>
      <c r="J16" s="9"/>
      <c r="K16" s="86" t="str">
        <f>IF(S16&gt;1,"?",(IF(X16&gt;0,"?","")))</f>
        <v/>
      </c>
      <c r="L16" s="87">
        <v>0.25</v>
      </c>
      <c r="M16" s="88"/>
      <c r="N16" s="79"/>
      <c r="O16" s="89" t="str">
        <f>IF(M15=100%,"Valide",IF(M15&lt;100%,"Invalide",IF(M15&gt;100%,"Invalide")))</f>
        <v>Valide</v>
      </c>
      <c r="P16" s="90">
        <f>Q16</f>
        <v>0.25</v>
      </c>
      <c r="Q16" s="91">
        <f>L16</f>
        <v>0.25</v>
      </c>
      <c r="R16" s="92">
        <f>IF(J16&lt;&gt;"",1,IF(I16&lt;&gt;"",2/3,IF(H16&lt;&gt;"",1/3,0)))*Q16*20</f>
        <v>3.333333333333333</v>
      </c>
      <c r="S16" s="92">
        <f>IF(F16="",IF(G16&lt;&gt;"",1,0)+IF(H16&lt;&gt;"",1,0)+IF(I16&lt;&gt;"",1,0)+IF(J16&lt;&gt;"",1,0),0)</f>
        <v>1</v>
      </c>
      <c r="T16" s="92">
        <f>IF(F16&lt;&gt;"",0,IF(G16="",(R16/(Q16*20)),0.02+(R16/(Q16*20))))</f>
        <v>0.66666666666666663</v>
      </c>
      <c r="U16" s="92">
        <f>IF(F16&lt;&gt;"",0,Q16)</f>
        <v>0.25</v>
      </c>
      <c r="V16" s="92">
        <f>IF(K16&lt;&gt;"",1,0)</f>
        <v>0</v>
      </c>
      <c r="W16" s="92" t="b">
        <f>IF(F16="",OR(G16&lt;&gt;"",H16&lt;&gt;"",I16&lt;&gt;"",J16&lt;&gt;""),0)</f>
        <v>1</v>
      </c>
      <c r="X16" s="92">
        <f>IF(F16&lt;&gt;"",IF(G16&lt;&gt;"",1,0)+IF(H16&lt;&gt;"",1,0)+IF(I16&lt;&gt;"",1,0)+IF(J16&lt;&gt;"",1,0),0)</f>
        <v>0</v>
      </c>
      <c r="Y16" s="92" t="b">
        <f>OR(W16=FALSE,W17=FALSE,W18=FALSE,W19=FALSE,W20=FALSE)</f>
        <v>0</v>
      </c>
      <c r="Z16" s="93">
        <f>SUM(U16:U20)</f>
        <v>1</v>
      </c>
      <c r="AA16" s="94">
        <f>L15</f>
        <v>0.05</v>
      </c>
      <c r="AB16" s="92">
        <f>SUM(T16:T20)</f>
        <v>3.333333333333333</v>
      </c>
      <c r="AC16" s="92">
        <f>IF(SUM(S16:S20)=0,0,1)</f>
        <v>1</v>
      </c>
      <c r="AD16" s="95">
        <f>IF(AC16=1,SUMPRODUCT(R16:R20,S16:S20)/SUMPRODUCT(Q16:Q20,S16:S20),0)</f>
        <v>13.333333333333332</v>
      </c>
    </row>
    <row r="17" spans="3:30" ht="35.049999999999997" customHeight="1" x14ac:dyDescent="0.45">
      <c r="C17" s="83" t="s">
        <v>253</v>
      </c>
      <c r="D17" s="84" t="s">
        <v>317</v>
      </c>
      <c r="E17" s="85" t="s">
        <v>318</v>
      </c>
      <c r="F17" s="10"/>
      <c r="G17" s="8"/>
      <c r="H17" s="8"/>
      <c r="I17" s="8" t="s">
        <v>533</v>
      </c>
      <c r="J17" s="9"/>
      <c r="K17" s="86" t="str">
        <f t="shared" ref="K17:K20" si="0">IF(S17&gt;1,"?",(IF(X17&gt;0,"?","")))</f>
        <v/>
      </c>
      <c r="L17" s="87">
        <v>0.1</v>
      </c>
      <c r="M17" s="88"/>
      <c r="Q17" s="91">
        <f t="shared" ref="Q17:Q20" si="1">L17</f>
        <v>0.1</v>
      </c>
      <c r="R17" s="92">
        <f t="shared" ref="R17:R20" si="2">IF(J17&lt;&gt;"",1,IF(I17&lt;&gt;"",2/3,IF(H17&lt;&gt;"",1/3,0)))*Q17*20</f>
        <v>1.3333333333333333</v>
      </c>
      <c r="S17" s="92">
        <f t="shared" ref="S17:S20" si="3">IF(F17="",IF(G17&lt;&gt;"",1,0)+IF(H17&lt;&gt;"",1,0)+IF(I17&lt;&gt;"",1,0)+IF(J17&lt;&gt;"",1,0),0)</f>
        <v>1</v>
      </c>
      <c r="T17" s="92">
        <f t="shared" ref="T17:T20" si="4">IF(F17&lt;&gt;"",0,IF(G17="",(R17/(Q17*20)),0.02+(R17/(Q17*20))))</f>
        <v>0.66666666666666663</v>
      </c>
      <c r="U17" s="92">
        <f t="shared" ref="U17:U20" si="5">IF(F17&lt;&gt;"",0,Q17)</f>
        <v>0.1</v>
      </c>
      <c r="V17" s="92">
        <f t="shared" ref="V17:V20" si="6">IF(K17&lt;&gt;"",1,0)</f>
        <v>0</v>
      </c>
      <c r="W17" s="92" t="b">
        <f t="shared" ref="W17:W20" si="7">IF(F17="",OR(G17&lt;&gt;"",H17&lt;&gt;"",I17&lt;&gt;"",J17&lt;&gt;""),0)</f>
        <v>1</v>
      </c>
      <c r="X17" s="92">
        <f t="shared" ref="X17:X20" si="8">IF(F17&lt;&gt;"",IF(G17&lt;&gt;"",1,0)+IF(H17&lt;&gt;"",1,0)+IF(I17&lt;&gt;"",1,0)+IF(J17&lt;&gt;"",1,0),0)</f>
        <v>0</v>
      </c>
      <c r="Y17" s="97"/>
      <c r="Z17" s="98"/>
      <c r="AA17" s="99"/>
      <c r="AB17" s="99"/>
      <c r="AC17" s="99"/>
      <c r="AD17" s="100"/>
    </row>
    <row r="18" spans="3:30" ht="35.049999999999997" customHeight="1" x14ac:dyDescent="0.45">
      <c r="C18" s="83" t="s">
        <v>254</v>
      </c>
      <c r="D18" s="84" t="s">
        <v>319</v>
      </c>
      <c r="E18" s="85" t="s">
        <v>320</v>
      </c>
      <c r="F18" s="10"/>
      <c r="G18" s="8"/>
      <c r="H18" s="8"/>
      <c r="I18" s="8" t="s">
        <v>533</v>
      </c>
      <c r="J18" s="9"/>
      <c r="K18" s="86" t="str">
        <f t="shared" si="0"/>
        <v/>
      </c>
      <c r="L18" s="87">
        <v>0.15</v>
      </c>
      <c r="M18" s="88"/>
      <c r="Q18" s="91">
        <f t="shared" si="1"/>
        <v>0.15</v>
      </c>
      <c r="R18" s="92">
        <f t="shared" si="2"/>
        <v>1.9999999999999998</v>
      </c>
      <c r="S18" s="92">
        <f t="shared" si="3"/>
        <v>1</v>
      </c>
      <c r="T18" s="92">
        <f t="shared" si="4"/>
        <v>0.66666666666666663</v>
      </c>
      <c r="U18" s="92">
        <f t="shared" si="5"/>
        <v>0.15</v>
      </c>
      <c r="V18" s="92">
        <f t="shared" si="6"/>
        <v>0</v>
      </c>
      <c r="W18" s="92" t="b">
        <f t="shared" si="7"/>
        <v>1</v>
      </c>
      <c r="X18" s="92">
        <f t="shared" si="8"/>
        <v>0</v>
      </c>
      <c r="Y18" s="97"/>
      <c r="Z18" s="103"/>
      <c r="AA18" s="99"/>
      <c r="AB18" s="99"/>
      <c r="AC18" s="99"/>
      <c r="AD18" s="100"/>
    </row>
    <row r="19" spans="3:30" ht="35.049999999999997" customHeight="1" x14ac:dyDescent="0.45">
      <c r="C19" s="83" t="s">
        <v>255</v>
      </c>
      <c r="D19" s="84" t="s">
        <v>321</v>
      </c>
      <c r="E19" s="85" t="s">
        <v>322</v>
      </c>
      <c r="F19" s="10"/>
      <c r="G19" s="8"/>
      <c r="H19" s="8"/>
      <c r="I19" s="8" t="s">
        <v>533</v>
      </c>
      <c r="J19" s="9"/>
      <c r="K19" s="86" t="str">
        <f t="shared" si="0"/>
        <v/>
      </c>
      <c r="L19" s="87">
        <v>0.25</v>
      </c>
      <c r="M19" s="88"/>
      <c r="Q19" s="91">
        <f t="shared" si="1"/>
        <v>0.25</v>
      </c>
      <c r="R19" s="92">
        <f t="shared" si="2"/>
        <v>3.333333333333333</v>
      </c>
      <c r="S19" s="92">
        <f t="shared" si="3"/>
        <v>1</v>
      </c>
      <c r="T19" s="92">
        <f t="shared" si="4"/>
        <v>0.66666666666666663</v>
      </c>
      <c r="U19" s="92">
        <f t="shared" si="5"/>
        <v>0.25</v>
      </c>
      <c r="V19" s="92">
        <f t="shared" si="6"/>
        <v>0</v>
      </c>
      <c r="W19" s="92" t="b">
        <f t="shared" si="7"/>
        <v>1</v>
      </c>
      <c r="X19" s="92">
        <f t="shared" si="8"/>
        <v>0</v>
      </c>
      <c r="Y19" s="97"/>
      <c r="Z19" s="103"/>
      <c r="AA19" s="99"/>
      <c r="AB19" s="99"/>
      <c r="AC19" s="99"/>
      <c r="AD19" s="100"/>
    </row>
    <row r="20" spans="3:30" ht="35.049999999999997" customHeight="1" x14ac:dyDescent="0.45">
      <c r="C20" s="83" t="s">
        <v>256</v>
      </c>
      <c r="D20" s="84" t="s">
        <v>323</v>
      </c>
      <c r="E20" s="85" t="s">
        <v>324</v>
      </c>
      <c r="F20" s="10"/>
      <c r="G20" s="8"/>
      <c r="H20" s="8"/>
      <c r="I20" s="8" t="s">
        <v>533</v>
      </c>
      <c r="J20" s="9"/>
      <c r="K20" s="86" t="str">
        <f t="shared" si="0"/>
        <v/>
      </c>
      <c r="L20" s="87">
        <v>0.25</v>
      </c>
      <c r="M20" s="88"/>
      <c r="Q20" s="91">
        <f t="shared" si="1"/>
        <v>0.25</v>
      </c>
      <c r="R20" s="92">
        <f t="shared" si="2"/>
        <v>3.333333333333333</v>
      </c>
      <c r="S20" s="92">
        <f t="shared" si="3"/>
        <v>1</v>
      </c>
      <c r="T20" s="92">
        <f t="shared" si="4"/>
        <v>0.66666666666666663</v>
      </c>
      <c r="U20" s="92">
        <f t="shared" si="5"/>
        <v>0.25</v>
      </c>
      <c r="V20" s="92">
        <f t="shared" si="6"/>
        <v>0</v>
      </c>
      <c r="W20" s="92" t="b">
        <f t="shared" si="7"/>
        <v>1</v>
      </c>
      <c r="X20" s="92">
        <f t="shared" si="8"/>
        <v>0</v>
      </c>
      <c r="Y20" s="105"/>
      <c r="Z20" s="106">
        <f>Z16*AA16</f>
        <v>0.05</v>
      </c>
      <c r="AA20" s="107"/>
      <c r="AB20" s="107"/>
      <c r="AC20" s="107"/>
      <c r="AD20" s="108"/>
    </row>
    <row r="21" spans="3:30" ht="30" customHeight="1" x14ac:dyDescent="0.45">
      <c r="C21" s="493" t="s">
        <v>257</v>
      </c>
      <c r="D21" s="494"/>
      <c r="E21" s="494"/>
      <c r="F21" s="494"/>
      <c r="G21" s="494"/>
      <c r="H21" s="494"/>
      <c r="I21" s="494"/>
      <c r="J21" s="494"/>
      <c r="K21" s="494"/>
      <c r="L21" s="159">
        <v>0.1</v>
      </c>
      <c r="M21" s="78">
        <f>SUM(L22:L36)</f>
        <v>1.0000000000000002</v>
      </c>
    </row>
    <row r="22" spans="3:30" ht="110.05" customHeight="1" x14ac:dyDescent="0.45">
      <c r="C22" s="122" t="s">
        <v>325</v>
      </c>
      <c r="D22" s="123" t="s">
        <v>546</v>
      </c>
      <c r="E22" s="160" t="s">
        <v>340</v>
      </c>
      <c r="F22" s="33"/>
      <c r="G22" s="30"/>
      <c r="H22" s="31"/>
      <c r="I22" s="31" t="s">
        <v>533</v>
      </c>
      <c r="J22" s="32"/>
      <c r="K22" s="86" t="str">
        <f>IF(S22&gt;1,"?",(IF(X22&gt;0,"?","")))</f>
        <v/>
      </c>
      <c r="L22" s="131">
        <v>0.05</v>
      </c>
      <c r="M22" s="88"/>
      <c r="Q22" s="91">
        <f>L22</f>
        <v>0.05</v>
      </c>
      <c r="R22" s="92">
        <f>IF(J22&lt;&gt;"",1,IF(I22&lt;&gt;"",2/3,IF(H22&lt;&gt;"",1/3,0)))*Q22*20</f>
        <v>0.66666666666666663</v>
      </c>
      <c r="S22" s="92">
        <f>IF(F22="",IF(G22&lt;&gt;"",1,0)+IF(H22&lt;&gt;"",1,0)+IF(I22&lt;&gt;"",1,0)+IF(J22&lt;&gt;"",1,0),0)</f>
        <v>1</v>
      </c>
      <c r="T22" s="92">
        <f>IF(F22&lt;&gt;"",0,IF(G22="",(R22/(Q22*20)),0.02+(R22/(Q22*20))))</f>
        <v>0.66666666666666663</v>
      </c>
      <c r="U22" s="92">
        <f>IF(F22&lt;&gt;"",0,Q22)</f>
        <v>0.05</v>
      </c>
      <c r="V22" s="92">
        <f>IF(K22&lt;&gt;"",1,0)</f>
        <v>0</v>
      </c>
      <c r="W22" s="92" t="b">
        <f>IF(F22="",OR(G22&lt;&gt;"",H22&lt;&gt;"",I22&lt;&gt;"",J22&lt;&gt;""),0)</f>
        <v>1</v>
      </c>
      <c r="X22" s="92">
        <f>IF(F22&lt;&gt;"",IF(G22&lt;&gt;"",1,0)+IF(H22&lt;&gt;"",1,0)+IF(I22&lt;&gt;"",1,0)+IF(J22&lt;&gt;"",1,0),0)</f>
        <v>0</v>
      </c>
      <c r="Y22" s="92" t="b">
        <f>OR(W22=FALSE,W23=FALSE,W24=FALSE,W25=FALSE,W26=FALSE,W27=FALSE,W28=FALSE,W29=FALSE,W30=FALSE,W31=FALSE,W32=FALSE,W33=FALSE,W34=FALSE,W35=FALSE,W36=FALSE)</f>
        <v>0</v>
      </c>
      <c r="Z22" s="93">
        <f>SUM(U22:U36)</f>
        <v>1.0000000000000002</v>
      </c>
      <c r="AA22" s="94">
        <f>L21</f>
        <v>0.1</v>
      </c>
      <c r="AB22" s="92">
        <f>SUM(T22:T36)</f>
        <v>9.9999999999999982</v>
      </c>
      <c r="AC22" s="92">
        <f>IF(SUM(S22:S36)=0,0,1)</f>
        <v>1</v>
      </c>
      <c r="AD22" s="95">
        <f>IF(AC22=1,SUMPRODUCT(R22:R36,S22:S36)/SUMPRODUCT(Q22:Q36,S22:S36),0)</f>
        <v>13.333333333333327</v>
      </c>
    </row>
    <row r="23" spans="3:30" ht="55" customHeight="1" x14ac:dyDescent="0.45">
      <c r="C23" s="122" t="s">
        <v>326</v>
      </c>
      <c r="D23" s="123" t="s">
        <v>341</v>
      </c>
      <c r="E23" s="160" t="s">
        <v>342</v>
      </c>
      <c r="F23" s="33"/>
      <c r="G23" s="30"/>
      <c r="H23" s="31"/>
      <c r="I23" s="31" t="s">
        <v>533</v>
      </c>
      <c r="J23" s="32"/>
      <c r="K23" s="86" t="str">
        <f t="shared" ref="K23:K36" si="9">IF(S23&gt;1,"?",(IF(X23&gt;0,"?","")))</f>
        <v/>
      </c>
      <c r="L23" s="131">
        <v>0.1</v>
      </c>
      <c r="M23" s="88"/>
      <c r="Q23" s="91">
        <f t="shared" ref="Q23:Q36" si="10">L23</f>
        <v>0.1</v>
      </c>
      <c r="R23" s="92">
        <f t="shared" ref="R23:R36" si="11">IF(J23&lt;&gt;"",1,IF(I23&lt;&gt;"",2/3,IF(H23&lt;&gt;"",1/3,0)))*Q23*20</f>
        <v>1.3333333333333333</v>
      </c>
      <c r="S23" s="92">
        <f t="shared" ref="S23:S36" si="12">IF(F23="",IF(G23&lt;&gt;"",1,0)+IF(H23&lt;&gt;"",1,0)+IF(I23&lt;&gt;"",1,0)+IF(J23&lt;&gt;"",1,0),0)</f>
        <v>1</v>
      </c>
      <c r="T23" s="92">
        <f t="shared" ref="T23:T36" si="13">IF(F23&lt;&gt;"",0,IF(G23="",(R23/(Q23*20)),0.02+(R23/(Q23*20))))</f>
        <v>0.66666666666666663</v>
      </c>
      <c r="U23" s="92">
        <f t="shared" ref="U23:U36" si="14">IF(F23&lt;&gt;"",0,Q23)</f>
        <v>0.1</v>
      </c>
      <c r="V23" s="92">
        <f t="shared" ref="V23:V36" si="15">IF(K23&lt;&gt;"",1,0)</f>
        <v>0</v>
      </c>
      <c r="W23" s="92" t="b">
        <f t="shared" ref="W23:W36" si="16">IF(F23="",OR(G23&lt;&gt;"",H23&lt;&gt;"",I23&lt;&gt;"",J23&lt;&gt;""),0)</f>
        <v>1</v>
      </c>
      <c r="X23" s="92">
        <f t="shared" ref="X23:X36" si="17">IF(F23&lt;&gt;"",IF(G23&lt;&gt;"",1,0)+IF(H23&lt;&gt;"",1,0)+IF(I23&lt;&gt;"",1,0)+IF(J23&lt;&gt;"",1,0),0)</f>
        <v>0</v>
      </c>
      <c r="Y23" s="97"/>
      <c r="Z23" s="98"/>
      <c r="AA23" s="99"/>
      <c r="AB23" s="99"/>
      <c r="AC23" s="99"/>
      <c r="AD23" s="100"/>
    </row>
    <row r="24" spans="3:30" ht="80.05" customHeight="1" x14ac:dyDescent="0.45">
      <c r="C24" s="122" t="s">
        <v>327</v>
      </c>
      <c r="D24" s="123" t="s">
        <v>343</v>
      </c>
      <c r="E24" s="160" t="s">
        <v>344</v>
      </c>
      <c r="F24" s="33"/>
      <c r="G24" s="30"/>
      <c r="H24" s="31"/>
      <c r="I24" s="31" t="s">
        <v>533</v>
      </c>
      <c r="J24" s="32"/>
      <c r="K24" s="86" t="str">
        <f t="shared" si="9"/>
        <v/>
      </c>
      <c r="L24" s="131">
        <v>0.1</v>
      </c>
      <c r="M24" s="88"/>
      <c r="Q24" s="91">
        <f t="shared" si="10"/>
        <v>0.1</v>
      </c>
      <c r="R24" s="92">
        <f t="shared" si="11"/>
        <v>1.3333333333333333</v>
      </c>
      <c r="S24" s="92">
        <f t="shared" si="12"/>
        <v>1</v>
      </c>
      <c r="T24" s="92">
        <f t="shared" si="13"/>
        <v>0.66666666666666663</v>
      </c>
      <c r="U24" s="92">
        <f t="shared" si="14"/>
        <v>0.1</v>
      </c>
      <c r="V24" s="92">
        <f t="shared" si="15"/>
        <v>0</v>
      </c>
      <c r="W24" s="92" t="b">
        <f t="shared" si="16"/>
        <v>1</v>
      </c>
      <c r="X24" s="92">
        <f t="shared" si="17"/>
        <v>0</v>
      </c>
      <c r="Y24" s="97"/>
      <c r="Z24" s="103"/>
      <c r="AA24" s="99"/>
      <c r="AB24" s="99"/>
      <c r="AC24" s="99"/>
      <c r="AD24" s="100"/>
    </row>
    <row r="25" spans="3:30" ht="100" customHeight="1" x14ac:dyDescent="0.45">
      <c r="C25" s="122" t="s">
        <v>328</v>
      </c>
      <c r="D25" s="123" t="s">
        <v>345</v>
      </c>
      <c r="E25" s="160" t="s">
        <v>346</v>
      </c>
      <c r="F25" s="33"/>
      <c r="G25" s="30"/>
      <c r="H25" s="31"/>
      <c r="I25" s="31" t="s">
        <v>533</v>
      </c>
      <c r="J25" s="32"/>
      <c r="K25" s="86" t="str">
        <f t="shared" si="9"/>
        <v/>
      </c>
      <c r="L25" s="131">
        <v>0.05</v>
      </c>
      <c r="M25" s="88"/>
      <c r="Q25" s="91">
        <f t="shared" si="10"/>
        <v>0.05</v>
      </c>
      <c r="R25" s="92">
        <f t="shared" si="11"/>
        <v>0.66666666666666663</v>
      </c>
      <c r="S25" s="92">
        <f t="shared" si="12"/>
        <v>1</v>
      </c>
      <c r="T25" s="92">
        <f t="shared" si="13"/>
        <v>0.66666666666666663</v>
      </c>
      <c r="U25" s="92">
        <f t="shared" si="14"/>
        <v>0.05</v>
      </c>
      <c r="V25" s="92">
        <f t="shared" si="15"/>
        <v>0</v>
      </c>
      <c r="W25" s="92" t="b">
        <f t="shared" si="16"/>
        <v>1</v>
      </c>
      <c r="X25" s="92">
        <f t="shared" si="17"/>
        <v>0</v>
      </c>
      <c r="Y25" s="97"/>
      <c r="Z25" s="103"/>
      <c r="AA25" s="99"/>
      <c r="AB25" s="99"/>
      <c r="AC25" s="99"/>
      <c r="AD25" s="100"/>
    </row>
    <row r="26" spans="3:30" ht="85" customHeight="1" x14ac:dyDescent="0.45">
      <c r="C26" s="122" t="s">
        <v>329</v>
      </c>
      <c r="D26" s="123" t="s">
        <v>347</v>
      </c>
      <c r="E26" s="160" t="s">
        <v>348</v>
      </c>
      <c r="F26" s="33"/>
      <c r="G26" s="30"/>
      <c r="H26" s="31"/>
      <c r="I26" s="31" t="s">
        <v>533</v>
      </c>
      <c r="J26" s="32"/>
      <c r="K26" s="86" t="str">
        <f t="shared" si="9"/>
        <v/>
      </c>
      <c r="L26" s="131">
        <v>0.05</v>
      </c>
      <c r="M26" s="88"/>
      <c r="Q26" s="91">
        <f t="shared" si="10"/>
        <v>0.05</v>
      </c>
      <c r="R26" s="92">
        <f t="shared" si="11"/>
        <v>0.66666666666666663</v>
      </c>
      <c r="S26" s="92">
        <f t="shared" si="12"/>
        <v>1</v>
      </c>
      <c r="T26" s="92">
        <f t="shared" si="13"/>
        <v>0.66666666666666663</v>
      </c>
      <c r="U26" s="92">
        <f t="shared" si="14"/>
        <v>0.05</v>
      </c>
      <c r="V26" s="92">
        <f t="shared" si="15"/>
        <v>0</v>
      </c>
      <c r="W26" s="92" t="b">
        <f t="shared" si="16"/>
        <v>1</v>
      </c>
      <c r="X26" s="92">
        <f t="shared" si="17"/>
        <v>0</v>
      </c>
      <c r="Y26" s="97"/>
      <c r="Z26" s="103"/>
      <c r="AA26" s="99"/>
      <c r="AB26" s="99"/>
      <c r="AC26" s="99"/>
      <c r="AD26" s="100"/>
    </row>
    <row r="27" spans="3:30" ht="35.049999999999997" customHeight="1" x14ac:dyDescent="0.45">
      <c r="C27" s="122" t="s">
        <v>330</v>
      </c>
      <c r="D27" s="123" t="s">
        <v>349</v>
      </c>
      <c r="E27" s="160" t="s">
        <v>350</v>
      </c>
      <c r="F27" s="33"/>
      <c r="G27" s="30"/>
      <c r="H27" s="31"/>
      <c r="I27" s="31" t="s">
        <v>533</v>
      </c>
      <c r="J27" s="32"/>
      <c r="K27" s="86" t="str">
        <f t="shared" si="9"/>
        <v/>
      </c>
      <c r="L27" s="131">
        <v>0.1</v>
      </c>
      <c r="M27" s="88"/>
      <c r="Q27" s="91">
        <f t="shared" si="10"/>
        <v>0.1</v>
      </c>
      <c r="R27" s="92">
        <f t="shared" si="11"/>
        <v>1.3333333333333333</v>
      </c>
      <c r="S27" s="92">
        <f t="shared" si="12"/>
        <v>1</v>
      </c>
      <c r="T27" s="92">
        <f t="shared" si="13"/>
        <v>0.66666666666666663</v>
      </c>
      <c r="U27" s="92">
        <f t="shared" si="14"/>
        <v>0.1</v>
      </c>
      <c r="V27" s="92">
        <f t="shared" si="15"/>
        <v>0</v>
      </c>
      <c r="W27" s="92" t="b">
        <f t="shared" si="16"/>
        <v>1</v>
      </c>
      <c r="X27" s="92">
        <f t="shared" si="17"/>
        <v>0</v>
      </c>
      <c r="Y27" s="97"/>
      <c r="Z27" s="103"/>
      <c r="AA27" s="99"/>
      <c r="AB27" s="99"/>
      <c r="AC27" s="99"/>
      <c r="AD27" s="100"/>
    </row>
    <row r="28" spans="3:30" ht="35.049999999999997" customHeight="1" x14ac:dyDescent="0.45">
      <c r="C28" s="122" t="s">
        <v>331</v>
      </c>
      <c r="D28" s="123" t="s">
        <v>351</v>
      </c>
      <c r="E28" s="495" t="s">
        <v>352</v>
      </c>
      <c r="F28" s="33"/>
      <c r="G28" s="30"/>
      <c r="H28" s="31"/>
      <c r="I28" s="31" t="s">
        <v>533</v>
      </c>
      <c r="J28" s="32"/>
      <c r="K28" s="86" t="str">
        <f t="shared" si="9"/>
        <v/>
      </c>
      <c r="L28" s="131">
        <v>0.1</v>
      </c>
      <c r="M28" s="88"/>
      <c r="Q28" s="91">
        <f t="shared" si="10"/>
        <v>0.1</v>
      </c>
      <c r="R28" s="92">
        <f t="shared" si="11"/>
        <v>1.3333333333333333</v>
      </c>
      <c r="S28" s="92">
        <f t="shared" si="12"/>
        <v>1</v>
      </c>
      <c r="T28" s="92">
        <f t="shared" si="13"/>
        <v>0.66666666666666663</v>
      </c>
      <c r="U28" s="92">
        <f t="shared" si="14"/>
        <v>0.1</v>
      </c>
      <c r="V28" s="92">
        <f t="shared" si="15"/>
        <v>0</v>
      </c>
      <c r="W28" s="92" t="b">
        <f t="shared" si="16"/>
        <v>1</v>
      </c>
      <c r="X28" s="92">
        <f t="shared" si="17"/>
        <v>0</v>
      </c>
      <c r="Y28" s="97"/>
      <c r="Z28" s="103"/>
      <c r="AA28" s="99"/>
      <c r="AB28" s="99"/>
      <c r="AC28" s="99"/>
      <c r="AD28" s="100"/>
    </row>
    <row r="29" spans="3:30" ht="35.049999999999997" customHeight="1" x14ac:dyDescent="0.45">
      <c r="C29" s="122" t="s">
        <v>332</v>
      </c>
      <c r="D29" s="123" t="s">
        <v>353</v>
      </c>
      <c r="E29" s="496"/>
      <c r="F29" s="33"/>
      <c r="G29" s="30"/>
      <c r="H29" s="31"/>
      <c r="I29" s="31" t="s">
        <v>533</v>
      </c>
      <c r="J29" s="32"/>
      <c r="K29" s="86" t="str">
        <f t="shared" si="9"/>
        <v/>
      </c>
      <c r="L29" s="131">
        <v>0.05</v>
      </c>
      <c r="M29" s="88"/>
      <c r="Q29" s="91">
        <f t="shared" si="10"/>
        <v>0.05</v>
      </c>
      <c r="R29" s="92">
        <f t="shared" si="11"/>
        <v>0.66666666666666663</v>
      </c>
      <c r="S29" s="92">
        <f t="shared" si="12"/>
        <v>1</v>
      </c>
      <c r="T29" s="92">
        <f t="shared" si="13"/>
        <v>0.66666666666666663</v>
      </c>
      <c r="U29" s="92">
        <f t="shared" si="14"/>
        <v>0.05</v>
      </c>
      <c r="V29" s="92">
        <f t="shared" si="15"/>
        <v>0</v>
      </c>
      <c r="W29" s="92" t="b">
        <f t="shared" si="16"/>
        <v>1</v>
      </c>
      <c r="X29" s="92">
        <f t="shared" si="17"/>
        <v>0</v>
      </c>
      <c r="Y29" s="97"/>
      <c r="Z29" s="103"/>
      <c r="AA29" s="99"/>
      <c r="AB29" s="99"/>
      <c r="AC29" s="99"/>
      <c r="AD29" s="100"/>
    </row>
    <row r="30" spans="3:30" ht="35.049999999999997" customHeight="1" x14ac:dyDescent="0.45">
      <c r="C30" s="122" t="s">
        <v>333</v>
      </c>
      <c r="D30" s="123" t="s">
        <v>354</v>
      </c>
      <c r="E30" s="160" t="s">
        <v>355</v>
      </c>
      <c r="F30" s="33"/>
      <c r="G30" s="30"/>
      <c r="H30" s="31"/>
      <c r="I30" s="31" t="s">
        <v>533</v>
      </c>
      <c r="J30" s="32"/>
      <c r="K30" s="86" t="str">
        <f t="shared" si="9"/>
        <v/>
      </c>
      <c r="L30" s="131">
        <v>0.05</v>
      </c>
      <c r="M30" s="88"/>
      <c r="Q30" s="91">
        <f t="shared" si="10"/>
        <v>0.05</v>
      </c>
      <c r="R30" s="92">
        <f t="shared" si="11"/>
        <v>0.66666666666666663</v>
      </c>
      <c r="S30" s="92">
        <f t="shared" si="12"/>
        <v>1</v>
      </c>
      <c r="T30" s="92">
        <f t="shared" si="13"/>
        <v>0.66666666666666663</v>
      </c>
      <c r="U30" s="92">
        <f t="shared" si="14"/>
        <v>0.05</v>
      </c>
      <c r="V30" s="92">
        <f t="shared" si="15"/>
        <v>0</v>
      </c>
      <c r="W30" s="92" t="b">
        <f t="shared" si="16"/>
        <v>1</v>
      </c>
      <c r="X30" s="92">
        <f t="shared" si="17"/>
        <v>0</v>
      </c>
      <c r="Y30" s="97"/>
      <c r="Z30" s="103"/>
      <c r="AA30" s="99"/>
      <c r="AB30" s="99"/>
      <c r="AC30" s="99"/>
      <c r="AD30" s="100"/>
    </row>
    <row r="31" spans="3:30" ht="50.05" customHeight="1" x14ac:dyDescent="0.45">
      <c r="C31" s="122" t="s">
        <v>334</v>
      </c>
      <c r="D31" s="123" t="s">
        <v>548</v>
      </c>
      <c r="E31" s="160" t="s">
        <v>356</v>
      </c>
      <c r="F31" s="33"/>
      <c r="G31" s="30"/>
      <c r="H31" s="31"/>
      <c r="I31" s="31" t="s">
        <v>533</v>
      </c>
      <c r="J31" s="32"/>
      <c r="K31" s="86" t="str">
        <f t="shared" si="9"/>
        <v/>
      </c>
      <c r="L31" s="131">
        <v>0.1</v>
      </c>
      <c r="M31" s="88"/>
      <c r="Q31" s="91">
        <f t="shared" si="10"/>
        <v>0.1</v>
      </c>
      <c r="R31" s="92">
        <f t="shared" si="11"/>
        <v>1.3333333333333333</v>
      </c>
      <c r="S31" s="92">
        <f t="shared" si="12"/>
        <v>1</v>
      </c>
      <c r="T31" s="92">
        <f t="shared" si="13"/>
        <v>0.66666666666666663</v>
      </c>
      <c r="U31" s="92">
        <f t="shared" si="14"/>
        <v>0.1</v>
      </c>
      <c r="V31" s="92">
        <f t="shared" si="15"/>
        <v>0</v>
      </c>
      <c r="W31" s="92" t="b">
        <f t="shared" si="16"/>
        <v>1</v>
      </c>
      <c r="X31" s="92">
        <f t="shared" si="17"/>
        <v>0</v>
      </c>
      <c r="Y31" s="97"/>
      <c r="Z31" s="103"/>
      <c r="AA31" s="99"/>
      <c r="AB31" s="99"/>
      <c r="AC31" s="99"/>
      <c r="AD31" s="100"/>
    </row>
    <row r="32" spans="3:30" ht="35.1" customHeight="1" x14ac:dyDescent="0.45">
      <c r="C32" s="122" t="s">
        <v>335</v>
      </c>
      <c r="D32" s="123" t="s">
        <v>357</v>
      </c>
      <c r="E32" s="160" t="s">
        <v>358</v>
      </c>
      <c r="F32" s="33"/>
      <c r="G32" s="30"/>
      <c r="H32" s="31"/>
      <c r="I32" s="31" t="s">
        <v>533</v>
      </c>
      <c r="J32" s="32"/>
      <c r="K32" s="86" t="str">
        <f t="shared" si="9"/>
        <v/>
      </c>
      <c r="L32" s="131">
        <v>0.05</v>
      </c>
      <c r="M32" s="88"/>
      <c r="Q32" s="91">
        <f t="shared" si="10"/>
        <v>0.05</v>
      </c>
      <c r="R32" s="92">
        <f t="shared" si="11"/>
        <v>0.66666666666666663</v>
      </c>
      <c r="S32" s="92">
        <f t="shared" si="12"/>
        <v>1</v>
      </c>
      <c r="T32" s="92">
        <f t="shared" si="13"/>
        <v>0.66666666666666663</v>
      </c>
      <c r="U32" s="92">
        <f t="shared" si="14"/>
        <v>0.05</v>
      </c>
      <c r="V32" s="92">
        <f t="shared" si="15"/>
        <v>0</v>
      </c>
      <c r="W32" s="92" t="b">
        <f t="shared" si="16"/>
        <v>1</v>
      </c>
      <c r="X32" s="92">
        <f t="shared" si="17"/>
        <v>0</v>
      </c>
      <c r="Y32" s="97"/>
      <c r="Z32" s="103"/>
      <c r="AA32" s="99"/>
      <c r="AB32" s="99"/>
      <c r="AC32" s="99"/>
      <c r="AD32" s="100"/>
    </row>
    <row r="33" spans="3:30" ht="35.1" customHeight="1" x14ac:dyDescent="0.45">
      <c r="C33" s="122" t="s">
        <v>336</v>
      </c>
      <c r="D33" s="123" t="s">
        <v>359</v>
      </c>
      <c r="E33" s="160" t="s">
        <v>360</v>
      </c>
      <c r="F33" s="33"/>
      <c r="G33" s="30"/>
      <c r="H33" s="31"/>
      <c r="I33" s="31" t="s">
        <v>533</v>
      </c>
      <c r="J33" s="32"/>
      <c r="K33" s="86" t="str">
        <f t="shared" si="9"/>
        <v/>
      </c>
      <c r="L33" s="131">
        <v>0.05</v>
      </c>
      <c r="M33" s="88"/>
      <c r="Q33" s="91">
        <f t="shared" si="10"/>
        <v>0.05</v>
      </c>
      <c r="R33" s="92">
        <f t="shared" si="11"/>
        <v>0.66666666666666663</v>
      </c>
      <c r="S33" s="92">
        <f t="shared" si="12"/>
        <v>1</v>
      </c>
      <c r="T33" s="92">
        <f t="shared" si="13"/>
        <v>0.66666666666666663</v>
      </c>
      <c r="U33" s="92">
        <f t="shared" si="14"/>
        <v>0.05</v>
      </c>
      <c r="V33" s="92">
        <f t="shared" si="15"/>
        <v>0</v>
      </c>
      <c r="W33" s="92" t="b">
        <f t="shared" si="16"/>
        <v>1</v>
      </c>
      <c r="X33" s="92">
        <f t="shared" si="17"/>
        <v>0</v>
      </c>
      <c r="Y33" s="97"/>
      <c r="Z33" s="103"/>
      <c r="AA33" s="99"/>
      <c r="AB33" s="99"/>
      <c r="AC33" s="99"/>
      <c r="AD33" s="100"/>
    </row>
    <row r="34" spans="3:30" ht="95.05" customHeight="1" x14ac:dyDescent="0.45">
      <c r="C34" s="122" t="s">
        <v>337</v>
      </c>
      <c r="D34" s="123" t="s">
        <v>549</v>
      </c>
      <c r="E34" s="160" t="s">
        <v>361</v>
      </c>
      <c r="F34" s="33"/>
      <c r="G34" s="30"/>
      <c r="H34" s="31"/>
      <c r="I34" s="31" t="s">
        <v>533</v>
      </c>
      <c r="J34" s="32"/>
      <c r="K34" s="86" t="str">
        <f t="shared" si="9"/>
        <v/>
      </c>
      <c r="L34" s="131">
        <v>0.05</v>
      </c>
      <c r="M34" s="88"/>
      <c r="Q34" s="91">
        <f t="shared" si="10"/>
        <v>0.05</v>
      </c>
      <c r="R34" s="92">
        <f t="shared" si="11"/>
        <v>0.66666666666666663</v>
      </c>
      <c r="S34" s="92">
        <f t="shared" si="12"/>
        <v>1</v>
      </c>
      <c r="T34" s="92">
        <f t="shared" si="13"/>
        <v>0.66666666666666663</v>
      </c>
      <c r="U34" s="92">
        <f t="shared" si="14"/>
        <v>0.05</v>
      </c>
      <c r="V34" s="92">
        <f t="shared" si="15"/>
        <v>0</v>
      </c>
      <c r="W34" s="92" t="b">
        <f t="shared" si="16"/>
        <v>1</v>
      </c>
      <c r="X34" s="92">
        <f t="shared" si="17"/>
        <v>0</v>
      </c>
      <c r="Y34" s="97"/>
      <c r="Z34" s="103"/>
      <c r="AA34" s="99"/>
      <c r="AB34" s="99"/>
      <c r="AC34" s="99"/>
      <c r="AD34" s="100"/>
    </row>
    <row r="35" spans="3:30" ht="35.1" customHeight="1" x14ac:dyDescent="0.45">
      <c r="C35" s="122" t="s">
        <v>338</v>
      </c>
      <c r="D35" s="123" t="s">
        <v>362</v>
      </c>
      <c r="E35" s="160" t="s">
        <v>189</v>
      </c>
      <c r="F35" s="33"/>
      <c r="G35" s="30"/>
      <c r="H35" s="31"/>
      <c r="I35" s="31" t="s">
        <v>533</v>
      </c>
      <c r="J35" s="32"/>
      <c r="K35" s="86" t="str">
        <f t="shared" si="9"/>
        <v/>
      </c>
      <c r="L35" s="131">
        <v>0.05</v>
      </c>
      <c r="M35" s="88"/>
      <c r="Q35" s="91">
        <f t="shared" si="10"/>
        <v>0.05</v>
      </c>
      <c r="R35" s="92">
        <f t="shared" si="11"/>
        <v>0.66666666666666663</v>
      </c>
      <c r="S35" s="92">
        <f t="shared" si="12"/>
        <v>1</v>
      </c>
      <c r="T35" s="92">
        <f t="shared" si="13"/>
        <v>0.66666666666666663</v>
      </c>
      <c r="U35" s="92">
        <f t="shared" si="14"/>
        <v>0.05</v>
      </c>
      <c r="V35" s="92">
        <f t="shared" si="15"/>
        <v>0</v>
      </c>
      <c r="W35" s="92" t="b">
        <f t="shared" si="16"/>
        <v>1</v>
      </c>
      <c r="X35" s="92">
        <f t="shared" si="17"/>
        <v>0</v>
      </c>
      <c r="Y35" s="97"/>
      <c r="Z35" s="103"/>
      <c r="AA35" s="99"/>
      <c r="AB35" s="99"/>
      <c r="AC35" s="99"/>
      <c r="AD35" s="100"/>
    </row>
    <row r="36" spans="3:30" ht="35.1" customHeight="1" x14ac:dyDescent="0.45">
      <c r="C36" s="122" t="s">
        <v>339</v>
      </c>
      <c r="D36" s="123" t="s">
        <v>363</v>
      </c>
      <c r="E36" s="160" t="s">
        <v>543</v>
      </c>
      <c r="F36" s="33"/>
      <c r="G36" s="30"/>
      <c r="H36" s="31"/>
      <c r="I36" s="31" t="s">
        <v>79</v>
      </c>
      <c r="J36" s="32"/>
      <c r="K36" s="86" t="str">
        <f t="shared" si="9"/>
        <v/>
      </c>
      <c r="L36" s="131">
        <v>0.05</v>
      </c>
      <c r="M36" s="88"/>
      <c r="Q36" s="91">
        <f t="shared" si="10"/>
        <v>0.05</v>
      </c>
      <c r="R36" s="92">
        <f t="shared" si="11"/>
        <v>0.66666666666666663</v>
      </c>
      <c r="S36" s="92">
        <f t="shared" si="12"/>
        <v>1</v>
      </c>
      <c r="T36" s="92">
        <f t="shared" si="13"/>
        <v>0.66666666666666663</v>
      </c>
      <c r="U36" s="92">
        <f t="shared" si="14"/>
        <v>0.05</v>
      </c>
      <c r="V36" s="92">
        <f t="shared" si="15"/>
        <v>0</v>
      </c>
      <c r="W36" s="92" t="b">
        <f t="shared" si="16"/>
        <v>1</v>
      </c>
      <c r="X36" s="92">
        <f t="shared" si="17"/>
        <v>0</v>
      </c>
      <c r="Y36" s="105"/>
      <c r="Z36" s="106">
        <f>Z22*AA22</f>
        <v>0.10000000000000003</v>
      </c>
      <c r="AA36" s="107"/>
      <c r="AB36" s="107"/>
      <c r="AC36" s="107"/>
      <c r="AD36" s="108"/>
    </row>
    <row r="37" spans="3:30" ht="30" customHeight="1" x14ac:dyDescent="0.45">
      <c r="C37" s="518" t="s">
        <v>263</v>
      </c>
      <c r="D37" s="518"/>
      <c r="E37" s="518"/>
      <c r="F37" s="518"/>
      <c r="G37" s="518"/>
      <c r="H37" s="518"/>
      <c r="I37" s="518"/>
      <c r="J37" s="518"/>
      <c r="K37" s="519"/>
      <c r="L37" s="159">
        <v>0.1</v>
      </c>
      <c r="M37" s="78">
        <f>SUM(L38:L45)</f>
        <v>0.99999999999999989</v>
      </c>
    </row>
    <row r="38" spans="3:30" ht="100" customHeight="1" x14ac:dyDescent="0.45">
      <c r="C38" s="122" t="s">
        <v>72</v>
      </c>
      <c r="D38" s="123" t="s">
        <v>364</v>
      </c>
      <c r="E38" s="161" t="s">
        <v>365</v>
      </c>
      <c r="F38" s="33"/>
      <c r="G38" s="34"/>
      <c r="H38" s="34"/>
      <c r="I38" s="34" t="s">
        <v>533</v>
      </c>
      <c r="J38" s="34"/>
      <c r="K38" s="86" t="str">
        <f t="shared" ref="K38:K68" si="18">IF(S38&gt;1,"?",(IF(X38&gt;0,"?","")))</f>
        <v/>
      </c>
      <c r="L38" s="131">
        <v>0.15</v>
      </c>
      <c r="M38" s="88"/>
      <c r="Q38" s="91">
        <f>L38</f>
        <v>0.15</v>
      </c>
      <c r="R38" s="92">
        <f>IF(J38&lt;&gt;"",1,IF(I38&lt;&gt;"",2/3,IF(H38&lt;&gt;"",1/3,0)))*Q38*20</f>
        <v>1.9999999999999998</v>
      </c>
      <c r="S38" s="92">
        <f>IF(F38="",IF(G38&lt;&gt;"",1,0)+IF(H38&lt;&gt;"",1,0)+IF(I38&lt;&gt;"",1,0)+IF(J38&lt;&gt;"",1,0),0)</f>
        <v>1</v>
      </c>
      <c r="T38" s="92">
        <f>IF(F38&lt;&gt;"",0,IF(G38="",(R38/(Q38*20)),0.02+(R38/(Q38*20))))</f>
        <v>0.66666666666666663</v>
      </c>
      <c r="U38" s="92">
        <f>IF(F38&lt;&gt;"",0,Q38)</f>
        <v>0.15</v>
      </c>
      <c r="V38" s="92">
        <f>IF(K38&lt;&gt;"",1,0)</f>
        <v>0</v>
      </c>
      <c r="W38" s="92" t="b">
        <f>IF(F38="",OR(G38&lt;&gt;"",H38&lt;&gt;"",I38&lt;&gt;"",J38&lt;&gt;""),0)</f>
        <v>1</v>
      </c>
      <c r="X38" s="92">
        <f>IF(F38&lt;&gt;"",IF(G38&lt;&gt;"",1,0)+IF(H38&lt;&gt;"",1,0)+IF(I38&lt;&gt;"",1,0)+IF(J38&lt;&gt;"",1,0),0)</f>
        <v>0</v>
      </c>
      <c r="Y38" s="92" t="b">
        <f>OR(W38=FALSE,W39=FALSE,W40=FALSE,W41=FALSE,W42=FALSE,W43=FALSE,W44=FALSE,W45=FALSE)</f>
        <v>0</v>
      </c>
      <c r="Z38" s="93">
        <f>SUM(U38:U45)</f>
        <v>0.99999999999999989</v>
      </c>
      <c r="AA38" s="94">
        <f>L37</f>
        <v>0.1</v>
      </c>
      <c r="AB38" s="92">
        <f>SUM(T38:T45)</f>
        <v>5.333333333333333</v>
      </c>
      <c r="AC38" s="92">
        <f>IF(SUM(S38:S45)=0,0,1)</f>
        <v>1</v>
      </c>
      <c r="AD38" s="95">
        <f>IF(AC38=1,SUMPRODUCT(R38:R45,S38:S45)/SUMPRODUCT(Q38:Q45,S38:S45),0)</f>
        <v>13.333333333333336</v>
      </c>
    </row>
    <row r="39" spans="3:30" ht="35.049999999999997" customHeight="1" x14ac:dyDescent="0.45">
      <c r="C39" s="122" t="s">
        <v>73</v>
      </c>
      <c r="D39" s="123" t="s">
        <v>366</v>
      </c>
      <c r="E39" s="161" t="s">
        <v>367</v>
      </c>
      <c r="F39" s="33"/>
      <c r="G39" s="34"/>
      <c r="H39" s="34"/>
      <c r="I39" s="34" t="s">
        <v>533</v>
      </c>
      <c r="J39" s="34"/>
      <c r="K39" s="86" t="str">
        <f t="shared" si="18"/>
        <v/>
      </c>
      <c r="L39" s="131">
        <v>0.15</v>
      </c>
      <c r="M39" s="88"/>
      <c r="Q39" s="91">
        <f t="shared" ref="Q39:Q45" si="19">L39</f>
        <v>0.15</v>
      </c>
      <c r="R39" s="92">
        <f t="shared" ref="R39:R45" si="20">IF(J39&lt;&gt;"",1,IF(I39&lt;&gt;"",2/3,IF(H39&lt;&gt;"",1/3,0)))*Q39*20</f>
        <v>1.9999999999999998</v>
      </c>
      <c r="S39" s="92">
        <f t="shared" ref="S39:S45" si="21">IF(F39="",IF(G39&lt;&gt;"",1,0)+IF(H39&lt;&gt;"",1,0)+IF(I39&lt;&gt;"",1,0)+IF(J39&lt;&gt;"",1,0),0)</f>
        <v>1</v>
      </c>
      <c r="T39" s="92">
        <f t="shared" ref="T39:T45" si="22">IF(F39&lt;&gt;"",0,IF(G39="",(R39/(Q39*20)),0.02+(R39/(Q39*20))))</f>
        <v>0.66666666666666663</v>
      </c>
      <c r="U39" s="92">
        <f t="shared" ref="U39:U45" si="23">IF(F39&lt;&gt;"",0,Q39)</f>
        <v>0.15</v>
      </c>
      <c r="V39" s="92">
        <f t="shared" ref="V39:V45" si="24">IF(K39&lt;&gt;"",1,0)</f>
        <v>0</v>
      </c>
      <c r="W39" s="92" t="b">
        <f t="shared" ref="W39:W45" si="25">IF(F39="",OR(G39&lt;&gt;"",H39&lt;&gt;"",I39&lt;&gt;"",J39&lt;&gt;""),0)</f>
        <v>1</v>
      </c>
      <c r="X39" s="92">
        <f t="shared" ref="X39:X45" si="26">IF(F39&lt;&gt;"",IF(G39&lt;&gt;"",1,0)+IF(H39&lt;&gt;"",1,0)+IF(I39&lt;&gt;"",1,0)+IF(J39&lt;&gt;"",1,0),0)</f>
        <v>0</v>
      </c>
      <c r="Y39" s="97"/>
      <c r="Z39" s="98"/>
      <c r="AA39" s="99"/>
      <c r="AB39" s="99"/>
      <c r="AC39" s="99"/>
      <c r="AD39" s="100"/>
    </row>
    <row r="40" spans="3:30" ht="35.049999999999997" customHeight="1" x14ac:dyDescent="0.45">
      <c r="C40" s="122" t="s">
        <v>74</v>
      </c>
      <c r="D40" s="123" t="s">
        <v>368</v>
      </c>
      <c r="E40" s="161" t="s">
        <v>369</v>
      </c>
      <c r="F40" s="33"/>
      <c r="G40" s="34"/>
      <c r="H40" s="34"/>
      <c r="I40" s="34" t="s">
        <v>533</v>
      </c>
      <c r="J40" s="34"/>
      <c r="K40" s="86" t="str">
        <f t="shared" si="18"/>
        <v/>
      </c>
      <c r="L40" s="131">
        <v>0.15</v>
      </c>
      <c r="M40" s="88"/>
      <c r="Q40" s="91">
        <f t="shared" si="19"/>
        <v>0.15</v>
      </c>
      <c r="R40" s="92">
        <f t="shared" si="20"/>
        <v>1.9999999999999998</v>
      </c>
      <c r="S40" s="92">
        <f t="shared" si="21"/>
        <v>1</v>
      </c>
      <c r="T40" s="92">
        <f t="shared" si="22"/>
        <v>0.66666666666666663</v>
      </c>
      <c r="U40" s="92">
        <f t="shared" si="23"/>
        <v>0.15</v>
      </c>
      <c r="V40" s="92">
        <f t="shared" si="24"/>
        <v>0</v>
      </c>
      <c r="W40" s="92" t="b">
        <f t="shared" si="25"/>
        <v>1</v>
      </c>
      <c r="X40" s="92">
        <f t="shared" si="26"/>
        <v>0</v>
      </c>
      <c r="Y40" s="97"/>
      <c r="Z40" s="103"/>
      <c r="AA40" s="99"/>
      <c r="AB40" s="99"/>
      <c r="AC40" s="99"/>
      <c r="AD40" s="100"/>
    </row>
    <row r="41" spans="3:30" ht="85" customHeight="1" x14ac:dyDescent="0.45">
      <c r="C41" s="122" t="s">
        <v>258</v>
      </c>
      <c r="D41" s="123" t="s">
        <v>370</v>
      </c>
      <c r="E41" s="161" t="s">
        <v>371</v>
      </c>
      <c r="F41" s="33"/>
      <c r="G41" s="34"/>
      <c r="H41" s="34"/>
      <c r="I41" s="34" t="s">
        <v>533</v>
      </c>
      <c r="J41" s="34"/>
      <c r="K41" s="86" t="str">
        <f t="shared" si="18"/>
        <v/>
      </c>
      <c r="L41" s="131">
        <v>0.2</v>
      </c>
      <c r="M41" s="88"/>
      <c r="Q41" s="91">
        <f t="shared" si="19"/>
        <v>0.2</v>
      </c>
      <c r="R41" s="92">
        <f t="shared" si="20"/>
        <v>2.6666666666666665</v>
      </c>
      <c r="S41" s="92">
        <f t="shared" si="21"/>
        <v>1</v>
      </c>
      <c r="T41" s="92">
        <f t="shared" si="22"/>
        <v>0.66666666666666663</v>
      </c>
      <c r="U41" s="92">
        <f t="shared" si="23"/>
        <v>0.2</v>
      </c>
      <c r="V41" s="92">
        <f t="shared" si="24"/>
        <v>0</v>
      </c>
      <c r="W41" s="92" t="b">
        <f t="shared" si="25"/>
        <v>1</v>
      </c>
      <c r="X41" s="92">
        <f t="shared" si="26"/>
        <v>0</v>
      </c>
      <c r="Y41" s="97"/>
      <c r="Z41" s="103"/>
      <c r="AA41" s="99"/>
      <c r="AB41" s="99"/>
      <c r="AC41" s="99"/>
      <c r="AD41" s="100"/>
    </row>
    <row r="42" spans="3:30" ht="35.1" customHeight="1" x14ac:dyDescent="0.45">
      <c r="C42" s="122" t="s">
        <v>259</v>
      </c>
      <c r="D42" s="123" t="s">
        <v>373</v>
      </c>
      <c r="E42" s="161" t="s">
        <v>372</v>
      </c>
      <c r="F42" s="33"/>
      <c r="G42" s="34"/>
      <c r="H42" s="34"/>
      <c r="I42" s="34" t="s">
        <v>533</v>
      </c>
      <c r="J42" s="34"/>
      <c r="K42" s="86" t="str">
        <f t="shared" si="18"/>
        <v/>
      </c>
      <c r="L42" s="131">
        <v>0.1</v>
      </c>
      <c r="M42" s="88"/>
      <c r="Q42" s="91">
        <f t="shared" si="19"/>
        <v>0.1</v>
      </c>
      <c r="R42" s="92">
        <f t="shared" si="20"/>
        <v>1.3333333333333333</v>
      </c>
      <c r="S42" s="92">
        <f t="shared" si="21"/>
        <v>1</v>
      </c>
      <c r="T42" s="92">
        <f t="shared" si="22"/>
        <v>0.66666666666666663</v>
      </c>
      <c r="U42" s="92">
        <f t="shared" si="23"/>
        <v>0.1</v>
      </c>
      <c r="V42" s="92">
        <f t="shared" si="24"/>
        <v>0</v>
      </c>
      <c r="W42" s="92" t="b">
        <f t="shared" si="25"/>
        <v>1</v>
      </c>
      <c r="X42" s="92">
        <f t="shared" si="26"/>
        <v>0</v>
      </c>
      <c r="Y42" s="97"/>
      <c r="Z42" s="103"/>
      <c r="AA42" s="99"/>
      <c r="AB42" s="99"/>
      <c r="AC42" s="99"/>
      <c r="AD42" s="100"/>
    </row>
    <row r="43" spans="3:30" ht="80.05" customHeight="1" x14ac:dyDescent="0.45">
      <c r="C43" s="122" t="s">
        <v>260</v>
      </c>
      <c r="D43" s="123" t="s">
        <v>375</v>
      </c>
      <c r="E43" s="161" t="s">
        <v>374</v>
      </c>
      <c r="F43" s="33"/>
      <c r="G43" s="34"/>
      <c r="H43" s="34"/>
      <c r="I43" s="34" t="s">
        <v>533</v>
      </c>
      <c r="J43" s="34"/>
      <c r="K43" s="86" t="str">
        <f t="shared" si="18"/>
        <v/>
      </c>
      <c r="L43" s="131">
        <v>0.1</v>
      </c>
      <c r="M43" s="88"/>
      <c r="Q43" s="91">
        <f t="shared" si="19"/>
        <v>0.1</v>
      </c>
      <c r="R43" s="92">
        <f t="shared" si="20"/>
        <v>1.3333333333333333</v>
      </c>
      <c r="S43" s="92">
        <f t="shared" si="21"/>
        <v>1</v>
      </c>
      <c r="T43" s="92">
        <f t="shared" si="22"/>
        <v>0.66666666666666663</v>
      </c>
      <c r="U43" s="92">
        <f t="shared" si="23"/>
        <v>0.1</v>
      </c>
      <c r="V43" s="92">
        <f t="shared" si="24"/>
        <v>0</v>
      </c>
      <c r="W43" s="92" t="b">
        <f t="shared" si="25"/>
        <v>1</v>
      </c>
      <c r="X43" s="92">
        <f t="shared" si="26"/>
        <v>0</v>
      </c>
      <c r="Y43" s="97"/>
      <c r="Z43" s="103"/>
      <c r="AA43" s="99"/>
      <c r="AB43" s="99"/>
      <c r="AC43" s="99"/>
      <c r="AD43" s="100"/>
    </row>
    <row r="44" spans="3:30" ht="35.1" customHeight="1" x14ac:dyDescent="0.45">
      <c r="C44" s="122" t="s">
        <v>261</v>
      </c>
      <c r="D44" s="123" t="s">
        <v>376</v>
      </c>
      <c r="E44" s="161" t="s">
        <v>377</v>
      </c>
      <c r="F44" s="33"/>
      <c r="G44" s="34"/>
      <c r="H44" s="34"/>
      <c r="I44" s="34" t="s">
        <v>533</v>
      </c>
      <c r="J44" s="34"/>
      <c r="K44" s="86" t="str">
        <f t="shared" si="18"/>
        <v/>
      </c>
      <c r="L44" s="131">
        <v>0.1</v>
      </c>
      <c r="M44" s="88"/>
      <c r="Q44" s="91">
        <f t="shared" si="19"/>
        <v>0.1</v>
      </c>
      <c r="R44" s="92">
        <f t="shared" si="20"/>
        <v>1.3333333333333333</v>
      </c>
      <c r="S44" s="92">
        <f t="shared" si="21"/>
        <v>1</v>
      </c>
      <c r="T44" s="92">
        <f t="shared" si="22"/>
        <v>0.66666666666666663</v>
      </c>
      <c r="U44" s="92">
        <f t="shared" si="23"/>
        <v>0.1</v>
      </c>
      <c r="V44" s="92">
        <f t="shared" si="24"/>
        <v>0</v>
      </c>
      <c r="W44" s="92" t="b">
        <f t="shared" si="25"/>
        <v>1</v>
      </c>
      <c r="X44" s="92">
        <f t="shared" si="26"/>
        <v>0</v>
      </c>
      <c r="Y44" s="97"/>
      <c r="Z44" s="103"/>
      <c r="AA44" s="99"/>
      <c r="AB44" s="99"/>
      <c r="AC44" s="99"/>
      <c r="AD44" s="100"/>
    </row>
    <row r="45" spans="3:30" ht="35.1" customHeight="1" x14ac:dyDescent="0.45">
      <c r="C45" s="122" t="s">
        <v>262</v>
      </c>
      <c r="D45" s="123" t="s">
        <v>363</v>
      </c>
      <c r="E45" s="161" t="s">
        <v>543</v>
      </c>
      <c r="F45" s="33"/>
      <c r="G45" s="34"/>
      <c r="H45" s="34"/>
      <c r="I45" s="34" t="s">
        <v>533</v>
      </c>
      <c r="J45" s="34"/>
      <c r="K45" s="86" t="str">
        <f t="shared" si="18"/>
        <v/>
      </c>
      <c r="L45" s="131">
        <v>0.05</v>
      </c>
      <c r="M45" s="88"/>
      <c r="Q45" s="91">
        <f t="shared" si="19"/>
        <v>0.05</v>
      </c>
      <c r="R45" s="92">
        <f t="shared" si="20"/>
        <v>0.66666666666666663</v>
      </c>
      <c r="S45" s="92">
        <f t="shared" si="21"/>
        <v>1</v>
      </c>
      <c r="T45" s="92">
        <f t="shared" si="22"/>
        <v>0.66666666666666663</v>
      </c>
      <c r="U45" s="92">
        <f t="shared" si="23"/>
        <v>0.05</v>
      </c>
      <c r="V45" s="92">
        <f t="shared" si="24"/>
        <v>0</v>
      </c>
      <c r="W45" s="92" t="b">
        <f t="shared" si="25"/>
        <v>1</v>
      </c>
      <c r="X45" s="92">
        <f t="shared" si="26"/>
        <v>0</v>
      </c>
      <c r="Y45" s="105"/>
      <c r="Z45" s="106">
        <f>Z38*AA38</f>
        <v>9.9999999999999992E-2</v>
      </c>
      <c r="AA45" s="107"/>
      <c r="AB45" s="107"/>
      <c r="AC45" s="107"/>
      <c r="AD45" s="108"/>
    </row>
    <row r="46" spans="3:30" ht="36" customHeight="1" x14ac:dyDescent="0.45">
      <c r="C46" s="493" t="s">
        <v>264</v>
      </c>
      <c r="D46" s="494"/>
      <c r="E46" s="494"/>
      <c r="F46" s="494"/>
      <c r="G46" s="494"/>
      <c r="H46" s="494"/>
      <c r="I46" s="494"/>
      <c r="J46" s="494"/>
      <c r="K46" s="494"/>
      <c r="L46" s="162">
        <v>0.1</v>
      </c>
      <c r="M46" s="78">
        <f>SUM(L47:L56)</f>
        <v>1</v>
      </c>
    </row>
    <row r="47" spans="3:30" ht="65.05" customHeight="1" x14ac:dyDescent="0.45">
      <c r="C47" s="122" t="s">
        <v>265</v>
      </c>
      <c r="D47" s="123" t="s">
        <v>378</v>
      </c>
      <c r="E47" s="163" t="s">
        <v>379</v>
      </c>
      <c r="F47" s="33"/>
      <c r="G47" s="34"/>
      <c r="H47" s="34"/>
      <c r="I47" s="34" t="s">
        <v>533</v>
      </c>
      <c r="J47" s="35"/>
      <c r="K47" s="86" t="str">
        <f t="shared" si="18"/>
        <v/>
      </c>
      <c r="L47" s="164">
        <v>0.1</v>
      </c>
      <c r="M47" s="88"/>
      <c r="Q47" s="91">
        <f>L47</f>
        <v>0.1</v>
      </c>
      <c r="R47" s="92">
        <f>IF(J47&lt;&gt;"",1,IF(I47&lt;&gt;"",2/3,IF(H47&lt;&gt;"",1/3,0)))*Q47*20</f>
        <v>1.3333333333333333</v>
      </c>
      <c r="S47" s="92">
        <f>IF(F47="",IF(G47&lt;&gt;"",1,0)+IF(H47&lt;&gt;"",1,0)+IF(I47&lt;&gt;"",1,0)+IF(J47&lt;&gt;"",1,0),0)</f>
        <v>1</v>
      </c>
      <c r="T47" s="92">
        <f>IF(F47&lt;&gt;"",0,IF(G47="",(R47/(Q47*20)),0.02+(R47/(Q47*20))))</f>
        <v>0.66666666666666663</v>
      </c>
      <c r="U47" s="92">
        <f>IF(F47&lt;&gt;"",0,Q47)</f>
        <v>0.1</v>
      </c>
      <c r="V47" s="92">
        <f>IF(K47&lt;&gt;"",1,0)</f>
        <v>0</v>
      </c>
      <c r="W47" s="92" t="b">
        <f>IF(F47="",OR(G47&lt;&gt;"",H47&lt;&gt;"",I47&lt;&gt;"",J47&lt;&gt;""),0)</f>
        <v>1</v>
      </c>
      <c r="X47" s="92">
        <f>IF(F47&lt;&gt;"",IF(G47&lt;&gt;"",1,0)+IF(H47&lt;&gt;"",1,0)+IF(I47&lt;&gt;"",1,0)+IF(J47&lt;&gt;"",1,0),0)</f>
        <v>0</v>
      </c>
      <c r="Y47" s="92" t="b">
        <f>OR(W47=FALSE,W48=FALSE,W49=FALSE,W50=FALSE,W51=FALSE,W52=FALSE,W53=FALSE,W54=FALSE,W55=FALSE,W56=FALSE)</f>
        <v>0</v>
      </c>
      <c r="Z47" s="93">
        <f>SUM(U47:U56)</f>
        <v>1</v>
      </c>
      <c r="AA47" s="94">
        <f>L46</f>
        <v>0.1</v>
      </c>
      <c r="AB47" s="92">
        <f>SUM(T47:T56)</f>
        <v>6.666666666666667</v>
      </c>
      <c r="AC47" s="92">
        <f>IF(SUM(S47:S56)=0,0,1)</f>
        <v>1</v>
      </c>
      <c r="AD47" s="95">
        <f>IF(AC47=1,SUMPRODUCT(R47:R56,S47:S56)/SUMPRODUCT(Q47:Q56,S47:S56),0)</f>
        <v>13.333333333333334</v>
      </c>
    </row>
    <row r="48" spans="3:30" ht="65.05" customHeight="1" x14ac:dyDescent="0.45">
      <c r="C48" s="122" t="s">
        <v>266</v>
      </c>
      <c r="D48" s="123" t="s">
        <v>380</v>
      </c>
      <c r="E48" s="163" t="s">
        <v>521</v>
      </c>
      <c r="F48" s="33"/>
      <c r="G48" s="34"/>
      <c r="H48" s="34"/>
      <c r="I48" s="34" t="s">
        <v>533</v>
      </c>
      <c r="J48" s="35"/>
      <c r="K48" s="86" t="str">
        <f t="shared" si="18"/>
        <v/>
      </c>
      <c r="L48" s="164">
        <v>0.15</v>
      </c>
      <c r="M48" s="88"/>
      <c r="Q48" s="91">
        <f t="shared" ref="Q48:Q56" si="27">L48</f>
        <v>0.15</v>
      </c>
      <c r="R48" s="92">
        <f t="shared" ref="R48:R56" si="28">IF(J48&lt;&gt;"",1,IF(I48&lt;&gt;"",2/3,IF(H48&lt;&gt;"",1/3,0)))*Q48*20</f>
        <v>1.9999999999999998</v>
      </c>
      <c r="S48" s="92">
        <f t="shared" ref="S48:S56" si="29">IF(F48="",IF(G48&lt;&gt;"",1,0)+IF(H48&lt;&gt;"",1,0)+IF(I48&lt;&gt;"",1,0)+IF(J48&lt;&gt;"",1,0),0)</f>
        <v>1</v>
      </c>
      <c r="T48" s="92">
        <f t="shared" ref="T48:T56" si="30">IF(F48&lt;&gt;"",0,IF(G48="",(R48/(Q48*20)),0.02+(R48/(Q48*20))))</f>
        <v>0.66666666666666663</v>
      </c>
      <c r="U48" s="92">
        <f t="shared" ref="U48:U56" si="31">IF(F48&lt;&gt;"",0,Q48)</f>
        <v>0.15</v>
      </c>
      <c r="V48" s="92">
        <f t="shared" ref="V48:V56" si="32">IF(K48&lt;&gt;"",1,0)</f>
        <v>0</v>
      </c>
      <c r="W48" s="92" t="b">
        <f t="shared" ref="W48:W56" si="33">IF(F48="",OR(G48&lt;&gt;"",H48&lt;&gt;"",I48&lt;&gt;"",J48&lt;&gt;""),0)</f>
        <v>1</v>
      </c>
      <c r="X48" s="92">
        <f t="shared" ref="X48:X56" si="34">IF(F48&lt;&gt;"",IF(G48&lt;&gt;"",1,0)+IF(H48&lt;&gt;"",1,0)+IF(I48&lt;&gt;"",1,0)+IF(J48&lt;&gt;"",1,0),0)</f>
        <v>0</v>
      </c>
      <c r="Y48" s="97"/>
      <c r="Z48" s="98"/>
      <c r="AA48" s="99"/>
      <c r="AB48" s="99"/>
      <c r="AC48" s="99"/>
      <c r="AD48" s="100"/>
    </row>
    <row r="49" spans="3:30" ht="65.05" customHeight="1" x14ac:dyDescent="0.45">
      <c r="C49" s="122" t="s">
        <v>267</v>
      </c>
      <c r="D49" s="123" t="s">
        <v>381</v>
      </c>
      <c r="E49" s="163" t="s">
        <v>382</v>
      </c>
      <c r="F49" s="33"/>
      <c r="G49" s="34"/>
      <c r="H49" s="34"/>
      <c r="I49" s="34" t="s">
        <v>533</v>
      </c>
      <c r="J49" s="35"/>
      <c r="K49" s="86" t="str">
        <f t="shared" si="18"/>
        <v/>
      </c>
      <c r="L49" s="164">
        <v>0.1</v>
      </c>
      <c r="M49" s="88"/>
      <c r="Q49" s="91">
        <f t="shared" si="27"/>
        <v>0.1</v>
      </c>
      <c r="R49" s="92">
        <f t="shared" si="28"/>
        <v>1.3333333333333333</v>
      </c>
      <c r="S49" s="92">
        <f t="shared" si="29"/>
        <v>1</v>
      </c>
      <c r="T49" s="92">
        <f t="shared" si="30"/>
        <v>0.66666666666666663</v>
      </c>
      <c r="U49" s="92">
        <f t="shared" si="31"/>
        <v>0.1</v>
      </c>
      <c r="V49" s="92">
        <f t="shared" si="32"/>
        <v>0</v>
      </c>
      <c r="W49" s="92" t="b">
        <f t="shared" si="33"/>
        <v>1</v>
      </c>
      <c r="X49" s="92">
        <f t="shared" si="34"/>
        <v>0</v>
      </c>
      <c r="Y49" s="97"/>
      <c r="Z49" s="103"/>
      <c r="AA49" s="99"/>
      <c r="AB49" s="99"/>
      <c r="AC49" s="99"/>
      <c r="AD49" s="100"/>
    </row>
    <row r="50" spans="3:30" ht="35.049999999999997" customHeight="1" x14ac:dyDescent="0.45">
      <c r="C50" s="122" t="s">
        <v>268</v>
      </c>
      <c r="D50" s="123" t="s">
        <v>383</v>
      </c>
      <c r="E50" s="163" t="s">
        <v>384</v>
      </c>
      <c r="F50" s="33"/>
      <c r="G50" s="34"/>
      <c r="H50" s="34"/>
      <c r="I50" s="34" t="s">
        <v>533</v>
      </c>
      <c r="J50" s="35"/>
      <c r="K50" s="86" t="str">
        <f t="shared" si="18"/>
        <v/>
      </c>
      <c r="L50" s="164">
        <v>0.05</v>
      </c>
      <c r="M50" s="88"/>
      <c r="Q50" s="91">
        <f t="shared" si="27"/>
        <v>0.05</v>
      </c>
      <c r="R50" s="92">
        <f t="shared" si="28"/>
        <v>0.66666666666666663</v>
      </c>
      <c r="S50" s="92">
        <f t="shared" si="29"/>
        <v>1</v>
      </c>
      <c r="T50" s="92">
        <f t="shared" si="30"/>
        <v>0.66666666666666663</v>
      </c>
      <c r="U50" s="92">
        <f t="shared" si="31"/>
        <v>0.05</v>
      </c>
      <c r="V50" s="92">
        <f t="shared" si="32"/>
        <v>0</v>
      </c>
      <c r="W50" s="92" t="b">
        <f t="shared" si="33"/>
        <v>1</v>
      </c>
      <c r="X50" s="92">
        <f t="shared" si="34"/>
        <v>0</v>
      </c>
      <c r="Y50" s="97"/>
      <c r="Z50" s="103"/>
      <c r="AA50" s="99"/>
      <c r="AB50" s="99"/>
      <c r="AC50" s="99"/>
      <c r="AD50" s="100"/>
    </row>
    <row r="51" spans="3:30" ht="35.049999999999997" customHeight="1" x14ac:dyDescent="0.45">
      <c r="C51" s="122" t="s">
        <v>269</v>
      </c>
      <c r="D51" s="123" t="s">
        <v>385</v>
      </c>
      <c r="E51" s="163" t="s">
        <v>386</v>
      </c>
      <c r="F51" s="33"/>
      <c r="G51" s="34"/>
      <c r="H51" s="34"/>
      <c r="I51" s="34" t="s">
        <v>533</v>
      </c>
      <c r="J51" s="35"/>
      <c r="K51" s="86" t="str">
        <f t="shared" si="18"/>
        <v/>
      </c>
      <c r="L51" s="164">
        <v>0.1</v>
      </c>
      <c r="M51" s="88"/>
      <c r="Q51" s="91">
        <f t="shared" si="27"/>
        <v>0.1</v>
      </c>
      <c r="R51" s="92">
        <f t="shared" si="28"/>
        <v>1.3333333333333333</v>
      </c>
      <c r="S51" s="92">
        <f t="shared" si="29"/>
        <v>1</v>
      </c>
      <c r="T51" s="92">
        <f t="shared" si="30"/>
        <v>0.66666666666666663</v>
      </c>
      <c r="U51" s="92">
        <f t="shared" si="31"/>
        <v>0.1</v>
      </c>
      <c r="V51" s="92">
        <f t="shared" si="32"/>
        <v>0</v>
      </c>
      <c r="W51" s="92" t="b">
        <f t="shared" si="33"/>
        <v>1</v>
      </c>
      <c r="X51" s="92">
        <f t="shared" si="34"/>
        <v>0</v>
      </c>
      <c r="Y51" s="97"/>
      <c r="Z51" s="103"/>
      <c r="AA51" s="99"/>
      <c r="AB51" s="99"/>
      <c r="AC51" s="99"/>
      <c r="AD51" s="100"/>
    </row>
    <row r="52" spans="3:30" ht="50.05" customHeight="1" x14ac:dyDescent="0.45">
      <c r="C52" s="122" t="s">
        <v>270</v>
      </c>
      <c r="D52" s="123" t="s">
        <v>387</v>
      </c>
      <c r="E52" s="163" t="s">
        <v>388</v>
      </c>
      <c r="F52" s="33"/>
      <c r="G52" s="34"/>
      <c r="H52" s="34"/>
      <c r="I52" s="34" t="s">
        <v>533</v>
      </c>
      <c r="J52" s="35"/>
      <c r="K52" s="86" t="str">
        <f t="shared" si="18"/>
        <v/>
      </c>
      <c r="L52" s="164">
        <v>0.15</v>
      </c>
      <c r="M52" s="88"/>
      <c r="Q52" s="91">
        <f t="shared" si="27"/>
        <v>0.15</v>
      </c>
      <c r="R52" s="92">
        <f t="shared" si="28"/>
        <v>1.9999999999999998</v>
      </c>
      <c r="S52" s="92">
        <f t="shared" si="29"/>
        <v>1</v>
      </c>
      <c r="T52" s="92">
        <f t="shared" si="30"/>
        <v>0.66666666666666663</v>
      </c>
      <c r="U52" s="92">
        <f t="shared" si="31"/>
        <v>0.15</v>
      </c>
      <c r="V52" s="92">
        <f t="shared" si="32"/>
        <v>0</v>
      </c>
      <c r="W52" s="92" t="b">
        <f t="shared" si="33"/>
        <v>1</v>
      </c>
      <c r="X52" s="92">
        <f t="shared" si="34"/>
        <v>0</v>
      </c>
      <c r="Y52" s="97"/>
      <c r="Z52" s="103"/>
      <c r="AA52" s="99"/>
      <c r="AB52" s="99"/>
      <c r="AC52" s="99"/>
      <c r="AD52" s="100"/>
    </row>
    <row r="53" spans="3:30" ht="35.049999999999997" customHeight="1" x14ac:dyDescent="0.45">
      <c r="C53" s="122" t="s">
        <v>271</v>
      </c>
      <c r="D53" s="123" t="s">
        <v>389</v>
      </c>
      <c r="E53" s="163" t="s">
        <v>390</v>
      </c>
      <c r="F53" s="33"/>
      <c r="G53" s="34"/>
      <c r="H53" s="34"/>
      <c r="I53" s="34" t="s">
        <v>533</v>
      </c>
      <c r="J53" s="35"/>
      <c r="K53" s="86" t="str">
        <f t="shared" si="18"/>
        <v/>
      </c>
      <c r="L53" s="164">
        <v>0.1</v>
      </c>
      <c r="M53" s="88"/>
      <c r="Q53" s="91">
        <f t="shared" si="27"/>
        <v>0.1</v>
      </c>
      <c r="R53" s="92">
        <f t="shared" si="28"/>
        <v>1.3333333333333333</v>
      </c>
      <c r="S53" s="92">
        <f t="shared" si="29"/>
        <v>1</v>
      </c>
      <c r="T53" s="92">
        <f t="shared" si="30"/>
        <v>0.66666666666666663</v>
      </c>
      <c r="U53" s="92">
        <f t="shared" si="31"/>
        <v>0.1</v>
      </c>
      <c r="V53" s="92">
        <f t="shared" si="32"/>
        <v>0</v>
      </c>
      <c r="W53" s="92" t="b">
        <f t="shared" si="33"/>
        <v>1</v>
      </c>
      <c r="X53" s="92">
        <f t="shared" si="34"/>
        <v>0</v>
      </c>
      <c r="Y53" s="97"/>
      <c r="Z53" s="103"/>
      <c r="AA53" s="99"/>
      <c r="AB53" s="99"/>
      <c r="AC53" s="99"/>
      <c r="AD53" s="100"/>
    </row>
    <row r="54" spans="3:30" ht="35.049999999999997" customHeight="1" x14ac:dyDescent="0.45">
      <c r="C54" s="122" t="s">
        <v>272</v>
      </c>
      <c r="D54" s="123" t="s">
        <v>391</v>
      </c>
      <c r="E54" s="161" t="s">
        <v>392</v>
      </c>
      <c r="F54" s="10"/>
      <c r="G54" s="34"/>
      <c r="H54" s="34"/>
      <c r="I54" s="34" t="s">
        <v>533</v>
      </c>
      <c r="J54" s="34"/>
      <c r="K54" s="86" t="str">
        <f t="shared" si="18"/>
        <v/>
      </c>
      <c r="L54" s="164">
        <v>0.1</v>
      </c>
      <c r="M54" s="88"/>
      <c r="Q54" s="91">
        <f t="shared" si="27"/>
        <v>0.1</v>
      </c>
      <c r="R54" s="92">
        <f t="shared" si="28"/>
        <v>1.3333333333333333</v>
      </c>
      <c r="S54" s="92">
        <f t="shared" si="29"/>
        <v>1</v>
      </c>
      <c r="T54" s="92">
        <f t="shared" si="30"/>
        <v>0.66666666666666663</v>
      </c>
      <c r="U54" s="92">
        <f t="shared" si="31"/>
        <v>0.1</v>
      </c>
      <c r="V54" s="92">
        <f t="shared" si="32"/>
        <v>0</v>
      </c>
      <c r="W54" s="92" t="b">
        <f t="shared" si="33"/>
        <v>1</v>
      </c>
      <c r="X54" s="92">
        <f t="shared" si="34"/>
        <v>0</v>
      </c>
      <c r="Y54" s="97"/>
      <c r="Z54" s="103"/>
      <c r="AA54" s="99"/>
      <c r="AB54" s="99"/>
      <c r="AC54" s="99"/>
      <c r="AD54" s="100"/>
    </row>
    <row r="55" spans="3:30" ht="35.049999999999997" customHeight="1" x14ac:dyDescent="0.45">
      <c r="C55" s="122" t="s">
        <v>273</v>
      </c>
      <c r="D55" s="123" t="s">
        <v>393</v>
      </c>
      <c r="E55" s="163" t="s">
        <v>394</v>
      </c>
      <c r="F55" s="33"/>
      <c r="G55" s="34"/>
      <c r="H55" s="34"/>
      <c r="I55" s="34" t="s">
        <v>533</v>
      </c>
      <c r="J55" s="35"/>
      <c r="K55" s="86" t="str">
        <f t="shared" si="18"/>
        <v/>
      </c>
      <c r="L55" s="164">
        <v>0.1</v>
      </c>
      <c r="M55" s="88"/>
      <c r="Q55" s="91">
        <f t="shared" si="27"/>
        <v>0.1</v>
      </c>
      <c r="R55" s="92">
        <f t="shared" si="28"/>
        <v>1.3333333333333333</v>
      </c>
      <c r="S55" s="92">
        <f t="shared" si="29"/>
        <v>1</v>
      </c>
      <c r="T55" s="92">
        <f t="shared" si="30"/>
        <v>0.66666666666666663</v>
      </c>
      <c r="U55" s="92">
        <f t="shared" si="31"/>
        <v>0.1</v>
      </c>
      <c r="V55" s="92">
        <f t="shared" si="32"/>
        <v>0</v>
      </c>
      <c r="W55" s="92" t="b">
        <f t="shared" si="33"/>
        <v>1</v>
      </c>
      <c r="X55" s="92">
        <f t="shared" si="34"/>
        <v>0</v>
      </c>
      <c r="Y55" s="97"/>
      <c r="Z55" s="103"/>
      <c r="AA55" s="99"/>
      <c r="AB55" s="99"/>
      <c r="AC55" s="99"/>
      <c r="AD55" s="100"/>
    </row>
    <row r="56" spans="3:30" ht="35.049999999999997" customHeight="1" x14ac:dyDescent="0.45">
      <c r="C56" s="122" t="s">
        <v>274</v>
      </c>
      <c r="D56" s="123" t="s">
        <v>363</v>
      </c>
      <c r="E56" s="165" t="s">
        <v>543</v>
      </c>
      <c r="F56" s="10"/>
      <c r="G56" s="36"/>
      <c r="H56" s="36"/>
      <c r="I56" s="36" t="s">
        <v>533</v>
      </c>
      <c r="J56" s="36"/>
      <c r="K56" s="86" t="str">
        <f t="shared" si="18"/>
        <v/>
      </c>
      <c r="L56" s="87">
        <v>0.05</v>
      </c>
      <c r="M56" s="88"/>
      <c r="Q56" s="91">
        <f t="shared" si="27"/>
        <v>0.05</v>
      </c>
      <c r="R56" s="92">
        <f t="shared" si="28"/>
        <v>0.66666666666666663</v>
      </c>
      <c r="S56" s="92">
        <f t="shared" si="29"/>
        <v>1</v>
      </c>
      <c r="T56" s="92">
        <f t="shared" si="30"/>
        <v>0.66666666666666663</v>
      </c>
      <c r="U56" s="92">
        <f t="shared" si="31"/>
        <v>0.05</v>
      </c>
      <c r="V56" s="92">
        <f t="shared" si="32"/>
        <v>0</v>
      </c>
      <c r="W56" s="92" t="b">
        <f t="shared" si="33"/>
        <v>1</v>
      </c>
      <c r="X56" s="92">
        <f t="shared" si="34"/>
        <v>0</v>
      </c>
      <c r="Y56" s="105"/>
      <c r="Z56" s="106">
        <f>Z47*AA47</f>
        <v>0.1</v>
      </c>
      <c r="AA56" s="107"/>
      <c r="AB56" s="107"/>
      <c r="AC56" s="107"/>
      <c r="AD56" s="108"/>
    </row>
    <row r="57" spans="3:30" ht="36" customHeight="1" x14ac:dyDescent="0.45">
      <c r="C57" s="493" t="s">
        <v>275</v>
      </c>
      <c r="D57" s="494"/>
      <c r="E57" s="494"/>
      <c r="F57" s="494"/>
      <c r="G57" s="494"/>
      <c r="H57" s="494"/>
      <c r="I57" s="494"/>
      <c r="J57" s="494"/>
      <c r="K57" s="494"/>
      <c r="L57" s="162">
        <v>0.2</v>
      </c>
      <c r="M57" s="78">
        <f>SUM(L58:L68)</f>
        <v>1</v>
      </c>
    </row>
    <row r="58" spans="3:30" ht="35.049999999999997" customHeight="1" x14ac:dyDescent="0.45">
      <c r="C58" s="122" t="s">
        <v>276</v>
      </c>
      <c r="D58" s="123" t="s">
        <v>395</v>
      </c>
      <c r="E58" s="163" t="s">
        <v>396</v>
      </c>
      <c r="F58" s="33"/>
      <c r="G58" s="34"/>
      <c r="H58" s="35"/>
      <c r="I58" s="35" t="s">
        <v>533</v>
      </c>
      <c r="J58" s="35"/>
      <c r="K58" s="86" t="str">
        <f t="shared" si="18"/>
        <v/>
      </c>
      <c r="L58" s="164">
        <v>0.1</v>
      </c>
      <c r="M58" s="88"/>
      <c r="Q58" s="91">
        <f>L58</f>
        <v>0.1</v>
      </c>
      <c r="R58" s="92">
        <f>IF(J58&lt;&gt;"",1,IF(I58&lt;&gt;"",2/3,IF(H58&lt;&gt;"",1/3,0)))*Q58*20</f>
        <v>1.3333333333333333</v>
      </c>
      <c r="S58" s="92">
        <f>IF(F58="",IF(G58&lt;&gt;"",1,0)+IF(H58&lt;&gt;"",1,0)+IF(I58&lt;&gt;"",1,0)+IF(J58&lt;&gt;"",1,0),0)</f>
        <v>1</v>
      </c>
      <c r="T58" s="92">
        <f>IF(F58&lt;&gt;"",0,IF(G58="",(R58/(Q58*20)),0.02+(R58/(Q58*20))))</f>
        <v>0.66666666666666663</v>
      </c>
      <c r="U58" s="92">
        <f>IF(F58&lt;&gt;"",0,Q58)</f>
        <v>0.1</v>
      </c>
      <c r="V58" s="92">
        <f>IF(K58&lt;&gt;"",1,0)</f>
        <v>0</v>
      </c>
      <c r="W58" s="92" t="b">
        <f>IF(F58="",OR(G58&lt;&gt;"",H58&lt;&gt;"",I58&lt;&gt;"",J58&lt;&gt;""),0)</f>
        <v>1</v>
      </c>
      <c r="X58" s="92">
        <f>IF(F58&lt;&gt;"",IF(G58&lt;&gt;"",1,0)+IF(H58&lt;&gt;"",1,0)+IF(I58&lt;&gt;"",1,0)+IF(J58&lt;&gt;"",1,0),0)</f>
        <v>0</v>
      </c>
      <c r="Y58" s="92" t="b">
        <f>OR(W58=FALSE,W59=FALSE,W60=FALSE,W61=FALSE,W62=FALSE,W63=FALSE,W64=FALSE,W65=FALSE,W66=FALSE,W67=FALSE,W68=FALSE)</f>
        <v>0</v>
      </c>
      <c r="Z58" s="93">
        <f>SUM(U58:U68)</f>
        <v>1</v>
      </c>
      <c r="AA58" s="94">
        <f>L57</f>
        <v>0.2</v>
      </c>
      <c r="AB58" s="92">
        <f>SUM(T58:T68)</f>
        <v>7.3333333333333339</v>
      </c>
      <c r="AC58" s="92">
        <f>IF(SUM(S58:S68)=0,0,1)</f>
        <v>1</v>
      </c>
      <c r="AD58" s="95">
        <f>IF(AC58=1,SUMPRODUCT(R58:R68,S58:S68)/SUMPRODUCT(Q58:Q68,S58:S68),0)</f>
        <v>13.333333333333334</v>
      </c>
    </row>
    <row r="59" spans="3:30" ht="50.05" customHeight="1" x14ac:dyDescent="0.45">
      <c r="C59" s="122" t="s">
        <v>277</v>
      </c>
      <c r="D59" s="123" t="s">
        <v>397</v>
      </c>
      <c r="E59" s="497" t="s">
        <v>402</v>
      </c>
      <c r="F59" s="33"/>
      <c r="G59" s="34"/>
      <c r="H59" s="35"/>
      <c r="I59" s="35" t="s">
        <v>533</v>
      </c>
      <c r="J59" s="35"/>
      <c r="K59" s="86" t="str">
        <f t="shared" si="18"/>
        <v/>
      </c>
      <c r="L59" s="164">
        <v>0.15</v>
      </c>
      <c r="M59" s="88"/>
      <c r="Q59" s="91">
        <f t="shared" ref="Q59:Q68" si="35">L59</f>
        <v>0.15</v>
      </c>
      <c r="R59" s="92">
        <f t="shared" ref="R59:R68" si="36">IF(J59&lt;&gt;"",1,IF(I59&lt;&gt;"",2/3,IF(H59&lt;&gt;"",1/3,0)))*Q59*20</f>
        <v>1.9999999999999998</v>
      </c>
      <c r="S59" s="92">
        <f t="shared" ref="S59:S68" si="37">IF(F59="",IF(G59&lt;&gt;"",1,0)+IF(H59&lt;&gt;"",1,0)+IF(I59&lt;&gt;"",1,0)+IF(J59&lt;&gt;"",1,0),0)</f>
        <v>1</v>
      </c>
      <c r="T59" s="92">
        <f t="shared" ref="T59:T68" si="38">IF(F59&lt;&gt;"",0,IF(G59="",(R59/(Q59*20)),0.02+(R59/(Q59*20))))</f>
        <v>0.66666666666666663</v>
      </c>
      <c r="U59" s="92">
        <f t="shared" ref="U59:U68" si="39">IF(F59&lt;&gt;"",0,Q59)</f>
        <v>0.15</v>
      </c>
      <c r="V59" s="92">
        <f t="shared" ref="V59:V68" si="40">IF(K59&lt;&gt;"",1,0)</f>
        <v>0</v>
      </c>
      <c r="W59" s="92" t="b">
        <f t="shared" ref="W59:W68" si="41">IF(F59="",OR(G59&lt;&gt;"",H59&lt;&gt;"",I59&lt;&gt;"",J59&lt;&gt;""),0)</f>
        <v>1</v>
      </c>
      <c r="X59" s="92">
        <f t="shared" ref="X59:X68" si="42">IF(F59&lt;&gt;"",IF(G59&lt;&gt;"",1,0)+IF(H59&lt;&gt;"",1,0)+IF(I59&lt;&gt;"",1,0)+IF(J59&lt;&gt;"",1,0),0)</f>
        <v>0</v>
      </c>
      <c r="Y59" s="97"/>
      <c r="Z59" s="98"/>
      <c r="AA59" s="99"/>
      <c r="AB59" s="99"/>
      <c r="AC59" s="99"/>
      <c r="AD59" s="100"/>
    </row>
    <row r="60" spans="3:30" ht="50.05" customHeight="1" x14ac:dyDescent="0.45">
      <c r="C60" s="122" t="s">
        <v>278</v>
      </c>
      <c r="D60" s="123" t="s">
        <v>398</v>
      </c>
      <c r="E60" s="498"/>
      <c r="F60" s="33"/>
      <c r="G60" s="34"/>
      <c r="H60" s="35"/>
      <c r="I60" s="35" t="s">
        <v>533</v>
      </c>
      <c r="J60" s="35"/>
      <c r="K60" s="86" t="str">
        <f t="shared" si="18"/>
        <v/>
      </c>
      <c r="L60" s="164">
        <v>0.15</v>
      </c>
      <c r="M60" s="88"/>
      <c r="Q60" s="91">
        <f t="shared" si="35"/>
        <v>0.15</v>
      </c>
      <c r="R60" s="92">
        <f t="shared" si="36"/>
        <v>1.9999999999999998</v>
      </c>
      <c r="S60" s="92">
        <f t="shared" si="37"/>
        <v>1</v>
      </c>
      <c r="T60" s="92">
        <f t="shared" si="38"/>
        <v>0.66666666666666663</v>
      </c>
      <c r="U60" s="92">
        <f t="shared" si="39"/>
        <v>0.15</v>
      </c>
      <c r="V60" s="92">
        <f t="shared" si="40"/>
        <v>0</v>
      </c>
      <c r="W60" s="92" t="b">
        <f t="shared" si="41"/>
        <v>1</v>
      </c>
      <c r="X60" s="92">
        <f t="shared" si="42"/>
        <v>0</v>
      </c>
      <c r="Y60" s="97"/>
      <c r="Z60" s="103"/>
      <c r="AA60" s="99"/>
      <c r="AB60" s="99"/>
      <c r="AC60" s="99"/>
      <c r="AD60" s="100"/>
    </row>
    <row r="61" spans="3:30" ht="35.1" customHeight="1" x14ac:dyDescent="0.45">
      <c r="C61" s="122" t="s">
        <v>279</v>
      </c>
      <c r="D61" s="123" t="s">
        <v>399</v>
      </c>
      <c r="E61" s="498"/>
      <c r="F61" s="33"/>
      <c r="G61" s="34"/>
      <c r="H61" s="35"/>
      <c r="I61" s="35" t="s">
        <v>533</v>
      </c>
      <c r="J61" s="35"/>
      <c r="K61" s="86" t="str">
        <f t="shared" si="18"/>
        <v/>
      </c>
      <c r="L61" s="164">
        <v>0.05</v>
      </c>
      <c r="M61" s="88"/>
      <c r="Q61" s="91">
        <f t="shared" si="35"/>
        <v>0.05</v>
      </c>
      <c r="R61" s="92">
        <f t="shared" si="36"/>
        <v>0.66666666666666663</v>
      </c>
      <c r="S61" s="92">
        <f t="shared" si="37"/>
        <v>1</v>
      </c>
      <c r="T61" s="92">
        <f t="shared" si="38"/>
        <v>0.66666666666666663</v>
      </c>
      <c r="U61" s="92">
        <f t="shared" si="39"/>
        <v>0.05</v>
      </c>
      <c r="V61" s="92">
        <f t="shared" si="40"/>
        <v>0</v>
      </c>
      <c r="W61" s="92" t="b">
        <f t="shared" si="41"/>
        <v>1</v>
      </c>
      <c r="X61" s="92">
        <f t="shared" si="42"/>
        <v>0</v>
      </c>
      <c r="Y61" s="97"/>
      <c r="Z61" s="103"/>
      <c r="AA61" s="99"/>
      <c r="AB61" s="99"/>
      <c r="AC61" s="99"/>
      <c r="AD61" s="100"/>
    </row>
    <row r="62" spans="3:30" ht="50.05" customHeight="1" x14ac:dyDescent="0.45">
      <c r="C62" s="122" t="s">
        <v>280</v>
      </c>
      <c r="D62" s="123" t="s">
        <v>401</v>
      </c>
      <c r="E62" s="498"/>
      <c r="F62" s="33"/>
      <c r="G62" s="34"/>
      <c r="H62" s="35"/>
      <c r="I62" s="35" t="s">
        <v>533</v>
      </c>
      <c r="J62" s="35"/>
      <c r="K62" s="86" t="str">
        <f t="shared" si="18"/>
        <v/>
      </c>
      <c r="L62" s="164">
        <v>0.1</v>
      </c>
      <c r="M62" s="88"/>
      <c r="Q62" s="91">
        <f t="shared" si="35"/>
        <v>0.1</v>
      </c>
      <c r="R62" s="92">
        <f t="shared" si="36"/>
        <v>1.3333333333333333</v>
      </c>
      <c r="S62" s="92">
        <f t="shared" si="37"/>
        <v>1</v>
      </c>
      <c r="T62" s="92">
        <f t="shared" si="38"/>
        <v>0.66666666666666663</v>
      </c>
      <c r="U62" s="92">
        <f t="shared" si="39"/>
        <v>0.1</v>
      </c>
      <c r="V62" s="92">
        <f t="shared" si="40"/>
        <v>0</v>
      </c>
      <c r="W62" s="92" t="b">
        <f t="shared" si="41"/>
        <v>1</v>
      </c>
      <c r="X62" s="92">
        <f t="shared" si="42"/>
        <v>0</v>
      </c>
      <c r="Y62" s="97"/>
      <c r="Z62" s="103"/>
      <c r="AA62" s="99"/>
      <c r="AB62" s="99"/>
      <c r="AC62" s="99"/>
      <c r="AD62" s="100"/>
    </row>
    <row r="63" spans="3:30" ht="35.049999999999997" customHeight="1" x14ac:dyDescent="0.45">
      <c r="C63" s="122" t="s">
        <v>281</v>
      </c>
      <c r="D63" s="123" t="s">
        <v>400</v>
      </c>
      <c r="E63" s="499"/>
      <c r="F63" s="33"/>
      <c r="G63" s="34"/>
      <c r="H63" s="35"/>
      <c r="I63" s="35" t="s">
        <v>533</v>
      </c>
      <c r="J63" s="35"/>
      <c r="K63" s="86" t="str">
        <f t="shared" si="18"/>
        <v/>
      </c>
      <c r="L63" s="164">
        <v>0.05</v>
      </c>
      <c r="M63" s="88"/>
      <c r="Q63" s="91">
        <f t="shared" si="35"/>
        <v>0.05</v>
      </c>
      <c r="R63" s="92">
        <f t="shared" si="36"/>
        <v>0.66666666666666663</v>
      </c>
      <c r="S63" s="92">
        <f t="shared" si="37"/>
        <v>1</v>
      </c>
      <c r="T63" s="92">
        <f t="shared" si="38"/>
        <v>0.66666666666666663</v>
      </c>
      <c r="U63" s="92">
        <f t="shared" si="39"/>
        <v>0.05</v>
      </c>
      <c r="V63" s="92">
        <f t="shared" si="40"/>
        <v>0</v>
      </c>
      <c r="W63" s="92" t="b">
        <f t="shared" si="41"/>
        <v>1</v>
      </c>
      <c r="X63" s="92">
        <f t="shared" si="42"/>
        <v>0</v>
      </c>
      <c r="Y63" s="97"/>
      <c r="Z63" s="103"/>
      <c r="AA63" s="99"/>
      <c r="AB63" s="99"/>
      <c r="AC63" s="99"/>
      <c r="AD63" s="100"/>
    </row>
    <row r="64" spans="3:30" ht="35.049999999999997" customHeight="1" x14ac:dyDescent="0.45">
      <c r="C64" s="122" t="s">
        <v>282</v>
      </c>
      <c r="D64" s="123" t="s">
        <v>403</v>
      </c>
      <c r="E64" s="163" t="s">
        <v>404</v>
      </c>
      <c r="F64" s="33"/>
      <c r="G64" s="34"/>
      <c r="H64" s="35"/>
      <c r="I64" s="35" t="s">
        <v>533</v>
      </c>
      <c r="J64" s="35"/>
      <c r="K64" s="86" t="str">
        <f t="shared" si="18"/>
        <v/>
      </c>
      <c r="L64" s="164">
        <v>0.05</v>
      </c>
      <c r="M64" s="88"/>
      <c r="Q64" s="91">
        <f t="shared" si="35"/>
        <v>0.05</v>
      </c>
      <c r="R64" s="92">
        <f t="shared" si="36"/>
        <v>0.66666666666666663</v>
      </c>
      <c r="S64" s="92">
        <f t="shared" si="37"/>
        <v>1</v>
      </c>
      <c r="T64" s="92">
        <f t="shared" si="38"/>
        <v>0.66666666666666663</v>
      </c>
      <c r="U64" s="92">
        <f t="shared" si="39"/>
        <v>0.05</v>
      </c>
      <c r="V64" s="92">
        <f t="shared" si="40"/>
        <v>0</v>
      </c>
      <c r="W64" s="92" t="b">
        <f t="shared" si="41"/>
        <v>1</v>
      </c>
      <c r="X64" s="92">
        <f t="shared" si="42"/>
        <v>0</v>
      </c>
      <c r="Y64" s="97"/>
      <c r="Z64" s="103"/>
      <c r="AA64" s="99"/>
      <c r="AB64" s="99"/>
      <c r="AC64" s="99"/>
      <c r="AD64" s="100"/>
    </row>
    <row r="65" spans="3:30" ht="50.05" customHeight="1" x14ac:dyDescent="0.45">
      <c r="C65" s="122" t="s">
        <v>283</v>
      </c>
      <c r="D65" s="123" t="s">
        <v>405</v>
      </c>
      <c r="E65" s="161" t="s">
        <v>406</v>
      </c>
      <c r="F65" s="10"/>
      <c r="G65" s="34"/>
      <c r="H65" s="34"/>
      <c r="I65" s="34" t="s">
        <v>533</v>
      </c>
      <c r="J65" s="34"/>
      <c r="K65" s="86" t="str">
        <f t="shared" si="18"/>
        <v/>
      </c>
      <c r="L65" s="164">
        <v>0.1</v>
      </c>
      <c r="M65" s="88"/>
      <c r="Q65" s="91">
        <f t="shared" si="35"/>
        <v>0.1</v>
      </c>
      <c r="R65" s="92">
        <f t="shared" si="36"/>
        <v>1.3333333333333333</v>
      </c>
      <c r="S65" s="92">
        <f t="shared" si="37"/>
        <v>1</v>
      </c>
      <c r="T65" s="92">
        <f t="shared" si="38"/>
        <v>0.66666666666666663</v>
      </c>
      <c r="U65" s="92">
        <f t="shared" si="39"/>
        <v>0.1</v>
      </c>
      <c r="V65" s="92">
        <f t="shared" si="40"/>
        <v>0</v>
      </c>
      <c r="W65" s="92" t="b">
        <f t="shared" si="41"/>
        <v>1</v>
      </c>
      <c r="X65" s="92">
        <f t="shared" si="42"/>
        <v>0</v>
      </c>
      <c r="Y65" s="97"/>
      <c r="Z65" s="103"/>
      <c r="AA65" s="99"/>
      <c r="AB65" s="99"/>
      <c r="AC65" s="99"/>
      <c r="AD65" s="100"/>
    </row>
    <row r="66" spans="3:30" ht="35.049999999999997" customHeight="1" x14ac:dyDescent="0.45">
      <c r="C66" s="122" t="s">
        <v>284</v>
      </c>
      <c r="D66" s="123" t="s">
        <v>407</v>
      </c>
      <c r="E66" s="163" t="s">
        <v>408</v>
      </c>
      <c r="F66" s="33"/>
      <c r="G66" s="34"/>
      <c r="H66" s="35"/>
      <c r="I66" s="35" t="s">
        <v>533</v>
      </c>
      <c r="J66" s="35"/>
      <c r="K66" s="86" t="str">
        <f t="shared" si="18"/>
        <v/>
      </c>
      <c r="L66" s="164">
        <v>0.1</v>
      </c>
      <c r="M66" s="88"/>
      <c r="Q66" s="91">
        <f t="shared" si="35"/>
        <v>0.1</v>
      </c>
      <c r="R66" s="92">
        <f t="shared" si="36"/>
        <v>1.3333333333333333</v>
      </c>
      <c r="S66" s="92">
        <f t="shared" si="37"/>
        <v>1</v>
      </c>
      <c r="T66" s="92">
        <f t="shared" si="38"/>
        <v>0.66666666666666663</v>
      </c>
      <c r="U66" s="92">
        <f t="shared" si="39"/>
        <v>0.1</v>
      </c>
      <c r="V66" s="92">
        <f t="shared" si="40"/>
        <v>0</v>
      </c>
      <c r="W66" s="92" t="b">
        <f t="shared" si="41"/>
        <v>1</v>
      </c>
      <c r="X66" s="92">
        <f t="shared" si="42"/>
        <v>0</v>
      </c>
      <c r="Y66" s="97"/>
      <c r="Z66" s="103"/>
      <c r="AA66" s="99"/>
      <c r="AB66" s="99"/>
      <c r="AC66" s="99"/>
      <c r="AD66" s="100"/>
    </row>
    <row r="67" spans="3:30" ht="50.05" customHeight="1" x14ac:dyDescent="0.45">
      <c r="C67" s="122" t="s">
        <v>285</v>
      </c>
      <c r="D67" s="123" t="s">
        <v>409</v>
      </c>
      <c r="E67" s="165" t="s">
        <v>410</v>
      </c>
      <c r="F67" s="10"/>
      <c r="G67" s="36"/>
      <c r="H67" s="36"/>
      <c r="I67" s="36" t="s">
        <v>533</v>
      </c>
      <c r="J67" s="36"/>
      <c r="K67" s="86" t="str">
        <f t="shared" si="18"/>
        <v/>
      </c>
      <c r="L67" s="87">
        <v>0.1</v>
      </c>
      <c r="M67" s="88"/>
      <c r="Q67" s="91">
        <f t="shared" si="35"/>
        <v>0.1</v>
      </c>
      <c r="R67" s="92">
        <f t="shared" si="36"/>
        <v>1.3333333333333333</v>
      </c>
      <c r="S67" s="92">
        <f t="shared" si="37"/>
        <v>1</v>
      </c>
      <c r="T67" s="92">
        <f t="shared" si="38"/>
        <v>0.66666666666666663</v>
      </c>
      <c r="U67" s="92">
        <f t="shared" si="39"/>
        <v>0.1</v>
      </c>
      <c r="V67" s="92">
        <f t="shared" si="40"/>
        <v>0</v>
      </c>
      <c r="W67" s="92" t="b">
        <f t="shared" si="41"/>
        <v>1</v>
      </c>
      <c r="X67" s="92">
        <f t="shared" si="42"/>
        <v>0</v>
      </c>
      <c r="Y67" s="97"/>
      <c r="Z67" s="103"/>
      <c r="AA67" s="99"/>
      <c r="AB67" s="99"/>
      <c r="AC67" s="99"/>
      <c r="AD67" s="100"/>
    </row>
    <row r="68" spans="3:30" ht="35.049999999999997" customHeight="1" x14ac:dyDescent="0.45">
      <c r="C68" s="122" t="s">
        <v>286</v>
      </c>
      <c r="D68" s="123" t="s">
        <v>363</v>
      </c>
      <c r="E68" s="165" t="s">
        <v>543</v>
      </c>
      <c r="F68" s="10"/>
      <c r="G68" s="36"/>
      <c r="H68" s="36"/>
      <c r="I68" s="36" t="s">
        <v>533</v>
      </c>
      <c r="J68" s="36"/>
      <c r="K68" s="86" t="str">
        <f t="shared" si="18"/>
        <v/>
      </c>
      <c r="L68" s="87">
        <v>0.05</v>
      </c>
      <c r="M68" s="88"/>
      <c r="Q68" s="91">
        <f t="shared" si="35"/>
        <v>0.05</v>
      </c>
      <c r="R68" s="92">
        <f t="shared" si="36"/>
        <v>0.66666666666666663</v>
      </c>
      <c r="S68" s="92">
        <f t="shared" si="37"/>
        <v>1</v>
      </c>
      <c r="T68" s="92">
        <f t="shared" si="38"/>
        <v>0.66666666666666663</v>
      </c>
      <c r="U68" s="92">
        <f t="shared" si="39"/>
        <v>0.05</v>
      </c>
      <c r="V68" s="92">
        <f t="shared" si="40"/>
        <v>0</v>
      </c>
      <c r="W68" s="92" t="b">
        <f t="shared" si="41"/>
        <v>1</v>
      </c>
      <c r="X68" s="92">
        <f t="shared" si="42"/>
        <v>0</v>
      </c>
      <c r="Y68" s="105"/>
      <c r="Z68" s="106">
        <f>Z58*AA58</f>
        <v>0.2</v>
      </c>
      <c r="AA68" s="107"/>
      <c r="AB68" s="107"/>
      <c r="AC68" s="107"/>
      <c r="AD68" s="108"/>
    </row>
    <row r="69" spans="3:30" ht="36" customHeight="1" x14ac:dyDescent="0.45">
      <c r="C69" s="493" t="s">
        <v>287</v>
      </c>
      <c r="D69" s="494"/>
      <c r="E69" s="494"/>
      <c r="F69" s="494"/>
      <c r="G69" s="494"/>
      <c r="H69" s="494"/>
      <c r="I69" s="494"/>
      <c r="J69" s="494"/>
      <c r="K69" s="494"/>
      <c r="L69" s="162">
        <v>0.2</v>
      </c>
      <c r="M69" s="78">
        <f>SUM(L70:L77)</f>
        <v>1</v>
      </c>
    </row>
    <row r="70" spans="3:30" ht="50.05" customHeight="1" x14ac:dyDescent="0.45">
      <c r="C70" s="122" t="s">
        <v>288</v>
      </c>
      <c r="D70" s="123" t="s">
        <v>411</v>
      </c>
      <c r="E70" s="497" t="s">
        <v>412</v>
      </c>
      <c r="F70" s="33"/>
      <c r="G70" s="34"/>
      <c r="H70" s="34"/>
      <c r="I70" s="34" t="s">
        <v>533</v>
      </c>
      <c r="J70" s="35"/>
      <c r="K70" s="86" t="str">
        <f t="shared" ref="K70:K77" si="43">IF(S70&gt;1,"?",(IF(X70&gt;0,"?","")))</f>
        <v/>
      </c>
      <c r="L70" s="164">
        <v>0.15</v>
      </c>
      <c r="M70" s="88"/>
      <c r="Q70" s="91">
        <f>L70</f>
        <v>0.15</v>
      </c>
      <c r="R70" s="92">
        <f>IF(J70&lt;&gt;"",1,IF(I70&lt;&gt;"",2/3,IF(H70&lt;&gt;"",1/3,0)))*Q70*20</f>
        <v>1.9999999999999998</v>
      </c>
      <c r="S70" s="92">
        <f>IF(F70="",IF(G70&lt;&gt;"",1,0)+IF(H70&lt;&gt;"",1,0)+IF(I70&lt;&gt;"",1,0)+IF(J70&lt;&gt;"",1,0),0)</f>
        <v>1</v>
      </c>
      <c r="T70" s="92">
        <f>IF(F70&lt;&gt;"",0,IF(G70="",(R70/(Q70*20)),0.02+(R70/(Q70*20))))</f>
        <v>0.66666666666666663</v>
      </c>
      <c r="U70" s="92">
        <f>IF(F70&lt;&gt;"",0,Q70)</f>
        <v>0.15</v>
      </c>
      <c r="V70" s="92">
        <f>IF(K70&lt;&gt;"",1,0)</f>
        <v>0</v>
      </c>
      <c r="W70" s="92" t="b">
        <f>IF(F70="",OR(G70&lt;&gt;"",H70&lt;&gt;"",I70&lt;&gt;"",J70&lt;&gt;""),0)</f>
        <v>1</v>
      </c>
      <c r="X70" s="92">
        <f>IF(F70&lt;&gt;"",IF(G70&lt;&gt;"",1,0)+IF(H70&lt;&gt;"",1,0)+IF(I70&lt;&gt;"",1,0)+IF(J70&lt;&gt;"",1,0),0)</f>
        <v>0</v>
      </c>
      <c r="Y70" s="92" t="b">
        <f>OR(W70=FALSE,W71=FALSE,W72=FALSE,W73=FALSE,W74=FALSE,W75=FALSE,W76=FALSE,W77=FALSE)</f>
        <v>0</v>
      </c>
      <c r="Z70" s="93">
        <f>SUM(U70:U77)</f>
        <v>1</v>
      </c>
      <c r="AA70" s="94">
        <f>L69</f>
        <v>0.2</v>
      </c>
      <c r="AB70" s="92">
        <f>SUM(T70:T77)</f>
        <v>5.333333333333333</v>
      </c>
      <c r="AC70" s="92">
        <f>IF(SUM(S70:S77)=0,0,1)</f>
        <v>1</v>
      </c>
      <c r="AD70" s="95">
        <f>IF(AC70=1,SUMPRODUCT(R70:R77,S70:S77)/SUMPRODUCT(Q70:Q77,S70:S77),0)</f>
        <v>13.333333333333332</v>
      </c>
    </row>
    <row r="71" spans="3:30" ht="50.05" customHeight="1" x14ac:dyDescent="0.45">
      <c r="C71" s="122" t="s">
        <v>289</v>
      </c>
      <c r="D71" s="123" t="s">
        <v>413</v>
      </c>
      <c r="E71" s="498"/>
      <c r="F71" s="33"/>
      <c r="G71" s="34"/>
      <c r="H71" s="34"/>
      <c r="I71" s="34" t="s">
        <v>533</v>
      </c>
      <c r="J71" s="35"/>
      <c r="K71" s="86" t="str">
        <f t="shared" si="43"/>
        <v/>
      </c>
      <c r="L71" s="164">
        <v>0.15</v>
      </c>
      <c r="M71" s="88"/>
      <c r="Q71" s="91">
        <f t="shared" ref="Q71:Q77" si="44">L71</f>
        <v>0.15</v>
      </c>
      <c r="R71" s="92">
        <f t="shared" ref="R71:R77" si="45">IF(J71&lt;&gt;"",1,IF(I71&lt;&gt;"",2/3,IF(H71&lt;&gt;"",1/3,0)))*Q71*20</f>
        <v>1.9999999999999998</v>
      </c>
      <c r="S71" s="92">
        <f t="shared" ref="S71:S77" si="46">IF(F71="",IF(G71&lt;&gt;"",1,0)+IF(H71&lt;&gt;"",1,0)+IF(I71&lt;&gt;"",1,0)+IF(J71&lt;&gt;"",1,0),0)</f>
        <v>1</v>
      </c>
      <c r="T71" s="92">
        <f t="shared" ref="T71:T77" si="47">IF(F71&lt;&gt;"",0,IF(G71="",(R71/(Q71*20)),0.02+(R71/(Q71*20))))</f>
        <v>0.66666666666666663</v>
      </c>
      <c r="U71" s="92">
        <f t="shared" ref="U71:U77" si="48">IF(F71&lt;&gt;"",0,Q71)</f>
        <v>0.15</v>
      </c>
      <c r="V71" s="92">
        <f t="shared" ref="V71:V77" si="49">IF(K71&lt;&gt;"",1,0)</f>
        <v>0</v>
      </c>
      <c r="W71" s="92" t="b">
        <f t="shared" ref="W71:W77" si="50">IF(F71="",OR(G71&lt;&gt;"",H71&lt;&gt;"",I71&lt;&gt;"",J71&lt;&gt;""),0)</f>
        <v>1</v>
      </c>
      <c r="X71" s="92">
        <f t="shared" ref="X71:X77" si="51">IF(F71&lt;&gt;"",IF(G71&lt;&gt;"",1,0)+IF(H71&lt;&gt;"",1,0)+IF(I71&lt;&gt;"",1,0)+IF(J71&lt;&gt;"",1,0),0)</f>
        <v>0</v>
      </c>
      <c r="Y71" s="97"/>
      <c r="Z71" s="98"/>
      <c r="AA71" s="99"/>
      <c r="AB71" s="99"/>
      <c r="AC71" s="99"/>
      <c r="AD71" s="100"/>
    </row>
    <row r="72" spans="3:30" ht="35.049999999999997" customHeight="1" x14ac:dyDescent="0.45">
      <c r="C72" s="122" t="s">
        <v>290</v>
      </c>
      <c r="D72" s="123" t="s">
        <v>414</v>
      </c>
      <c r="E72" s="499"/>
      <c r="F72" s="33"/>
      <c r="G72" s="34"/>
      <c r="H72" s="34"/>
      <c r="I72" s="34" t="s">
        <v>533</v>
      </c>
      <c r="J72" s="35"/>
      <c r="K72" s="86" t="str">
        <f t="shared" si="43"/>
        <v/>
      </c>
      <c r="L72" s="164">
        <v>0.15</v>
      </c>
      <c r="M72" s="88"/>
      <c r="Q72" s="91">
        <f t="shared" si="44"/>
        <v>0.15</v>
      </c>
      <c r="R72" s="92">
        <f t="shared" si="45"/>
        <v>1.9999999999999998</v>
      </c>
      <c r="S72" s="92">
        <f t="shared" si="46"/>
        <v>1</v>
      </c>
      <c r="T72" s="92">
        <f t="shared" si="47"/>
        <v>0.66666666666666663</v>
      </c>
      <c r="U72" s="92">
        <f t="shared" si="48"/>
        <v>0.15</v>
      </c>
      <c r="V72" s="92">
        <f t="shared" si="49"/>
        <v>0</v>
      </c>
      <c r="W72" s="92" t="b">
        <f t="shared" si="50"/>
        <v>1</v>
      </c>
      <c r="X72" s="92">
        <f t="shared" si="51"/>
        <v>0</v>
      </c>
      <c r="Y72" s="97"/>
      <c r="Z72" s="103"/>
      <c r="AA72" s="99"/>
      <c r="AB72" s="99"/>
      <c r="AC72" s="99"/>
      <c r="AD72" s="100"/>
    </row>
    <row r="73" spans="3:30" ht="50.05" customHeight="1" x14ac:dyDescent="0.45">
      <c r="C73" s="122" t="s">
        <v>291</v>
      </c>
      <c r="D73" s="123" t="s">
        <v>415</v>
      </c>
      <c r="E73" s="163" t="s">
        <v>416</v>
      </c>
      <c r="F73" s="33"/>
      <c r="G73" s="34"/>
      <c r="H73" s="34"/>
      <c r="I73" s="34" t="s">
        <v>533</v>
      </c>
      <c r="J73" s="35"/>
      <c r="K73" s="86" t="str">
        <f t="shared" si="43"/>
        <v/>
      </c>
      <c r="L73" s="164">
        <v>0.15</v>
      </c>
      <c r="M73" s="88"/>
      <c r="Q73" s="91">
        <f t="shared" si="44"/>
        <v>0.15</v>
      </c>
      <c r="R73" s="92">
        <f t="shared" si="45"/>
        <v>1.9999999999999998</v>
      </c>
      <c r="S73" s="92">
        <f t="shared" si="46"/>
        <v>1</v>
      </c>
      <c r="T73" s="92">
        <f t="shared" si="47"/>
        <v>0.66666666666666663</v>
      </c>
      <c r="U73" s="92">
        <f t="shared" si="48"/>
        <v>0.15</v>
      </c>
      <c r="V73" s="92">
        <f t="shared" si="49"/>
        <v>0</v>
      </c>
      <c r="W73" s="92" t="b">
        <f t="shared" si="50"/>
        <v>1</v>
      </c>
      <c r="X73" s="92">
        <f t="shared" si="51"/>
        <v>0</v>
      </c>
      <c r="Y73" s="97"/>
      <c r="Z73" s="103"/>
      <c r="AA73" s="99"/>
      <c r="AB73" s="99"/>
      <c r="AC73" s="99"/>
      <c r="AD73" s="100"/>
    </row>
    <row r="74" spans="3:30" ht="35.049999999999997" customHeight="1" x14ac:dyDescent="0.45">
      <c r="C74" s="122" t="s">
        <v>292</v>
      </c>
      <c r="D74" s="123" t="s">
        <v>417</v>
      </c>
      <c r="E74" s="163" t="s">
        <v>418</v>
      </c>
      <c r="F74" s="33"/>
      <c r="G74" s="34"/>
      <c r="H74" s="34"/>
      <c r="I74" s="34" t="s">
        <v>533</v>
      </c>
      <c r="J74" s="35"/>
      <c r="K74" s="86" t="str">
        <f t="shared" si="43"/>
        <v/>
      </c>
      <c r="L74" s="164">
        <v>0.1</v>
      </c>
      <c r="M74" s="88"/>
      <c r="Q74" s="91">
        <f t="shared" si="44"/>
        <v>0.1</v>
      </c>
      <c r="R74" s="92">
        <f t="shared" si="45"/>
        <v>1.3333333333333333</v>
      </c>
      <c r="S74" s="92">
        <f t="shared" si="46"/>
        <v>1</v>
      </c>
      <c r="T74" s="92">
        <f t="shared" si="47"/>
        <v>0.66666666666666663</v>
      </c>
      <c r="U74" s="92">
        <f t="shared" si="48"/>
        <v>0.1</v>
      </c>
      <c r="V74" s="92">
        <f t="shared" si="49"/>
        <v>0</v>
      </c>
      <c r="W74" s="92" t="b">
        <f t="shared" si="50"/>
        <v>1</v>
      </c>
      <c r="X74" s="92">
        <f t="shared" si="51"/>
        <v>0</v>
      </c>
      <c r="Y74" s="97"/>
      <c r="Z74" s="103"/>
      <c r="AA74" s="99"/>
      <c r="AB74" s="99"/>
      <c r="AC74" s="99"/>
      <c r="AD74" s="100"/>
    </row>
    <row r="75" spans="3:30" ht="35.049999999999997" customHeight="1" x14ac:dyDescent="0.45">
      <c r="C75" s="122" t="s">
        <v>293</v>
      </c>
      <c r="D75" s="123" t="s">
        <v>419</v>
      </c>
      <c r="E75" s="163" t="s">
        <v>420</v>
      </c>
      <c r="F75" s="33"/>
      <c r="G75" s="34"/>
      <c r="H75" s="34"/>
      <c r="I75" s="34" t="s">
        <v>533</v>
      </c>
      <c r="J75" s="35"/>
      <c r="K75" s="86" t="str">
        <f t="shared" si="43"/>
        <v/>
      </c>
      <c r="L75" s="164">
        <v>0.15</v>
      </c>
      <c r="M75" s="88"/>
      <c r="Q75" s="91">
        <f t="shared" si="44"/>
        <v>0.15</v>
      </c>
      <c r="R75" s="92">
        <f t="shared" si="45"/>
        <v>1.9999999999999998</v>
      </c>
      <c r="S75" s="92">
        <f t="shared" si="46"/>
        <v>1</v>
      </c>
      <c r="T75" s="92">
        <f t="shared" si="47"/>
        <v>0.66666666666666663</v>
      </c>
      <c r="U75" s="92">
        <f t="shared" si="48"/>
        <v>0.15</v>
      </c>
      <c r="V75" s="92">
        <f t="shared" si="49"/>
        <v>0</v>
      </c>
      <c r="W75" s="92" t="b">
        <f t="shared" si="50"/>
        <v>1</v>
      </c>
      <c r="X75" s="92">
        <f t="shared" si="51"/>
        <v>0</v>
      </c>
      <c r="Y75" s="97"/>
      <c r="Z75" s="103"/>
      <c r="AA75" s="99"/>
      <c r="AB75" s="99"/>
      <c r="AC75" s="99"/>
      <c r="AD75" s="100"/>
    </row>
    <row r="76" spans="3:30" ht="35.049999999999997" customHeight="1" x14ac:dyDescent="0.45">
      <c r="C76" s="122" t="s">
        <v>294</v>
      </c>
      <c r="D76" s="123" t="s">
        <v>421</v>
      </c>
      <c r="E76" s="163" t="s">
        <v>422</v>
      </c>
      <c r="F76" s="33"/>
      <c r="G76" s="34"/>
      <c r="H76" s="34"/>
      <c r="I76" s="34" t="s">
        <v>533</v>
      </c>
      <c r="J76" s="35"/>
      <c r="K76" s="86" t="str">
        <f t="shared" si="43"/>
        <v/>
      </c>
      <c r="L76" s="164">
        <v>0.1</v>
      </c>
      <c r="M76" s="88"/>
      <c r="Q76" s="91">
        <f t="shared" si="44"/>
        <v>0.1</v>
      </c>
      <c r="R76" s="92">
        <f t="shared" si="45"/>
        <v>1.3333333333333333</v>
      </c>
      <c r="S76" s="92">
        <f t="shared" si="46"/>
        <v>1</v>
      </c>
      <c r="T76" s="92">
        <f t="shared" si="47"/>
        <v>0.66666666666666663</v>
      </c>
      <c r="U76" s="92">
        <f t="shared" si="48"/>
        <v>0.1</v>
      </c>
      <c r="V76" s="92">
        <f t="shared" si="49"/>
        <v>0</v>
      </c>
      <c r="W76" s="92" t="b">
        <f t="shared" si="50"/>
        <v>1</v>
      </c>
      <c r="X76" s="92">
        <f t="shared" si="51"/>
        <v>0</v>
      </c>
      <c r="Y76" s="97"/>
      <c r="Z76" s="103"/>
      <c r="AA76" s="99"/>
      <c r="AB76" s="99"/>
      <c r="AC76" s="99"/>
      <c r="AD76" s="100"/>
    </row>
    <row r="77" spans="3:30" ht="35.049999999999997" customHeight="1" x14ac:dyDescent="0.45">
      <c r="C77" s="122" t="s">
        <v>295</v>
      </c>
      <c r="D77" s="123" t="s">
        <v>363</v>
      </c>
      <c r="E77" s="163" t="s">
        <v>543</v>
      </c>
      <c r="F77" s="33"/>
      <c r="G77" s="34"/>
      <c r="H77" s="34"/>
      <c r="I77" s="34" t="s">
        <v>533</v>
      </c>
      <c r="J77" s="35"/>
      <c r="K77" s="86" t="str">
        <f t="shared" si="43"/>
        <v/>
      </c>
      <c r="L77" s="164">
        <v>0.05</v>
      </c>
      <c r="M77" s="88"/>
      <c r="Q77" s="91">
        <f t="shared" si="44"/>
        <v>0.05</v>
      </c>
      <c r="R77" s="92">
        <f t="shared" si="45"/>
        <v>0.66666666666666663</v>
      </c>
      <c r="S77" s="92">
        <f t="shared" si="46"/>
        <v>1</v>
      </c>
      <c r="T77" s="92">
        <f t="shared" si="47"/>
        <v>0.66666666666666663</v>
      </c>
      <c r="U77" s="92">
        <f t="shared" si="48"/>
        <v>0.05</v>
      </c>
      <c r="V77" s="92">
        <f t="shared" si="49"/>
        <v>0</v>
      </c>
      <c r="W77" s="92" t="b">
        <f t="shared" si="50"/>
        <v>1</v>
      </c>
      <c r="X77" s="92">
        <f t="shared" si="51"/>
        <v>0</v>
      </c>
      <c r="Y77" s="105"/>
      <c r="Z77" s="106">
        <f>Z70*AA70</f>
        <v>0.2</v>
      </c>
      <c r="AA77" s="107"/>
      <c r="AB77" s="107"/>
      <c r="AC77" s="107"/>
      <c r="AD77" s="108"/>
    </row>
    <row r="78" spans="3:30" ht="36" customHeight="1" x14ac:dyDescent="0.45">
      <c r="C78" s="493" t="s">
        <v>296</v>
      </c>
      <c r="D78" s="494"/>
      <c r="E78" s="494"/>
      <c r="F78" s="494"/>
      <c r="G78" s="494"/>
      <c r="H78" s="494"/>
      <c r="I78" s="494"/>
      <c r="J78" s="494"/>
      <c r="K78" s="494"/>
      <c r="L78" s="162">
        <v>0.1</v>
      </c>
      <c r="M78" s="78">
        <f>SUM(L79:L83)</f>
        <v>0.99999999999999989</v>
      </c>
    </row>
    <row r="79" spans="3:30" ht="35.049999999999997" customHeight="1" x14ac:dyDescent="0.45">
      <c r="C79" s="122" t="s">
        <v>297</v>
      </c>
      <c r="D79" s="123" t="s">
        <v>423</v>
      </c>
      <c r="E79" s="163" t="s">
        <v>424</v>
      </c>
      <c r="F79" s="33"/>
      <c r="G79" s="34"/>
      <c r="H79" s="34"/>
      <c r="I79" s="34" t="s">
        <v>533</v>
      </c>
      <c r="J79" s="35"/>
      <c r="K79" s="86" t="str">
        <f t="shared" ref="K79:K83" si="52">IF(S79&gt;1,"?",(IF(X79&gt;0,"?","")))</f>
        <v/>
      </c>
      <c r="L79" s="164">
        <v>0.2</v>
      </c>
      <c r="M79" s="88"/>
      <c r="Q79" s="91">
        <f>L79</f>
        <v>0.2</v>
      </c>
      <c r="R79" s="92">
        <f>IF(J79&lt;&gt;"",1,IF(I79&lt;&gt;"",2/3,IF(H79&lt;&gt;"",1/3,0)))*Q79*20</f>
        <v>2.6666666666666665</v>
      </c>
      <c r="S79" s="92">
        <f>IF(F79="",IF(G79&lt;&gt;"",1,0)+IF(H79&lt;&gt;"",1,0)+IF(I79&lt;&gt;"",1,0)+IF(J79&lt;&gt;"",1,0),0)</f>
        <v>1</v>
      </c>
      <c r="T79" s="92">
        <f>IF(F79&lt;&gt;"",0,IF(G79="",(R79/(Q79*20)),0.02+(R79/(Q79*20))))</f>
        <v>0.66666666666666663</v>
      </c>
      <c r="U79" s="92">
        <f>IF(F79&lt;&gt;"",0,Q79)</f>
        <v>0.2</v>
      </c>
      <c r="V79" s="92">
        <f>IF(K79&lt;&gt;"",1,0)</f>
        <v>0</v>
      </c>
      <c r="W79" s="92" t="b">
        <f>IF(F79="",OR(G79&lt;&gt;"",H79&lt;&gt;"",I79&lt;&gt;"",J79&lt;&gt;""),0)</f>
        <v>1</v>
      </c>
      <c r="X79" s="92">
        <f>IF(F79&lt;&gt;"",IF(G79&lt;&gt;"",1,0)+IF(H79&lt;&gt;"",1,0)+IF(I79&lt;&gt;"",1,0)+IF(J79&lt;&gt;"",1,0),0)</f>
        <v>0</v>
      </c>
      <c r="Y79" s="92" t="b">
        <f>OR(W79=FALSE,W80=FALSE,W81=FALSE,W82=FALSE,W83=FALSE)</f>
        <v>0</v>
      </c>
      <c r="Z79" s="93">
        <f>SUM(U79:U83)</f>
        <v>0.99999999999999989</v>
      </c>
      <c r="AA79" s="94">
        <f>L78</f>
        <v>0.1</v>
      </c>
      <c r="AB79" s="92">
        <f>SUM(T79:T83)</f>
        <v>3.333333333333333</v>
      </c>
      <c r="AC79" s="92">
        <f>IF(SUM(S79:S83)=0,0,1)</f>
        <v>1</v>
      </c>
      <c r="AD79" s="95">
        <f>IF(AC79=1,SUMPRODUCT(R79:R83,S79:S83)/SUMPRODUCT(Q79:Q83,S79:S83),0)</f>
        <v>13.333333333333334</v>
      </c>
    </row>
    <row r="80" spans="3:30" ht="35.049999999999997" customHeight="1" x14ac:dyDescent="0.45">
      <c r="C80" s="122" t="s">
        <v>298</v>
      </c>
      <c r="D80" s="123" t="s">
        <v>425</v>
      </c>
      <c r="E80" s="163" t="s">
        <v>426</v>
      </c>
      <c r="F80" s="33"/>
      <c r="G80" s="34"/>
      <c r="H80" s="34"/>
      <c r="I80" s="34" t="s">
        <v>533</v>
      </c>
      <c r="J80" s="35"/>
      <c r="K80" s="86" t="str">
        <f t="shared" si="52"/>
        <v/>
      </c>
      <c r="L80" s="164">
        <v>0.2</v>
      </c>
      <c r="M80" s="88"/>
      <c r="Q80" s="91">
        <f t="shared" ref="Q80:Q83" si="53">L80</f>
        <v>0.2</v>
      </c>
      <c r="R80" s="92">
        <f t="shared" ref="R80:R83" si="54">IF(J80&lt;&gt;"",1,IF(I80&lt;&gt;"",2/3,IF(H80&lt;&gt;"",1/3,0)))*Q80*20</f>
        <v>2.6666666666666665</v>
      </c>
      <c r="S80" s="92">
        <f t="shared" ref="S80:S83" si="55">IF(F80="",IF(G80&lt;&gt;"",1,0)+IF(H80&lt;&gt;"",1,0)+IF(I80&lt;&gt;"",1,0)+IF(J80&lt;&gt;"",1,0),0)</f>
        <v>1</v>
      </c>
      <c r="T80" s="92">
        <f t="shared" ref="T80:T83" si="56">IF(F80&lt;&gt;"",0,IF(G80="",(R80/(Q80*20)),0.02+(R80/(Q80*20))))</f>
        <v>0.66666666666666663</v>
      </c>
      <c r="U80" s="92">
        <f t="shared" ref="U80:U83" si="57">IF(F80&lt;&gt;"",0,Q80)</f>
        <v>0.2</v>
      </c>
      <c r="V80" s="92">
        <f t="shared" ref="V80:V83" si="58">IF(K80&lt;&gt;"",1,0)</f>
        <v>0</v>
      </c>
      <c r="W80" s="92" t="b">
        <f t="shared" ref="W80:W83" si="59">IF(F80="",OR(G80&lt;&gt;"",H80&lt;&gt;"",I80&lt;&gt;"",J80&lt;&gt;""),0)</f>
        <v>1</v>
      </c>
      <c r="X80" s="92">
        <f t="shared" ref="X80:X83" si="60">IF(F80&lt;&gt;"",IF(G80&lt;&gt;"",1,0)+IF(H80&lt;&gt;"",1,0)+IF(I80&lt;&gt;"",1,0)+IF(J80&lt;&gt;"",1,0),0)</f>
        <v>0</v>
      </c>
      <c r="Y80" s="97"/>
      <c r="Z80" s="98"/>
      <c r="AA80" s="99"/>
      <c r="AB80" s="99"/>
      <c r="AC80" s="99"/>
      <c r="AD80" s="100"/>
    </row>
    <row r="81" spans="3:30" ht="35.049999999999997" customHeight="1" x14ac:dyDescent="0.45">
      <c r="C81" s="122" t="s">
        <v>299</v>
      </c>
      <c r="D81" s="123" t="s">
        <v>427</v>
      </c>
      <c r="E81" s="163" t="s">
        <v>428</v>
      </c>
      <c r="F81" s="33"/>
      <c r="G81" s="34"/>
      <c r="H81" s="34"/>
      <c r="I81" s="34" t="s">
        <v>533</v>
      </c>
      <c r="J81" s="35"/>
      <c r="K81" s="86" t="str">
        <f t="shared" si="52"/>
        <v/>
      </c>
      <c r="L81" s="164">
        <v>0.3</v>
      </c>
      <c r="M81" s="88"/>
      <c r="Q81" s="91">
        <f t="shared" si="53"/>
        <v>0.3</v>
      </c>
      <c r="R81" s="92">
        <f t="shared" si="54"/>
        <v>3.9999999999999996</v>
      </c>
      <c r="S81" s="92">
        <f t="shared" si="55"/>
        <v>1</v>
      </c>
      <c r="T81" s="92">
        <f t="shared" si="56"/>
        <v>0.66666666666666663</v>
      </c>
      <c r="U81" s="92">
        <f t="shared" si="57"/>
        <v>0.3</v>
      </c>
      <c r="V81" s="92">
        <f t="shared" si="58"/>
        <v>0</v>
      </c>
      <c r="W81" s="92" t="b">
        <f t="shared" si="59"/>
        <v>1</v>
      </c>
      <c r="X81" s="92">
        <f t="shared" si="60"/>
        <v>0</v>
      </c>
      <c r="Y81" s="97"/>
      <c r="Z81" s="103"/>
      <c r="AA81" s="99"/>
      <c r="AB81" s="99"/>
      <c r="AC81" s="99"/>
      <c r="AD81" s="100"/>
    </row>
    <row r="82" spans="3:30" ht="50.05" customHeight="1" x14ac:dyDescent="0.45">
      <c r="C82" s="122" t="s">
        <v>300</v>
      </c>
      <c r="D82" s="123" t="s">
        <v>429</v>
      </c>
      <c r="E82" s="163" t="s">
        <v>430</v>
      </c>
      <c r="F82" s="33"/>
      <c r="G82" s="34"/>
      <c r="H82" s="34"/>
      <c r="I82" s="34" t="s">
        <v>533</v>
      </c>
      <c r="J82" s="35"/>
      <c r="K82" s="86" t="str">
        <f t="shared" si="52"/>
        <v/>
      </c>
      <c r="L82" s="164">
        <v>0.2</v>
      </c>
      <c r="M82" s="88"/>
      <c r="Q82" s="91">
        <f t="shared" si="53"/>
        <v>0.2</v>
      </c>
      <c r="R82" s="92">
        <f t="shared" si="54"/>
        <v>2.6666666666666665</v>
      </c>
      <c r="S82" s="92">
        <f t="shared" si="55"/>
        <v>1</v>
      </c>
      <c r="T82" s="92">
        <f t="shared" si="56"/>
        <v>0.66666666666666663</v>
      </c>
      <c r="U82" s="92">
        <f t="shared" si="57"/>
        <v>0.2</v>
      </c>
      <c r="V82" s="92">
        <f t="shared" si="58"/>
        <v>0</v>
      </c>
      <c r="W82" s="92" t="b">
        <f t="shared" si="59"/>
        <v>1</v>
      </c>
      <c r="X82" s="92">
        <f t="shared" si="60"/>
        <v>0</v>
      </c>
      <c r="Y82" s="97"/>
      <c r="Z82" s="103"/>
      <c r="AA82" s="99"/>
      <c r="AB82" s="99"/>
      <c r="AC82" s="99"/>
      <c r="AD82" s="100"/>
    </row>
    <row r="83" spans="3:30" ht="40" customHeight="1" x14ac:dyDescent="0.45">
      <c r="C83" s="122" t="s">
        <v>301</v>
      </c>
      <c r="D83" s="123" t="s">
        <v>431</v>
      </c>
      <c r="E83" s="163" t="s">
        <v>543</v>
      </c>
      <c r="F83" s="33"/>
      <c r="G83" s="34"/>
      <c r="H83" s="34"/>
      <c r="I83" s="34" t="s">
        <v>533</v>
      </c>
      <c r="J83" s="35"/>
      <c r="K83" s="86" t="str">
        <f t="shared" si="52"/>
        <v/>
      </c>
      <c r="L83" s="164">
        <v>0.1</v>
      </c>
      <c r="M83" s="88"/>
      <c r="Q83" s="91">
        <f t="shared" si="53"/>
        <v>0.1</v>
      </c>
      <c r="R83" s="92">
        <f t="shared" si="54"/>
        <v>1.3333333333333333</v>
      </c>
      <c r="S83" s="92">
        <f t="shared" si="55"/>
        <v>1</v>
      </c>
      <c r="T83" s="92">
        <f t="shared" si="56"/>
        <v>0.66666666666666663</v>
      </c>
      <c r="U83" s="92">
        <f t="shared" si="57"/>
        <v>0.1</v>
      </c>
      <c r="V83" s="92">
        <f t="shared" si="58"/>
        <v>0</v>
      </c>
      <c r="W83" s="92" t="b">
        <f t="shared" si="59"/>
        <v>1</v>
      </c>
      <c r="X83" s="92">
        <f t="shared" si="60"/>
        <v>0</v>
      </c>
      <c r="Y83" s="105"/>
      <c r="Z83" s="106">
        <f>Z79*AA79</f>
        <v>9.9999999999999992E-2</v>
      </c>
      <c r="AA83" s="107"/>
      <c r="AB83" s="107"/>
      <c r="AC83" s="107"/>
      <c r="AD83" s="108"/>
    </row>
    <row r="84" spans="3:30" ht="36" customHeight="1" x14ac:dyDescent="0.45">
      <c r="C84" s="493" t="s">
        <v>302</v>
      </c>
      <c r="D84" s="494"/>
      <c r="E84" s="494"/>
      <c r="F84" s="494"/>
      <c r="G84" s="494"/>
      <c r="H84" s="494"/>
      <c r="I84" s="494"/>
      <c r="J84" s="494"/>
      <c r="K84" s="494"/>
      <c r="L84" s="162">
        <v>0.1</v>
      </c>
      <c r="M84" s="78">
        <f>SUM(L85:L90)</f>
        <v>1</v>
      </c>
    </row>
    <row r="85" spans="3:30" ht="35.049999999999997" customHeight="1" x14ac:dyDescent="0.45">
      <c r="C85" s="122" t="s">
        <v>303</v>
      </c>
      <c r="D85" s="123" t="s">
        <v>432</v>
      </c>
      <c r="E85" s="163" t="s">
        <v>433</v>
      </c>
      <c r="F85" s="33"/>
      <c r="G85" s="34"/>
      <c r="H85" s="34"/>
      <c r="I85" s="34" t="s">
        <v>533</v>
      </c>
      <c r="J85" s="35"/>
      <c r="K85" s="86" t="str">
        <f t="shared" ref="K85:K96" si="61">IF(S85&gt;1,"?",(IF(X85&gt;0,"?","")))</f>
        <v/>
      </c>
      <c r="L85" s="164">
        <v>0.25</v>
      </c>
      <c r="M85" s="88"/>
      <c r="Q85" s="91">
        <f>L85</f>
        <v>0.25</v>
      </c>
      <c r="R85" s="92">
        <f>IF(J85&lt;&gt;"",1,IF(I85&lt;&gt;"",2/3,IF(H85&lt;&gt;"",1/3,0)))*Q85*20</f>
        <v>3.333333333333333</v>
      </c>
      <c r="S85" s="92">
        <f>IF(F85="",IF(G85&lt;&gt;"",1,0)+IF(H85&lt;&gt;"",1,0)+IF(I85&lt;&gt;"",1,0)+IF(J85&lt;&gt;"",1,0),0)</f>
        <v>1</v>
      </c>
      <c r="T85" s="92">
        <f>IF(F85&lt;&gt;"",0,IF(G85="",(R85/(Q85*20)),0.02+(R85/(Q85*20))))</f>
        <v>0.66666666666666663</v>
      </c>
      <c r="U85" s="92">
        <f>IF(F85&lt;&gt;"",0,Q85)</f>
        <v>0.25</v>
      </c>
      <c r="V85" s="92">
        <f>IF(K85&lt;&gt;"",1,0)</f>
        <v>0</v>
      </c>
      <c r="W85" s="92" t="b">
        <f>IF(F85="",OR(G85&lt;&gt;"",H85&lt;&gt;"",I85&lt;&gt;"",J85&lt;&gt;""),0)</f>
        <v>1</v>
      </c>
      <c r="X85" s="92">
        <f>IF(F85&lt;&gt;"",IF(G85&lt;&gt;"",1,0)+IF(H85&lt;&gt;"",1,0)+IF(I85&lt;&gt;"",1,0)+IF(J85&lt;&gt;"",1,0),0)</f>
        <v>0</v>
      </c>
      <c r="Y85" s="92" t="b">
        <f>OR(W85=FALSE,W86=FALSE,W87=FALSE,W88=FALSE,W89=FALSE,W90=FALSE)</f>
        <v>0</v>
      </c>
      <c r="Z85" s="93">
        <f>SUM(U85:U90)</f>
        <v>1</v>
      </c>
      <c r="AA85" s="94">
        <f>L84</f>
        <v>0.1</v>
      </c>
      <c r="AB85" s="92">
        <f>SUM(T85:T90)</f>
        <v>3.9999999999999996</v>
      </c>
      <c r="AC85" s="92">
        <f>IF(SUM(S85:S90)=0,0,1)</f>
        <v>1</v>
      </c>
      <c r="AD85" s="95">
        <f>IF(AC85=1,SUMPRODUCT(R85:R90,S85:S90)/SUMPRODUCT(Q85:Q90,S85:S90),0)</f>
        <v>13.333333333333332</v>
      </c>
    </row>
    <row r="86" spans="3:30" ht="35.049999999999997" customHeight="1" x14ac:dyDescent="0.45">
      <c r="C86" s="122" t="s">
        <v>304</v>
      </c>
      <c r="D86" s="123" t="s">
        <v>434</v>
      </c>
      <c r="E86" s="163" t="s">
        <v>435</v>
      </c>
      <c r="F86" s="33"/>
      <c r="G86" s="34"/>
      <c r="H86" s="34"/>
      <c r="I86" s="34" t="s">
        <v>533</v>
      </c>
      <c r="J86" s="35"/>
      <c r="K86" s="86" t="str">
        <f t="shared" si="61"/>
        <v/>
      </c>
      <c r="L86" s="164">
        <v>0.2</v>
      </c>
      <c r="M86" s="88"/>
      <c r="Q86" s="91">
        <f t="shared" ref="Q86:Q90" si="62">L86</f>
        <v>0.2</v>
      </c>
      <c r="R86" s="92">
        <f t="shared" ref="R86:R90" si="63">IF(J86&lt;&gt;"",1,IF(I86&lt;&gt;"",2/3,IF(H86&lt;&gt;"",1/3,0)))*Q86*20</f>
        <v>2.6666666666666665</v>
      </c>
      <c r="S86" s="92">
        <f t="shared" ref="S86:S90" si="64">IF(F86="",IF(G86&lt;&gt;"",1,0)+IF(H86&lt;&gt;"",1,0)+IF(I86&lt;&gt;"",1,0)+IF(J86&lt;&gt;"",1,0),0)</f>
        <v>1</v>
      </c>
      <c r="T86" s="92">
        <f t="shared" ref="T86:T90" si="65">IF(F86&lt;&gt;"",0,IF(G86="",(R86/(Q86*20)),0.02+(R86/(Q86*20))))</f>
        <v>0.66666666666666663</v>
      </c>
      <c r="U86" s="92">
        <f t="shared" ref="U86:U90" si="66">IF(F86&lt;&gt;"",0,Q86)</f>
        <v>0.2</v>
      </c>
      <c r="V86" s="92">
        <f t="shared" ref="V86:V90" si="67">IF(K86&lt;&gt;"",1,0)</f>
        <v>0</v>
      </c>
      <c r="W86" s="92" t="b">
        <f t="shared" ref="W86:W90" si="68">IF(F86="",OR(G86&lt;&gt;"",H86&lt;&gt;"",I86&lt;&gt;"",J86&lt;&gt;""),0)</f>
        <v>1</v>
      </c>
      <c r="X86" s="92">
        <f t="shared" ref="X86:X90" si="69">IF(F86&lt;&gt;"",IF(G86&lt;&gt;"",1,0)+IF(H86&lt;&gt;"",1,0)+IF(I86&lt;&gt;"",1,0)+IF(J86&lt;&gt;"",1,0),0)</f>
        <v>0</v>
      </c>
      <c r="Y86" s="97"/>
      <c r="Z86" s="98"/>
      <c r="AA86" s="99"/>
      <c r="AB86" s="99"/>
      <c r="AC86" s="99"/>
      <c r="AD86" s="100"/>
    </row>
    <row r="87" spans="3:30" ht="35.049999999999997" customHeight="1" x14ac:dyDescent="0.45">
      <c r="C87" s="122" t="s">
        <v>305</v>
      </c>
      <c r="D87" s="123" t="s">
        <v>522</v>
      </c>
      <c r="E87" s="163" t="s">
        <v>436</v>
      </c>
      <c r="F87" s="33"/>
      <c r="G87" s="34"/>
      <c r="H87" s="34"/>
      <c r="I87" s="34" t="s">
        <v>533</v>
      </c>
      <c r="J87" s="35"/>
      <c r="K87" s="86" t="str">
        <f t="shared" si="61"/>
        <v/>
      </c>
      <c r="L87" s="164">
        <v>0.2</v>
      </c>
      <c r="M87" s="88"/>
      <c r="Q87" s="91">
        <f t="shared" si="62"/>
        <v>0.2</v>
      </c>
      <c r="R87" s="92">
        <f t="shared" si="63"/>
        <v>2.6666666666666665</v>
      </c>
      <c r="S87" s="92">
        <f t="shared" si="64"/>
        <v>1</v>
      </c>
      <c r="T87" s="92">
        <f t="shared" si="65"/>
        <v>0.66666666666666663</v>
      </c>
      <c r="U87" s="92">
        <f t="shared" si="66"/>
        <v>0.2</v>
      </c>
      <c r="V87" s="92">
        <f t="shared" si="67"/>
        <v>0</v>
      </c>
      <c r="W87" s="92" t="b">
        <f t="shared" si="68"/>
        <v>1</v>
      </c>
      <c r="X87" s="92">
        <f t="shared" si="69"/>
        <v>0</v>
      </c>
      <c r="Y87" s="97"/>
      <c r="Z87" s="103"/>
      <c r="AA87" s="99"/>
      <c r="AB87" s="99"/>
      <c r="AC87" s="99"/>
      <c r="AD87" s="100"/>
    </row>
    <row r="88" spans="3:30" ht="35.049999999999997" customHeight="1" x14ac:dyDescent="0.45">
      <c r="C88" s="122" t="s">
        <v>306</v>
      </c>
      <c r="D88" s="123" t="s">
        <v>437</v>
      </c>
      <c r="E88" s="163" t="s">
        <v>438</v>
      </c>
      <c r="F88" s="33"/>
      <c r="G88" s="34"/>
      <c r="H88" s="34"/>
      <c r="I88" s="34" t="s">
        <v>533</v>
      </c>
      <c r="J88" s="35"/>
      <c r="K88" s="86" t="str">
        <f t="shared" si="61"/>
        <v/>
      </c>
      <c r="L88" s="164">
        <v>0.2</v>
      </c>
      <c r="M88" s="88"/>
      <c r="Q88" s="91">
        <f t="shared" si="62"/>
        <v>0.2</v>
      </c>
      <c r="R88" s="92">
        <f t="shared" si="63"/>
        <v>2.6666666666666665</v>
      </c>
      <c r="S88" s="92">
        <f t="shared" si="64"/>
        <v>1</v>
      </c>
      <c r="T88" s="92">
        <f t="shared" si="65"/>
        <v>0.66666666666666663</v>
      </c>
      <c r="U88" s="92">
        <f t="shared" si="66"/>
        <v>0.2</v>
      </c>
      <c r="V88" s="92">
        <f t="shared" si="67"/>
        <v>0</v>
      </c>
      <c r="W88" s="92" t="b">
        <f t="shared" si="68"/>
        <v>1</v>
      </c>
      <c r="X88" s="92">
        <f t="shared" si="69"/>
        <v>0</v>
      </c>
      <c r="Y88" s="97"/>
      <c r="Z88" s="103"/>
      <c r="AA88" s="99"/>
      <c r="AB88" s="99"/>
      <c r="AC88" s="99"/>
      <c r="AD88" s="100"/>
    </row>
    <row r="89" spans="3:30" ht="35.049999999999997" customHeight="1" x14ac:dyDescent="0.45">
      <c r="C89" s="122" t="s">
        <v>307</v>
      </c>
      <c r="D89" s="123" t="s">
        <v>373</v>
      </c>
      <c r="E89" s="163" t="s">
        <v>196</v>
      </c>
      <c r="F89" s="33"/>
      <c r="G89" s="34"/>
      <c r="H89" s="34"/>
      <c r="I89" s="34" t="s">
        <v>533</v>
      </c>
      <c r="J89" s="35"/>
      <c r="K89" s="86" t="str">
        <f t="shared" si="61"/>
        <v/>
      </c>
      <c r="L89" s="164">
        <v>0.1</v>
      </c>
      <c r="M89" s="88"/>
      <c r="Q89" s="91">
        <f t="shared" si="62"/>
        <v>0.1</v>
      </c>
      <c r="R89" s="92">
        <f t="shared" si="63"/>
        <v>1.3333333333333333</v>
      </c>
      <c r="S89" s="92">
        <f t="shared" si="64"/>
        <v>1</v>
      </c>
      <c r="T89" s="92">
        <f t="shared" si="65"/>
        <v>0.66666666666666663</v>
      </c>
      <c r="U89" s="92">
        <f t="shared" si="66"/>
        <v>0.1</v>
      </c>
      <c r="V89" s="92">
        <f t="shared" si="67"/>
        <v>0</v>
      </c>
      <c r="W89" s="92" t="b">
        <f t="shared" si="68"/>
        <v>1</v>
      </c>
      <c r="X89" s="92">
        <f t="shared" si="69"/>
        <v>0</v>
      </c>
      <c r="Y89" s="97"/>
      <c r="Z89" s="103"/>
      <c r="AA89" s="99"/>
      <c r="AB89" s="99"/>
      <c r="AC89" s="99"/>
      <c r="AD89" s="100"/>
    </row>
    <row r="90" spans="3:30" ht="35.049999999999997" customHeight="1" x14ac:dyDescent="0.45">
      <c r="C90" s="122" t="s">
        <v>308</v>
      </c>
      <c r="D90" s="123" t="s">
        <v>363</v>
      </c>
      <c r="E90" s="163" t="s">
        <v>543</v>
      </c>
      <c r="F90" s="33"/>
      <c r="G90" s="34"/>
      <c r="H90" s="34"/>
      <c r="I90" s="34" t="s">
        <v>533</v>
      </c>
      <c r="J90" s="35"/>
      <c r="K90" s="86" t="str">
        <f t="shared" si="61"/>
        <v/>
      </c>
      <c r="L90" s="164">
        <v>0.05</v>
      </c>
      <c r="M90" s="88"/>
      <c r="Q90" s="91">
        <f t="shared" si="62"/>
        <v>0.05</v>
      </c>
      <c r="R90" s="92">
        <f t="shared" si="63"/>
        <v>0.66666666666666663</v>
      </c>
      <c r="S90" s="92">
        <f t="shared" si="64"/>
        <v>1</v>
      </c>
      <c r="T90" s="92">
        <f t="shared" si="65"/>
        <v>0.66666666666666663</v>
      </c>
      <c r="U90" s="92">
        <f t="shared" si="66"/>
        <v>0.05</v>
      </c>
      <c r="V90" s="92">
        <f t="shared" si="67"/>
        <v>0</v>
      </c>
      <c r="W90" s="92" t="b">
        <f t="shared" si="68"/>
        <v>1</v>
      </c>
      <c r="X90" s="92">
        <f t="shared" si="69"/>
        <v>0</v>
      </c>
      <c r="Y90" s="105"/>
      <c r="Z90" s="106">
        <f>Z85*AA85</f>
        <v>0.1</v>
      </c>
      <c r="AA90" s="107"/>
      <c r="AB90" s="107"/>
      <c r="AC90" s="107"/>
      <c r="AD90" s="108"/>
    </row>
    <row r="91" spans="3:30" ht="36" customHeight="1" x14ac:dyDescent="0.45">
      <c r="C91" s="493" t="s">
        <v>309</v>
      </c>
      <c r="D91" s="494"/>
      <c r="E91" s="494"/>
      <c r="F91" s="494"/>
      <c r="G91" s="494"/>
      <c r="H91" s="494"/>
      <c r="I91" s="494"/>
      <c r="J91" s="494"/>
      <c r="K91" s="494"/>
      <c r="L91" s="162">
        <v>0.05</v>
      </c>
      <c r="M91" s="78">
        <f>SUM(L92:L96)</f>
        <v>1</v>
      </c>
    </row>
    <row r="92" spans="3:30" ht="35.049999999999997" customHeight="1" x14ac:dyDescent="0.45">
      <c r="C92" s="122" t="s">
        <v>310</v>
      </c>
      <c r="D92" s="123" t="s">
        <v>439</v>
      </c>
      <c r="E92" s="163" t="s">
        <v>440</v>
      </c>
      <c r="F92" s="33"/>
      <c r="G92" s="34"/>
      <c r="H92" s="34"/>
      <c r="I92" s="34" t="s">
        <v>533</v>
      </c>
      <c r="J92" s="35"/>
      <c r="K92" s="86" t="str">
        <f t="shared" si="61"/>
        <v/>
      </c>
      <c r="L92" s="164">
        <v>0.15</v>
      </c>
      <c r="M92" s="88"/>
      <c r="Q92" s="91">
        <f>L92</f>
        <v>0.15</v>
      </c>
      <c r="R92" s="92">
        <f>IF(J92&lt;&gt;"",1,IF(I92&lt;&gt;"",2/3,IF(H92&lt;&gt;"",1/3,0)))*Q92*20</f>
        <v>1.9999999999999998</v>
      </c>
      <c r="S92" s="92">
        <f>IF(F92="",IF(G92&lt;&gt;"",1,0)+IF(H92&lt;&gt;"",1,0)+IF(I92&lt;&gt;"",1,0)+IF(J92&lt;&gt;"",1,0),0)</f>
        <v>1</v>
      </c>
      <c r="T92" s="92">
        <f>IF(F92&lt;&gt;"",0,IF(G92="",(R92/(Q92*20)),0.02+(R92/(Q92*20))))</f>
        <v>0.66666666666666663</v>
      </c>
      <c r="U92" s="92">
        <f>IF(F92&lt;&gt;"",0,Q92)</f>
        <v>0.15</v>
      </c>
      <c r="V92" s="92">
        <f>IF(K92&lt;&gt;"",1,0)</f>
        <v>0</v>
      </c>
      <c r="W92" s="92" t="b">
        <f>IF(F92="",OR(G92&lt;&gt;"",H92&lt;&gt;"",I92&lt;&gt;"",J92&lt;&gt;""),0)</f>
        <v>1</v>
      </c>
      <c r="X92" s="92">
        <f>IF(F92&lt;&gt;"",IF(G92&lt;&gt;"",1,0)+IF(H92&lt;&gt;"",1,0)+IF(I92&lt;&gt;"",1,0)+IF(J92&lt;&gt;"",1,0),0)</f>
        <v>0</v>
      </c>
      <c r="Y92" s="92" t="b">
        <f>OR(W92=FALSE,W93=FALSE,W94=FALSE,W95=FALSE,W96=FALSE)</f>
        <v>0</v>
      </c>
      <c r="Z92" s="93">
        <f>SUM(U92:U96)</f>
        <v>1</v>
      </c>
      <c r="AA92" s="94">
        <f>L91</f>
        <v>0.05</v>
      </c>
      <c r="AB92" s="92">
        <f>SUM(T92:T96)</f>
        <v>3.333333333333333</v>
      </c>
      <c r="AC92" s="92">
        <f>IF(SUM(S92:S96)=0,0,1)</f>
        <v>1</v>
      </c>
      <c r="AD92" s="95">
        <f>IF(AC92=1,SUMPRODUCT(R92:R96,S92:S96)/SUMPRODUCT(Q92:Q96,S92:S96),0)</f>
        <v>13.333333333333332</v>
      </c>
    </row>
    <row r="93" spans="3:30" ht="35.049999999999997" customHeight="1" x14ac:dyDescent="0.45">
      <c r="C93" s="122" t="s">
        <v>311</v>
      </c>
      <c r="D93" s="123" t="s">
        <v>441</v>
      </c>
      <c r="E93" s="163" t="s">
        <v>442</v>
      </c>
      <c r="F93" s="33"/>
      <c r="G93" s="34"/>
      <c r="H93" s="34"/>
      <c r="I93" s="34" t="s">
        <v>533</v>
      </c>
      <c r="J93" s="35"/>
      <c r="K93" s="86" t="str">
        <f t="shared" si="61"/>
        <v/>
      </c>
      <c r="L93" s="164">
        <v>0.15</v>
      </c>
      <c r="M93" s="88"/>
      <c r="Q93" s="91">
        <f t="shared" ref="Q93:Q96" si="70">L93</f>
        <v>0.15</v>
      </c>
      <c r="R93" s="92">
        <f t="shared" ref="R93:R96" si="71">IF(J93&lt;&gt;"",1,IF(I93&lt;&gt;"",2/3,IF(H93&lt;&gt;"",1/3,0)))*Q93*20</f>
        <v>1.9999999999999998</v>
      </c>
      <c r="S93" s="92">
        <f t="shared" ref="S93:S96" si="72">IF(F93="",IF(G93&lt;&gt;"",1,0)+IF(H93&lt;&gt;"",1,0)+IF(I93&lt;&gt;"",1,0)+IF(J93&lt;&gt;"",1,0),0)</f>
        <v>1</v>
      </c>
      <c r="T93" s="92">
        <f t="shared" ref="T93:T96" si="73">IF(F93&lt;&gt;"",0,IF(G93="",(R93/(Q93*20)),0.02+(R93/(Q93*20))))</f>
        <v>0.66666666666666663</v>
      </c>
      <c r="U93" s="92">
        <f t="shared" ref="U93:U96" si="74">IF(F93&lt;&gt;"",0,Q93)</f>
        <v>0.15</v>
      </c>
      <c r="V93" s="92">
        <f t="shared" ref="V93:V96" si="75">IF(K93&lt;&gt;"",1,0)</f>
        <v>0</v>
      </c>
      <c r="W93" s="92" t="b">
        <f t="shared" ref="W93:W96" si="76">IF(F93="",OR(G93&lt;&gt;"",H93&lt;&gt;"",I93&lt;&gt;"",J93&lt;&gt;""),0)</f>
        <v>1</v>
      </c>
      <c r="X93" s="92">
        <f t="shared" ref="X93:X96" si="77">IF(F93&lt;&gt;"",IF(G93&lt;&gt;"",1,0)+IF(H93&lt;&gt;"",1,0)+IF(I93&lt;&gt;"",1,0)+IF(J93&lt;&gt;"",1,0),0)</f>
        <v>0</v>
      </c>
      <c r="Y93" s="97"/>
      <c r="Z93" s="98"/>
      <c r="AA93" s="99"/>
      <c r="AB93" s="99"/>
      <c r="AC93" s="99"/>
      <c r="AD93" s="100"/>
    </row>
    <row r="94" spans="3:30" ht="80.05" customHeight="1" x14ac:dyDescent="0.45">
      <c r="C94" s="122" t="s">
        <v>312</v>
      </c>
      <c r="D94" s="123" t="s">
        <v>443</v>
      </c>
      <c r="E94" s="163" t="s">
        <v>444</v>
      </c>
      <c r="F94" s="33"/>
      <c r="G94" s="34"/>
      <c r="H94" s="34"/>
      <c r="I94" s="34" t="s">
        <v>533</v>
      </c>
      <c r="J94" s="35"/>
      <c r="K94" s="86" t="str">
        <f t="shared" si="61"/>
        <v/>
      </c>
      <c r="L94" s="164">
        <v>0.3</v>
      </c>
      <c r="M94" s="88"/>
      <c r="Q94" s="91">
        <f t="shared" si="70"/>
        <v>0.3</v>
      </c>
      <c r="R94" s="92">
        <f t="shared" si="71"/>
        <v>3.9999999999999996</v>
      </c>
      <c r="S94" s="92">
        <f t="shared" si="72"/>
        <v>1</v>
      </c>
      <c r="T94" s="92">
        <f t="shared" si="73"/>
        <v>0.66666666666666663</v>
      </c>
      <c r="U94" s="92">
        <f t="shared" si="74"/>
        <v>0.3</v>
      </c>
      <c r="V94" s="92">
        <f t="shared" si="75"/>
        <v>0</v>
      </c>
      <c r="W94" s="92" t="b">
        <f t="shared" si="76"/>
        <v>1</v>
      </c>
      <c r="X94" s="92">
        <f t="shared" si="77"/>
        <v>0</v>
      </c>
      <c r="Y94" s="97"/>
      <c r="Z94" s="103"/>
      <c r="AA94" s="99"/>
      <c r="AB94" s="99"/>
      <c r="AC94" s="99"/>
      <c r="AD94" s="100"/>
    </row>
    <row r="95" spans="3:30" ht="35.049999999999997" customHeight="1" x14ac:dyDescent="0.45">
      <c r="C95" s="122" t="s">
        <v>313</v>
      </c>
      <c r="D95" s="123" t="s">
        <v>446</v>
      </c>
      <c r="E95" s="163" t="s">
        <v>445</v>
      </c>
      <c r="F95" s="33"/>
      <c r="G95" s="34"/>
      <c r="H95" s="34"/>
      <c r="I95" s="34" t="s">
        <v>533</v>
      </c>
      <c r="J95" s="35"/>
      <c r="K95" s="86" t="str">
        <f t="shared" si="61"/>
        <v/>
      </c>
      <c r="L95" s="164">
        <v>0.2</v>
      </c>
      <c r="M95" s="88"/>
      <c r="Q95" s="91">
        <f t="shared" si="70"/>
        <v>0.2</v>
      </c>
      <c r="R95" s="92">
        <f t="shared" si="71"/>
        <v>2.6666666666666665</v>
      </c>
      <c r="S95" s="92">
        <f t="shared" si="72"/>
        <v>1</v>
      </c>
      <c r="T95" s="92">
        <f t="shared" si="73"/>
        <v>0.66666666666666663</v>
      </c>
      <c r="U95" s="92">
        <f t="shared" si="74"/>
        <v>0.2</v>
      </c>
      <c r="V95" s="92">
        <f t="shared" si="75"/>
        <v>0</v>
      </c>
      <c r="W95" s="92" t="b">
        <f t="shared" si="76"/>
        <v>1</v>
      </c>
      <c r="X95" s="92">
        <f t="shared" si="77"/>
        <v>0</v>
      </c>
      <c r="Y95" s="97"/>
      <c r="Z95" s="103"/>
      <c r="AA95" s="99"/>
      <c r="AB95" s="99"/>
      <c r="AC95" s="99"/>
      <c r="AD95" s="100"/>
    </row>
    <row r="96" spans="3:30" ht="35.049999999999997" customHeight="1" x14ac:dyDescent="0.45">
      <c r="C96" s="122" t="s">
        <v>314</v>
      </c>
      <c r="D96" s="123" t="s">
        <v>447</v>
      </c>
      <c r="E96" s="163" t="s">
        <v>448</v>
      </c>
      <c r="F96" s="33"/>
      <c r="G96" s="34"/>
      <c r="H96" s="34"/>
      <c r="I96" s="34" t="s">
        <v>533</v>
      </c>
      <c r="J96" s="35"/>
      <c r="K96" s="86" t="str">
        <f t="shared" si="61"/>
        <v/>
      </c>
      <c r="L96" s="164">
        <v>0.2</v>
      </c>
      <c r="M96" s="88"/>
      <c r="Q96" s="91">
        <f t="shared" si="70"/>
        <v>0.2</v>
      </c>
      <c r="R96" s="92">
        <f t="shared" si="71"/>
        <v>2.6666666666666665</v>
      </c>
      <c r="S96" s="92">
        <f t="shared" si="72"/>
        <v>1</v>
      </c>
      <c r="T96" s="92">
        <f t="shared" si="73"/>
        <v>0.66666666666666663</v>
      </c>
      <c r="U96" s="92">
        <f t="shared" si="74"/>
        <v>0.2</v>
      </c>
      <c r="V96" s="92">
        <f t="shared" si="75"/>
        <v>0</v>
      </c>
      <c r="W96" s="92" t="b">
        <f t="shared" si="76"/>
        <v>1</v>
      </c>
      <c r="X96" s="92">
        <f t="shared" si="77"/>
        <v>0</v>
      </c>
      <c r="Y96" s="105"/>
      <c r="Z96" s="106">
        <f>Z92*AA92</f>
        <v>0.05</v>
      </c>
      <c r="AA96" s="107"/>
      <c r="AB96" s="107"/>
      <c r="AC96" s="107"/>
      <c r="AD96" s="108"/>
    </row>
    <row r="97" spans="3:27" ht="42" customHeight="1" thickBot="1" x14ac:dyDescent="0.5">
      <c r="C97" s="363" t="s">
        <v>571</v>
      </c>
      <c r="D97" s="399"/>
      <c r="E97" s="399"/>
      <c r="F97" s="399"/>
      <c r="G97" s="399"/>
      <c r="H97" s="399"/>
      <c r="I97" s="399"/>
      <c r="J97" s="399"/>
      <c r="K97" s="400"/>
      <c r="L97" s="102"/>
      <c r="M97" s="101"/>
    </row>
    <row r="98" spans="3:27" ht="53.1" customHeight="1" thickBot="1" x14ac:dyDescent="0.5">
      <c r="C98" s="65"/>
      <c r="D98" s="65"/>
      <c r="E98" s="139" t="s">
        <v>8</v>
      </c>
      <c r="F98" s="65"/>
      <c r="G98" s="513">
        <f>Z98</f>
        <v>1</v>
      </c>
      <c r="H98" s="514"/>
      <c r="I98" s="514"/>
      <c r="J98" s="515"/>
      <c r="K98" s="166"/>
      <c r="L98" s="167">
        <f>SUM(L46+L21+L15+L37+L57+L69+L78+L84+L91)</f>
        <v>1</v>
      </c>
      <c r="M98" s="88"/>
      <c r="P98" s="411" t="s">
        <v>528</v>
      </c>
      <c r="Q98" s="412"/>
      <c r="R98" s="412"/>
      <c r="S98" s="134">
        <f>SUM(AC16,AC22,AC38,AC70,AC47,AC58,AC79,AC85,AC92)</f>
        <v>9</v>
      </c>
      <c r="T98" s="135" t="str">
        <f>"sur "&amp;COUNTA(Y16:Y96)</f>
        <v>sur 9</v>
      </c>
      <c r="V98" s="136">
        <f>SUM(V16:V96)</f>
        <v>0</v>
      </c>
      <c r="W98" s="136" t="str">
        <f>COUNTIF(W16:W96,"0")&amp;" sur "&amp;COUNTA(W16:W96)</f>
        <v>0 sur 73</v>
      </c>
      <c r="X98" s="136" t="b">
        <f>OR(Y16=TRUE,Y22=TRUE,Y38=TRUE,Y47=TRUE,Y58=TRUE,Y70=TRUE,Y79=TRUE,Y85=TRUE,Y92=TRUE)</f>
        <v>0</v>
      </c>
      <c r="Z98" s="137">
        <f>SUM(Z20,Z36,Z45,Z56,Z68,Z77,Z83,Z90,Z96)</f>
        <v>1</v>
      </c>
      <c r="AA98" s="138" t="s">
        <v>47</v>
      </c>
    </row>
    <row r="99" spans="3:27" ht="21.75" customHeight="1" thickBot="1" x14ac:dyDescent="0.5">
      <c r="C99" s="65"/>
      <c r="D99" s="65"/>
      <c r="K99" s="168"/>
      <c r="L99" s="169"/>
      <c r="M99" s="170"/>
      <c r="V99" s="413" t="s">
        <v>527</v>
      </c>
      <c r="W99" s="413" t="s">
        <v>541</v>
      </c>
    </row>
    <row r="100" spans="3:27" ht="53.1" customHeight="1" thickBot="1" x14ac:dyDescent="0.5">
      <c r="C100" s="65"/>
      <c r="D100" s="65"/>
      <c r="E100" s="139" t="s">
        <v>9</v>
      </c>
      <c r="F100" s="65"/>
      <c r="G100" s="383">
        <f>IF(Z98&lt;50%,"!",IF(V98&lt;&gt;0,"Double saisie!",IF(L102&lt;&gt;0,"Oubli !",(AD16*AA16+AD22*AA22+AD38*AA38+AD47*AA47+AD58*AA58+AD70*AA70+AD79*AA79+AD85*AA85+AD92*AA92)/(AC16*AA16+AC22*AA22+AC38*AA38+AC47*AA47+AC58*AA58+AC70*AA70+AC79*AA79+AC85*AA85+AC92*AA92))))</f>
        <v>13.333333333333334</v>
      </c>
      <c r="H100" s="384"/>
      <c r="I100" s="516" t="s">
        <v>10</v>
      </c>
      <c r="J100" s="517"/>
      <c r="K100" s="168"/>
      <c r="L100" s="405" t="s">
        <v>540</v>
      </c>
      <c r="M100" s="406"/>
      <c r="V100" s="413"/>
      <c r="W100" s="413"/>
    </row>
    <row r="101" spans="3:27" ht="21.75" customHeight="1" thickBot="1" x14ac:dyDescent="0.5">
      <c r="C101" s="65"/>
      <c r="D101" s="65"/>
      <c r="E101" s="171"/>
      <c r="F101" s="65"/>
      <c r="G101" s="150"/>
      <c r="H101" s="150"/>
      <c r="I101" s="172"/>
      <c r="J101" s="172"/>
      <c r="K101" s="168"/>
      <c r="L101" s="407"/>
      <c r="M101" s="408"/>
      <c r="V101" s="413"/>
      <c r="W101" s="413"/>
    </row>
    <row r="102" spans="3:27" ht="53.1" customHeight="1" thickBot="1" x14ac:dyDescent="0.5">
      <c r="C102" s="65"/>
      <c r="D102" s="65"/>
      <c r="E102" s="142" t="s">
        <v>11</v>
      </c>
      <c r="F102" s="65"/>
      <c r="G102" s="488">
        <v>13.5</v>
      </c>
      <c r="H102" s="489"/>
      <c r="I102" s="471" t="s">
        <v>12</v>
      </c>
      <c r="J102" s="472"/>
      <c r="K102" s="168"/>
      <c r="L102" s="403">
        <f>COUNTIF(W16:W96,"FAUX")</f>
        <v>0</v>
      </c>
      <c r="M102" s="404"/>
      <c r="V102" s="413"/>
      <c r="W102" s="413"/>
    </row>
    <row r="103" spans="3:27" ht="21.75" customHeight="1" thickBot="1" x14ac:dyDescent="0.5">
      <c r="C103" s="65"/>
      <c r="D103" s="141"/>
      <c r="E103" s="171"/>
      <c r="F103" s="65"/>
      <c r="G103" s="150"/>
      <c r="I103" s="172"/>
      <c r="J103" s="150"/>
      <c r="K103" s="168"/>
      <c r="L103" s="169"/>
      <c r="M103" s="170"/>
      <c r="V103" s="413"/>
      <c r="W103" s="413"/>
    </row>
    <row r="104" spans="3:27" ht="53.1" customHeight="1" thickBot="1" x14ac:dyDescent="0.5">
      <c r="C104" s="65"/>
      <c r="D104" s="65"/>
      <c r="E104" s="142" t="s">
        <v>577</v>
      </c>
      <c r="F104" s="173">
        <f>'SESSION 2022'!E19</f>
        <v>5</v>
      </c>
      <c r="G104" s="509">
        <f>G102*F104</f>
        <v>67.5</v>
      </c>
      <c r="H104" s="510"/>
      <c r="I104" s="511" t="s">
        <v>566</v>
      </c>
      <c r="J104" s="512"/>
      <c r="K104" s="174"/>
      <c r="L104" s="169"/>
      <c r="M104" s="170"/>
      <c r="V104" s="413"/>
      <c r="W104" s="413"/>
    </row>
    <row r="105" spans="3:27" ht="33" customHeight="1" x14ac:dyDescent="0.45">
      <c r="C105" s="65"/>
      <c r="D105" s="65"/>
      <c r="E105" s="143"/>
      <c r="F105" s="175"/>
      <c r="G105" s="175"/>
      <c r="H105" s="175"/>
      <c r="I105" s="56"/>
      <c r="J105" s="176"/>
      <c r="K105" s="177"/>
      <c r="L105" s="169"/>
      <c r="M105" s="170"/>
      <c r="V105" s="413"/>
      <c r="W105" s="413"/>
    </row>
    <row r="106" spans="3:27" ht="39.75" customHeight="1" x14ac:dyDescent="0.45">
      <c r="C106" s="363" t="s">
        <v>49</v>
      </c>
      <c r="D106" s="399"/>
      <c r="E106" s="399"/>
      <c r="F106" s="399"/>
      <c r="G106" s="399"/>
      <c r="H106" s="399"/>
      <c r="I106" s="399"/>
      <c r="J106" s="400"/>
      <c r="K106" s="177"/>
      <c r="L106" s="169"/>
      <c r="M106" s="170"/>
      <c r="V106" s="413"/>
      <c r="W106" s="413"/>
    </row>
    <row r="107" spans="3:27" ht="39.75" customHeight="1" thickBot="1" x14ac:dyDescent="0.5">
      <c r="K107" s="177"/>
      <c r="L107" s="169"/>
      <c r="M107" s="170"/>
    </row>
    <row r="108" spans="3:27" ht="21" customHeight="1" x14ac:dyDescent="0.45">
      <c r="C108" s="501" t="s">
        <v>13</v>
      </c>
      <c r="D108" s="502"/>
      <c r="E108" s="502"/>
      <c r="F108" s="502"/>
      <c r="G108" s="502"/>
      <c r="H108" s="502"/>
      <c r="I108" s="502"/>
      <c r="J108" s="503"/>
      <c r="K108" s="178"/>
      <c r="L108" s="51"/>
      <c r="M108" s="170"/>
    </row>
    <row r="109" spans="3:27" ht="80.05" customHeight="1" thickBot="1" x14ac:dyDescent="0.5">
      <c r="C109" s="353"/>
      <c r="D109" s="354"/>
      <c r="E109" s="354"/>
      <c r="F109" s="354"/>
      <c r="G109" s="354"/>
      <c r="H109" s="354"/>
      <c r="I109" s="354"/>
      <c r="J109" s="355"/>
      <c r="K109" s="179"/>
      <c r="L109" s="51"/>
      <c r="M109" s="180"/>
    </row>
    <row r="110" spans="3:27" ht="14.1" thickBot="1" x14ac:dyDescent="0.5">
      <c r="C110" s="52"/>
      <c r="D110" s="52"/>
      <c r="E110" s="52"/>
      <c r="F110" s="53"/>
      <c r="G110" s="52"/>
      <c r="H110" s="52"/>
      <c r="I110" s="52"/>
      <c r="J110" s="52"/>
      <c r="K110" s="179"/>
      <c r="L110" s="51"/>
      <c r="M110" s="180"/>
    </row>
    <row r="111" spans="3:27" ht="30" customHeight="1" thickBot="1" x14ac:dyDescent="0.5">
      <c r="C111" s="456" t="s">
        <v>14</v>
      </c>
      <c r="D111" s="457"/>
      <c r="E111" s="54" t="s">
        <v>15</v>
      </c>
      <c r="F111" s="55"/>
      <c r="G111" s="458" t="s">
        <v>16</v>
      </c>
      <c r="H111" s="459"/>
      <c r="I111" s="459"/>
      <c r="J111" s="460"/>
      <c r="K111" s="51"/>
      <c r="L111" s="51"/>
      <c r="M111" s="180"/>
    </row>
    <row r="112" spans="3:27" ht="50.1" customHeight="1" thickBot="1" x14ac:dyDescent="0.5">
      <c r="C112" s="506"/>
      <c r="D112" s="507"/>
      <c r="E112" s="1"/>
      <c r="F112" s="181"/>
      <c r="G112" s="473"/>
      <c r="H112" s="474"/>
      <c r="I112" s="474"/>
      <c r="J112" s="475"/>
      <c r="K112" s="51"/>
      <c r="L112" s="51"/>
      <c r="M112" s="180"/>
    </row>
    <row r="113" spans="3:13" ht="50.1" customHeight="1" x14ac:dyDescent="0.45">
      <c r="C113" s="504"/>
      <c r="D113" s="505"/>
      <c r="E113" s="2"/>
      <c r="F113" s="181"/>
      <c r="G113" s="478"/>
      <c r="H113" s="479"/>
      <c r="I113" s="479"/>
      <c r="J113" s="479"/>
      <c r="K113" s="51"/>
      <c r="L113" s="51"/>
      <c r="M113" s="180"/>
    </row>
    <row r="114" spans="3:13" ht="50.1" customHeight="1" x14ac:dyDescent="0.45">
      <c r="C114" s="418"/>
      <c r="D114" s="508"/>
      <c r="E114" s="151"/>
      <c r="F114" s="182"/>
      <c r="G114" s="182"/>
      <c r="H114" s="182"/>
      <c r="I114" s="182"/>
      <c r="J114" s="182"/>
    </row>
    <row r="115" spans="3:13" ht="50.1" customHeight="1" thickBot="1" x14ac:dyDescent="0.5">
      <c r="C115" s="414"/>
      <c r="D115" s="500"/>
      <c r="E115" s="152"/>
      <c r="F115" s="182"/>
      <c r="G115" s="182"/>
      <c r="H115" s="182"/>
      <c r="I115" s="182"/>
      <c r="J115" s="182"/>
    </row>
  </sheetData>
  <sheetProtection algorithmName="SHA-512" hashValue="zczpwqLWHCP0lT2M3OFiLpvGjWoDsmX6yassIFosUUT/KFF4GUTQzDYUPuESVcmSm4bYPoOUU7GOdIKHwP9byA==" saltValue="XcgyKcmihcHDssPUlDqPdg==" spinCount="100000" sheet="1" objects="1" scenarios="1"/>
  <mergeCells count="63">
    <mergeCell ref="C12:D12"/>
    <mergeCell ref="F12:J12"/>
    <mergeCell ref="C15:J15"/>
    <mergeCell ref="B3:D3"/>
    <mergeCell ref="B5:C5"/>
    <mergeCell ref="B6:C6"/>
    <mergeCell ref="B7:C7"/>
    <mergeCell ref="B8:C8"/>
    <mergeCell ref="B9:C9"/>
    <mergeCell ref="B10:C10"/>
    <mergeCell ref="B4:C4"/>
    <mergeCell ref="E13:E14"/>
    <mergeCell ref="C13:D14"/>
    <mergeCell ref="F3:L3"/>
    <mergeCell ref="F4:G4"/>
    <mergeCell ref="H4:L4"/>
    <mergeCell ref="C21:K21"/>
    <mergeCell ref="C114:D114"/>
    <mergeCell ref="C106:J106"/>
    <mergeCell ref="G102:H102"/>
    <mergeCell ref="I102:J102"/>
    <mergeCell ref="G104:H104"/>
    <mergeCell ref="I104:J104"/>
    <mergeCell ref="G98:J98"/>
    <mergeCell ref="I100:J100"/>
    <mergeCell ref="G100:H100"/>
    <mergeCell ref="C46:K46"/>
    <mergeCell ref="C37:K37"/>
    <mergeCell ref="C57:K57"/>
    <mergeCell ref="C69:K69"/>
    <mergeCell ref="C78:K78"/>
    <mergeCell ref="C115:D115"/>
    <mergeCell ref="C108:J108"/>
    <mergeCell ref="C113:D113"/>
    <mergeCell ref="C112:D112"/>
    <mergeCell ref="G112:J112"/>
    <mergeCell ref="G113:J113"/>
    <mergeCell ref="C109:J109"/>
    <mergeCell ref="C111:D111"/>
    <mergeCell ref="G111:J111"/>
    <mergeCell ref="W99:W106"/>
    <mergeCell ref="C84:K84"/>
    <mergeCell ref="C91:K91"/>
    <mergeCell ref="E28:E29"/>
    <mergeCell ref="E59:E63"/>
    <mergeCell ref="E70:E72"/>
    <mergeCell ref="C97:K97"/>
    <mergeCell ref="L100:M101"/>
    <mergeCell ref="L102:M102"/>
    <mergeCell ref="P98:R98"/>
    <mergeCell ref="V99:V106"/>
    <mergeCell ref="F5:G5"/>
    <mergeCell ref="H5:L5"/>
    <mergeCell ref="F6:G6"/>
    <mergeCell ref="H6:L6"/>
    <mergeCell ref="F10:G10"/>
    <mergeCell ref="H10:L10"/>
    <mergeCell ref="F7:G7"/>
    <mergeCell ref="H7:L7"/>
    <mergeCell ref="F8:G8"/>
    <mergeCell ref="H8:L8"/>
    <mergeCell ref="F9:G9"/>
    <mergeCell ref="H9:L9"/>
  </mergeCells>
  <phoneticPr fontId="4" type="noConversion"/>
  <conditionalFormatting sqref="G98:J98">
    <cfRule type="cellIs" dxfId="101" priority="154" operator="lessThan">
      <formula>0.5</formula>
    </cfRule>
    <cfRule type="cellIs" dxfId="100" priority="155" operator="greaterThan">
      <formula>0.5</formula>
    </cfRule>
  </conditionalFormatting>
  <conditionalFormatting sqref="K16:K20 K22:K36 K38:K45 K47:K56 K58:K68 K70:K77 K79:K83 K85:K90 K92:K96">
    <cfRule type="containsText" dxfId="99" priority="153" operator="containsText" text="?">
      <formula>NOT(ISERROR(SEARCH("?",K16)))</formula>
    </cfRule>
  </conditionalFormatting>
  <conditionalFormatting sqref="F13">
    <cfRule type="containsText" dxfId="98" priority="147" operator="containsText" text="Non">
      <formula>NOT(ISERROR(SEARCH("Non",F13)))</formula>
    </cfRule>
    <cfRule type="containsText" dxfId="97" priority="149" operator="containsText" text="Non">
      <formula>NOT(ISERROR(SEARCH("Non",F13)))</formula>
    </cfRule>
  </conditionalFormatting>
  <conditionalFormatting sqref="F13">
    <cfRule type="containsText" dxfId="96" priority="148" operator="containsText" text="Non">
      <formula>NOT(ISERROR(SEARCH("Non",F13)))</formula>
    </cfRule>
  </conditionalFormatting>
  <conditionalFormatting sqref="F16">
    <cfRule type="containsText" dxfId="95" priority="188" operator="containsText" text="Non">
      <formula>NOT(ISERROR(SEARCH("Non",F16)))</formula>
    </cfRule>
    <cfRule type="colorScale" priority="189">
      <colorScale>
        <cfvo type="min"/>
        <cfvo type="percentile" val="50"/>
        <cfvo type="max"/>
        <color rgb="FFF8696B"/>
        <color rgb="FFFFEB84"/>
        <color rgb="FF63BE7B"/>
      </colorScale>
    </cfRule>
  </conditionalFormatting>
  <conditionalFormatting sqref="F22 F38 F43 F45">
    <cfRule type="containsText" dxfId="94" priority="190" operator="containsText" text="Non">
      <formula>NOT(ISERROR(SEARCH("Non",F22)))</formula>
    </cfRule>
    <cfRule type="colorScale" priority="191">
      <colorScale>
        <cfvo type="min"/>
        <cfvo type="percentile" val="50"/>
        <cfvo type="max"/>
        <color rgb="FFF8696B"/>
        <color rgb="FFFFEB84"/>
        <color rgb="FF63BE7B"/>
      </colorScale>
    </cfRule>
  </conditionalFormatting>
  <conditionalFormatting sqref="F47 F54 F56">
    <cfRule type="containsText" dxfId="93" priority="192" operator="containsText" text="Non">
      <formula>NOT(ISERROR(SEARCH("Non",F47)))</formula>
    </cfRule>
    <cfRule type="colorScale" priority="193">
      <colorScale>
        <cfvo type="min"/>
        <cfvo type="percentile" val="50"/>
        <cfvo type="max"/>
        <color rgb="FFF8696B"/>
        <color rgb="FFFFEB84"/>
        <color rgb="FF63BE7B"/>
      </colorScale>
    </cfRule>
  </conditionalFormatting>
  <conditionalFormatting sqref="G100:H100">
    <cfRule type="containsText" dxfId="92" priority="136" operator="containsText" text="!">
      <formula>NOT(ISERROR(SEARCH("!",G100)))</formula>
    </cfRule>
  </conditionalFormatting>
  <conditionalFormatting sqref="F20">
    <cfRule type="containsText" dxfId="91" priority="134" operator="containsText" text="Non">
      <formula>NOT(ISERROR(SEARCH("Non",F20)))</formula>
    </cfRule>
    <cfRule type="colorScale" priority="135">
      <colorScale>
        <cfvo type="min"/>
        <cfvo type="percentile" val="50"/>
        <cfvo type="max"/>
        <color rgb="FFF8696B"/>
        <color rgb="FFFFEB84"/>
        <color rgb="FF63BE7B"/>
      </colorScale>
    </cfRule>
  </conditionalFormatting>
  <conditionalFormatting sqref="F17">
    <cfRule type="containsText" dxfId="90" priority="131" operator="containsText" text="Non">
      <formula>NOT(ISERROR(SEARCH("Non",F17)))</formula>
    </cfRule>
    <cfRule type="colorScale" priority="132">
      <colorScale>
        <cfvo type="min"/>
        <cfvo type="percentile" val="50"/>
        <cfvo type="max"/>
        <color rgb="FFF8696B"/>
        <color rgb="FFFFEB84"/>
        <color rgb="FF63BE7B"/>
      </colorScale>
    </cfRule>
  </conditionalFormatting>
  <conditionalFormatting sqref="F18">
    <cfRule type="containsText" dxfId="89" priority="128" operator="containsText" text="Non">
      <formula>NOT(ISERROR(SEARCH("Non",F18)))</formula>
    </cfRule>
    <cfRule type="colorScale" priority="129">
      <colorScale>
        <cfvo type="min"/>
        <cfvo type="percentile" val="50"/>
        <cfvo type="max"/>
        <color rgb="FFF8696B"/>
        <color rgb="FFFFEB84"/>
        <color rgb="FF63BE7B"/>
      </colorScale>
    </cfRule>
  </conditionalFormatting>
  <conditionalFormatting sqref="F19">
    <cfRule type="containsText" dxfId="88" priority="125" operator="containsText" text="Non">
      <formula>NOT(ISERROR(SEARCH("Non",F19)))</formula>
    </cfRule>
    <cfRule type="colorScale" priority="126">
      <colorScale>
        <cfvo type="min"/>
        <cfvo type="percentile" val="50"/>
        <cfvo type="max"/>
        <color rgb="FFF8696B"/>
        <color rgb="FFFFEB84"/>
        <color rgb="FF63BE7B"/>
      </colorScale>
    </cfRule>
  </conditionalFormatting>
  <conditionalFormatting sqref="F23:F36">
    <cfRule type="containsText" dxfId="87" priority="122" operator="containsText" text="Non">
      <formula>NOT(ISERROR(SEARCH("Non",F23)))</formula>
    </cfRule>
    <cfRule type="colorScale" priority="123">
      <colorScale>
        <cfvo type="min"/>
        <cfvo type="percentile" val="50"/>
        <cfvo type="max"/>
        <color rgb="FFF8696B"/>
        <color rgb="FFFFEB84"/>
        <color rgb="FF63BE7B"/>
      </colorScale>
    </cfRule>
  </conditionalFormatting>
  <conditionalFormatting sqref="F39:F42 F44">
    <cfRule type="containsText" dxfId="86" priority="119" operator="containsText" text="Non">
      <formula>NOT(ISERROR(SEARCH("Non",F39)))</formula>
    </cfRule>
    <cfRule type="colorScale" priority="120">
      <colorScale>
        <cfvo type="min"/>
        <cfvo type="percentile" val="50"/>
        <cfvo type="max"/>
        <color rgb="FFF8696B"/>
        <color rgb="FFFFEB84"/>
        <color rgb="FF63BE7B"/>
      </colorScale>
    </cfRule>
  </conditionalFormatting>
  <conditionalFormatting sqref="F48:F53 F55">
    <cfRule type="containsText" dxfId="85" priority="116" operator="containsText" text="Non">
      <formula>NOT(ISERROR(SEARCH("Non",F48)))</formula>
    </cfRule>
    <cfRule type="colorScale" priority="117">
      <colorScale>
        <cfvo type="min"/>
        <cfvo type="percentile" val="50"/>
        <cfvo type="max"/>
        <color rgb="FFF8696B"/>
        <color rgb="FFFFEB84"/>
        <color rgb="FF63BE7B"/>
      </colorScale>
    </cfRule>
  </conditionalFormatting>
  <conditionalFormatting sqref="F58 F65 F67">
    <cfRule type="containsText" dxfId="84" priority="113" operator="containsText" text="Non">
      <formula>NOT(ISERROR(SEARCH("Non",F58)))</formula>
    </cfRule>
    <cfRule type="colorScale" priority="114">
      <colorScale>
        <cfvo type="min"/>
        <cfvo type="percentile" val="50"/>
        <cfvo type="max"/>
        <color rgb="FFF8696B"/>
        <color rgb="FFFFEB84"/>
        <color rgb="FF63BE7B"/>
      </colorScale>
    </cfRule>
  </conditionalFormatting>
  <conditionalFormatting sqref="F59:F64 F66">
    <cfRule type="containsText" dxfId="83" priority="110" operator="containsText" text="Non">
      <formula>NOT(ISERROR(SEARCH("Non",F59)))</formula>
    </cfRule>
    <cfRule type="colorScale" priority="111">
      <colorScale>
        <cfvo type="min"/>
        <cfvo type="percentile" val="50"/>
        <cfvo type="max"/>
        <color rgb="FFF8696B"/>
        <color rgb="FFFFEB84"/>
        <color rgb="FF63BE7B"/>
      </colorScale>
    </cfRule>
  </conditionalFormatting>
  <conditionalFormatting sqref="F68">
    <cfRule type="containsText" dxfId="82" priority="107" operator="containsText" text="Non">
      <formula>NOT(ISERROR(SEARCH("Non",F68)))</formula>
    </cfRule>
    <cfRule type="colorScale" priority="108">
      <colorScale>
        <cfvo type="min"/>
        <cfvo type="percentile" val="50"/>
        <cfvo type="max"/>
        <color rgb="FFF8696B"/>
        <color rgb="FFFFEB84"/>
        <color rgb="FF63BE7B"/>
      </colorScale>
    </cfRule>
  </conditionalFormatting>
  <conditionalFormatting sqref="F70">
    <cfRule type="containsText" dxfId="81" priority="104" operator="containsText" text="Non">
      <formula>NOT(ISERROR(SEARCH("Non",F70)))</formula>
    </cfRule>
    <cfRule type="colorScale" priority="105">
      <colorScale>
        <cfvo type="min"/>
        <cfvo type="percentile" val="50"/>
        <cfvo type="max"/>
        <color rgb="FFF8696B"/>
        <color rgb="FFFFEB84"/>
        <color rgb="FF63BE7B"/>
      </colorScale>
    </cfRule>
  </conditionalFormatting>
  <conditionalFormatting sqref="F71">
    <cfRule type="containsText" dxfId="80" priority="101" operator="containsText" text="Non">
      <formula>NOT(ISERROR(SEARCH("Non",F71)))</formula>
    </cfRule>
    <cfRule type="colorScale" priority="102">
      <colorScale>
        <cfvo type="min"/>
        <cfvo type="percentile" val="50"/>
        <cfvo type="max"/>
        <color rgb="FFF8696B"/>
        <color rgb="FFFFEB84"/>
        <color rgb="FF63BE7B"/>
      </colorScale>
    </cfRule>
  </conditionalFormatting>
  <conditionalFormatting sqref="F72">
    <cfRule type="containsText" dxfId="79" priority="98" operator="containsText" text="Non">
      <formula>NOT(ISERROR(SEARCH("Non",F72)))</formula>
    </cfRule>
    <cfRule type="colorScale" priority="99">
      <colorScale>
        <cfvo type="min"/>
        <cfvo type="percentile" val="50"/>
        <cfvo type="max"/>
        <color rgb="FFF8696B"/>
        <color rgb="FFFFEB84"/>
        <color rgb="FF63BE7B"/>
      </colorScale>
    </cfRule>
  </conditionalFormatting>
  <conditionalFormatting sqref="F73">
    <cfRule type="containsText" dxfId="78" priority="95" operator="containsText" text="Non">
      <formula>NOT(ISERROR(SEARCH("Non",F73)))</formula>
    </cfRule>
    <cfRule type="colorScale" priority="96">
      <colorScale>
        <cfvo type="min"/>
        <cfvo type="percentile" val="50"/>
        <cfvo type="max"/>
        <color rgb="FFF8696B"/>
        <color rgb="FFFFEB84"/>
        <color rgb="FF63BE7B"/>
      </colorScale>
    </cfRule>
  </conditionalFormatting>
  <conditionalFormatting sqref="F74">
    <cfRule type="containsText" dxfId="77" priority="92" operator="containsText" text="Non">
      <formula>NOT(ISERROR(SEARCH("Non",F74)))</formula>
    </cfRule>
    <cfRule type="colorScale" priority="93">
      <colorScale>
        <cfvo type="min"/>
        <cfvo type="percentile" val="50"/>
        <cfvo type="max"/>
        <color rgb="FFF8696B"/>
        <color rgb="FFFFEB84"/>
        <color rgb="FF63BE7B"/>
      </colorScale>
    </cfRule>
  </conditionalFormatting>
  <conditionalFormatting sqref="F75">
    <cfRule type="containsText" dxfId="76" priority="89" operator="containsText" text="Non">
      <formula>NOT(ISERROR(SEARCH("Non",F75)))</formula>
    </cfRule>
    <cfRule type="colorScale" priority="90">
      <colorScale>
        <cfvo type="min"/>
        <cfvo type="percentile" val="50"/>
        <cfvo type="max"/>
        <color rgb="FFF8696B"/>
        <color rgb="FFFFEB84"/>
        <color rgb="FF63BE7B"/>
      </colorScale>
    </cfRule>
  </conditionalFormatting>
  <conditionalFormatting sqref="F76">
    <cfRule type="containsText" dxfId="75" priority="86" operator="containsText" text="Non">
      <formula>NOT(ISERROR(SEARCH("Non",F76)))</formula>
    </cfRule>
    <cfRule type="colorScale" priority="87">
      <colorScale>
        <cfvo type="min"/>
        <cfvo type="percentile" val="50"/>
        <cfvo type="max"/>
        <color rgb="FFF8696B"/>
        <color rgb="FFFFEB84"/>
        <color rgb="FF63BE7B"/>
      </colorScale>
    </cfRule>
  </conditionalFormatting>
  <conditionalFormatting sqref="F77">
    <cfRule type="containsText" dxfId="74" priority="83" operator="containsText" text="Non">
      <formula>NOT(ISERROR(SEARCH("Non",F77)))</formula>
    </cfRule>
    <cfRule type="colorScale" priority="84">
      <colorScale>
        <cfvo type="min"/>
        <cfvo type="percentile" val="50"/>
        <cfvo type="max"/>
        <color rgb="FFF8696B"/>
        <color rgb="FFFFEB84"/>
        <color rgb="FF63BE7B"/>
      </colorScale>
    </cfRule>
  </conditionalFormatting>
  <conditionalFormatting sqref="F79">
    <cfRule type="containsText" dxfId="73" priority="80" operator="containsText" text="Non">
      <formula>NOT(ISERROR(SEARCH("Non",F79)))</formula>
    </cfRule>
    <cfRule type="colorScale" priority="81">
      <colorScale>
        <cfvo type="min"/>
        <cfvo type="percentile" val="50"/>
        <cfvo type="max"/>
        <color rgb="FFF8696B"/>
        <color rgb="FFFFEB84"/>
        <color rgb="FF63BE7B"/>
      </colorScale>
    </cfRule>
  </conditionalFormatting>
  <conditionalFormatting sqref="F80">
    <cfRule type="containsText" dxfId="72" priority="77" operator="containsText" text="Non">
      <formula>NOT(ISERROR(SEARCH("Non",F80)))</formula>
    </cfRule>
    <cfRule type="colorScale" priority="78">
      <colorScale>
        <cfvo type="min"/>
        <cfvo type="percentile" val="50"/>
        <cfvo type="max"/>
        <color rgb="FFF8696B"/>
        <color rgb="FFFFEB84"/>
        <color rgb="FF63BE7B"/>
      </colorScale>
    </cfRule>
  </conditionalFormatting>
  <conditionalFormatting sqref="F81">
    <cfRule type="containsText" dxfId="71" priority="74" operator="containsText" text="Non">
      <formula>NOT(ISERROR(SEARCH("Non",F81)))</formula>
    </cfRule>
    <cfRule type="colorScale" priority="75">
      <colorScale>
        <cfvo type="min"/>
        <cfvo type="percentile" val="50"/>
        <cfvo type="max"/>
        <color rgb="FFF8696B"/>
        <color rgb="FFFFEB84"/>
        <color rgb="FF63BE7B"/>
      </colorScale>
    </cfRule>
  </conditionalFormatting>
  <conditionalFormatting sqref="F82">
    <cfRule type="containsText" dxfId="70" priority="71" operator="containsText" text="Non">
      <formula>NOT(ISERROR(SEARCH("Non",F82)))</formula>
    </cfRule>
    <cfRule type="colorScale" priority="72">
      <colorScale>
        <cfvo type="min"/>
        <cfvo type="percentile" val="50"/>
        <cfvo type="max"/>
        <color rgb="FFF8696B"/>
        <color rgb="FFFFEB84"/>
        <color rgb="FF63BE7B"/>
      </colorScale>
    </cfRule>
  </conditionalFormatting>
  <conditionalFormatting sqref="F83">
    <cfRule type="containsText" dxfId="69" priority="68" operator="containsText" text="Non">
      <formula>NOT(ISERROR(SEARCH("Non",F83)))</formula>
    </cfRule>
    <cfRule type="colorScale" priority="69">
      <colorScale>
        <cfvo type="min"/>
        <cfvo type="percentile" val="50"/>
        <cfvo type="max"/>
        <color rgb="FFF8696B"/>
        <color rgb="FFFFEB84"/>
        <color rgb="FF63BE7B"/>
      </colorScale>
    </cfRule>
  </conditionalFormatting>
  <conditionalFormatting sqref="F85">
    <cfRule type="containsText" dxfId="68" priority="65" operator="containsText" text="Non">
      <formula>NOT(ISERROR(SEARCH("Non",F85)))</formula>
    </cfRule>
    <cfRule type="colorScale" priority="66">
      <colorScale>
        <cfvo type="min"/>
        <cfvo type="percentile" val="50"/>
        <cfvo type="max"/>
        <color rgb="FFF8696B"/>
        <color rgb="FFFFEB84"/>
        <color rgb="FF63BE7B"/>
      </colorScale>
    </cfRule>
  </conditionalFormatting>
  <conditionalFormatting sqref="F86">
    <cfRule type="containsText" dxfId="67" priority="62" operator="containsText" text="Non">
      <formula>NOT(ISERROR(SEARCH("Non",F86)))</formula>
    </cfRule>
    <cfRule type="colorScale" priority="63">
      <colorScale>
        <cfvo type="min"/>
        <cfvo type="percentile" val="50"/>
        <cfvo type="max"/>
        <color rgb="FFF8696B"/>
        <color rgb="FFFFEB84"/>
        <color rgb="FF63BE7B"/>
      </colorScale>
    </cfRule>
  </conditionalFormatting>
  <conditionalFormatting sqref="F87">
    <cfRule type="containsText" dxfId="66" priority="59" operator="containsText" text="Non">
      <formula>NOT(ISERROR(SEARCH("Non",F87)))</formula>
    </cfRule>
    <cfRule type="colorScale" priority="60">
      <colorScale>
        <cfvo type="min"/>
        <cfvo type="percentile" val="50"/>
        <cfvo type="max"/>
        <color rgb="FFF8696B"/>
        <color rgb="FFFFEB84"/>
        <color rgb="FF63BE7B"/>
      </colorScale>
    </cfRule>
  </conditionalFormatting>
  <conditionalFormatting sqref="F88">
    <cfRule type="containsText" dxfId="65" priority="56" operator="containsText" text="Non">
      <formula>NOT(ISERROR(SEARCH("Non",F88)))</formula>
    </cfRule>
    <cfRule type="colorScale" priority="57">
      <colorScale>
        <cfvo type="min"/>
        <cfvo type="percentile" val="50"/>
        <cfvo type="max"/>
        <color rgb="FFF8696B"/>
        <color rgb="FFFFEB84"/>
        <color rgb="FF63BE7B"/>
      </colorScale>
    </cfRule>
  </conditionalFormatting>
  <conditionalFormatting sqref="F89">
    <cfRule type="containsText" dxfId="64" priority="53" operator="containsText" text="Non">
      <formula>NOT(ISERROR(SEARCH("Non",F89)))</formula>
    </cfRule>
    <cfRule type="colorScale" priority="54">
      <colorScale>
        <cfvo type="min"/>
        <cfvo type="percentile" val="50"/>
        <cfvo type="max"/>
        <color rgb="FFF8696B"/>
        <color rgb="FFFFEB84"/>
        <color rgb="FF63BE7B"/>
      </colorScale>
    </cfRule>
  </conditionalFormatting>
  <conditionalFormatting sqref="F90">
    <cfRule type="containsText" dxfId="63" priority="50" operator="containsText" text="Non">
      <formula>NOT(ISERROR(SEARCH("Non",F90)))</formula>
    </cfRule>
    <cfRule type="colorScale" priority="51">
      <colorScale>
        <cfvo type="min"/>
        <cfvo type="percentile" val="50"/>
        <cfvo type="max"/>
        <color rgb="FFF8696B"/>
        <color rgb="FFFFEB84"/>
        <color rgb="FF63BE7B"/>
      </colorScale>
    </cfRule>
  </conditionalFormatting>
  <conditionalFormatting sqref="F92">
    <cfRule type="containsText" dxfId="62" priority="47" operator="containsText" text="Non">
      <formula>NOT(ISERROR(SEARCH("Non",F92)))</formula>
    </cfRule>
    <cfRule type="colorScale" priority="48">
      <colorScale>
        <cfvo type="min"/>
        <cfvo type="percentile" val="50"/>
        <cfvo type="max"/>
        <color rgb="FFF8696B"/>
        <color rgb="FFFFEB84"/>
        <color rgb="FF63BE7B"/>
      </colorScale>
    </cfRule>
  </conditionalFormatting>
  <conditionalFormatting sqref="F93">
    <cfRule type="containsText" dxfId="61" priority="44" operator="containsText" text="Non">
      <formula>NOT(ISERROR(SEARCH("Non",F93)))</formula>
    </cfRule>
    <cfRule type="colorScale" priority="45">
      <colorScale>
        <cfvo type="min"/>
        <cfvo type="percentile" val="50"/>
        <cfvo type="max"/>
        <color rgb="FFF8696B"/>
        <color rgb="FFFFEB84"/>
        <color rgb="FF63BE7B"/>
      </colorScale>
    </cfRule>
  </conditionalFormatting>
  <conditionalFormatting sqref="F94">
    <cfRule type="containsText" dxfId="60" priority="41" operator="containsText" text="Non">
      <formula>NOT(ISERROR(SEARCH("Non",F94)))</formula>
    </cfRule>
    <cfRule type="colorScale" priority="42">
      <colorScale>
        <cfvo type="min"/>
        <cfvo type="percentile" val="50"/>
        <cfvo type="max"/>
        <color rgb="FFF8696B"/>
        <color rgb="FFFFEB84"/>
        <color rgb="FF63BE7B"/>
      </colorScale>
    </cfRule>
  </conditionalFormatting>
  <conditionalFormatting sqref="F95">
    <cfRule type="containsText" dxfId="59" priority="38" operator="containsText" text="Non">
      <formula>NOT(ISERROR(SEARCH("Non",F95)))</formula>
    </cfRule>
    <cfRule type="colorScale" priority="39">
      <colorScale>
        <cfvo type="min"/>
        <cfvo type="percentile" val="50"/>
        <cfvo type="max"/>
        <color rgb="FFF8696B"/>
        <color rgb="FFFFEB84"/>
        <color rgb="FF63BE7B"/>
      </colorScale>
    </cfRule>
  </conditionalFormatting>
  <conditionalFormatting sqref="F96">
    <cfRule type="containsText" dxfId="58" priority="35" operator="containsText" text="Non">
      <formula>NOT(ISERROR(SEARCH("Non",F96)))</formula>
    </cfRule>
    <cfRule type="colorScale" priority="36">
      <colorScale>
        <cfvo type="min"/>
        <cfvo type="percentile" val="50"/>
        <cfvo type="max"/>
        <color rgb="FFF8696B"/>
        <color rgb="FFFFEB84"/>
        <color rgb="FF63BE7B"/>
      </colorScale>
    </cfRule>
  </conditionalFormatting>
  <conditionalFormatting sqref="M15 M21 M37 M46 M57 M69 M78 M84 M91">
    <cfRule type="cellIs" dxfId="57" priority="32" operator="greaterThan">
      <formula>1</formula>
    </cfRule>
    <cfRule type="cellIs" dxfId="56" priority="33" operator="equal">
      <formula>1</formula>
    </cfRule>
  </conditionalFormatting>
  <conditionalFormatting sqref="O15">
    <cfRule type="containsText" dxfId="55" priority="14" operator="containsText" text="Invalide">
      <formula>NOT(ISERROR(SEARCH("Invalide",O15)))</formula>
    </cfRule>
    <cfRule type="containsText" dxfId="54" priority="15" operator="containsText" text="VALIDE">
      <formula>NOT(ISERROR(SEARCH("VALIDE",O15)))</formula>
    </cfRule>
  </conditionalFormatting>
  <conditionalFormatting sqref="O15">
    <cfRule type="containsText" dxfId="53" priority="12" operator="containsText" text="Erreur saisie">
      <formula>NOT(ISERROR(SEARCH("Erreur saisie",O15)))</formula>
    </cfRule>
    <cfRule type="containsText" dxfId="52" priority="13" operator="containsText" text="Saisie OK">
      <formula>NOT(ISERROR(SEARCH("Saisie OK",O15)))</formula>
    </cfRule>
  </conditionalFormatting>
  <conditionalFormatting sqref="L102:M102">
    <cfRule type="cellIs" dxfId="51" priority="1" operator="greaterThan">
      <formula>0</formula>
    </cfRule>
  </conditionalFormatting>
  <pageMargins left="0.70866141732283472" right="0.31496062992125984" top="0.35433070866141736" bottom="0.35433070866141736" header="0.31496062992125984" footer="0.31496062992125984"/>
  <pageSetup paperSize="9" scale="32" orientation="portrait" horizontalDpi="300" verticalDpi="300" r:id="rId1"/>
  <ignoredErrors>
    <ignoredError sqref="G100" unlockedFormula="1"/>
    <ignoredError sqref="M15 M21:M98" formulaRang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B1:AD115"/>
  <sheetViews>
    <sheetView zoomScale="35" zoomScaleNormal="35" workbookViewId="0">
      <selection activeCell="C109" sqref="C109:J109"/>
    </sheetView>
  </sheetViews>
  <sheetFormatPr baseColWidth="10" defaultColWidth="11" defaultRowHeight="13.8" x14ac:dyDescent="0.45"/>
  <cols>
    <col min="1" max="1" width="1.6171875" style="43" customWidth="1"/>
    <col min="2" max="3" width="10.6171875" style="43" customWidth="1"/>
    <col min="4" max="4" width="53.6171875" style="43" customWidth="1"/>
    <col min="5" max="5" width="70.6171875" style="43" customWidth="1"/>
    <col min="6" max="6" width="10.140625" style="43" customWidth="1"/>
    <col min="7" max="10" width="13.6171875" style="43" customWidth="1"/>
    <col min="11" max="11" width="5.140625" style="43" customWidth="1"/>
    <col min="12" max="12" width="12.140625" style="43" customWidth="1"/>
    <col min="13" max="13" width="9.37890625" style="44" customWidth="1"/>
    <col min="14" max="15" width="8.76171875" style="43" hidden="1" customWidth="1"/>
    <col min="16" max="16" width="8.85546875" style="43" hidden="1" customWidth="1"/>
    <col min="17" max="31" width="0" style="43" hidden="1" customWidth="1"/>
    <col min="32" max="16384" width="11" style="43"/>
  </cols>
  <sheetData>
    <row r="1" spans="2:30" ht="21" customHeight="1" x14ac:dyDescent="0.45"/>
    <row r="2" spans="2:30" ht="290.10000000000002" customHeight="1" thickBot="1" x14ac:dyDescent="0.5"/>
    <row r="3" spans="2:30" ht="30" customHeight="1" x14ac:dyDescent="0.45">
      <c r="B3" s="347" t="s">
        <v>567</v>
      </c>
      <c r="C3" s="348"/>
      <c r="D3" s="349"/>
      <c r="E3" s="529"/>
      <c r="F3" s="530"/>
      <c r="G3" s="530"/>
      <c r="H3" s="530"/>
      <c r="I3" s="530"/>
      <c r="J3" s="530"/>
    </row>
    <row r="4" spans="2:30" ht="30" customHeight="1" x14ac:dyDescent="0.45">
      <c r="B4" s="531" t="s">
        <v>526</v>
      </c>
      <c r="C4" s="532"/>
      <c r="D4" s="41" t="str">
        <f>'SESSION 2022'!C6</f>
        <v>XXXXX</v>
      </c>
      <c r="E4" s="529"/>
      <c r="F4" s="530"/>
      <c r="G4" s="530"/>
      <c r="H4" s="530"/>
      <c r="I4" s="530"/>
      <c r="J4" s="530"/>
    </row>
    <row r="5" spans="2:30" ht="30" customHeight="1" x14ac:dyDescent="0.45">
      <c r="B5" s="531" t="s">
        <v>0</v>
      </c>
      <c r="C5" s="532"/>
      <c r="D5" s="41">
        <f>'SESSION 2022'!C7</f>
        <v>2022</v>
      </c>
      <c r="E5" s="529"/>
      <c r="F5" s="530"/>
      <c r="G5" s="530"/>
      <c r="H5" s="530"/>
      <c r="I5" s="530"/>
      <c r="J5" s="530"/>
    </row>
    <row r="6" spans="2:30" ht="30" customHeight="1" x14ac:dyDescent="0.45">
      <c r="B6" s="531" t="s">
        <v>1</v>
      </c>
      <c r="C6" s="532"/>
      <c r="D6" s="41" t="str">
        <f>'SESSION 2022'!C8</f>
        <v>VVVVVV</v>
      </c>
      <c r="E6" s="529"/>
      <c r="F6" s="530"/>
      <c r="G6" s="530"/>
      <c r="H6" s="530"/>
      <c r="I6" s="530"/>
      <c r="J6" s="530"/>
    </row>
    <row r="7" spans="2:30" ht="30" customHeight="1" x14ac:dyDescent="0.45">
      <c r="B7" s="531" t="s">
        <v>2</v>
      </c>
      <c r="C7" s="532"/>
      <c r="D7" s="41" t="str">
        <f>'SESSION 2022'!C9</f>
        <v>MARTIN</v>
      </c>
      <c r="E7" s="529"/>
      <c r="F7" s="530"/>
      <c r="G7" s="530"/>
      <c r="H7" s="530"/>
      <c r="I7" s="530"/>
      <c r="J7" s="530"/>
    </row>
    <row r="8" spans="2:30" ht="30" customHeight="1" x14ac:dyDescent="0.45">
      <c r="B8" s="531" t="s">
        <v>3</v>
      </c>
      <c r="C8" s="532"/>
      <c r="D8" s="41" t="str">
        <f>'SESSION 2022'!C10</f>
        <v>Quentin</v>
      </c>
      <c r="E8" s="529"/>
      <c r="F8" s="530"/>
      <c r="G8" s="530"/>
      <c r="H8" s="530"/>
      <c r="I8" s="530"/>
      <c r="J8" s="530"/>
    </row>
    <row r="9" spans="2:30" ht="30" customHeight="1" x14ac:dyDescent="0.45">
      <c r="B9" s="531" t="s">
        <v>4</v>
      </c>
      <c r="C9" s="533"/>
      <c r="D9" s="40"/>
      <c r="E9" s="529"/>
      <c r="F9" s="530"/>
      <c r="G9" s="530"/>
      <c r="H9" s="530"/>
      <c r="I9" s="530"/>
      <c r="J9" s="530"/>
    </row>
    <row r="10" spans="2:30" ht="30" customHeight="1" thickBot="1" x14ac:dyDescent="0.5">
      <c r="B10" s="534" t="s">
        <v>5</v>
      </c>
      <c r="C10" s="535"/>
      <c r="D10" s="42" t="s">
        <v>529</v>
      </c>
      <c r="E10" s="529"/>
      <c r="F10" s="530"/>
      <c r="G10" s="530"/>
      <c r="H10" s="530"/>
      <c r="I10" s="530"/>
      <c r="J10" s="530"/>
    </row>
    <row r="11" spans="2:30" ht="21" customHeight="1" x14ac:dyDescent="0.45"/>
    <row r="12" spans="2:30" ht="80.099999999999994" customHeight="1" x14ac:dyDescent="0.45">
      <c r="C12" s="520" t="s">
        <v>82</v>
      </c>
      <c r="D12" s="536"/>
      <c r="E12" s="153" t="s">
        <v>554</v>
      </c>
      <c r="F12" s="463" t="s">
        <v>17</v>
      </c>
      <c r="G12" s="463"/>
      <c r="H12" s="463"/>
      <c r="I12" s="463"/>
      <c r="J12" s="463"/>
      <c r="K12" s="51"/>
      <c r="L12" s="154"/>
      <c r="M12" s="64"/>
    </row>
    <row r="13" spans="2:30" ht="25" customHeight="1" x14ac:dyDescent="0.45">
      <c r="C13" s="525" t="s">
        <v>7</v>
      </c>
      <c r="D13" s="526"/>
      <c r="E13" s="523" t="s">
        <v>59</v>
      </c>
      <c r="F13" s="66" t="s">
        <v>48</v>
      </c>
      <c r="G13" s="67">
        <v>1</v>
      </c>
      <c r="H13" s="68">
        <v>2</v>
      </c>
      <c r="I13" s="69">
        <v>3</v>
      </c>
      <c r="J13" s="155">
        <v>4</v>
      </c>
      <c r="K13" s="51"/>
      <c r="L13" s="154"/>
      <c r="M13" s="88"/>
    </row>
    <row r="14" spans="2:30" ht="68.05" customHeight="1" x14ac:dyDescent="0.45">
      <c r="C14" s="527"/>
      <c r="D14" s="528"/>
      <c r="E14" s="524"/>
      <c r="F14" s="156"/>
      <c r="G14" s="6" t="s">
        <v>550</v>
      </c>
      <c r="H14" s="7" t="s">
        <v>53</v>
      </c>
      <c r="I14" s="7" t="s">
        <v>54</v>
      </c>
      <c r="J14" s="7" t="s">
        <v>55</v>
      </c>
      <c r="K14" s="51"/>
      <c r="L14" s="55" t="s">
        <v>6</v>
      </c>
      <c r="M14" s="157"/>
    </row>
    <row r="15" spans="2:30" ht="30" customHeight="1" x14ac:dyDescent="0.45">
      <c r="C15" s="519" t="s">
        <v>251</v>
      </c>
      <c r="D15" s="522"/>
      <c r="E15" s="522"/>
      <c r="F15" s="522"/>
      <c r="G15" s="522"/>
      <c r="H15" s="522"/>
      <c r="I15" s="522"/>
      <c r="J15" s="522"/>
      <c r="K15" s="158"/>
      <c r="L15" s="159">
        <v>0.05</v>
      </c>
      <c r="M15" s="78">
        <f>SUM(L16:L20)</f>
        <v>1</v>
      </c>
      <c r="N15" s="79"/>
      <c r="O15" s="80" t="str">
        <f>IF(M15=100%,"Valide",IF(M15&lt;100%,"Invalide",IF(M15&gt;100%,"Invalide")))</f>
        <v>Valide</v>
      </c>
      <c r="P15" s="81"/>
      <c r="Q15" s="82" t="s">
        <v>32</v>
      </c>
      <c r="R15" s="82" t="s">
        <v>33</v>
      </c>
      <c r="S15" s="82" t="s">
        <v>34</v>
      </c>
      <c r="T15" s="82" t="s">
        <v>35</v>
      </c>
      <c r="U15" s="82" t="s">
        <v>36</v>
      </c>
      <c r="V15" s="82" t="s">
        <v>37</v>
      </c>
      <c r="W15" s="82" t="s">
        <v>38</v>
      </c>
      <c r="X15" s="82" t="s">
        <v>39</v>
      </c>
      <c r="Y15" s="82" t="s">
        <v>40</v>
      </c>
      <c r="Z15" s="82" t="s">
        <v>41</v>
      </c>
      <c r="AA15" s="82" t="s">
        <v>42</v>
      </c>
      <c r="AB15" s="82" t="s">
        <v>43</v>
      </c>
      <c r="AC15" s="82" t="s">
        <v>44</v>
      </c>
      <c r="AD15" s="82" t="s">
        <v>45</v>
      </c>
    </row>
    <row r="16" spans="2:30" ht="35.049999999999997" customHeight="1" x14ac:dyDescent="0.45">
      <c r="C16" s="83" t="s">
        <v>252</v>
      </c>
      <c r="D16" s="84" t="s">
        <v>315</v>
      </c>
      <c r="E16" s="85" t="s">
        <v>316</v>
      </c>
      <c r="F16" s="10"/>
      <c r="G16" s="8"/>
      <c r="H16" s="8"/>
      <c r="I16" s="8"/>
      <c r="J16" s="8" t="s">
        <v>533</v>
      </c>
      <c r="K16" s="86" t="str">
        <f>IF(S16&gt;1,"?",(IF(X16&gt;0,"?","")))</f>
        <v/>
      </c>
      <c r="L16" s="87">
        <v>0.25</v>
      </c>
      <c r="M16" s="88"/>
      <c r="N16" s="79"/>
      <c r="O16" s="89" t="str">
        <f>IF(M15=100%,"Valide",IF(M15&lt;100%,"Invalide",IF(M15&gt;100%,"Invalide")))</f>
        <v>Valide</v>
      </c>
      <c r="P16" s="90">
        <f>Q16</f>
        <v>0.25</v>
      </c>
      <c r="Q16" s="91">
        <f>L16</f>
        <v>0.25</v>
      </c>
      <c r="R16" s="92">
        <f>IF(J16&lt;&gt;"",1,IF(I16&lt;&gt;"",2/3,IF(H16&lt;&gt;"",1/3,0)))*Q16*20</f>
        <v>5</v>
      </c>
      <c r="S16" s="92">
        <f>IF(F16="",IF(G16&lt;&gt;"",1,0)+IF(H16&lt;&gt;"",1,0)+IF(I16&lt;&gt;"",1,0)+IF(J16&lt;&gt;"",1,0),0)</f>
        <v>1</v>
      </c>
      <c r="T16" s="92">
        <f>IF(F16&lt;&gt;"",0,IF(G16="",(R16/(Q16*20)),0.02+(R16/(Q16*20))))</f>
        <v>1</v>
      </c>
      <c r="U16" s="92">
        <f>IF(F16&lt;&gt;"",0,Q16)</f>
        <v>0.25</v>
      </c>
      <c r="V16" s="92">
        <f>IF(K16&lt;&gt;"",1,0)</f>
        <v>0</v>
      </c>
      <c r="W16" s="92" t="b">
        <f>IF(F16="",OR(G16&lt;&gt;"",H16&lt;&gt;"",I16&lt;&gt;"",J16&lt;&gt;""),0)</f>
        <v>1</v>
      </c>
      <c r="X16" s="92">
        <f>IF(F16&lt;&gt;"",IF(G16&lt;&gt;"",1,0)+IF(H16&lt;&gt;"",1,0)+IF(I16&lt;&gt;"",1,0)+IF(J16&lt;&gt;"",1,0),0)</f>
        <v>0</v>
      </c>
      <c r="Y16" s="92" t="b">
        <f>OR(W16=FALSE,W17=FALSE,W18=FALSE,W19=FALSE,W20=FALSE)</f>
        <v>0</v>
      </c>
      <c r="Z16" s="93">
        <f>SUM(U16:U20)</f>
        <v>1</v>
      </c>
      <c r="AA16" s="94">
        <f>L15</f>
        <v>0.05</v>
      </c>
      <c r="AB16" s="92">
        <f>SUM(T16:T20)</f>
        <v>5</v>
      </c>
      <c r="AC16" s="92">
        <f>IF(SUM(S16:S20)=0,0,1)</f>
        <v>1</v>
      </c>
      <c r="AD16" s="95">
        <f>IF(AC16=1,SUMPRODUCT(R16:R20,S16:S20)/SUMPRODUCT(Q16:Q20,S16:S20),0)</f>
        <v>20</v>
      </c>
    </row>
    <row r="17" spans="3:30" ht="35.049999999999997" customHeight="1" x14ac:dyDescent="0.45">
      <c r="C17" s="83" t="s">
        <v>253</v>
      </c>
      <c r="D17" s="84" t="s">
        <v>317</v>
      </c>
      <c r="E17" s="85" t="s">
        <v>318</v>
      </c>
      <c r="F17" s="10"/>
      <c r="G17" s="8"/>
      <c r="H17" s="8"/>
      <c r="I17" s="8"/>
      <c r="J17" s="8" t="s">
        <v>533</v>
      </c>
      <c r="K17" s="86" t="str">
        <f t="shared" ref="K17:K20" si="0">IF(S17&gt;1,"?",(IF(X17&gt;0,"?","")))</f>
        <v/>
      </c>
      <c r="L17" s="87">
        <v>0.1</v>
      </c>
      <c r="M17" s="88"/>
      <c r="Q17" s="91">
        <f t="shared" ref="Q17:Q20" si="1">L17</f>
        <v>0.1</v>
      </c>
      <c r="R17" s="92">
        <f t="shared" ref="R17:R20" si="2">IF(J17&lt;&gt;"",1,IF(I17&lt;&gt;"",2/3,IF(H17&lt;&gt;"",1/3,0)))*Q17*20</f>
        <v>2</v>
      </c>
      <c r="S17" s="92">
        <f t="shared" ref="S17:S20" si="3">IF(F17="",IF(G17&lt;&gt;"",1,0)+IF(H17&lt;&gt;"",1,0)+IF(I17&lt;&gt;"",1,0)+IF(J17&lt;&gt;"",1,0),0)</f>
        <v>1</v>
      </c>
      <c r="T17" s="92">
        <f t="shared" ref="T17:T20" si="4">IF(F17&lt;&gt;"",0,IF(G17="",(R17/(Q17*20)),0.02+(R17/(Q17*20))))</f>
        <v>1</v>
      </c>
      <c r="U17" s="92">
        <f t="shared" ref="U17:U20" si="5">IF(F17&lt;&gt;"",0,Q17)</f>
        <v>0.1</v>
      </c>
      <c r="V17" s="92">
        <f t="shared" ref="V17:V20" si="6">IF(K17&lt;&gt;"",1,0)</f>
        <v>0</v>
      </c>
      <c r="W17" s="92" t="b">
        <f t="shared" ref="W17:W20" si="7">IF(F17="",OR(G17&lt;&gt;"",H17&lt;&gt;"",I17&lt;&gt;"",J17&lt;&gt;""),0)</f>
        <v>1</v>
      </c>
      <c r="X17" s="92">
        <f t="shared" ref="X17:X20" si="8">IF(F17&lt;&gt;"",IF(G17&lt;&gt;"",1,0)+IF(H17&lt;&gt;"",1,0)+IF(I17&lt;&gt;"",1,0)+IF(J17&lt;&gt;"",1,0),0)</f>
        <v>0</v>
      </c>
      <c r="Y17" s="97"/>
      <c r="Z17" s="98"/>
      <c r="AA17" s="99"/>
      <c r="AB17" s="99"/>
      <c r="AC17" s="99"/>
      <c r="AD17" s="100"/>
    </row>
    <row r="18" spans="3:30" ht="35.049999999999997" customHeight="1" x14ac:dyDescent="0.45">
      <c r="C18" s="83" t="s">
        <v>254</v>
      </c>
      <c r="D18" s="84" t="s">
        <v>319</v>
      </c>
      <c r="E18" s="85" t="s">
        <v>320</v>
      </c>
      <c r="F18" s="10"/>
      <c r="G18" s="8"/>
      <c r="H18" s="8"/>
      <c r="I18" s="8"/>
      <c r="J18" s="8" t="s">
        <v>533</v>
      </c>
      <c r="K18" s="86" t="str">
        <f t="shared" si="0"/>
        <v/>
      </c>
      <c r="L18" s="87">
        <v>0.15</v>
      </c>
      <c r="M18" s="88"/>
      <c r="Q18" s="91">
        <f t="shared" si="1"/>
        <v>0.15</v>
      </c>
      <c r="R18" s="92">
        <f t="shared" si="2"/>
        <v>3</v>
      </c>
      <c r="S18" s="92">
        <f t="shared" si="3"/>
        <v>1</v>
      </c>
      <c r="T18" s="92">
        <f t="shared" si="4"/>
        <v>1</v>
      </c>
      <c r="U18" s="92">
        <f t="shared" si="5"/>
        <v>0.15</v>
      </c>
      <c r="V18" s="92">
        <f t="shared" si="6"/>
        <v>0</v>
      </c>
      <c r="W18" s="92" t="b">
        <f t="shared" si="7"/>
        <v>1</v>
      </c>
      <c r="X18" s="92">
        <f t="shared" si="8"/>
        <v>0</v>
      </c>
      <c r="Y18" s="97"/>
      <c r="Z18" s="103"/>
      <c r="AA18" s="99"/>
      <c r="AB18" s="99"/>
      <c r="AC18" s="99"/>
      <c r="AD18" s="100"/>
    </row>
    <row r="19" spans="3:30" ht="35.049999999999997" customHeight="1" x14ac:dyDescent="0.45">
      <c r="C19" s="83" t="s">
        <v>255</v>
      </c>
      <c r="D19" s="84" t="s">
        <v>321</v>
      </c>
      <c r="E19" s="85" t="s">
        <v>322</v>
      </c>
      <c r="F19" s="10"/>
      <c r="G19" s="8"/>
      <c r="H19" s="8"/>
      <c r="I19" s="8"/>
      <c r="J19" s="8" t="s">
        <v>533</v>
      </c>
      <c r="K19" s="86" t="str">
        <f t="shared" si="0"/>
        <v/>
      </c>
      <c r="L19" s="87">
        <v>0.25</v>
      </c>
      <c r="M19" s="88"/>
      <c r="Q19" s="91">
        <f t="shared" si="1"/>
        <v>0.25</v>
      </c>
      <c r="R19" s="92">
        <f t="shared" si="2"/>
        <v>5</v>
      </c>
      <c r="S19" s="92">
        <f t="shared" si="3"/>
        <v>1</v>
      </c>
      <c r="T19" s="92">
        <f t="shared" si="4"/>
        <v>1</v>
      </c>
      <c r="U19" s="92">
        <f t="shared" si="5"/>
        <v>0.25</v>
      </c>
      <c r="V19" s="92">
        <f t="shared" si="6"/>
        <v>0</v>
      </c>
      <c r="W19" s="92" t="b">
        <f t="shared" si="7"/>
        <v>1</v>
      </c>
      <c r="X19" s="92">
        <f t="shared" si="8"/>
        <v>0</v>
      </c>
      <c r="Y19" s="97"/>
      <c r="Z19" s="103"/>
      <c r="AA19" s="99"/>
      <c r="AB19" s="99"/>
      <c r="AC19" s="99"/>
      <c r="AD19" s="100"/>
    </row>
    <row r="20" spans="3:30" ht="35.049999999999997" customHeight="1" x14ac:dyDescent="0.45">
      <c r="C20" s="83" t="s">
        <v>256</v>
      </c>
      <c r="D20" s="84" t="s">
        <v>323</v>
      </c>
      <c r="E20" s="85" t="s">
        <v>324</v>
      </c>
      <c r="F20" s="10"/>
      <c r="G20" s="8"/>
      <c r="H20" s="8"/>
      <c r="I20" s="8"/>
      <c r="J20" s="8" t="s">
        <v>533</v>
      </c>
      <c r="K20" s="86" t="str">
        <f t="shared" si="0"/>
        <v/>
      </c>
      <c r="L20" s="87">
        <v>0.25</v>
      </c>
      <c r="M20" s="88"/>
      <c r="Q20" s="91">
        <f t="shared" si="1"/>
        <v>0.25</v>
      </c>
      <c r="R20" s="92">
        <f t="shared" si="2"/>
        <v>5</v>
      </c>
      <c r="S20" s="92">
        <f t="shared" si="3"/>
        <v>1</v>
      </c>
      <c r="T20" s="92">
        <f t="shared" si="4"/>
        <v>1</v>
      </c>
      <c r="U20" s="92">
        <f t="shared" si="5"/>
        <v>0.25</v>
      </c>
      <c r="V20" s="92">
        <f t="shared" si="6"/>
        <v>0</v>
      </c>
      <c r="W20" s="92" t="b">
        <f t="shared" si="7"/>
        <v>1</v>
      </c>
      <c r="X20" s="92">
        <f t="shared" si="8"/>
        <v>0</v>
      </c>
      <c r="Y20" s="105"/>
      <c r="Z20" s="106">
        <f>Z16*AA16</f>
        <v>0.05</v>
      </c>
      <c r="AA20" s="107"/>
      <c r="AB20" s="107"/>
      <c r="AC20" s="107"/>
      <c r="AD20" s="108"/>
    </row>
    <row r="21" spans="3:30" ht="30" customHeight="1" x14ac:dyDescent="0.45">
      <c r="C21" s="493" t="s">
        <v>257</v>
      </c>
      <c r="D21" s="494"/>
      <c r="E21" s="494"/>
      <c r="F21" s="494"/>
      <c r="G21" s="494"/>
      <c r="H21" s="494"/>
      <c r="I21" s="494"/>
      <c r="J21" s="494"/>
      <c r="K21" s="494"/>
      <c r="L21" s="159">
        <v>0.1</v>
      </c>
      <c r="M21" s="78">
        <f>SUM(L22:L36)</f>
        <v>1.0000000000000002</v>
      </c>
    </row>
    <row r="22" spans="3:30" ht="110.05" customHeight="1" x14ac:dyDescent="0.45">
      <c r="C22" s="122" t="s">
        <v>325</v>
      </c>
      <c r="D22" s="123" t="s">
        <v>546</v>
      </c>
      <c r="E22" s="160" t="s">
        <v>340</v>
      </c>
      <c r="F22" s="33"/>
      <c r="G22" s="30"/>
      <c r="H22" s="31"/>
      <c r="I22" s="31"/>
      <c r="J22" s="31" t="s">
        <v>533</v>
      </c>
      <c r="K22" s="86" t="str">
        <f>IF(S22&gt;1,"?",(IF(X22&gt;0,"?","")))</f>
        <v/>
      </c>
      <c r="L22" s="131">
        <v>0.05</v>
      </c>
      <c r="M22" s="88"/>
      <c r="Q22" s="91">
        <f>L22</f>
        <v>0.05</v>
      </c>
      <c r="R22" s="92">
        <f>IF(J22&lt;&gt;"",1,IF(I22&lt;&gt;"",2/3,IF(H22&lt;&gt;"",1/3,0)))*Q22*20</f>
        <v>1</v>
      </c>
      <c r="S22" s="92">
        <f>IF(F22="",IF(G22&lt;&gt;"",1,0)+IF(H22&lt;&gt;"",1,0)+IF(I22&lt;&gt;"",1,0)+IF(J22&lt;&gt;"",1,0),0)</f>
        <v>1</v>
      </c>
      <c r="T22" s="92">
        <f>IF(F22&lt;&gt;"",0,IF(G22="",(R22/(Q22*20)),0.02+(R22/(Q22*20))))</f>
        <v>1</v>
      </c>
      <c r="U22" s="92">
        <f>IF(F22&lt;&gt;"",0,Q22)</f>
        <v>0.05</v>
      </c>
      <c r="V22" s="92">
        <f>IF(K22&lt;&gt;"",1,0)</f>
        <v>0</v>
      </c>
      <c r="W22" s="92" t="b">
        <f>IF(F22="",OR(G22&lt;&gt;"",H22&lt;&gt;"",I22&lt;&gt;"",J22&lt;&gt;""),0)</f>
        <v>1</v>
      </c>
      <c r="X22" s="92">
        <f>IF(F22&lt;&gt;"",IF(G22&lt;&gt;"",1,0)+IF(H22&lt;&gt;"",1,0)+IF(I22&lt;&gt;"",1,0)+IF(J22&lt;&gt;"",1,0),0)</f>
        <v>0</v>
      </c>
      <c r="Y22" s="92" t="b">
        <f>OR(W22=FALSE,W23=FALSE,W24=FALSE,W25=FALSE,W26=FALSE,W27=FALSE,W28=FALSE,W29=FALSE,W30=FALSE,W31=FALSE,W32=FALSE,W33=FALSE,W34=FALSE,W35=FALSE,W36=FALSE)</f>
        <v>0</v>
      </c>
      <c r="Z22" s="93">
        <f>SUM(U22:U36)</f>
        <v>1.0000000000000002</v>
      </c>
      <c r="AA22" s="94">
        <f>L21</f>
        <v>0.1</v>
      </c>
      <c r="AB22" s="92">
        <f>SUM(T22:T36)</f>
        <v>15</v>
      </c>
      <c r="AC22" s="92">
        <f>IF(SUM(S22:S36)=0,0,1)</f>
        <v>1</v>
      </c>
      <c r="AD22" s="95">
        <f>IF(AC22=1,SUMPRODUCT(R22:R36,S22:S36)/SUMPRODUCT(Q22:Q36,S22:S36),0)</f>
        <v>19.999999999999996</v>
      </c>
    </row>
    <row r="23" spans="3:30" ht="50.05" customHeight="1" x14ac:dyDescent="0.45">
      <c r="C23" s="122" t="s">
        <v>326</v>
      </c>
      <c r="D23" s="123" t="s">
        <v>341</v>
      </c>
      <c r="E23" s="160" t="s">
        <v>342</v>
      </c>
      <c r="F23" s="33"/>
      <c r="G23" s="30"/>
      <c r="H23" s="31"/>
      <c r="I23" s="31"/>
      <c r="J23" s="31" t="s">
        <v>533</v>
      </c>
      <c r="K23" s="86" t="str">
        <f t="shared" ref="K23:K36" si="9">IF(S23&gt;1,"?",(IF(X23&gt;0,"?","")))</f>
        <v/>
      </c>
      <c r="L23" s="131">
        <v>0.1</v>
      </c>
      <c r="M23" s="88"/>
      <c r="Q23" s="91">
        <f t="shared" ref="Q23:Q36" si="10">L23</f>
        <v>0.1</v>
      </c>
      <c r="R23" s="92">
        <f t="shared" ref="R23:R36" si="11">IF(J23&lt;&gt;"",1,IF(I23&lt;&gt;"",2/3,IF(H23&lt;&gt;"",1/3,0)))*Q23*20</f>
        <v>2</v>
      </c>
      <c r="S23" s="92">
        <f t="shared" ref="S23:S36" si="12">IF(F23="",IF(G23&lt;&gt;"",1,0)+IF(H23&lt;&gt;"",1,0)+IF(I23&lt;&gt;"",1,0)+IF(J23&lt;&gt;"",1,0),0)</f>
        <v>1</v>
      </c>
      <c r="T23" s="92">
        <f t="shared" ref="T23:T36" si="13">IF(F23&lt;&gt;"",0,IF(G23="",(R23/(Q23*20)),0.02+(R23/(Q23*20))))</f>
        <v>1</v>
      </c>
      <c r="U23" s="92">
        <f t="shared" ref="U23:U36" si="14">IF(F23&lt;&gt;"",0,Q23)</f>
        <v>0.1</v>
      </c>
      <c r="V23" s="92">
        <f t="shared" ref="V23:V36" si="15">IF(K23&lt;&gt;"",1,0)</f>
        <v>0</v>
      </c>
      <c r="W23" s="92" t="b">
        <f t="shared" ref="W23:W36" si="16">IF(F23="",OR(G23&lt;&gt;"",H23&lt;&gt;"",I23&lt;&gt;"",J23&lt;&gt;""),0)</f>
        <v>1</v>
      </c>
      <c r="X23" s="92">
        <f t="shared" ref="X23:X36" si="17">IF(F23&lt;&gt;"",IF(G23&lt;&gt;"",1,0)+IF(H23&lt;&gt;"",1,0)+IF(I23&lt;&gt;"",1,0)+IF(J23&lt;&gt;"",1,0),0)</f>
        <v>0</v>
      </c>
      <c r="Y23" s="97"/>
      <c r="Z23" s="98"/>
      <c r="AA23" s="99"/>
      <c r="AB23" s="99"/>
      <c r="AC23" s="99"/>
      <c r="AD23" s="100"/>
    </row>
    <row r="24" spans="3:30" ht="80.05" customHeight="1" x14ac:dyDescent="0.45">
      <c r="C24" s="122" t="s">
        <v>327</v>
      </c>
      <c r="D24" s="123" t="s">
        <v>343</v>
      </c>
      <c r="E24" s="160" t="s">
        <v>344</v>
      </c>
      <c r="F24" s="33"/>
      <c r="G24" s="30"/>
      <c r="H24" s="31"/>
      <c r="I24" s="31"/>
      <c r="J24" s="31" t="s">
        <v>533</v>
      </c>
      <c r="K24" s="86" t="str">
        <f t="shared" si="9"/>
        <v/>
      </c>
      <c r="L24" s="131">
        <v>0.1</v>
      </c>
      <c r="M24" s="88"/>
      <c r="Q24" s="91">
        <f t="shared" si="10"/>
        <v>0.1</v>
      </c>
      <c r="R24" s="92">
        <f t="shared" si="11"/>
        <v>2</v>
      </c>
      <c r="S24" s="92">
        <f t="shared" si="12"/>
        <v>1</v>
      </c>
      <c r="T24" s="92">
        <f t="shared" si="13"/>
        <v>1</v>
      </c>
      <c r="U24" s="92">
        <f t="shared" si="14"/>
        <v>0.1</v>
      </c>
      <c r="V24" s="92">
        <f t="shared" si="15"/>
        <v>0</v>
      </c>
      <c r="W24" s="92" t="b">
        <f t="shared" si="16"/>
        <v>1</v>
      </c>
      <c r="X24" s="92">
        <f t="shared" si="17"/>
        <v>0</v>
      </c>
      <c r="Y24" s="97"/>
      <c r="Z24" s="103"/>
      <c r="AA24" s="99"/>
      <c r="AB24" s="99"/>
      <c r="AC24" s="99"/>
      <c r="AD24" s="100"/>
    </row>
    <row r="25" spans="3:30" ht="95.05" customHeight="1" x14ac:dyDescent="0.45">
      <c r="C25" s="122" t="s">
        <v>328</v>
      </c>
      <c r="D25" s="123" t="s">
        <v>345</v>
      </c>
      <c r="E25" s="160" t="s">
        <v>346</v>
      </c>
      <c r="F25" s="33"/>
      <c r="G25" s="30"/>
      <c r="H25" s="31"/>
      <c r="I25" s="31"/>
      <c r="J25" s="31" t="s">
        <v>533</v>
      </c>
      <c r="K25" s="86" t="str">
        <f t="shared" si="9"/>
        <v/>
      </c>
      <c r="L25" s="131">
        <v>0.05</v>
      </c>
      <c r="M25" s="88"/>
      <c r="Q25" s="91">
        <f t="shared" si="10"/>
        <v>0.05</v>
      </c>
      <c r="R25" s="92">
        <f t="shared" si="11"/>
        <v>1</v>
      </c>
      <c r="S25" s="92">
        <f t="shared" si="12"/>
        <v>1</v>
      </c>
      <c r="T25" s="92">
        <f t="shared" si="13"/>
        <v>1</v>
      </c>
      <c r="U25" s="92">
        <f t="shared" si="14"/>
        <v>0.05</v>
      </c>
      <c r="V25" s="92">
        <f t="shared" si="15"/>
        <v>0</v>
      </c>
      <c r="W25" s="92" t="b">
        <f t="shared" si="16"/>
        <v>1</v>
      </c>
      <c r="X25" s="92">
        <f t="shared" si="17"/>
        <v>0</v>
      </c>
      <c r="Y25" s="97"/>
      <c r="Z25" s="103"/>
      <c r="AA25" s="99"/>
      <c r="AB25" s="99"/>
      <c r="AC25" s="99"/>
      <c r="AD25" s="100"/>
    </row>
    <row r="26" spans="3:30" ht="80.05" customHeight="1" x14ac:dyDescent="0.45">
      <c r="C26" s="122" t="s">
        <v>329</v>
      </c>
      <c r="D26" s="123" t="s">
        <v>347</v>
      </c>
      <c r="E26" s="160" t="s">
        <v>348</v>
      </c>
      <c r="F26" s="33"/>
      <c r="G26" s="30"/>
      <c r="H26" s="31"/>
      <c r="I26" s="31"/>
      <c r="J26" s="31" t="s">
        <v>533</v>
      </c>
      <c r="K26" s="86" t="str">
        <f t="shared" si="9"/>
        <v/>
      </c>
      <c r="L26" s="131">
        <v>0.05</v>
      </c>
      <c r="M26" s="88"/>
      <c r="Q26" s="91">
        <f t="shared" si="10"/>
        <v>0.05</v>
      </c>
      <c r="R26" s="92">
        <f t="shared" si="11"/>
        <v>1</v>
      </c>
      <c r="S26" s="92">
        <f t="shared" si="12"/>
        <v>1</v>
      </c>
      <c r="T26" s="92">
        <f t="shared" si="13"/>
        <v>1</v>
      </c>
      <c r="U26" s="92">
        <f t="shared" si="14"/>
        <v>0.05</v>
      </c>
      <c r="V26" s="92">
        <f t="shared" si="15"/>
        <v>0</v>
      </c>
      <c r="W26" s="92" t="b">
        <f t="shared" si="16"/>
        <v>1</v>
      </c>
      <c r="X26" s="92">
        <f t="shared" si="17"/>
        <v>0</v>
      </c>
      <c r="Y26" s="97"/>
      <c r="Z26" s="103"/>
      <c r="AA26" s="99"/>
      <c r="AB26" s="99"/>
      <c r="AC26" s="99"/>
      <c r="AD26" s="100"/>
    </row>
    <row r="27" spans="3:30" ht="35.049999999999997" customHeight="1" x14ac:dyDescent="0.45">
      <c r="C27" s="122" t="s">
        <v>330</v>
      </c>
      <c r="D27" s="123" t="s">
        <v>349</v>
      </c>
      <c r="E27" s="160" t="s">
        <v>350</v>
      </c>
      <c r="F27" s="33"/>
      <c r="G27" s="30"/>
      <c r="H27" s="31"/>
      <c r="I27" s="31"/>
      <c r="J27" s="31" t="s">
        <v>533</v>
      </c>
      <c r="K27" s="86" t="str">
        <f t="shared" si="9"/>
        <v/>
      </c>
      <c r="L27" s="131">
        <v>0.1</v>
      </c>
      <c r="M27" s="88"/>
      <c r="Q27" s="91">
        <f t="shared" si="10"/>
        <v>0.1</v>
      </c>
      <c r="R27" s="92">
        <f t="shared" si="11"/>
        <v>2</v>
      </c>
      <c r="S27" s="92">
        <f t="shared" si="12"/>
        <v>1</v>
      </c>
      <c r="T27" s="92">
        <f t="shared" si="13"/>
        <v>1</v>
      </c>
      <c r="U27" s="92">
        <f t="shared" si="14"/>
        <v>0.1</v>
      </c>
      <c r="V27" s="92">
        <f t="shared" si="15"/>
        <v>0</v>
      </c>
      <c r="W27" s="92" t="b">
        <f t="shared" si="16"/>
        <v>1</v>
      </c>
      <c r="X27" s="92">
        <f t="shared" si="17"/>
        <v>0</v>
      </c>
      <c r="Y27" s="97"/>
      <c r="Z27" s="103"/>
      <c r="AA27" s="99"/>
      <c r="AB27" s="99"/>
      <c r="AC27" s="99"/>
      <c r="AD27" s="100"/>
    </row>
    <row r="28" spans="3:30" ht="35.049999999999997" customHeight="1" x14ac:dyDescent="0.45">
      <c r="C28" s="122" t="s">
        <v>331</v>
      </c>
      <c r="D28" s="123" t="s">
        <v>351</v>
      </c>
      <c r="E28" s="495" t="s">
        <v>352</v>
      </c>
      <c r="F28" s="33"/>
      <c r="G28" s="30"/>
      <c r="H28" s="31"/>
      <c r="I28" s="31"/>
      <c r="J28" s="31" t="s">
        <v>533</v>
      </c>
      <c r="K28" s="86" t="str">
        <f t="shared" si="9"/>
        <v/>
      </c>
      <c r="L28" s="131">
        <v>0.1</v>
      </c>
      <c r="M28" s="88"/>
      <c r="Q28" s="91">
        <f t="shared" si="10"/>
        <v>0.1</v>
      </c>
      <c r="R28" s="92">
        <f t="shared" si="11"/>
        <v>2</v>
      </c>
      <c r="S28" s="92">
        <f t="shared" si="12"/>
        <v>1</v>
      </c>
      <c r="T28" s="92">
        <f t="shared" si="13"/>
        <v>1</v>
      </c>
      <c r="U28" s="92">
        <f t="shared" si="14"/>
        <v>0.1</v>
      </c>
      <c r="V28" s="92">
        <f t="shared" si="15"/>
        <v>0</v>
      </c>
      <c r="W28" s="92" t="b">
        <f t="shared" si="16"/>
        <v>1</v>
      </c>
      <c r="X28" s="92">
        <f t="shared" si="17"/>
        <v>0</v>
      </c>
      <c r="Y28" s="97"/>
      <c r="Z28" s="103"/>
      <c r="AA28" s="99"/>
      <c r="AB28" s="99"/>
      <c r="AC28" s="99"/>
      <c r="AD28" s="100"/>
    </row>
    <row r="29" spans="3:30" ht="35.049999999999997" customHeight="1" x14ac:dyDescent="0.45">
      <c r="C29" s="122" t="s">
        <v>332</v>
      </c>
      <c r="D29" s="123" t="s">
        <v>353</v>
      </c>
      <c r="E29" s="496"/>
      <c r="F29" s="33"/>
      <c r="G29" s="30"/>
      <c r="H29" s="31"/>
      <c r="I29" s="31"/>
      <c r="J29" s="31" t="s">
        <v>533</v>
      </c>
      <c r="K29" s="86" t="str">
        <f t="shared" si="9"/>
        <v/>
      </c>
      <c r="L29" s="131">
        <v>0.05</v>
      </c>
      <c r="M29" s="88"/>
      <c r="Q29" s="91">
        <f t="shared" si="10"/>
        <v>0.05</v>
      </c>
      <c r="R29" s="92">
        <f t="shared" si="11"/>
        <v>1</v>
      </c>
      <c r="S29" s="92">
        <f t="shared" si="12"/>
        <v>1</v>
      </c>
      <c r="T29" s="92">
        <f t="shared" si="13"/>
        <v>1</v>
      </c>
      <c r="U29" s="92">
        <f t="shared" si="14"/>
        <v>0.05</v>
      </c>
      <c r="V29" s="92">
        <f t="shared" si="15"/>
        <v>0</v>
      </c>
      <c r="W29" s="92" t="b">
        <f t="shared" si="16"/>
        <v>1</v>
      </c>
      <c r="X29" s="92">
        <f t="shared" si="17"/>
        <v>0</v>
      </c>
      <c r="Y29" s="97"/>
      <c r="Z29" s="103"/>
      <c r="AA29" s="99"/>
      <c r="AB29" s="99"/>
      <c r="AC29" s="99"/>
      <c r="AD29" s="100"/>
    </row>
    <row r="30" spans="3:30" ht="35.049999999999997" customHeight="1" x14ac:dyDescent="0.45">
      <c r="C30" s="122" t="s">
        <v>333</v>
      </c>
      <c r="D30" s="123" t="s">
        <v>354</v>
      </c>
      <c r="E30" s="160" t="s">
        <v>355</v>
      </c>
      <c r="F30" s="33"/>
      <c r="G30" s="30"/>
      <c r="H30" s="31"/>
      <c r="I30" s="31"/>
      <c r="J30" s="31" t="s">
        <v>533</v>
      </c>
      <c r="K30" s="86" t="str">
        <f t="shared" si="9"/>
        <v/>
      </c>
      <c r="L30" s="131">
        <v>0.05</v>
      </c>
      <c r="M30" s="88"/>
      <c r="Q30" s="91">
        <f t="shared" si="10"/>
        <v>0.05</v>
      </c>
      <c r="R30" s="92">
        <f t="shared" si="11"/>
        <v>1</v>
      </c>
      <c r="S30" s="92">
        <f t="shared" si="12"/>
        <v>1</v>
      </c>
      <c r="T30" s="92">
        <f t="shared" si="13"/>
        <v>1</v>
      </c>
      <c r="U30" s="92">
        <f t="shared" si="14"/>
        <v>0.05</v>
      </c>
      <c r="V30" s="92">
        <f t="shared" si="15"/>
        <v>0</v>
      </c>
      <c r="W30" s="92" t="b">
        <f t="shared" si="16"/>
        <v>1</v>
      </c>
      <c r="X30" s="92">
        <f t="shared" si="17"/>
        <v>0</v>
      </c>
      <c r="Y30" s="97"/>
      <c r="Z30" s="103"/>
      <c r="AA30" s="99"/>
      <c r="AB30" s="99"/>
      <c r="AC30" s="99"/>
      <c r="AD30" s="100"/>
    </row>
    <row r="31" spans="3:30" ht="50.05" customHeight="1" x14ac:dyDescent="0.45">
      <c r="C31" s="122" t="s">
        <v>334</v>
      </c>
      <c r="D31" s="123" t="s">
        <v>548</v>
      </c>
      <c r="E31" s="160" t="s">
        <v>356</v>
      </c>
      <c r="F31" s="33"/>
      <c r="G31" s="30"/>
      <c r="H31" s="31"/>
      <c r="I31" s="31"/>
      <c r="J31" s="31" t="s">
        <v>533</v>
      </c>
      <c r="K31" s="86" t="str">
        <f t="shared" si="9"/>
        <v/>
      </c>
      <c r="L31" s="131">
        <v>0.1</v>
      </c>
      <c r="M31" s="88"/>
      <c r="Q31" s="91">
        <f t="shared" si="10"/>
        <v>0.1</v>
      </c>
      <c r="R31" s="92">
        <f t="shared" si="11"/>
        <v>2</v>
      </c>
      <c r="S31" s="92">
        <f t="shared" si="12"/>
        <v>1</v>
      </c>
      <c r="T31" s="92">
        <f t="shared" si="13"/>
        <v>1</v>
      </c>
      <c r="U31" s="92">
        <f t="shared" si="14"/>
        <v>0.1</v>
      </c>
      <c r="V31" s="92">
        <f t="shared" si="15"/>
        <v>0</v>
      </c>
      <c r="W31" s="92" t="b">
        <f t="shared" si="16"/>
        <v>1</v>
      </c>
      <c r="X31" s="92">
        <f t="shared" si="17"/>
        <v>0</v>
      </c>
      <c r="Y31" s="97"/>
      <c r="Z31" s="103"/>
      <c r="AA31" s="99"/>
      <c r="AB31" s="99"/>
      <c r="AC31" s="99"/>
      <c r="AD31" s="100"/>
    </row>
    <row r="32" spans="3:30" ht="35.049999999999997" customHeight="1" x14ac:dyDescent="0.45">
      <c r="C32" s="122" t="s">
        <v>335</v>
      </c>
      <c r="D32" s="123" t="s">
        <v>357</v>
      </c>
      <c r="E32" s="160" t="s">
        <v>358</v>
      </c>
      <c r="F32" s="33"/>
      <c r="G32" s="30"/>
      <c r="H32" s="31"/>
      <c r="I32" s="31"/>
      <c r="J32" s="31" t="s">
        <v>533</v>
      </c>
      <c r="K32" s="86" t="str">
        <f t="shared" si="9"/>
        <v/>
      </c>
      <c r="L32" s="131">
        <v>0.05</v>
      </c>
      <c r="M32" s="88"/>
      <c r="Q32" s="91">
        <f t="shared" si="10"/>
        <v>0.05</v>
      </c>
      <c r="R32" s="92">
        <f t="shared" si="11"/>
        <v>1</v>
      </c>
      <c r="S32" s="92">
        <f t="shared" si="12"/>
        <v>1</v>
      </c>
      <c r="T32" s="92">
        <f t="shared" si="13"/>
        <v>1</v>
      </c>
      <c r="U32" s="92">
        <f t="shared" si="14"/>
        <v>0.05</v>
      </c>
      <c r="V32" s="92">
        <f t="shared" si="15"/>
        <v>0</v>
      </c>
      <c r="W32" s="92" t="b">
        <f t="shared" si="16"/>
        <v>1</v>
      </c>
      <c r="X32" s="92">
        <f t="shared" si="17"/>
        <v>0</v>
      </c>
      <c r="Y32" s="97"/>
      <c r="Z32" s="103"/>
      <c r="AA32" s="99"/>
      <c r="AB32" s="99"/>
      <c r="AC32" s="99"/>
      <c r="AD32" s="100"/>
    </row>
    <row r="33" spans="3:30" ht="35.049999999999997" customHeight="1" x14ac:dyDescent="0.45">
      <c r="C33" s="122" t="s">
        <v>336</v>
      </c>
      <c r="D33" s="123" t="s">
        <v>359</v>
      </c>
      <c r="E33" s="160" t="s">
        <v>360</v>
      </c>
      <c r="F33" s="33"/>
      <c r="G33" s="30"/>
      <c r="H33" s="31"/>
      <c r="I33" s="31"/>
      <c r="J33" s="31" t="s">
        <v>533</v>
      </c>
      <c r="K33" s="86" t="str">
        <f t="shared" si="9"/>
        <v/>
      </c>
      <c r="L33" s="131">
        <v>0.05</v>
      </c>
      <c r="M33" s="88"/>
      <c r="Q33" s="91">
        <f t="shared" si="10"/>
        <v>0.05</v>
      </c>
      <c r="R33" s="92">
        <f t="shared" si="11"/>
        <v>1</v>
      </c>
      <c r="S33" s="92">
        <f t="shared" si="12"/>
        <v>1</v>
      </c>
      <c r="T33" s="92">
        <f t="shared" si="13"/>
        <v>1</v>
      </c>
      <c r="U33" s="92">
        <f t="shared" si="14"/>
        <v>0.05</v>
      </c>
      <c r="V33" s="92">
        <f t="shared" si="15"/>
        <v>0</v>
      </c>
      <c r="W33" s="92" t="b">
        <f t="shared" si="16"/>
        <v>1</v>
      </c>
      <c r="X33" s="92">
        <f t="shared" si="17"/>
        <v>0</v>
      </c>
      <c r="Y33" s="97"/>
      <c r="Z33" s="103"/>
      <c r="AA33" s="99"/>
      <c r="AB33" s="99"/>
      <c r="AC33" s="99"/>
      <c r="AD33" s="100"/>
    </row>
    <row r="34" spans="3:30" ht="95.05" customHeight="1" x14ac:dyDescent="0.45">
      <c r="C34" s="122" t="s">
        <v>337</v>
      </c>
      <c r="D34" s="123" t="s">
        <v>549</v>
      </c>
      <c r="E34" s="160" t="s">
        <v>361</v>
      </c>
      <c r="F34" s="33"/>
      <c r="G34" s="30"/>
      <c r="H34" s="31"/>
      <c r="I34" s="31"/>
      <c r="J34" s="31" t="s">
        <v>533</v>
      </c>
      <c r="K34" s="86" t="str">
        <f t="shared" si="9"/>
        <v/>
      </c>
      <c r="L34" s="131">
        <v>0.05</v>
      </c>
      <c r="M34" s="88"/>
      <c r="Q34" s="91">
        <f t="shared" si="10"/>
        <v>0.05</v>
      </c>
      <c r="R34" s="92">
        <f t="shared" si="11"/>
        <v>1</v>
      </c>
      <c r="S34" s="92">
        <f t="shared" si="12"/>
        <v>1</v>
      </c>
      <c r="T34" s="92">
        <f t="shared" si="13"/>
        <v>1</v>
      </c>
      <c r="U34" s="92">
        <f t="shared" si="14"/>
        <v>0.05</v>
      </c>
      <c r="V34" s="92">
        <f t="shared" si="15"/>
        <v>0</v>
      </c>
      <c r="W34" s="92" t="b">
        <f t="shared" si="16"/>
        <v>1</v>
      </c>
      <c r="X34" s="92">
        <f t="shared" si="17"/>
        <v>0</v>
      </c>
      <c r="Y34" s="97"/>
      <c r="Z34" s="103"/>
      <c r="AA34" s="99"/>
      <c r="AB34" s="99"/>
      <c r="AC34" s="99"/>
      <c r="AD34" s="100"/>
    </row>
    <row r="35" spans="3:30" ht="30.3" x14ac:dyDescent="0.45">
      <c r="C35" s="122" t="s">
        <v>338</v>
      </c>
      <c r="D35" s="123" t="s">
        <v>362</v>
      </c>
      <c r="E35" s="160" t="s">
        <v>189</v>
      </c>
      <c r="F35" s="33"/>
      <c r="G35" s="30"/>
      <c r="H35" s="31"/>
      <c r="I35" s="31"/>
      <c r="J35" s="31" t="s">
        <v>533</v>
      </c>
      <c r="K35" s="86" t="str">
        <f t="shared" si="9"/>
        <v/>
      </c>
      <c r="L35" s="131">
        <v>0.05</v>
      </c>
      <c r="M35" s="88"/>
      <c r="Q35" s="91">
        <f t="shared" si="10"/>
        <v>0.05</v>
      </c>
      <c r="R35" s="92">
        <f t="shared" si="11"/>
        <v>1</v>
      </c>
      <c r="S35" s="92">
        <f t="shared" si="12"/>
        <v>1</v>
      </c>
      <c r="T35" s="92">
        <f t="shared" si="13"/>
        <v>1</v>
      </c>
      <c r="U35" s="92">
        <f t="shared" si="14"/>
        <v>0.05</v>
      </c>
      <c r="V35" s="92">
        <f t="shared" si="15"/>
        <v>0</v>
      </c>
      <c r="W35" s="92" t="b">
        <f t="shared" si="16"/>
        <v>1</v>
      </c>
      <c r="X35" s="92">
        <f t="shared" si="17"/>
        <v>0</v>
      </c>
      <c r="Y35" s="97"/>
      <c r="Z35" s="103"/>
      <c r="AA35" s="99"/>
      <c r="AB35" s="99"/>
      <c r="AC35" s="99"/>
      <c r="AD35" s="100"/>
    </row>
    <row r="36" spans="3:30" ht="30.3" x14ac:dyDescent="0.45">
      <c r="C36" s="122" t="s">
        <v>339</v>
      </c>
      <c r="D36" s="123" t="s">
        <v>363</v>
      </c>
      <c r="E36" s="160" t="s">
        <v>543</v>
      </c>
      <c r="F36" s="33"/>
      <c r="G36" s="30"/>
      <c r="H36" s="31"/>
      <c r="I36" s="31"/>
      <c r="J36" s="31" t="s">
        <v>79</v>
      </c>
      <c r="K36" s="86" t="str">
        <f t="shared" si="9"/>
        <v/>
      </c>
      <c r="L36" s="131">
        <v>0.05</v>
      </c>
      <c r="M36" s="88"/>
      <c r="Q36" s="91">
        <f t="shared" si="10"/>
        <v>0.05</v>
      </c>
      <c r="R36" s="92">
        <f t="shared" si="11"/>
        <v>1</v>
      </c>
      <c r="S36" s="92">
        <f t="shared" si="12"/>
        <v>1</v>
      </c>
      <c r="T36" s="92">
        <f t="shared" si="13"/>
        <v>1</v>
      </c>
      <c r="U36" s="92">
        <f t="shared" si="14"/>
        <v>0.05</v>
      </c>
      <c r="V36" s="92">
        <f t="shared" si="15"/>
        <v>0</v>
      </c>
      <c r="W36" s="92" t="b">
        <f t="shared" si="16"/>
        <v>1</v>
      </c>
      <c r="X36" s="92">
        <f t="shared" si="17"/>
        <v>0</v>
      </c>
      <c r="Y36" s="105"/>
      <c r="Z36" s="106">
        <f>Z22*AA22</f>
        <v>0.10000000000000003</v>
      </c>
      <c r="AA36" s="107"/>
      <c r="AB36" s="107"/>
      <c r="AC36" s="107"/>
      <c r="AD36" s="108"/>
    </row>
    <row r="37" spans="3:30" ht="30" customHeight="1" x14ac:dyDescent="0.45">
      <c r="C37" s="518" t="s">
        <v>263</v>
      </c>
      <c r="D37" s="518"/>
      <c r="E37" s="518"/>
      <c r="F37" s="518"/>
      <c r="G37" s="518"/>
      <c r="H37" s="518"/>
      <c r="I37" s="518"/>
      <c r="J37" s="518"/>
      <c r="K37" s="519"/>
      <c r="L37" s="159">
        <v>0.1</v>
      </c>
      <c r="M37" s="78">
        <f>SUM(L38:L45)</f>
        <v>0.99999999999999989</v>
      </c>
    </row>
    <row r="38" spans="3:30" ht="90" customHeight="1" x14ac:dyDescent="0.45">
      <c r="C38" s="122" t="s">
        <v>72</v>
      </c>
      <c r="D38" s="123" t="s">
        <v>364</v>
      </c>
      <c r="E38" s="161" t="s">
        <v>365</v>
      </c>
      <c r="F38" s="33"/>
      <c r="G38" s="34"/>
      <c r="H38" s="34"/>
      <c r="I38" s="34"/>
      <c r="J38" s="34" t="s">
        <v>533</v>
      </c>
      <c r="K38" s="86" t="str">
        <f t="shared" ref="K38:K68" si="18">IF(S38&gt;1,"?",(IF(X38&gt;0,"?","")))</f>
        <v/>
      </c>
      <c r="L38" s="131">
        <v>0.15</v>
      </c>
      <c r="M38" s="88"/>
      <c r="Q38" s="91">
        <f>L38</f>
        <v>0.15</v>
      </c>
      <c r="R38" s="92">
        <f>IF(J38&lt;&gt;"",1,IF(I38&lt;&gt;"",2/3,IF(H38&lt;&gt;"",1/3,0)))*Q38*20</f>
        <v>3</v>
      </c>
      <c r="S38" s="92">
        <f>IF(F38="",IF(G38&lt;&gt;"",1,0)+IF(H38&lt;&gt;"",1,0)+IF(I38&lt;&gt;"",1,0)+IF(J38&lt;&gt;"",1,0),0)</f>
        <v>1</v>
      </c>
      <c r="T38" s="92">
        <f>IF(F38&lt;&gt;"",0,IF(G38="",(R38/(Q38*20)),0.02+(R38/(Q38*20))))</f>
        <v>1</v>
      </c>
      <c r="U38" s="92">
        <f>IF(F38&lt;&gt;"",0,Q38)</f>
        <v>0.15</v>
      </c>
      <c r="V38" s="92">
        <f>IF(K38&lt;&gt;"",1,0)</f>
        <v>0</v>
      </c>
      <c r="W38" s="92" t="b">
        <f>IF(F38="",OR(G38&lt;&gt;"",H38&lt;&gt;"",I38&lt;&gt;"",J38&lt;&gt;""),0)</f>
        <v>1</v>
      </c>
      <c r="X38" s="92">
        <f>IF(F38&lt;&gt;"",IF(G38&lt;&gt;"",1,0)+IF(H38&lt;&gt;"",1,0)+IF(I38&lt;&gt;"",1,0)+IF(J38&lt;&gt;"",1,0),0)</f>
        <v>0</v>
      </c>
      <c r="Y38" s="92" t="b">
        <f>OR(W38=FALSE,W39=FALSE,W40=FALSE,W41=FALSE,W42=FALSE,W43=FALSE,W44=FALSE,W45=FALSE)</f>
        <v>0</v>
      </c>
      <c r="Z38" s="93">
        <f>SUM(U38:U45)</f>
        <v>0.99999999999999989</v>
      </c>
      <c r="AA38" s="94">
        <f>L37</f>
        <v>0.1</v>
      </c>
      <c r="AB38" s="92">
        <f>SUM(T38:T45)</f>
        <v>8</v>
      </c>
      <c r="AC38" s="92">
        <f>IF(SUM(S38:S45)=0,0,1)</f>
        <v>1</v>
      </c>
      <c r="AD38" s="95">
        <f>IF(AC38=1,SUMPRODUCT(R38:R45,S38:S45)/SUMPRODUCT(Q38:Q45,S38:S45),0)</f>
        <v>20.000000000000004</v>
      </c>
    </row>
    <row r="39" spans="3:30" ht="30.3" x14ac:dyDescent="0.45">
      <c r="C39" s="122" t="s">
        <v>73</v>
      </c>
      <c r="D39" s="123" t="s">
        <v>366</v>
      </c>
      <c r="E39" s="161" t="s">
        <v>367</v>
      </c>
      <c r="F39" s="33"/>
      <c r="G39" s="34"/>
      <c r="H39" s="34"/>
      <c r="I39" s="34"/>
      <c r="J39" s="34" t="s">
        <v>533</v>
      </c>
      <c r="K39" s="86" t="str">
        <f t="shared" si="18"/>
        <v/>
      </c>
      <c r="L39" s="131">
        <v>0.15</v>
      </c>
      <c r="M39" s="88"/>
      <c r="Q39" s="91">
        <f t="shared" ref="Q39:Q45" si="19">L39</f>
        <v>0.15</v>
      </c>
      <c r="R39" s="92">
        <f t="shared" ref="R39:R45" si="20">IF(J39&lt;&gt;"",1,IF(I39&lt;&gt;"",2/3,IF(H39&lt;&gt;"",1/3,0)))*Q39*20</f>
        <v>3</v>
      </c>
      <c r="S39" s="92">
        <f t="shared" ref="S39:S45" si="21">IF(F39="",IF(G39&lt;&gt;"",1,0)+IF(H39&lt;&gt;"",1,0)+IF(I39&lt;&gt;"",1,0)+IF(J39&lt;&gt;"",1,0),0)</f>
        <v>1</v>
      </c>
      <c r="T39" s="92">
        <f t="shared" ref="T39:T45" si="22">IF(F39&lt;&gt;"",0,IF(G39="",(R39/(Q39*20)),0.02+(R39/(Q39*20))))</f>
        <v>1</v>
      </c>
      <c r="U39" s="92">
        <f t="shared" ref="U39:U45" si="23">IF(F39&lt;&gt;"",0,Q39)</f>
        <v>0.15</v>
      </c>
      <c r="V39" s="92">
        <f t="shared" ref="V39:V45" si="24">IF(K39&lt;&gt;"",1,0)</f>
        <v>0</v>
      </c>
      <c r="W39" s="92" t="b">
        <f t="shared" ref="W39:W45" si="25">IF(F39="",OR(G39&lt;&gt;"",H39&lt;&gt;"",I39&lt;&gt;"",J39&lt;&gt;""),0)</f>
        <v>1</v>
      </c>
      <c r="X39" s="92">
        <f t="shared" ref="X39:X45" si="26">IF(F39&lt;&gt;"",IF(G39&lt;&gt;"",1,0)+IF(H39&lt;&gt;"",1,0)+IF(I39&lt;&gt;"",1,0)+IF(J39&lt;&gt;"",1,0),0)</f>
        <v>0</v>
      </c>
      <c r="Y39" s="97"/>
      <c r="Z39" s="98"/>
      <c r="AA39" s="99"/>
      <c r="AB39" s="99"/>
      <c r="AC39" s="99"/>
      <c r="AD39" s="100"/>
    </row>
    <row r="40" spans="3:30" ht="30.3" x14ac:dyDescent="0.45">
      <c r="C40" s="122" t="s">
        <v>74</v>
      </c>
      <c r="D40" s="123" t="s">
        <v>368</v>
      </c>
      <c r="E40" s="161" t="s">
        <v>369</v>
      </c>
      <c r="F40" s="33"/>
      <c r="G40" s="34"/>
      <c r="H40" s="34"/>
      <c r="I40" s="34"/>
      <c r="J40" s="34" t="s">
        <v>533</v>
      </c>
      <c r="K40" s="86" t="str">
        <f t="shared" si="18"/>
        <v/>
      </c>
      <c r="L40" s="131">
        <v>0.15</v>
      </c>
      <c r="M40" s="88"/>
      <c r="Q40" s="91">
        <f t="shared" si="19"/>
        <v>0.15</v>
      </c>
      <c r="R40" s="92">
        <f t="shared" si="20"/>
        <v>3</v>
      </c>
      <c r="S40" s="92">
        <f t="shared" si="21"/>
        <v>1</v>
      </c>
      <c r="T40" s="92">
        <f t="shared" si="22"/>
        <v>1</v>
      </c>
      <c r="U40" s="92">
        <f t="shared" si="23"/>
        <v>0.15</v>
      </c>
      <c r="V40" s="92">
        <f t="shared" si="24"/>
        <v>0</v>
      </c>
      <c r="W40" s="92" t="b">
        <f t="shared" si="25"/>
        <v>1</v>
      </c>
      <c r="X40" s="92">
        <f t="shared" si="26"/>
        <v>0</v>
      </c>
      <c r="Y40" s="97"/>
      <c r="Z40" s="103"/>
      <c r="AA40" s="99"/>
      <c r="AB40" s="99"/>
      <c r="AC40" s="99"/>
      <c r="AD40" s="100"/>
    </row>
    <row r="41" spans="3:30" ht="75" x14ac:dyDescent="0.45">
      <c r="C41" s="122" t="s">
        <v>258</v>
      </c>
      <c r="D41" s="123" t="s">
        <v>370</v>
      </c>
      <c r="E41" s="161" t="s">
        <v>371</v>
      </c>
      <c r="F41" s="33"/>
      <c r="G41" s="34"/>
      <c r="H41" s="34"/>
      <c r="I41" s="34"/>
      <c r="J41" s="34" t="s">
        <v>533</v>
      </c>
      <c r="K41" s="86" t="str">
        <f t="shared" si="18"/>
        <v/>
      </c>
      <c r="L41" s="131">
        <v>0.2</v>
      </c>
      <c r="M41" s="88"/>
      <c r="Q41" s="91">
        <f t="shared" si="19"/>
        <v>0.2</v>
      </c>
      <c r="R41" s="92">
        <f t="shared" si="20"/>
        <v>4</v>
      </c>
      <c r="S41" s="92">
        <f t="shared" si="21"/>
        <v>1</v>
      </c>
      <c r="T41" s="92">
        <f t="shared" si="22"/>
        <v>1</v>
      </c>
      <c r="U41" s="92">
        <f t="shared" si="23"/>
        <v>0.2</v>
      </c>
      <c r="V41" s="92">
        <f t="shared" si="24"/>
        <v>0</v>
      </c>
      <c r="W41" s="92" t="b">
        <f t="shared" si="25"/>
        <v>1</v>
      </c>
      <c r="X41" s="92">
        <f t="shared" si="26"/>
        <v>0</v>
      </c>
      <c r="Y41" s="97"/>
      <c r="Z41" s="103"/>
      <c r="AA41" s="99"/>
      <c r="AB41" s="99"/>
      <c r="AC41" s="99"/>
      <c r="AD41" s="100"/>
    </row>
    <row r="42" spans="3:30" ht="35.049999999999997" customHeight="1" x14ac:dyDescent="0.45">
      <c r="C42" s="122" t="s">
        <v>259</v>
      </c>
      <c r="D42" s="123" t="s">
        <v>373</v>
      </c>
      <c r="E42" s="161" t="s">
        <v>372</v>
      </c>
      <c r="F42" s="33"/>
      <c r="G42" s="34"/>
      <c r="H42" s="34"/>
      <c r="I42" s="34"/>
      <c r="J42" s="34" t="s">
        <v>533</v>
      </c>
      <c r="K42" s="86" t="str">
        <f t="shared" si="18"/>
        <v/>
      </c>
      <c r="L42" s="131">
        <v>0.1</v>
      </c>
      <c r="M42" s="88"/>
      <c r="Q42" s="91">
        <f t="shared" si="19"/>
        <v>0.1</v>
      </c>
      <c r="R42" s="92">
        <f t="shared" si="20"/>
        <v>2</v>
      </c>
      <c r="S42" s="92">
        <f t="shared" si="21"/>
        <v>1</v>
      </c>
      <c r="T42" s="92">
        <f t="shared" si="22"/>
        <v>1</v>
      </c>
      <c r="U42" s="92">
        <f t="shared" si="23"/>
        <v>0.1</v>
      </c>
      <c r="V42" s="92">
        <f t="shared" si="24"/>
        <v>0</v>
      </c>
      <c r="W42" s="92" t="b">
        <f t="shared" si="25"/>
        <v>1</v>
      </c>
      <c r="X42" s="92">
        <f t="shared" si="26"/>
        <v>0</v>
      </c>
      <c r="Y42" s="97"/>
      <c r="Z42" s="103"/>
      <c r="AA42" s="99"/>
      <c r="AB42" s="99"/>
      <c r="AC42" s="99"/>
      <c r="AD42" s="100"/>
    </row>
    <row r="43" spans="3:30" ht="80.05" customHeight="1" x14ac:dyDescent="0.45">
      <c r="C43" s="122" t="s">
        <v>260</v>
      </c>
      <c r="D43" s="123" t="s">
        <v>375</v>
      </c>
      <c r="E43" s="161" t="s">
        <v>374</v>
      </c>
      <c r="F43" s="33"/>
      <c r="G43" s="34"/>
      <c r="H43" s="34"/>
      <c r="I43" s="34"/>
      <c r="J43" s="34" t="s">
        <v>533</v>
      </c>
      <c r="K43" s="86" t="str">
        <f t="shared" si="18"/>
        <v/>
      </c>
      <c r="L43" s="131">
        <v>0.1</v>
      </c>
      <c r="M43" s="88"/>
      <c r="Q43" s="91">
        <f t="shared" si="19"/>
        <v>0.1</v>
      </c>
      <c r="R43" s="92">
        <f t="shared" si="20"/>
        <v>2</v>
      </c>
      <c r="S43" s="92">
        <f t="shared" si="21"/>
        <v>1</v>
      </c>
      <c r="T43" s="92">
        <f t="shared" si="22"/>
        <v>1</v>
      </c>
      <c r="U43" s="92">
        <f t="shared" si="23"/>
        <v>0.1</v>
      </c>
      <c r="V43" s="92">
        <f t="shared" si="24"/>
        <v>0</v>
      </c>
      <c r="W43" s="92" t="b">
        <f t="shared" si="25"/>
        <v>1</v>
      </c>
      <c r="X43" s="92">
        <f t="shared" si="26"/>
        <v>0</v>
      </c>
      <c r="Y43" s="97"/>
      <c r="Z43" s="103"/>
      <c r="AA43" s="99"/>
      <c r="AB43" s="99"/>
      <c r="AC43" s="99"/>
      <c r="AD43" s="100"/>
    </row>
    <row r="44" spans="3:30" ht="35.049999999999997" customHeight="1" x14ac:dyDescent="0.45">
      <c r="C44" s="122" t="s">
        <v>261</v>
      </c>
      <c r="D44" s="123" t="s">
        <v>376</v>
      </c>
      <c r="E44" s="161" t="s">
        <v>377</v>
      </c>
      <c r="F44" s="33"/>
      <c r="G44" s="34"/>
      <c r="H44" s="34"/>
      <c r="I44" s="34"/>
      <c r="J44" s="34" t="s">
        <v>533</v>
      </c>
      <c r="K44" s="86" t="str">
        <f t="shared" si="18"/>
        <v/>
      </c>
      <c r="L44" s="131">
        <v>0.1</v>
      </c>
      <c r="M44" s="88"/>
      <c r="Q44" s="91">
        <f t="shared" si="19"/>
        <v>0.1</v>
      </c>
      <c r="R44" s="92">
        <f t="shared" si="20"/>
        <v>2</v>
      </c>
      <c r="S44" s="92">
        <f t="shared" si="21"/>
        <v>1</v>
      </c>
      <c r="T44" s="92">
        <f t="shared" si="22"/>
        <v>1</v>
      </c>
      <c r="U44" s="92">
        <f t="shared" si="23"/>
        <v>0.1</v>
      </c>
      <c r="V44" s="92">
        <f t="shared" si="24"/>
        <v>0</v>
      </c>
      <c r="W44" s="92" t="b">
        <f t="shared" si="25"/>
        <v>1</v>
      </c>
      <c r="X44" s="92">
        <f t="shared" si="26"/>
        <v>0</v>
      </c>
      <c r="Y44" s="97"/>
      <c r="Z44" s="103"/>
      <c r="AA44" s="99"/>
      <c r="AB44" s="99"/>
      <c r="AC44" s="99"/>
      <c r="AD44" s="100"/>
    </row>
    <row r="45" spans="3:30" ht="35.049999999999997" customHeight="1" x14ac:dyDescent="0.45">
      <c r="C45" s="122" t="s">
        <v>262</v>
      </c>
      <c r="D45" s="123" t="s">
        <v>363</v>
      </c>
      <c r="E45" s="161" t="s">
        <v>543</v>
      </c>
      <c r="F45" s="33"/>
      <c r="G45" s="34"/>
      <c r="H45" s="34"/>
      <c r="I45" s="34"/>
      <c r="J45" s="34" t="s">
        <v>533</v>
      </c>
      <c r="K45" s="86" t="str">
        <f t="shared" si="18"/>
        <v/>
      </c>
      <c r="L45" s="131">
        <v>0.05</v>
      </c>
      <c r="M45" s="88"/>
      <c r="Q45" s="91">
        <f t="shared" si="19"/>
        <v>0.05</v>
      </c>
      <c r="R45" s="92">
        <f t="shared" si="20"/>
        <v>1</v>
      </c>
      <c r="S45" s="92">
        <f t="shared" si="21"/>
        <v>1</v>
      </c>
      <c r="T45" s="92">
        <f t="shared" si="22"/>
        <v>1</v>
      </c>
      <c r="U45" s="92">
        <f t="shared" si="23"/>
        <v>0.05</v>
      </c>
      <c r="V45" s="92">
        <f t="shared" si="24"/>
        <v>0</v>
      </c>
      <c r="W45" s="92" t="b">
        <f t="shared" si="25"/>
        <v>1</v>
      </c>
      <c r="X45" s="92">
        <f t="shared" si="26"/>
        <v>0</v>
      </c>
      <c r="Y45" s="105"/>
      <c r="Z45" s="106">
        <f>Z38*AA38</f>
        <v>9.9999999999999992E-2</v>
      </c>
      <c r="AA45" s="107"/>
      <c r="AB45" s="107"/>
      <c r="AC45" s="107"/>
      <c r="AD45" s="108"/>
    </row>
    <row r="46" spans="3:30" ht="36" customHeight="1" x14ac:dyDescent="0.45">
      <c r="C46" s="493" t="s">
        <v>264</v>
      </c>
      <c r="D46" s="494"/>
      <c r="E46" s="494"/>
      <c r="F46" s="494"/>
      <c r="G46" s="494"/>
      <c r="H46" s="494"/>
      <c r="I46" s="494"/>
      <c r="J46" s="494"/>
      <c r="K46" s="494"/>
      <c r="L46" s="162">
        <v>0.1</v>
      </c>
      <c r="M46" s="78">
        <f>SUM(L47:L56)</f>
        <v>1</v>
      </c>
    </row>
    <row r="47" spans="3:30" ht="65.05" customHeight="1" x14ac:dyDescent="0.45">
      <c r="C47" s="122" t="s">
        <v>265</v>
      </c>
      <c r="D47" s="123" t="s">
        <v>378</v>
      </c>
      <c r="E47" s="163" t="s">
        <v>379</v>
      </c>
      <c r="F47" s="33"/>
      <c r="G47" s="34"/>
      <c r="H47" s="34"/>
      <c r="I47" s="34"/>
      <c r="J47" s="34" t="s">
        <v>533</v>
      </c>
      <c r="K47" s="86" t="str">
        <f t="shared" si="18"/>
        <v/>
      </c>
      <c r="L47" s="164">
        <v>0.1</v>
      </c>
      <c r="M47" s="88"/>
      <c r="Q47" s="91">
        <f>L47</f>
        <v>0.1</v>
      </c>
      <c r="R47" s="92">
        <f>IF(J47&lt;&gt;"",1,IF(I47&lt;&gt;"",2/3,IF(H47&lt;&gt;"",1/3,0)))*Q47*20</f>
        <v>2</v>
      </c>
      <c r="S47" s="92">
        <f>IF(F47="",IF(G47&lt;&gt;"",1,0)+IF(H47&lt;&gt;"",1,0)+IF(I47&lt;&gt;"",1,0)+IF(J47&lt;&gt;"",1,0),0)</f>
        <v>1</v>
      </c>
      <c r="T47" s="92">
        <f>IF(F47&lt;&gt;"",0,IF(G47="",(R47/(Q47*20)),0.02+(R47/(Q47*20))))</f>
        <v>1</v>
      </c>
      <c r="U47" s="92">
        <f>IF(F47&lt;&gt;"",0,Q47)</f>
        <v>0.1</v>
      </c>
      <c r="V47" s="92">
        <f>IF(K47&lt;&gt;"",1,0)</f>
        <v>0</v>
      </c>
      <c r="W47" s="92" t="b">
        <f>IF(F47="",OR(G47&lt;&gt;"",H47&lt;&gt;"",I47&lt;&gt;"",J47&lt;&gt;""),0)</f>
        <v>1</v>
      </c>
      <c r="X47" s="92">
        <f>IF(F47&lt;&gt;"",IF(G47&lt;&gt;"",1,0)+IF(H47&lt;&gt;"",1,0)+IF(I47&lt;&gt;"",1,0)+IF(J47&lt;&gt;"",1,0),0)</f>
        <v>0</v>
      </c>
      <c r="Y47" s="92" t="b">
        <f>OR(W47=FALSE,W48=FALSE,W49=FALSE,W50=FALSE,W51=FALSE,W52=FALSE,W53=FALSE,W54=FALSE,W55=FALSE,W56=FALSE)</f>
        <v>0</v>
      </c>
      <c r="Z47" s="93">
        <f>SUM(U47:U56)</f>
        <v>1</v>
      </c>
      <c r="AA47" s="94">
        <f>L46</f>
        <v>0.1</v>
      </c>
      <c r="AB47" s="92">
        <f>SUM(T47:T56)</f>
        <v>10</v>
      </c>
      <c r="AC47" s="92">
        <f>IF(SUM(S47:S56)=0,0,1)</f>
        <v>1</v>
      </c>
      <c r="AD47" s="95">
        <f>IF(AC47=1,SUMPRODUCT(R47:R56,S47:S56)/SUMPRODUCT(Q47:Q56,S47:S56),0)</f>
        <v>20</v>
      </c>
    </row>
    <row r="48" spans="3:30" ht="65.05" customHeight="1" x14ac:dyDescent="0.45">
      <c r="C48" s="122" t="s">
        <v>266</v>
      </c>
      <c r="D48" s="123" t="s">
        <v>380</v>
      </c>
      <c r="E48" s="163" t="s">
        <v>521</v>
      </c>
      <c r="F48" s="33"/>
      <c r="G48" s="34"/>
      <c r="H48" s="34"/>
      <c r="I48" s="34"/>
      <c r="J48" s="34" t="s">
        <v>533</v>
      </c>
      <c r="K48" s="86" t="str">
        <f t="shared" si="18"/>
        <v/>
      </c>
      <c r="L48" s="164">
        <v>0.15</v>
      </c>
      <c r="M48" s="88"/>
      <c r="Q48" s="91">
        <f t="shared" ref="Q48:Q56" si="27">L48</f>
        <v>0.15</v>
      </c>
      <c r="R48" s="92">
        <f t="shared" ref="R48:R56" si="28">IF(J48&lt;&gt;"",1,IF(I48&lt;&gt;"",2/3,IF(H48&lt;&gt;"",1/3,0)))*Q48*20</f>
        <v>3</v>
      </c>
      <c r="S48" s="92">
        <f t="shared" ref="S48:S56" si="29">IF(F48="",IF(G48&lt;&gt;"",1,0)+IF(H48&lt;&gt;"",1,0)+IF(I48&lt;&gt;"",1,0)+IF(J48&lt;&gt;"",1,0),0)</f>
        <v>1</v>
      </c>
      <c r="T48" s="92">
        <f t="shared" ref="T48:T56" si="30">IF(F48&lt;&gt;"",0,IF(G48="",(R48/(Q48*20)),0.02+(R48/(Q48*20))))</f>
        <v>1</v>
      </c>
      <c r="U48" s="92">
        <f t="shared" ref="U48:U56" si="31">IF(F48&lt;&gt;"",0,Q48)</f>
        <v>0.15</v>
      </c>
      <c r="V48" s="92">
        <f t="shared" ref="V48:V56" si="32">IF(K48&lt;&gt;"",1,0)</f>
        <v>0</v>
      </c>
      <c r="W48" s="92" t="b">
        <f t="shared" ref="W48:W56" si="33">IF(F48="",OR(G48&lt;&gt;"",H48&lt;&gt;"",I48&lt;&gt;"",J48&lt;&gt;""),0)</f>
        <v>1</v>
      </c>
      <c r="X48" s="92">
        <f t="shared" ref="X48:X56" si="34">IF(F48&lt;&gt;"",IF(G48&lt;&gt;"",1,0)+IF(H48&lt;&gt;"",1,0)+IF(I48&lt;&gt;"",1,0)+IF(J48&lt;&gt;"",1,0),0)</f>
        <v>0</v>
      </c>
      <c r="Y48" s="97"/>
      <c r="Z48" s="98"/>
      <c r="AA48" s="99"/>
      <c r="AB48" s="99"/>
      <c r="AC48" s="99"/>
      <c r="AD48" s="100"/>
    </row>
    <row r="49" spans="3:30" ht="65.05" customHeight="1" x14ac:dyDescent="0.45">
      <c r="C49" s="122" t="s">
        <v>267</v>
      </c>
      <c r="D49" s="123" t="s">
        <v>381</v>
      </c>
      <c r="E49" s="163" t="s">
        <v>382</v>
      </c>
      <c r="F49" s="33"/>
      <c r="G49" s="34"/>
      <c r="H49" s="34"/>
      <c r="I49" s="34"/>
      <c r="J49" s="34" t="s">
        <v>533</v>
      </c>
      <c r="K49" s="86" t="str">
        <f t="shared" si="18"/>
        <v/>
      </c>
      <c r="L49" s="164">
        <v>0.1</v>
      </c>
      <c r="M49" s="88"/>
      <c r="Q49" s="91">
        <f t="shared" si="27"/>
        <v>0.1</v>
      </c>
      <c r="R49" s="92">
        <f t="shared" si="28"/>
        <v>2</v>
      </c>
      <c r="S49" s="92">
        <f t="shared" si="29"/>
        <v>1</v>
      </c>
      <c r="T49" s="92">
        <f t="shared" si="30"/>
        <v>1</v>
      </c>
      <c r="U49" s="92">
        <f t="shared" si="31"/>
        <v>0.1</v>
      </c>
      <c r="V49" s="92">
        <f t="shared" si="32"/>
        <v>0</v>
      </c>
      <c r="W49" s="92" t="b">
        <f t="shared" si="33"/>
        <v>1</v>
      </c>
      <c r="X49" s="92">
        <f t="shared" si="34"/>
        <v>0</v>
      </c>
      <c r="Y49" s="97"/>
      <c r="Z49" s="103"/>
      <c r="AA49" s="99"/>
      <c r="AB49" s="99"/>
      <c r="AC49" s="99"/>
      <c r="AD49" s="100"/>
    </row>
    <row r="50" spans="3:30" ht="35.049999999999997" customHeight="1" x14ac:dyDescent="0.45">
      <c r="C50" s="122" t="s">
        <v>268</v>
      </c>
      <c r="D50" s="123" t="s">
        <v>383</v>
      </c>
      <c r="E50" s="163" t="s">
        <v>384</v>
      </c>
      <c r="F50" s="33"/>
      <c r="G50" s="34"/>
      <c r="H50" s="34"/>
      <c r="I50" s="34"/>
      <c r="J50" s="34" t="s">
        <v>533</v>
      </c>
      <c r="K50" s="86" t="str">
        <f t="shared" si="18"/>
        <v/>
      </c>
      <c r="L50" s="164">
        <v>0.05</v>
      </c>
      <c r="M50" s="88"/>
      <c r="Q50" s="91">
        <f t="shared" si="27"/>
        <v>0.05</v>
      </c>
      <c r="R50" s="92">
        <f t="shared" si="28"/>
        <v>1</v>
      </c>
      <c r="S50" s="92">
        <f t="shared" si="29"/>
        <v>1</v>
      </c>
      <c r="T50" s="92">
        <f t="shared" si="30"/>
        <v>1</v>
      </c>
      <c r="U50" s="92">
        <f t="shared" si="31"/>
        <v>0.05</v>
      </c>
      <c r="V50" s="92">
        <f t="shared" si="32"/>
        <v>0</v>
      </c>
      <c r="W50" s="92" t="b">
        <f t="shared" si="33"/>
        <v>1</v>
      </c>
      <c r="X50" s="92">
        <f t="shared" si="34"/>
        <v>0</v>
      </c>
      <c r="Y50" s="97"/>
      <c r="Z50" s="103"/>
      <c r="AA50" s="99"/>
      <c r="AB50" s="99"/>
      <c r="AC50" s="99"/>
      <c r="AD50" s="100"/>
    </row>
    <row r="51" spans="3:30" ht="35.049999999999997" customHeight="1" x14ac:dyDescent="0.45">
      <c r="C51" s="122" t="s">
        <v>269</v>
      </c>
      <c r="D51" s="123" t="s">
        <v>385</v>
      </c>
      <c r="E51" s="163" t="s">
        <v>386</v>
      </c>
      <c r="F51" s="33"/>
      <c r="G51" s="34"/>
      <c r="H51" s="34"/>
      <c r="I51" s="34"/>
      <c r="J51" s="34" t="s">
        <v>533</v>
      </c>
      <c r="K51" s="86" t="str">
        <f t="shared" si="18"/>
        <v/>
      </c>
      <c r="L51" s="164">
        <v>0.1</v>
      </c>
      <c r="M51" s="88"/>
      <c r="Q51" s="91">
        <f t="shared" si="27"/>
        <v>0.1</v>
      </c>
      <c r="R51" s="92">
        <f t="shared" si="28"/>
        <v>2</v>
      </c>
      <c r="S51" s="92">
        <f t="shared" si="29"/>
        <v>1</v>
      </c>
      <c r="T51" s="92">
        <f t="shared" si="30"/>
        <v>1</v>
      </c>
      <c r="U51" s="92">
        <f t="shared" si="31"/>
        <v>0.1</v>
      </c>
      <c r="V51" s="92">
        <f t="shared" si="32"/>
        <v>0</v>
      </c>
      <c r="W51" s="92" t="b">
        <f t="shared" si="33"/>
        <v>1</v>
      </c>
      <c r="X51" s="92">
        <f t="shared" si="34"/>
        <v>0</v>
      </c>
      <c r="Y51" s="97"/>
      <c r="Z51" s="103"/>
      <c r="AA51" s="99"/>
      <c r="AB51" s="99"/>
      <c r="AC51" s="99"/>
      <c r="AD51" s="100"/>
    </row>
    <row r="52" spans="3:30" ht="50.05" customHeight="1" x14ac:dyDescent="0.45">
      <c r="C52" s="122" t="s">
        <v>270</v>
      </c>
      <c r="D52" s="123" t="s">
        <v>387</v>
      </c>
      <c r="E52" s="163" t="s">
        <v>388</v>
      </c>
      <c r="F52" s="33"/>
      <c r="G52" s="34"/>
      <c r="H52" s="34"/>
      <c r="I52" s="34"/>
      <c r="J52" s="34" t="s">
        <v>533</v>
      </c>
      <c r="K52" s="86" t="str">
        <f t="shared" si="18"/>
        <v/>
      </c>
      <c r="L52" s="164">
        <v>0.15</v>
      </c>
      <c r="M52" s="88"/>
      <c r="Q52" s="91">
        <f t="shared" si="27"/>
        <v>0.15</v>
      </c>
      <c r="R52" s="92">
        <f t="shared" si="28"/>
        <v>3</v>
      </c>
      <c r="S52" s="92">
        <f t="shared" si="29"/>
        <v>1</v>
      </c>
      <c r="T52" s="92">
        <f t="shared" si="30"/>
        <v>1</v>
      </c>
      <c r="U52" s="92">
        <f t="shared" si="31"/>
        <v>0.15</v>
      </c>
      <c r="V52" s="92">
        <f t="shared" si="32"/>
        <v>0</v>
      </c>
      <c r="W52" s="92" t="b">
        <f t="shared" si="33"/>
        <v>1</v>
      </c>
      <c r="X52" s="92">
        <f t="shared" si="34"/>
        <v>0</v>
      </c>
      <c r="Y52" s="97"/>
      <c r="Z52" s="103"/>
      <c r="AA52" s="99"/>
      <c r="AB52" s="99"/>
      <c r="AC52" s="99"/>
      <c r="AD52" s="100"/>
    </row>
    <row r="53" spans="3:30" ht="35.049999999999997" customHeight="1" x14ac:dyDescent="0.45">
      <c r="C53" s="122" t="s">
        <v>271</v>
      </c>
      <c r="D53" s="123" t="s">
        <v>389</v>
      </c>
      <c r="E53" s="163" t="s">
        <v>390</v>
      </c>
      <c r="F53" s="33"/>
      <c r="G53" s="34"/>
      <c r="H53" s="34"/>
      <c r="I53" s="34"/>
      <c r="J53" s="34" t="s">
        <v>533</v>
      </c>
      <c r="K53" s="86" t="str">
        <f t="shared" si="18"/>
        <v/>
      </c>
      <c r="L53" s="164">
        <v>0.1</v>
      </c>
      <c r="M53" s="88"/>
      <c r="Q53" s="91">
        <f t="shared" si="27"/>
        <v>0.1</v>
      </c>
      <c r="R53" s="92">
        <f t="shared" si="28"/>
        <v>2</v>
      </c>
      <c r="S53" s="92">
        <f t="shared" si="29"/>
        <v>1</v>
      </c>
      <c r="T53" s="92">
        <f t="shared" si="30"/>
        <v>1</v>
      </c>
      <c r="U53" s="92">
        <f t="shared" si="31"/>
        <v>0.1</v>
      </c>
      <c r="V53" s="92">
        <f t="shared" si="32"/>
        <v>0</v>
      </c>
      <c r="W53" s="92" t="b">
        <f t="shared" si="33"/>
        <v>1</v>
      </c>
      <c r="X53" s="92">
        <f t="shared" si="34"/>
        <v>0</v>
      </c>
      <c r="Y53" s="97"/>
      <c r="Z53" s="103"/>
      <c r="AA53" s="99"/>
      <c r="AB53" s="99"/>
      <c r="AC53" s="99"/>
      <c r="AD53" s="100"/>
    </row>
    <row r="54" spans="3:30" ht="35.049999999999997" customHeight="1" x14ac:dyDescent="0.45">
      <c r="C54" s="122" t="s">
        <v>272</v>
      </c>
      <c r="D54" s="123" t="s">
        <v>391</v>
      </c>
      <c r="E54" s="161" t="s">
        <v>392</v>
      </c>
      <c r="F54" s="10"/>
      <c r="G54" s="34"/>
      <c r="H54" s="34"/>
      <c r="I54" s="34"/>
      <c r="J54" s="34" t="s">
        <v>533</v>
      </c>
      <c r="K54" s="86" t="str">
        <f t="shared" si="18"/>
        <v/>
      </c>
      <c r="L54" s="164">
        <v>0.1</v>
      </c>
      <c r="M54" s="88"/>
      <c r="Q54" s="91">
        <f t="shared" si="27"/>
        <v>0.1</v>
      </c>
      <c r="R54" s="92">
        <f t="shared" si="28"/>
        <v>2</v>
      </c>
      <c r="S54" s="92">
        <f t="shared" si="29"/>
        <v>1</v>
      </c>
      <c r="T54" s="92">
        <f t="shared" si="30"/>
        <v>1</v>
      </c>
      <c r="U54" s="92">
        <f t="shared" si="31"/>
        <v>0.1</v>
      </c>
      <c r="V54" s="92">
        <f t="shared" si="32"/>
        <v>0</v>
      </c>
      <c r="W54" s="92" t="b">
        <f t="shared" si="33"/>
        <v>1</v>
      </c>
      <c r="X54" s="92">
        <f t="shared" si="34"/>
        <v>0</v>
      </c>
      <c r="Y54" s="97"/>
      <c r="Z54" s="103"/>
      <c r="AA54" s="99"/>
      <c r="AB54" s="99"/>
      <c r="AC54" s="99"/>
      <c r="AD54" s="100"/>
    </row>
    <row r="55" spans="3:30" ht="35.049999999999997" customHeight="1" x14ac:dyDescent="0.45">
      <c r="C55" s="122" t="s">
        <v>273</v>
      </c>
      <c r="D55" s="123" t="s">
        <v>393</v>
      </c>
      <c r="E55" s="163" t="s">
        <v>394</v>
      </c>
      <c r="F55" s="33"/>
      <c r="G55" s="34"/>
      <c r="H55" s="34"/>
      <c r="I55" s="34"/>
      <c r="J55" s="34" t="s">
        <v>533</v>
      </c>
      <c r="K55" s="86" t="str">
        <f t="shared" si="18"/>
        <v/>
      </c>
      <c r="L55" s="164">
        <v>0.1</v>
      </c>
      <c r="M55" s="88"/>
      <c r="Q55" s="91">
        <f t="shared" si="27"/>
        <v>0.1</v>
      </c>
      <c r="R55" s="92">
        <f t="shared" si="28"/>
        <v>2</v>
      </c>
      <c r="S55" s="92">
        <f t="shared" si="29"/>
        <v>1</v>
      </c>
      <c r="T55" s="92">
        <f t="shared" si="30"/>
        <v>1</v>
      </c>
      <c r="U55" s="92">
        <f t="shared" si="31"/>
        <v>0.1</v>
      </c>
      <c r="V55" s="92">
        <f t="shared" si="32"/>
        <v>0</v>
      </c>
      <c r="W55" s="92" t="b">
        <f t="shared" si="33"/>
        <v>1</v>
      </c>
      <c r="X55" s="92">
        <f t="shared" si="34"/>
        <v>0</v>
      </c>
      <c r="Y55" s="97"/>
      <c r="Z55" s="103"/>
      <c r="AA55" s="99"/>
      <c r="AB55" s="99"/>
      <c r="AC55" s="99"/>
      <c r="AD55" s="100"/>
    </row>
    <row r="56" spans="3:30" ht="35.049999999999997" customHeight="1" x14ac:dyDescent="0.45">
      <c r="C56" s="122" t="s">
        <v>274</v>
      </c>
      <c r="D56" s="123" t="s">
        <v>363</v>
      </c>
      <c r="E56" s="165" t="s">
        <v>543</v>
      </c>
      <c r="F56" s="10"/>
      <c r="G56" s="36"/>
      <c r="H56" s="36"/>
      <c r="I56" s="36"/>
      <c r="J56" s="36" t="s">
        <v>533</v>
      </c>
      <c r="K56" s="86" t="str">
        <f t="shared" si="18"/>
        <v/>
      </c>
      <c r="L56" s="87">
        <v>0.05</v>
      </c>
      <c r="M56" s="88"/>
      <c r="Q56" s="91">
        <f t="shared" si="27"/>
        <v>0.05</v>
      </c>
      <c r="R56" s="92">
        <f t="shared" si="28"/>
        <v>1</v>
      </c>
      <c r="S56" s="92">
        <f t="shared" si="29"/>
        <v>1</v>
      </c>
      <c r="T56" s="92">
        <f t="shared" si="30"/>
        <v>1</v>
      </c>
      <c r="U56" s="92">
        <f t="shared" si="31"/>
        <v>0.05</v>
      </c>
      <c r="V56" s="92">
        <f t="shared" si="32"/>
        <v>0</v>
      </c>
      <c r="W56" s="92" t="b">
        <f t="shared" si="33"/>
        <v>1</v>
      </c>
      <c r="X56" s="92">
        <f t="shared" si="34"/>
        <v>0</v>
      </c>
      <c r="Y56" s="105"/>
      <c r="Z56" s="106">
        <f>Z47*AA47</f>
        <v>0.1</v>
      </c>
      <c r="AA56" s="107"/>
      <c r="AB56" s="107"/>
      <c r="AC56" s="107"/>
      <c r="AD56" s="108"/>
    </row>
    <row r="57" spans="3:30" ht="36" customHeight="1" x14ac:dyDescent="0.45">
      <c r="C57" s="493" t="s">
        <v>275</v>
      </c>
      <c r="D57" s="494"/>
      <c r="E57" s="494"/>
      <c r="F57" s="494"/>
      <c r="G57" s="494"/>
      <c r="H57" s="494"/>
      <c r="I57" s="494"/>
      <c r="J57" s="494"/>
      <c r="K57" s="494"/>
      <c r="L57" s="162">
        <v>0.2</v>
      </c>
      <c r="M57" s="78">
        <f>SUM(L58:L68)</f>
        <v>1</v>
      </c>
    </row>
    <row r="58" spans="3:30" ht="35.1" customHeight="1" x14ac:dyDescent="0.45">
      <c r="C58" s="122" t="s">
        <v>276</v>
      </c>
      <c r="D58" s="123" t="s">
        <v>395</v>
      </c>
      <c r="E58" s="163" t="s">
        <v>396</v>
      </c>
      <c r="F58" s="33"/>
      <c r="G58" s="34"/>
      <c r="H58" s="35"/>
      <c r="I58" s="35"/>
      <c r="J58" s="35" t="s">
        <v>533</v>
      </c>
      <c r="K58" s="86" t="str">
        <f t="shared" si="18"/>
        <v/>
      </c>
      <c r="L58" s="164">
        <v>0.1</v>
      </c>
      <c r="M58" s="88"/>
      <c r="Q58" s="91">
        <f>L58</f>
        <v>0.1</v>
      </c>
      <c r="R58" s="92">
        <f>IF(J58&lt;&gt;"",1,IF(I58&lt;&gt;"",2/3,IF(H58&lt;&gt;"",1/3,0)))*Q58*20</f>
        <v>2</v>
      </c>
      <c r="S58" s="92">
        <f>IF(F58="",IF(G58&lt;&gt;"",1,0)+IF(H58&lt;&gt;"",1,0)+IF(I58&lt;&gt;"",1,0)+IF(J58&lt;&gt;"",1,0),0)</f>
        <v>1</v>
      </c>
      <c r="T58" s="92">
        <f>IF(F58&lt;&gt;"",0,IF(G58="",(R58/(Q58*20)),0.02+(R58/(Q58*20))))</f>
        <v>1</v>
      </c>
      <c r="U58" s="92">
        <f>IF(F58&lt;&gt;"",0,Q58)</f>
        <v>0.1</v>
      </c>
      <c r="V58" s="92">
        <f>IF(K58&lt;&gt;"",1,0)</f>
        <v>0</v>
      </c>
      <c r="W58" s="92" t="b">
        <f>IF(F58="",OR(G58&lt;&gt;"",H58&lt;&gt;"",I58&lt;&gt;"",J58&lt;&gt;""),0)</f>
        <v>1</v>
      </c>
      <c r="X58" s="92">
        <f>IF(F58&lt;&gt;"",IF(G58&lt;&gt;"",1,0)+IF(H58&lt;&gt;"",1,0)+IF(I58&lt;&gt;"",1,0)+IF(J58&lt;&gt;"",1,0),0)</f>
        <v>0</v>
      </c>
      <c r="Y58" s="92" t="b">
        <f>OR(W58=FALSE,W59=FALSE,W60=FALSE,W61=FALSE,W62=FALSE,W63=FALSE,W64=FALSE,W65=FALSE,W66=FALSE,W67=FALSE,W68=FALSE)</f>
        <v>0</v>
      </c>
      <c r="Z58" s="93">
        <f>SUM(U58:U68)</f>
        <v>1</v>
      </c>
      <c r="AA58" s="94">
        <f>L57</f>
        <v>0.2</v>
      </c>
      <c r="AB58" s="92">
        <f>SUM(T58:T68)</f>
        <v>11</v>
      </c>
      <c r="AC58" s="92">
        <f>IF(SUM(S58:S68)=0,0,1)</f>
        <v>1</v>
      </c>
      <c r="AD58" s="95">
        <f>IF(AC58=1,SUMPRODUCT(R58:R68,S58:S68)/SUMPRODUCT(Q58:Q68,S58:S68),0)</f>
        <v>20</v>
      </c>
    </row>
    <row r="59" spans="3:30" ht="50.05" customHeight="1" x14ac:dyDescent="0.45">
      <c r="C59" s="122" t="s">
        <v>277</v>
      </c>
      <c r="D59" s="123" t="s">
        <v>397</v>
      </c>
      <c r="E59" s="497" t="s">
        <v>402</v>
      </c>
      <c r="F59" s="33"/>
      <c r="G59" s="34"/>
      <c r="H59" s="35"/>
      <c r="I59" s="35"/>
      <c r="J59" s="35" t="s">
        <v>533</v>
      </c>
      <c r="K59" s="86" t="str">
        <f t="shared" si="18"/>
        <v/>
      </c>
      <c r="L59" s="164">
        <v>0.15</v>
      </c>
      <c r="M59" s="88"/>
      <c r="Q59" s="91">
        <f t="shared" ref="Q59:Q68" si="35">L59</f>
        <v>0.15</v>
      </c>
      <c r="R59" s="92">
        <f t="shared" ref="R59:R68" si="36">IF(J59&lt;&gt;"",1,IF(I59&lt;&gt;"",2/3,IF(H59&lt;&gt;"",1/3,0)))*Q59*20</f>
        <v>3</v>
      </c>
      <c r="S59" s="92">
        <f t="shared" ref="S59:S68" si="37">IF(F59="",IF(G59&lt;&gt;"",1,0)+IF(H59&lt;&gt;"",1,0)+IF(I59&lt;&gt;"",1,0)+IF(J59&lt;&gt;"",1,0),0)</f>
        <v>1</v>
      </c>
      <c r="T59" s="92">
        <f t="shared" ref="T59:T68" si="38">IF(F59&lt;&gt;"",0,IF(G59="",(R59/(Q59*20)),0.02+(R59/(Q59*20))))</f>
        <v>1</v>
      </c>
      <c r="U59" s="92">
        <f t="shared" ref="U59:U68" si="39">IF(F59&lt;&gt;"",0,Q59)</f>
        <v>0.15</v>
      </c>
      <c r="V59" s="92">
        <f t="shared" ref="V59:V68" si="40">IF(K59&lt;&gt;"",1,0)</f>
        <v>0</v>
      </c>
      <c r="W59" s="92" t="b">
        <f t="shared" ref="W59:W68" si="41">IF(F59="",OR(G59&lt;&gt;"",H59&lt;&gt;"",I59&lt;&gt;"",J59&lt;&gt;""),0)</f>
        <v>1</v>
      </c>
      <c r="X59" s="92">
        <f t="shared" ref="X59:X68" si="42">IF(F59&lt;&gt;"",IF(G59&lt;&gt;"",1,0)+IF(H59&lt;&gt;"",1,0)+IF(I59&lt;&gt;"",1,0)+IF(J59&lt;&gt;"",1,0),0)</f>
        <v>0</v>
      </c>
      <c r="Y59" s="97"/>
      <c r="Z59" s="98"/>
      <c r="AA59" s="99"/>
      <c r="AB59" s="99"/>
      <c r="AC59" s="99"/>
      <c r="AD59" s="100"/>
    </row>
    <row r="60" spans="3:30" ht="50.05" customHeight="1" x14ac:dyDescent="0.45">
      <c r="C60" s="122" t="s">
        <v>278</v>
      </c>
      <c r="D60" s="123" t="s">
        <v>398</v>
      </c>
      <c r="E60" s="498"/>
      <c r="F60" s="33"/>
      <c r="G60" s="34"/>
      <c r="H60" s="35"/>
      <c r="I60" s="35"/>
      <c r="J60" s="35" t="s">
        <v>533</v>
      </c>
      <c r="K60" s="86" t="str">
        <f t="shared" si="18"/>
        <v/>
      </c>
      <c r="L60" s="164">
        <v>0.15</v>
      </c>
      <c r="M60" s="88"/>
      <c r="Q60" s="91">
        <f t="shared" si="35"/>
        <v>0.15</v>
      </c>
      <c r="R60" s="92">
        <f t="shared" si="36"/>
        <v>3</v>
      </c>
      <c r="S60" s="92">
        <f t="shared" si="37"/>
        <v>1</v>
      </c>
      <c r="T60" s="92">
        <f t="shared" si="38"/>
        <v>1</v>
      </c>
      <c r="U60" s="92">
        <f t="shared" si="39"/>
        <v>0.15</v>
      </c>
      <c r="V60" s="92">
        <f t="shared" si="40"/>
        <v>0</v>
      </c>
      <c r="W60" s="92" t="b">
        <f t="shared" si="41"/>
        <v>1</v>
      </c>
      <c r="X60" s="92">
        <f t="shared" si="42"/>
        <v>0</v>
      </c>
      <c r="Y60" s="97"/>
      <c r="Z60" s="103"/>
      <c r="AA60" s="99"/>
      <c r="AB60" s="99"/>
      <c r="AC60" s="99"/>
      <c r="AD60" s="100"/>
    </row>
    <row r="61" spans="3:30" ht="35.049999999999997" customHeight="1" x14ac:dyDescent="0.45">
      <c r="C61" s="122" t="s">
        <v>279</v>
      </c>
      <c r="D61" s="123" t="s">
        <v>399</v>
      </c>
      <c r="E61" s="498"/>
      <c r="F61" s="33"/>
      <c r="G61" s="34"/>
      <c r="H61" s="35"/>
      <c r="I61" s="35"/>
      <c r="J61" s="35" t="s">
        <v>533</v>
      </c>
      <c r="K61" s="86" t="str">
        <f t="shared" si="18"/>
        <v/>
      </c>
      <c r="L61" s="164">
        <v>0.05</v>
      </c>
      <c r="M61" s="88"/>
      <c r="Q61" s="91">
        <f t="shared" si="35"/>
        <v>0.05</v>
      </c>
      <c r="R61" s="92">
        <f t="shared" si="36"/>
        <v>1</v>
      </c>
      <c r="S61" s="92">
        <f t="shared" si="37"/>
        <v>1</v>
      </c>
      <c r="T61" s="92">
        <f t="shared" si="38"/>
        <v>1</v>
      </c>
      <c r="U61" s="92">
        <f t="shared" si="39"/>
        <v>0.05</v>
      </c>
      <c r="V61" s="92">
        <f t="shared" si="40"/>
        <v>0</v>
      </c>
      <c r="W61" s="92" t="b">
        <f t="shared" si="41"/>
        <v>1</v>
      </c>
      <c r="X61" s="92">
        <f t="shared" si="42"/>
        <v>0</v>
      </c>
      <c r="Y61" s="97"/>
      <c r="Z61" s="103"/>
      <c r="AA61" s="99"/>
      <c r="AB61" s="99"/>
      <c r="AC61" s="99"/>
      <c r="AD61" s="100"/>
    </row>
    <row r="62" spans="3:30" ht="50.05" customHeight="1" x14ac:dyDescent="0.45">
      <c r="C62" s="122" t="s">
        <v>280</v>
      </c>
      <c r="D62" s="123" t="s">
        <v>401</v>
      </c>
      <c r="E62" s="498"/>
      <c r="F62" s="33"/>
      <c r="G62" s="34"/>
      <c r="H62" s="35"/>
      <c r="I62" s="35"/>
      <c r="J62" s="35" t="s">
        <v>533</v>
      </c>
      <c r="K62" s="86" t="str">
        <f t="shared" si="18"/>
        <v/>
      </c>
      <c r="L62" s="164">
        <v>0.1</v>
      </c>
      <c r="M62" s="88"/>
      <c r="Q62" s="91">
        <f t="shared" si="35"/>
        <v>0.1</v>
      </c>
      <c r="R62" s="92">
        <f t="shared" si="36"/>
        <v>2</v>
      </c>
      <c r="S62" s="92">
        <f t="shared" si="37"/>
        <v>1</v>
      </c>
      <c r="T62" s="92">
        <f t="shared" si="38"/>
        <v>1</v>
      </c>
      <c r="U62" s="92">
        <f t="shared" si="39"/>
        <v>0.1</v>
      </c>
      <c r="V62" s="92">
        <f t="shared" si="40"/>
        <v>0</v>
      </c>
      <c r="W62" s="92" t="b">
        <f t="shared" si="41"/>
        <v>1</v>
      </c>
      <c r="X62" s="92">
        <f t="shared" si="42"/>
        <v>0</v>
      </c>
      <c r="Y62" s="97"/>
      <c r="Z62" s="103"/>
      <c r="AA62" s="99"/>
      <c r="AB62" s="99"/>
      <c r="AC62" s="99"/>
      <c r="AD62" s="100"/>
    </row>
    <row r="63" spans="3:30" ht="35.049999999999997" customHeight="1" x14ac:dyDescent="0.45">
      <c r="C63" s="122" t="s">
        <v>281</v>
      </c>
      <c r="D63" s="123" t="s">
        <v>400</v>
      </c>
      <c r="E63" s="499"/>
      <c r="F63" s="33"/>
      <c r="G63" s="34"/>
      <c r="H63" s="35"/>
      <c r="I63" s="35"/>
      <c r="J63" s="35" t="s">
        <v>533</v>
      </c>
      <c r="K63" s="86" t="str">
        <f t="shared" si="18"/>
        <v/>
      </c>
      <c r="L63" s="164">
        <v>0.05</v>
      </c>
      <c r="M63" s="88"/>
      <c r="Q63" s="91">
        <f t="shared" si="35"/>
        <v>0.05</v>
      </c>
      <c r="R63" s="92">
        <f t="shared" si="36"/>
        <v>1</v>
      </c>
      <c r="S63" s="92">
        <f t="shared" si="37"/>
        <v>1</v>
      </c>
      <c r="T63" s="92">
        <f t="shared" si="38"/>
        <v>1</v>
      </c>
      <c r="U63" s="92">
        <f t="shared" si="39"/>
        <v>0.05</v>
      </c>
      <c r="V63" s="92">
        <f t="shared" si="40"/>
        <v>0</v>
      </c>
      <c r="W63" s="92" t="b">
        <f t="shared" si="41"/>
        <v>1</v>
      </c>
      <c r="X63" s="92">
        <f t="shared" si="42"/>
        <v>0</v>
      </c>
      <c r="Y63" s="97"/>
      <c r="Z63" s="103"/>
      <c r="AA63" s="99"/>
      <c r="AB63" s="99"/>
      <c r="AC63" s="99"/>
      <c r="AD63" s="100"/>
    </row>
    <row r="64" spans="3:30" ht="35.049999999999997" customHeight="1" x14ac:dyDescent="0.45">
      <c r="C64" s="122" t="s">
        <v>282</v>
      </c>
      <c r="D64" s="123" t="s">
        <v>403</v>
      </c>
      <c r="E64" s="163" t="s">
        <v>404</v>
      </c>
      <c r="F64" s="33"/>
      <c r="G64" s="34"/>
      <c r="H64" s="35"/>
      <c r="I64" s="35"/>
      <c r="J64" s="35" t="s">
        <v>533</v>
      </c>
      <c r="K64" s="86" t="str">
        <f t="shared" si="18"/>
        <v/>
      </c>
      <c r="L64" s="164">
        <v>0.05</v>
      </c>
      <c r="M64" s="88"/>
      <c r="Q64" s="91">
        <f t="shared" si="35"/>
        <v>0.05</v>
      </c>
      <c r="R64" s="92">
        <f t="shared" si="36"/>
        <v>1</v>
      </c>
      <c r="S64" s="92">
        <f t="shared" si="37"/>
        <v>1</v>
      </c>
      <c r="T64" s="92">
        <f t="shared" si="38"/>
        <v>1</v>
      </c>
      <c r="U64" s="92">
        <f t="shared" si="39"/>
        <v>0.05</v>
      </c>
      <c r="V64" s="92">
        <f t="shared" si="40"/>
        <v>0</v>
      </c>
      <c r="W64" s="92" t="b">
        <f t="shared" si="41"/>
        <v>1</v>
      </c>
      <c r="X64" s="92">
        <f t="shared" si="42"/>
        <v>0</v>
      </c>
      <c r="Y64" s="97"/>
      <c r="Z64" s="103"/>
      <c r="AA64" s="99"/>
      <c r="AB64" s="99"/>
      <c r="AC64" s="99"/>
      <c r="AD64" s="100"/>
    </row>
    <row r="65" spans="3:30" ht="50.05" customHeight="1" x14ac:dyDescent="0.45">
      <c r="C65" s="122" t="s">
        <v>283</v>
      </c>
      <c r="D65" s="123" t="s">
        <v>405</v>
      </c>
      <c r="E65" s="161" t="s">
        <v>406</v>
      </c>
      <c r="F65" s="10"/>
      <c r="G65" s="34"/>
      <c r="H65" s="34"/>
      <c r="I65" s="34"/>
      <c r="J65" s="34" t="s">
        <v>533</v>
      </c>
      <c r="K65" s="86" t="str">
        <f t="shared" si="18"/>
        <v/>
      </c>
      <c r="L65" s="164">
        <v>0.1</v>
      </c>
      <c r="M65" s="88"/>
      <c r="Q65" s="91">
        <f t="shared" si="35"/>
        <v>0.1</v>
      </c>
      <c r="R65" s="92">
        <f t="shared" si="36"/>
        <v>2</v>
      </c>
      <c r="S65" s="92">
        <f t="shared" si="37"/>
        <v>1</v>
      </c>
      <c r="T65" s="92">
        <f t="shared" si="38"/>
        <v>1</v>
      </c>
      <c r="U65" s="92">
        <f t="shared" si="39"/>
        <v>0.1</v>
      </c>
      <c r="V65" s="92">
        <f t="shared" si="40"/>
        <v>0</v>
      </c>
      <c r="W65" s="92" t="b">
        <f t="shared" si="41"/>
        <v>1</v>
      </c>
      <c r="X65" s="92">
        <f t="shared" si="42"/>
        <v>0</v>
      </c>
      <c r="Y65" s="97"/>
      <c r="Z65" s="103"/>
      <c r="AA65" s="99"/>
      <c r="AB65" s="99"/>
      <c r="AC65" s="99"/>
      <c r="AD65" s="100"/>
    </row>
    <row r="66" spans="3:30" ht="35.049999999999997" customHeight="1" x14ac:dyDescent="0.45">
      <c r="C66" s="122" t="s">
        <v>284</v>
      </c>
      <c r="D66" s="123" t="s">
        <v>407</v>
      </c>
      <c r="E66" s="163" t="s">
        <v>408</v>
      </c>
      <c r="F66" s="33"/>
      <c r="G66" s="34"/>
      <c r="H66" s="35"/>
      <c r="I66" s="35"/>
      <c r="J66" s="35" t="s">
        <v>533</v>
      </c>
      <c r="K66" s="86" t="str">
        <f t="shared" si="18"/>
        <v/>
      </c>
      <c r="L66" s="164">
        <v>0.1</v>
      </c>
      <c r="M66" s="88"/>
      <c r="Q66" s="91">
        <f t="shared" si="35"/>
        <v>0.1</v>
      </c>
      <c r="R66" s="92">
        <f t="shared" si="36"/>
        <v>2</v>
      </c>
      <c r="S66" s="92">
        <f t="shared" si="37"/>
        <v>1</v>
      </c>
      <c r="T66" s="92">
        <f t="shared" si="38"/>
        <v>1</v>
      </c>
      <c r="U66" s="92">
        <f t="shared" si="39"/>
        <v>0.1</v>
      </c>
      <c r="V66" s="92">
        <f t="shared" si="40"/>
        <v>0</v>
      </c>
      <c r="W66" s="92" t="b">
        <f t="shared" si="41"/>
        <v>1</v>
      </c>
      <c r="X66" s="92">
        <f t="shared" si="42"/>
        <v>0</v>
      </c>
      <c r="Y66" s="97"/>
      <c r="Z66" s="103"/>
      <c r="AA66" s="99"/>
      <c r="AB66" s="99"/>
      <c r="AC66" s="99"/>
      <c r="AD66" s="100"/>
    </row>
    <row r="67" spans="3:30" ht="50.05" customHeight="1" x14ac:dyDescent="0.45">
      <c r="C67" s="122" t="s">
        <v>285</v>
      </c>
      <c r="D67" s="123" t="s">
        <v>409</v>
      </c>
      <c r="E67" s="165" t="s">
        <v>410</v>
      </c>
      <c r="F67" s="10"/>
      <c r="G67" s="36"/>
      <c r="H67" s="36"/>
      <c r="I67" s="36"/>
      <c r="J67" s="36" t="s">
        <v>533</v>
      </c>
      <c r="K67" s="86" t="str">
        <f t="shared" si="18"/>
        <v/>
      </c>
      <c r="L67" s="87">
        <v>0.1</v>
      </c>
      <c r="M67" s="88"/>
      <c r="Q67" s="91">
        <f t="shared" si="35"/>
        <v>0.1</v>
      </c>
      <c r="R67" s="92">
        <f t="shared" si="36"/>
        <v>2</v>
      </c>
      <c r="S67" s="92">
        <f t="shared" si="37"/>
        <v>1</v>
      </c>
      <c r="T67" s="92">
        <f t="shared" si="38"/>
        <v>1</v>
      </c>
      <c r="U67" s="92">
        <f t="shared" si="39"/>
        <v>0.1</v>
      </c>
      <c r="V67" s="92">
        <f t="shared" si="40"/>
        <v>0</v>
      </c>
      <c r="W67" s="92" t="b">
        <f t="shared" si="41"/>
        <v>1</v>
      </c>
      <c r="X67" s="92">
        <f t="shared" si="42"/>
        <v>0</v>
      </c>
      <c r="Y67" s="97"/>
      <c r="Z67" s="103"/>
      <c r="AA67" s="99"/>
      <c r="AB67" s="99"/>
      <c r="AC67" s="99"/>
      <c r="AD67" s="100"/>
    </row>
    <row r="68" spans="3:30" ht="35.049999999999997" customHeight="1" x14ac:dyDescent="0.45">
      <c r="C68" s="122" t="s">
        <v>286</v>
      </c>
      <c r="D68" s="123" t="s">
        <v>363</v>
      </c>
      <c r="E68" s="165" t="s">
        <v>543</v>
      </c>
      <c r="F68" s="10"/>
      <c r="G68" s="36"/>
      <c r="H68" s="36"/>
      <c r="I68" s="36"/>
      <c r="J68" s="36" t="s">
        <v>533</v>
      </c>
      <c r="K68" s="86" t="str">
        <f t="shared" si="18"/>
        <v/>
      </c>
      <c r="L68" s="87">
        <v>0.05</v>
      </c>
      <c r="M68" s="88"/>
      <c r="Q68" s="91">
        <f t="shared" si="35"/>
        <v>0.05</v>
      </c>
      <c r="R68" s="92">
        <f t="shared" si="36"/>
        <v>1</v>
      </c>
      <c r="S68" s="92">
        <f t="shared" si="37"/>
        <v>1</v>
      </c>
      <c r="T68" s="92">
        <f t="shared" si="38"/>
        <v>1</v>
      </c>
      <c r="U68" s="92">
        <f t="shared" si="39"/>
        <v>0.05</v>
      </c>
      <c r="V68" s="92">
        <f t="shared" si="40"/>
        <v>0</v>
      </c>
      <c r="W68" s="92" t="b">
        <f t="shared" si="41"/>
        <v>1</v>
      </c>
      <c r="X68" s="92">
        <f t="shared" si="42"/>
        <v>0</v>
      </c>
      <c r="Y68" s="105"/>
      <c r="Z68" s="106">
        <f>Z58*AA58</f>
        <v>0.2</v>
      </c>
      <c r="AA68" s="107"/>
      <c r="AB68" s="107"/>
      <c r="AC68" s="107"/>
      <c r="AD68" s="108"/>
    </row>
    <row r="69" spans="3:30" ht="36" customHeight="1" x14ac:dyDescent="0.45">
      <c r="C69" s="493" t="s">
        <v>287</v>
      </c>
      <c r="D69" s="494"/>
      <c r="E69" s="494"/>
      <c r="F69" s="494"/>
      <c r="G69" s="494"/>
      <c r="H69" s="494"/>
      <c r="I69" s="494"/>
      <c r="J69" s="494"/>
      <c r="K69" s="494"/>
      <c r="L69" s="162">
        <v>0.2</v>
      </c>
      <c r="M69" s="78">
        <f>SUM(L70:L77)</f>
        <v>1</v>
      </c>
    </row>
    <row r="70" spans="3:30" ht="50.05" customHeight="1" x14ac:dyDescent="0.45">
      <c r="C70" s="122" t="s">
        <v>288</v>
      </c>
      <c r="D70" s="123" t="s">
        <v>411</v>
      </c>
      <c r="E70" s="497" t="s">
        <v>412</v>
      </c>
      <c r="F70" s="33"/>
      <c r="G70" s="34"/>
      <c r="H70" s="34"/>
      <c r="I70" s="34"/>
      <c r="J70" s="34" t="s">
        <v>533</v>
      </c>
      <c r="K70" s="86" t="str">
        <f t="shared" ref="K70:K77" si="43">IF(S70&gt;1,"?",(IF(X70&gt;0,"?","")))</f>
        <v/>
      </c>
      <c r="L70" s="164">
        <v>0.15</v>
      </c>
      <c r="M70" s="88"/>
      <c r="Q70" s="91">
        <f>L70</f>
        <v>0.15</v>
      </c>
      <c r="R70" s="92">
        <f>IF(J70&lt;&gt;"",1,IF(I70&lt;&gt;"",2/3,IF(H70&lt;&gt;"",1/3,0)))*Q70*20</f>
        <v>3</v>
      </c>
      <c r="S70" s="92">
        <f>IF(F70="",IF(G70&lt;&gt;"",1,0)+IF(H70&lt;&gt;"",1,0)+IF(I70&lt;&gt;"",1,0)+IF(J70&lt;&gt;"",1,0),0)</f>
        <v>1</v>
      </c>
      <c r="T70" s="92">
        <f>IF(F70&lt;&gt;"",0,IF(G70="",(R70/(Q70*20)),0.02+(R70/(Q70*20))))</f>
        <v>1</v>
      </c>
      <c r="U70" s="92">
        <f>IF(F70&lt;&gt;"",0,Q70)</f>
        <v>0.15</v>
      </c>
      <c r="V70" s="92">
        <f>IF(K70&lt;&gt;"",1,0)</f>
        <v>0</v>
      </c>
      <c r="W70" s="92" t="b">
        <f>IF(F70="",OR(G70&lt;&gt;"",H70&lt;&gt;"",I70&lt;&gt;"",J70&lt;&gt;""),0)</f>
        <v>1</v>
      </c>
      <c r="X70" s="92">
        <f>IF(F70&lt;&gt;"",IF(G70&lt;&gt;"",1,0)+IF(H70&lt;&gt;"",1,0)+IF(I70&lt;&gt;"",1,0)+IF(J70&lt;&gt;"",1,0),0)</f>
        <v>0</v>
      </c>
      <c r="Y70" s="92" t="b">
        <f>OR(W70=FALSE,W71=FALSE,W72=FALSE,W73=FALSE,W74=FALSE,W75=FALSE,W76=FALSE,W77=FALSE)</f>
        <v>0</v>
      </c>
      <c r="Z70" s="93">
        <f>SUM(U70:U77)</f>
        <v>1</v>
      </c>
      <c r="AA70" s="94">
        <f>L69</f>
        <v>0.2</v>
      </c>
      <c r="AB70" s="92">
        <f>SUM(T70:T77)</f>
        <v>8</v>
      </c>
      <c r="AC70" s="92">
        <f>IF(SUM(S70:S77)=0,0,1)</f>
        <v>1</v>
      </c>
      <c r="AD70" s="95">
        <f>IF(AC70=1,SUMPRODUCT(R70:R77,S70:S77)/SUMPRODUCT(Q70:Q77,S70:S77),0)</f>
        <v>20</v>
      </c>
    </row>
    <row r="71" spans="3:30" ht="50.05" customHeight="1" x14ac:dyDescent="0.45">
      <c r="C71" s="122" t="s">
        <v>289</v>
      </c>
      <c r="D71" s="123" t="s">
        <v>413</v>
      </c>
      <c r="E71" s="498"/>
      <c r="F71" s="33"/>
      <c r="G71" s="34"/>
      <c r="H71" s="34"/>
      <c r="I71" s="34"/>
      <c r="J71" s="34" t="s">
        <v>533</v>
      </c>
      <c r="K71" s="86" t="str">
        <f t="shared" si="43"/>
        <v/>
      </c>
      <c r="L71" s="164">
        <v>0.15</v>
      </c>
      <c r="M71" s="88"/>
      <c r="Q71" s="91">
        <f t="shared" ref="Q71:Q77" si="44">L71</f>
        <v>0.15</v>
      </c>
      <c r="R71" s="92">
        <f t="shared" ref="R71:R77" si="45">IF(J71&lt;&gt;"",1,IF(I71&lt;&gt;"",2/3,IF(H71&lt;&gt;"",1/3,0)))*Q71*20</f>
        <v>3</v>
      </c>
      <c r="S71" s="92">
        <f t="shared" ref="S71:S77" si="46">IF(F71="",IF(G71&lt;&gt;"",1,0)+IF(H71&lt;&gt;"",1,0)+IF(I71&lt;&gt;"",1,0)+IF(J71&lt;&gt;"",1,0),0)</f>
        <v>1</v>
      </c>
      <c r="T71" s="92">
        <f t="shared" ref="T71:T77" si="47">IF(F71&lt;&gt;"",0,IF(G71="",(R71/(Q71*20)),0.02+(R71/(Q71*20))))</f>
        <v>1</v>
      </c>
      <c r="U71" s="92">
        <f t="shared" ref="U71:U77" si="48">IF(F71&lt;&gt;"",0,Q71)</f>
        <v>0.15</v>
      </c>
      <c r="V71" s="92">
        <f t="shared" ref="V71:V77" si="49">IF(K71&lt;&gt;"",1,0)</f>
        <v>0</v>
      </c>
      <c r="W71" s="92" t="b">
        <f t="shared" ref="W71:W77" si="50">IF(F71="",OR(G71&lt;&gt;"",H71&lt;&gt;"",I71&lt;&gt;"",J71&lt;&gt;""),0)</f>
        <v>1</v>
      </c>
      <c r="X71" s="92">
        <f t="shared" ref="X71:X77" si="51">IF(F71&lt;&gt;"",IF(G71&lt;&gt;"",1,0)+IF(H71&lt;&gt;"",1,0)+IF(I71&lt;&gt;"",1,0)+IF(J71&lt;&gt;"",1,0),0)</f>
        <v>0</v>
      </c>
      <c r="Y71" s="97"/>
      <c r="Z71" s="98"/>
      <c r="AA71" s="99"/>
      <c r="AB71" s="99"/>
      <c r="AC71" s="99"/>
      <c r="AD71" s="100"/>
    </row>
    <row r="72" spans="3:30" ht="35.049999999999997" customHeight="1" x14ac:dyDescent="0.45">
      <c r="C72" s="122" t="s">
        <v>290</v>
      </c>
      <c r="D72" s="123" t="s">
        <v>414</v>
      </c>
      <c r="E72" s="499"/>
      <c r="F72" s="33"/>
      <c r="G72" s="34"/>
      <c r="H72" s="34"/>
      <c r="I72" s="34"/>
      <c r="J72" s="34" t="s">
        <v>533</v>
      </c>
      <c r="K72" s="86" t="str">
        <f t="shared" si="43"/>
        <v/>
      </c>
      <c r="L72" s="164">
        <v>0.15</v>
      </c>
      <c r="M72" s="88"/>
      <c r="Q72" s="91">
        <f t="shared" si="44"/>
        <v>0.15</v>
      </c>
      <c r="R72" s="92">
        <f t="shared" si="45"/>
        <v>3</v>
      </c>
      <c r="S72" s="92">
        <f t="shared" si="46"/>
        <v>1</v>
      </c>
      <c r="T72" s="92">
        <f t="shared" si="47"/>
        <v>1</v>
      </c>
      <c r="U72" s="92">
        <f t="shared" si="48"/>
        <v>0.15</v>
      </c>
      <c r="V72" s="92">
        <f t="shared" si="49"/>
        <v>0</v>
      </c>
      <c r="W72" s="92" t="b">
        <f t="shared" si="50"/>
        <v>1</v>
      </c>
      <c r="X72" s="92">
        <f t="shared" si="51"/>
        <v>0</v>
      </c>
      <c r="Y72" s="97"/>
      <c r="Z72" s="103"/>
      <c r="AA72" s="99"/>
      <c r="AB72" s="99"/>
      <c r="AC72" s="99"/>
      <c r="AD72" s="100"/>
    </row>
    <row r="73" spans="3:30" ht="50.05" customHeight="1" x14ac:dyDescent="0.45">
      <c r="C73" s="122" t="s">
        <v>291</v>
      </c>
      <c r="D73" s="123" t="s">
        <v>415</v>
      </c>
      <c r="E73" s="163" t="s">
        <v>416</v>
      </c>
      <c r="F73" s="33"/>
      <c r="G73" s="34"/>
      <c r="H73" s="34"/>
      <c r="I73" s="34"/>
      <c r="J73" s="34" t="s">
        <v>533</v>
      </c>
      <c r="K73" s="86" t="str">
        <f t="shared" si="43"/>
        <v/>
      </c>
      <c r="L73" s="164">
        <v>0.15</v>
      </c>
      <c r="M73" s="88"/>
      <c r="Q73" s="91">
        <f t="shared" si="44"/>
        <v>0.15</v>
      </c>
      <c r="R73" s="92">
        <f t="shared" si="45"/>
        <v>3</v>
      </c>
      <c r="S73" s="92">
        <f t="shared" si="46"/>
        <v>1</v>
      </c>
      <c r="T73" s="92">
        <f t="shared" si="47"/>
        <v>1</v>
      </c>
      <c r="U73" s="92">
        <f t="shared" si="48"/>
        <v>0.15</v>
      </c>
      <c r="V73" s="92">
        <f t="shared" si="49"/>
        <v>0</v>
      </c>
      <c r="W73" s="92" t="b">
        <f t="shared" si="50"/>
        <v>1</v>
      </c>
      <c r="X73" s="92">
        <f t="shared" si="51"/>
        <v>0</v>
      </c>
      <c r="Y73" s="97"/>
      <c r="Z73" s="103"/>
      <c r="AA73" s="99"/>
      <c r="AB73" s="99"/>
      <c r="AC73" s="99"/>
      <c r="AD73" s="100"/>
    </row>
    <row r="74" spans="3:30" ht="35.049999999999997" customHeight="1" x14ac:dyDescent="0.45">
      <c r="C74" s="122" t="s">
        <v>292</v>
      </c>
      <c r="D74" s="123" t="s">
        <v>417</v>
      </c>
      <c r="E74" s="163" t="s">
        <v>418</v>
      </c>
      <c r="F74" s="33"/>
      <c r="G74" s="34"/>
      <c r="H74" s="34"/>
      <c r="I74" s="34"/>
      <c r="J74" s="34" t="s">
        <v>533</v>
      </c>
      <c r="K74" s="86" t="str">
        <f t="shared" si="43"/>
        <v/>
      </c>
      <c r="L74" s="164">
        <v>0.1</v>
      </c>
      <c r="M74" s="88"/>
      <c r="Q74" s="91">
        <f t="shared" si="44"/>
        <v>0.1</v>
      </c>
      <c r="R74" s="92">
        <f t="shared" si="45"/>
        <v>2</v>
      </c>
      <c r="S74" s="92">
        <f t="shared" si="46"/>
        <v>1</v>
      </c>
      <c r="T74" s="92">
        <f t="shared" si="47"/>
        <v>1</v>
      </c>
      <c r="U74" s="92">
        <f t="shared" si="48"/>
        <v>0.1</v>
      </c>
      <c r="V74" s="92">
        <f t="shared" si="49"/>
        <v>0</v>
      </c>
      <c r="W74" s="92" t="b">
        <f t="shared" si="50"/>
        <v>1</v>
      </c>
      <c r="X74" s="92">
        <f t="shared" si="51"/>
        <v>0</v>
      </c>
      <c r="Y74" s="97"/>
      <c r="Z74" s="103"/>
      <c r="AA74" s="99"/>
      <c r="AB74" s="99"/>
      <c r="AC74" s="99"/>
      <c r="AD74" s="100"/>
    </row>
    <row r="75" spans="3:30" ht="35.049999999999997" customHeight="1" x14ac:dyDescent="0.45">
      <c r="C75" s="122" t="s">
        <v>293</v>
      </c>
      <c r="D75" s="123" t="s">
        <v>419</v>
      </c>
      <c r="E75" s="163" t="s">
        <v>420</v>
      </c>
      <c r="F75" s="33"/>
      <c r="G75" s="34"/>
      <c r="H75" s="34"/>
      <c r="I75" s="34"/>
      <c r="J75" s="34" t="s">
        <v>533</v>
      </c>
      <c r="K75" s="86" t="str">
        <f t="shared" si="43"/>
        <v/>
      </c>
      <c r="L75" s="164">
        <v>0.15</v>
      </c>
      <c r="M75" s="88"/>
      <c r="Q75" s="91">
        <f t="shared" si="44"/>
        <v>0.15</v>
      </c>
      <c r="R75" s="92">
        <f t="shared" si="45"/>
        <v>3</v>
      </c>
      <c r="S75" s="92">
        <f t="shared" si="46"/>
        <v>1</v>
      </c>
      <c r="T75" s="92">
        <f t="shared" si="47"/>
        <v>1</v>
      </c>
      <c r="U75" s="92">
        <f t="shared" si="48"/>
        <v>0.15</v>
      </c>
      <c r="V75" s="92">
        <f t="shared" si="49"/>
        <v>0</v>
      </c>
      <c r="W75" s="92" t="b">
        <f t="shared" si="50"/>
        <v>1</v>
      </c>
      <c r="X75" s="92">
        <f t="shared" si="51"/>
        <v>0</v>
      </c>
      <c r="Y75" s="97"/>
      <c r="Z75" s="103"/>
      <c r="AA75" s="99"/>
      <c r="AB75" s="99"/>
      <c r="AC75" s="99"/>
      <c r="AD75" s="100"/>
    </row>
    <row r="76" spans="3:30" ht="35.049999999999997" customHeight="1" x14ac:dyDescent="0.45">
      <c r="C76" s="122" t="s">
        <v>294</v>
      </c>
      <c r="D76" s="123" t="s">
        <v>421</v>
      </c>
      <c r="E76" s="163" t="s">
        <v>422</v>
      </c>
      <c r="F76" s="33"/>
      <c r="G76" s="34"/>
      <c r="H76" s="34"/>
      <c r="I76" s="34"/>
      <c r="J76" s="34" t="s">
        <v>533</v>
      </c>
      <c r="K76" s="86" t="str">
        <f t="shared" si="43"/>
        <v/>
      </c>
      <c r="L76" s="164">
        <v>0.1</v>
      </c>
      <c r="M76" s="88"/>
      <c r="Q76" s="91">
        <f t="shared" si="44"/>
        <v>0.1</v>
      </c>
      <c r="R76" s="92">
        <f t="shared" si="45"/>
        <v>2</v>
      </c>
      <c r="S76" s="92">
        <f t="shared" si="46"/>
        <v>1</v>
      </c>
      <c r="T76" s="92">
        <f t="shared" si="47"/>
        <v>1</v>
      </c>
      <c r="U76" s="92">
        <f t="shared" si="48"/>
        <v>0.1</v>
      </c>
      <c r="V76" s="92">
        <f t="shared" si="49"/>
        <v>0</v>
      </c>
      <c r="W76" s="92" t="b">
        <f t="shared" si="50"/>
        <v>1</v>
      </c>
      <c r="X76" s="92">
        <f t="shared" si="51"/>
        <v>0</v>
      </c>
      <c r="Y76" s="97"/>
      <c r="Z76" s="103"/>
      <c r="AA76" s="99"/>
      <c r="AB76" s="99"/>
      <c r="AC76" s="99"/>
      <c r="AD76" s="100"/>
    </row>
    <row r="77" spans="3:30" ht="35.049999999999997" customHeight="1" x14ac:dyDescent="0.45">
      <c r="C77" s="122" t="s">
        <v>295</v>
      </c>
      <c r="D77" s="123" t="s">
        <v>363</v>
      </c>
      <c r="E77" s="163" t="s">
        <v>543</v>
      </c>
      <c r="F77" s="33"/>
      <c r="G77" s="34"/>
      <c r="H77" s="34"/>
      <c r="I77" s="34"/>
      <c r="J77" s="34" t="s">
        <v>533</v>
      </c>
      <c r="K77" s="86" t="str">
        <f t="shared" si="43"/>
        <v/>
      </c>
      <c r="L77" s="164">
        <v>0.05</v>
      </c>
      <c r="M77" s="88"/>
      <c r="Q77" s="91">
        <f t="shared" si="44"/>
        <v>0.05</v>
      </c>
      <c r="R77" s="92">
        <f t="shared" si="45"/>
        <v>1</v>
      </c>
      <c r="S77" s="92">
        <f t="shared" si="46"/>
        <v>1</v>
      </c>
      <c r="T77" s="92">
        <f t="shared" si="47"/>
        <v>1</v>
      </c>
      <c r="U77" s="92">
        <f t="shared" si="48"/>
        <v>0.05</v>
      </c>
      <c r="V77" s="92">
        <f t="shared" si="49"/>
        <v>0</v>
      </c>
      <c r="W77" s="92" t="b">
        <f t="shared" si="50"/>
        <v>1</v>
      </c>
      <c r="X77" s="92">
        <f t="shared" si="51"/>
        <v>0</v>
      </c>
      <c r="Y77" s="105"/>
      <c r="Z77" s="106">
        <f>Z70*AA70</f>
        <v>0.2</v>
      </c>
      <c r="AA77" s="107"/>
      <c r="AB77" s="107"/>
      <c r="AC77" s="107"/>
      <c r="AD77" s="108"/>
    </row>
    <row r="78" spans="3:30" ht="36" customHeight="1" x14ac:dyDescent="0.45">
      <c r="C78" s="493" t="s">
        <v>296</v>
      </c>
      <c r="D78" s="494"/>
      <c r="E78" s="494"/>
      <c r="F78" s="494"/>
      <c r="G78" s="494"/>
      <c r="H78" s="494"/>
      <c r="I78" s="494"/>
      <c r="J78" s="494"/>
      <c r="K78" s="494"/>
      <c r="L78" s="162">
        <v>0.1</v>
      </c>
      <c r="M78" s="78">
        <f>SUM(L79:L83)</f>
        <v>0.99999999999999989</v>
      </c>
    </row>
    <row r="79" spans="3:30" ht="35.049999999999997" customHeight="1" x14ac:dyDescent="0.45">
      <c r="C79" s="122" t="s">
        <v>297</v>
      </c>
      <c r="D79" s="123" t="s">
        <v>423</v>
      </c>
      <c r="E79" s="163" t="s">
        <v>424</v>
      </c>
      <c r="F79" s="33"/>
      <c r="G79" s="34"/>
      <c r="H79" s="34"/>
      <c r="I79" s="34"/>
      <c r="J79" s="34" t="s">
        <v>533</v>
      </c>
      <c r="K79" s="86" t="str">
        <f t="shared" ref="K79:K83" si="52">IF(S79&gt;1,"?",(IF(X79&gt;0,"?","")))</f>
        <v/>
      </c>
      <c r="L79" s="164">
        <v>0.2</v>
      </c>
      <c r="M79" s="88"/>
      <c r="Q79" s="91">
        <f>L79</f>
        <v>0.2</v>
      </c>
      <c r="R79" s="92">
        <f>IF(J79&lt;&gt;"",1,IF(I79&lt;&gt;"",2/3,IF(H79&lt;&gt;"",1/3,0)))*Q79*20</f>
        <v>4</v>
      </c>
      <c r="S79" s="92">
        <f>IF(F79="",IF(G79&lt;&gt;"",1,0)+IF(H79&lt;&gt;"",1,0)+IF(I79&lt;&gt;"",1,0)+IF(J79&lt;&gt;"",1,0),0)</f>
        <v>1</v>
      </c>
      <c r="T79" s="92">
        <f>IF(F79&lt;&gt;"",0,IF(G79="",(R79/(Q79*20)),0.02+(R79/(Q79*20))))</f>
        <v>1</v>
      </c>
      <c r="U79" s="92">
        <f>IF(F79&lt;&gt;"",0,Q79)</f>
        <v>0.2</v>
      </c>
      <c r="V79" s="92">
        <f>IF(K79&lt;&gt;"",1,0)</f>
        <v>0</v>
      </c>
      <c r="W79" s="92" t="b">
        <f>IF(F79="",OR(G79&lt;&gt;"",H79&lt;&gt;"",I79&lt;&gt;"",J79&lt;&gt;""),0)</f>
        <v>1</v>
      </c>
      <c r="X79" s="92">
        <f>IF(F79&lt;&gt;"",IF(G79&lt;&gt;"",1,0)+IF(H79&lt;&gt;"",1,0)+IF(I79&lt;&gt;"",1,0)+IF(J79&lt;&gt;"",1,0),0)</f>
        <v>0</v>
      </c>
      <c r="Y79" s="92" t="b">
        <f>OR(W79=FALSE,W80=FALSE,W81=FALSE,W82=FALSE,W83=FALSE)</f>
        <v>0</v>
      </c>
      <c r="Z79" s="93">
        <f>SUM(U79:U83)</f>
        <v>0.99999999999999989</v>
      </c>
      <c r="AA79" s="94">
        <f>L78</f>
        <v>0.1</v>
      </c>
      <c r="AB79" s="92">
        <f>SUM(T79:T83)</f>
        <v>5</v>
      </c>
      <c r="AC79" s="92">
        <f>IF(SUM(S79:S83)=0,0,1)</f>
        <v>1</v>
      </c>
      <c r="AD79" s="95">
        <f>IF(AC79=1,SUMPRODUCT(R79:R83,S79:S83)/SUMPRODUCT(Q79:Q83,S79:S83),0)</f>
        <v>20.000000000000004</v>
      </c>
    </row>
    <row r="80" spans="3:30" ht="35.049999999999997" customHeight="1" x14ac:dyDescent="0.45">
      <c r="C80" s="122" t="s">
        <v>298</v>
      </c>
      <c r="D80" s="123" t="s">
        <v>425</v>
      </c>
      <c r="E80" s="163" t="s">
        <v>426</v>
      </c>
      <c r="F80" s="33"/>
      <c r="G80" s="34"/>
      <c r="H80" s="34"/>
      <c r="I80" s="34"/>
      <c r="J80" s="34" t="s">
        <v>533</v>
      </c>
      <c r="K80" s="86" t="str">
        <f t="shared" si="52"/>
        <v/>
      </c>
      <c r="L80" s="164">
        <v>0.2</v>
      </c>
      <c r="M80" s="88"/>
      <c r="Q80" s="91">
        <f t="shared" ref="Q80:Q83" si="53">L80</f>
        <v>0.2</v>
      </c>
      <c r="R80" s="92">
        <f t="shared" ref="R80:R83" si="54">IF(J80&lt;&gt;"",1,IF(I80&lt;&gt;"",2/3,IF(H80&lt;&gt;"",1/3,0)))*Q80*20</f>
        <v>4</v>
      </c>
      <c r="S80" s="92">
        <f t="shared" ref="S80:S83" si="55">IF(F80="",IF(G80&lt;&gt;"",1,0)+IF(H80&lt;&gt;"",1,0)+IF(I80&lt;&gt;"",1,0)+IF(J80&lt;&gt;"",1,0),0)</f>
        <v>1</v>
      </c>
      <c r="T80" s="92">
        <f t="shared" ref="T80:T83" si="56">IF(F80&lt;&gt;"",0,IF(G80="",(R80/(Q80*20)),0.02+(R80/(Q80*20))))</f>
        <v>1</v>
      </c>
      <c r="U80" s="92">
        <f t="shared" ref="U80:U83" si="57">IF(F80&lt;&gt;"",0,Q80)</f>
        <v>0.2</v>
      </c>
      <c r="V80" s="92">
        <f t="shared" ref="V80:V83" si="58">IF(K80&lt;&gt;"",1,0)</f>
        <v>0</v>
      </c>
      <c r="W80" s="92" t="b">
        <f t="shared" ref="W80:W83" si="59">IF(F80="",OR(G80&lt;&gt;"",H80&lt;&gt;"",I80&lt;&gt;"",J80&lt;&gt;""),0)</f>
        <v>1</v>
      </c>
      <c r="X80" s="92">
        <f t="shared" ref="X80:X83" si="60">IF(F80&lt;&gt;"",IF(G80&lt;&gt;"",1,0)+IF(H80&lt;&gt;"",1,0)+IF(I80&lt;&gt;"",1,0)+IF(J80&lt;&gt;"",1,0),0)</f>
        <v>0</v>
      </c>
      <c r="Y80" s="97"/>
      <c r="Z80" s="98"/>
      <c r="AA80" s="99"/>
      <c r="AB80" s="99"/>
      <c r="AC80" s="99"/>
      <c r="AD80" s="100"/>
    </row>
    <row r="81" spans="3:30" ht="35.049999999999997" customHeight="1" x14ac:dyDescent="0.45">
      <c r="C81" s="122" t="s">
        <v>299</v>
      </c>
      <c r="D81" s="123" t="s">
        <v>427</v>
      </c>
      <c r="E81" s="163" t="s">
        <v>428</v>
      </c>
      <c r="F81" s="33"/>
      <c r="G81" s="34"/>
      <c r="H81" s="34"/>
      <c r="I81" s="34"/>
      <c r="J81" s="34" t="s">
        <v>533</v>
      </c>
      <c r="K81" s="86" t="str">
        <f t="shared" si="52"/>
        <v/>
      </c>
      <c r="L81" s="164">
        <v>0.3</v>
      </c>
      <c r="M81" s="88"/>
      <c r="Q81" s="91">
        <f t="shared" si="53"/>
        <v>0.3</v>
      </c>
      <c r="R81" s="92">
        <f t="shared" si="54"/>
        <v>6</v>
      </c>
      <c r="S81" s="92">
        <f t="shared" si="55"/>
        <v>1</v>
      </c>
      <c r="T81" s="92">
        <f t="shared" si="56"/>
        <v>1</v>
      </c>
      <c r="U81" s="92">
        <f t="shared" si="57"/>
        <v>0.3</v>
      </c>
      <c r="V81" s="92">
        <f t="shared" si="58"/>
        <v>0</v>
      </c>
      <c r="W81" s="92" t="b">
        <f t="shared" si="59"/>
        <v>1</v>
      </c>
      <c r="X81" s="92">
        <f t="shared" si="60"/>
        <v>0</v>
      </c>
      <c r="Y81" s="97"/>
      <c r="Z81" s="103"/>
      <c r="AA81" s="99"/>
      <c r="AB81" s="99"/>
      <c r="AC81" s="99"/>
      <c r="AD81" s="100"/>
    </row>
    <row r="82" spans="3:30" ht="50.05" customHeight="1" x14ac:dyDescent="0.45">
      <c r="C82" s="122" t="s">
        <v>300</v>
      </c>
      <c r="D82" s="123" t="s">
        <v>429</v>
      </c>
      <c r="E82" s="163" t="s">
        <v>430</v>
      </c>
      <c r="F82" s="33"/>
      <c r="G82" s="34"/>
      <c r="H82" s="34"/>
      <c r="I82" s="34"/>
      <c r="J82" s="34" t="s">
        <v>533</v>
      </c>
      <c r="K82" s="86" t="str">
        <f t="shared" si="52"/>
        <v/>
      </c>
      <c r="L82" s="164">
        <v>0.2</v>
      </c>
      <c r="M82" s="88"/>
      <c r="Q82" s="91">
        <f t="shared" si="53"/>
        <v>0.2</v>
      </c>
      <c r="R82" s="92">
        <f t="shared" si="54"/>
        <v>4</v>
      </c>
      <c r="S82" s="92">
        <f t="shared" si="55"/>
        <v>1</v>
      </c>
      <c r="T82" s="92">
        <f t="shared" si="56"/>
        <v>1</v>
      </c>
      <c r="U82" s="92">
        <f t="shared" si="57"/>
        <v>0.2</v>
      </c>
      <c r="V82" s="92">
        <f t="shared" si="58"/>
        <v>0</v>
      </c>
      <c r="W82" s="92" t="b">
        <f t="shared" si="59"/>
        <v>1</v>
      </c>
      <c r="X82" s="92">
        <f t="shared" si="60"/>
        <v>0</v>
      </c>
      <c r="Y82" s="97"/>
      <c r="Z82" s="103"/>
      <c r="AA82" s="99"/>
      <c r="AB82" s="99"/>
      <c r="AC82" s="99"/>
      <c r="AD82" s="100"/>
    </row>
    <row r="83" spans="3:30" ht="35.049999999999997" customHeight="1" x14ac:dyDescent="0.45">
      <c r="C83" s="122" t="s">
        <v>301</v>
      </c>
      <c r="D83" s="123" t="s">
        <v>431</v>
      </c>
      <c r="E83" s="163" t="s">
        <v>543</v>
      </c>
      <c r="F83" s="33"/>
      <c r="G83" s="34"/>
      <c r="H83" s="34"/>
      <c r="I83" s="34"/>
      <c r="J83" s="34" t="s">
        <v>533</v>
      </c>
      <c r="K83" s="86" t="str">
        <f t="shared" si="52"/>
        <v/>
      </c>
      <c r="L83" s="164">
        <v>0.1</v>
      </c>
      <c r="M83" s="88"/>
      <c r="Q83" s="91">
        <f t="shared" si="53"/>
        <v>0.1</v>
      </c>
      <c r="R83" s="92">
        <f t="shared" si="54"/>
        <v>2</v>
      </c>
      <c r="S83" s="92">
        <f t="shared" si="55"/>
        <v>1</v>
      </c>
      <c r="T83" s="92">
        <f t="shared" si="56"/>
        <v>1</v>
      </c>
      <c r="U83" s="92">
        <f t="shared" si="57"/>
        <v>0.1</v>
      </c>
      <c r="V83" s="92">
        <f t="shared" si="58"/>
        <v>0</v>
      </c>
      <c r="W83" s="92" t="b">
        <f t="shared" si="59"/>
        <v>1</v>
      </c>
      <c r="X83" s="92">
        <f t="shared" si="60"/>
        <v>0</v>
      </c>
      <c r="Y83" s="105"/>
      <c r="Z83" s="106">
        <f>Z79*AA79</f>
        <v>9.9999999999999992E-2</v>
      </c>
      <c r="AA83" s="107"/>
      <c r="AB83" s="107"/>
      <c r="AC83" s="107"/>
      <c r="AD83" s="108"/>
    </row>
    <row r="84" spans="3:30" ht="36" customHeight="1" x14ac:dyDescent="0.45">
      <c r="C84" s="493" t="s">
        <v>302</v>
      </c>
      <c r="D84" s="494"/>
      <c r="E84" s="494"/>
      <c r="F84" s="494"/>
      <c r="G84" s="494"/>
      <c r="H84" s="494"/>
      <c r="I84" s="494"/>
      <c r="J84" s="494"/>
      <c r="K84" s="494"/>
      <c r="L84" s="162">
        <v>0.1</v>
      </c>
      <c r="M84" s="78">
        <f>SUM(L85:L90)</f>
        <v>1</v>
      </c>
    </row>
    <row r="85" spans="3:30" ht="35.049999999999997" customHeight="1" x14ac:dyDescent="0.45">
      <c r="C85" s="122" t="s">
        <v>303</v>
      </c>
      <c r="D85" s="123" t="s">
        <v>432</v>
      </c>
      <c r="E85" s="163" t="s">
        <v>433</v>
      </c>
      <c r="F85" s="33"/>
      <c r="G85" s="34"/>
      <c r="H85" s="34"/>
      <c r="I85" s="34"/>
      <c r="J85" s="34" t="s">
        <v>533</v>
      </c>
      <c r="K85" s="86" t="str">
        <f t="shared" ref="K85:K96" si="61">IF(S85&gt;1,"?",(IF(X85&gt;0,"?","")))</f>
        <v/>
      </c>
      <c r="L85" s="164">
        <v>0.25</v>
      </c>
      <c r="M85" s="88"/>
      <c r="Q85" s="91">
        <f>L85</f>
        <v>0.25</v>
      </c>
      <c r="R85" s="92">
        <f>IF(J85&lt;&gt;"",1,IF(I85&lt;&gt;"",2/3,IF(H85&lt;&gt;"",1/3,0)))*Q85*20</f>
        <v>5</v>
      </c>
      <c r="S85" s="92">
        <f>IF(F85="",IF(G85&lt;&gt;"",1,0)+IF(H85&lt;&gt;"",1,0)+IF(I85&lt;&gt;"",1,0)+IF(J85&lt;&gt;"",1,0),0)</f>
        <v>1</v>
      </c>
      <c r="T85" s="92">
        <f>IF(F85&lt;&gt;"",0,IF(G85="",(R85/(Q85*20)),0.02+(R85/(Q85*20))))</f>
        <v>1</v>
      </c>
      <c r="U85" s="92">
        <f>IF(F85&lt;&gt;"",0,Q85)</f>
        <v>0.25</v>
      </c>
      <c r="V85" s="92">
        <f>IF(K85&lt;&gt;"",1,0)</f>
        <v>0</v>
      </c>
      <c r="W85" s="92" t="b">
        <f>IF(F85="",OR(G85&lt;&gt;"",H85&lt;&gt;"",I85&lt;&gt;"",J85&lt;&gt;""),0)</f>
        <v>1</v>
      </c>
      <c r="X85" s="92">
        <f>IF(F85&lt;&gt;"",IF(G85&lt;&gt;"",1,0)+IF(H85&lt;&gt;"",1,0)+IF(I85&lt;&gt;"",1,0)+IF(J85&lt;&gt;"",1,0),0)</f>
        <v>0</v>
      </c>
      <c r="Y85" s="92" t="b">
        <f>OR(W85=FALSE,W86=FALSE,W87=FALSE,W88=FALSE,W89=FALSE,W90=FALSE)</f>
        <v>0</v>
      </c>
      <c r="Z85" s="93">
        <f>SUM(U85:U90)</f>
        <v>1</v>
      </c>
      <c r="AA85" s="94">
        <f>L84</f>
        <v>0.1</v>
      </c>
      <c r="AB85" s="92">
        <f>SUM(T85:T90)</f>
        <v>6</v>
      </c>
      <c r="AC85" s="92">
        <f>IF(SUM(S85:S90)=0,0,1)</f>
        <v>1</v>
      </c>
      <c r="AD85" s="95">
        <f>IF(AC85=1,SUMPRODUCT(R85:R90,S85:S90)/SUMPRODUCT(Q85:Q90,S85:S90),0)</f>
        <v>20</v>
      </c>
    </row>
    <row r="86" spans="3:30" ht="35.049999999999997" customHeight="1" x14ac:dyDescent="0.45">
      <c r="C86" s="122" t="s">
        <v>304</v>
      </c>
      <c r="D86" s="123" t="s">
        <v>434</v>
      </c>
      <c r="E86" s="163" t="s">
        <v>435</v>
      </c>
      <c r="F86" s="33"/>
      <c r="G86" s="34"/>
      <c r="H86" s="34"/>
      <c r="I86" s="34"/>
      <c r="J86" s="34" t="s">
        <v>533</v>
      </c>
      <c r="K86" s="86" t="str">
        <f t="shared" si="61"/>
        <v/>
      </c>
      <c r="L86" s="164">
        <v>0.2</v>
      </c>
      <c r="M86" s="88"/>
      <c r="Q86" s="91">
        <f t="shared" ref="Q86:Q90" si="62">L86</f>
        <v>0.2</v>
      </c>
      <c r="R86" s="92">
        <f t="shared" ref="R86:R90" si="63">IF(J86&lt;&gt;"",1,IF(I86&lt;&gt;"",2/3,IF(H86&lt;&gt;"",1/3,0)))*Q86*20</f>
        <v>4</v>
      </c>
      <c r="S86" s="92">
        <f t="shared" ref="S86:S90" si="64">IF(F86="",IF(G86&lt;&gt;"",1,0)+IF(H86&lt;&gt;"",1,0)+IF(I86&lt;&gt;"",1,0)+IF(J86&lt;&gt;"",1,0),0)</f>
        <v>1</v>
      </c>
      <c r="T86" s="92">
        <f t="shared" ref="T86:T90" si="65">IF(F86&lt;&gt;"",0,IF(G86="",(R86/(Q86*20)),0.02+(R86/(Q86*20))))</f>
        <v>1</v>
      </c>
      <c r="U86" s="92">
        <f t="shared" ref="U86:U90" si="66">IF(F86&lt;&gt;"",0,Q86)</f>
        <v>0.2</v>
      </c>
      <c r="V86" s="92">
        <f t="shared" ref="V86:V90" si="67">IF(K86&lt;&gt;"",1,0)</f>
        <v>0</v>
      </c>
      <c r="W86" s="92" t="b">
        <f t="shared" ref="W86:W90" si="68">IF(F86="",OR(G86&lt;&gt;"",H86&lt;&gt;"",I86&lt;&gt;"",J86&lt;&gt;""),0)</f>
        <v>1</v>
      </c>
      <c r="X86" s="92">
        <f t="shared" ref="X86:X90" si="69">IF(F86&lt;&gt;"",IF(G86&lt;&gt;"",1,0)+IF(H86&lt;&gt;"",1,0)+IF(I86&lt;&gt;"",1,0)+IF(J86&lt;&gt;"",1,0),0)</f>
        <v>0</v>
      </c>
      <c r="Y86" s="97"/>
      <c r="Z86" s="98"/>
      <c r="AA86" s="99"/>
      <c r="AB86" s="99"/>
      <c r="AC86" s="99"/>
      <c r="AD86" s="100"/>
    </row>
    <row r="87" spans="3:30" ht="35.049999999999997" customHeight="1" x14ac:dyDescent="0.45">
      <c r="C87" s="122" t="s">
        <v>305</v>
      </c>
      <c r="D87" s="123" t="s">
        <v>522</v>
      </c>
      <c r="E87" s="163" t="s">
        <v>436</v>
      </c>
      <c r="F87" s="33"/>
      <c r="G87" s="34"/>
      <c r="H87" s="34"/>
      <c r="I87" s="34"/>
      <c r="J87" s="34" t="s">
        <v>533</v>
      </c>
      <c r="K87" s="86" t="str">
        <f t="shared" si="61"/>
        <v/>
      </c>
      <c r="L87" s="164">
        <v>0.2</v>
      </c>
      <c r="M87" s="88"/>
      <c r="Q87" s="91">
        <f t="shared" si="62"/>
        <v>0.2</v>
      </c>
      <c r="R87" s="92">
        <f t="shared" si="63"/>
        <v>4</v>
      </c>
      <c r="S87" s="92">
        <f t="shared" si="64"/>
        <v>1</v>
      </c>
      <c r="T87" s="92">
        <f t="shared" si="65"/>
        <v>1</v>
      </c>
      <c r="U87" s="92">
        <f t="shared" si="66"/>
        <v>0.2</v>
      </c>
      <c r="V87" s="92">
        <f t="shared" si="67"/>
        <v>0</v>
      </c>
      <c r="W87" s="92" t="b">
        <f t="shared" si="68"/>
        <v>1</v>
      </c>
      <c r="X87" s="92">
        <f t="shared" si="69"/>
        <v>0</v>
      </c>
      <c r="Y87" s="97"/>
      <c r="Z87" s="103"/>
      <c r="AA87" s="99"/>
      <c r="AB87" s="99"/>
      <c r="AC87" s="99"/>
      <c r="AD87" s="100"/>
    </row>
    <row r="88" spans="3:30" ht="35.049999999999997" customHeight="1" x14ac:dyDescent="0.45">
      <c r="C88" s="122" t="s">
        <v>306</v>
      </c>
      <c r="D88" s="123" t="s">
        <v>437</v>
      </c>
      <c r="E88" s="163" t="s">
        <v>438</v>
      </c>
      <c r="F88" s="33"/>
      <c r="G88" s="34"/>
      <c r="H88" s="34"/>
      <c r="I88" s="34"/>
      <c r="J88" s="34" t="s">
        <v>533</v>
      </c>
      <c r="K88" s="86" t="str">
        <f t="shared" si="61"/>
        <v/>
      </c>
      <c r="L88" s="164">
        <v>0.2</v>
      </c>
      <c r="M88" s="88"/>
      <c r="Q88" s="91">
        <f t="shared" si="62"/>
        <v>0.2</v>
      </c>
      <c r="R88" s="92">
        <f t="shared" si="63"/>
        <v>4</v>
      </c>
      <c r="S88" s="92">
        <f t="shared" si="64"/>
        <v>1</v>
      </c>
      <c r="T88" s="92">
        <f t="shared" si="65"/>
        <v>1</v>
      </c>
      <c r="U88" s="92">
        <f t="shared" si="66"/>
        <v>0.2</v>
      </c>
      <c r="V88" s="92">
        <f t="shared" si="67"/>
        <v>0</v>
      </c>
      <c r="W88" s="92" t="b">
        <f t="shared" si="68"/>
        <v>1</v>
      </c>
      <c r="X88" s="92">
        <f t="shared" si="69"/>
        <v>0</v>
      </c>
      <c r="Y88" s="97"/>
      <c r="Z88" s="103"/>
      <c r="AA88" s="99"/>
      <c r="AB88" s="99"/>
      <c r="AC88" s="99"/>
      <c r="AD88" s="100"/>
    </row>
    <row r="89" spans="3:30" ht="35.049999999999997" customHeight="1" x14ac:dyDescent="0.45">
      <c r="C89" s="122" t="s">
        <v>307</v>
      </c>
      <c r="D89" s="123" t="s">
        <v>373</v>
      </c>
      <c r="E89" s="163" t="s">
        <v>196</v>
      </c>
      <c r="F89" s="33"/>
      <c r="G89" s="34"/>
      <c r="H89" s="34"/>
      <c r="I89" s="34"/>
      <c r="J89" s="34" t="s">
        <v>533</v>
      </c>
      <c r="K89" s="86" t="str">
        <f t="shared" si="61"/>
        <v/>
      </c>
      <c r="L89" s="164">
        <v>0.1</v>
      </c>
      <c r="M89" s="88"/>
      <c r="Q89" s="91">
        <f t="shared" si="62"/>
        <v>0.1</v>
      </c>
      <c r="R89" s="92">
        <f t="shared" si="63"/>
        <v>2</v>
      </c>
      <c r="S89" s="92">
        <f t="shared" si="64"/>
        <v>1</v>
      </c>
      <c r="T89" s="92">
        <f t="shared" si="65"/>
        <v>1</v>
      </c>
      <c r="U89" s="92">
        <f t="shared" si="66"/>
        <v>0.1</v>
      </c>
      <c r="V89" s="92">
        <f t="shared" si="67"/>
        <v>0</v>
      </c>
      <c r="W89" s="92" t="b">
        <f t="shared" si="68"/>
        <v>1</v>
      </c>
      <c r="X89" s="92">
        <f t="shared" si="69"/>
        <v>0</v>
      </c>
      <c r="Y89" s="97"/>
      <c r="Z89" s="103"/>
      <c r="AA89" s="99"/>
      <c r="AB89" s="99"/>
      <c r="AC89" s="99"/>
      <c r="AD89" s="100"/>
    </row>
    <row r="90" spans="3:30" ht="35.049999999999997" customHeight="1" x14ac:dyDescent="0.45">
      <c r="C90" s="122" t="s">
        <v>308</v>
      </c>
      <c r="D90" s="123" t="s">
        <v>363</v>
      </c>
      <c r="E90" s="163" t="s">
        <v>543</v>
      </c>
      <c r="F90" s="33"/>
      <c r="G90" s="34"/>
      <c r="H90" s="34"/>
      <c r="I90" s="34"/>
      <c r="J90" s="34" t="s">
        <v>533</v>
      </c>
      <c r="K90" s="86" t="str">
        <f t="shared" si="61"/>
        <v/>
      </c>
      <c r="L90" s="164">
        <v>0.05</v>
      </c>
      <c r="M90" s="88"/>
      <c r="Q90" s="91">
        <f t="shared" si="62"/>
        <v>0.05</v>
      </c>
      <c r="R90" s="92">
        <f t="shared" si="63"/>
        <v>1</v>
      </c>
      <c r="S90" s="92">
        <f t="shared" si="64"/>
        <v>1</v>
      </c>
      <c r="T90" s="92">
        <f t="shared" si="65"/>
        <v>1</v>
      </c>
      <c r="U90" s="92">
        <f t="shared" si="66"/>
        <v>0.05</v>
      </c>
      <c r="V90" s="92">
        <f t="shared" si="67"/>
        <v>0</v>
      </c>
      <c r="W90" s="92" t="b">
        <f t="shared" si="68"/>
        <v>1</v>
      </c>
      <c r="X90" s="92">
        <f t="shared" si="69"/>
        <v>0</v>
      </c>
      <c r="Y90" s="105"/>
      <c r="Z90" s="106">
        <f>Z85*AA85</f>
        <v>0.1</v>
      </c>
      <c r="AA90" s="107"/>
      <c r="AB90" s="107"/>
      <c r="AC90" s="107"/>
      <c r="AD90" s="108"/>
    </row>
    <row r="91" spans="3:30" ht="36" customHeight="1" x14ac:dyDescent="0.45">
      <c r="C91" s="493" t="s">
        <v>309</v>
      </c>
      <c r="D91" s="494"/>
      <c r="E91" s="494"/>
      <c r="F91" s="494"/>
      <c r="G91" s="494"/>
      <c r="H91" s="494"/>
      <c r="I91" s="494"/>
      <c r="J91" s="494"/>
      <c r="K91" s="494"/>
      <c r="L91" s="162">
        <v>0.05</v>
      </c>
      <c r="M91" s="78">
        <f>SUM(L92:L96)</f>
        <v>1</v>
      </c>
    </row>
    <row r="92" spans="3:30" ht="35.049999999999997" customHeight="1" x14ac:dyDescent="0.45">
      <c r="C92" s="122" t="s">
        <v>310</v>
      </c>
      <c r="D92" s="123" t="s">
        <v>439</v>
      </c>
      <c r="E92" s="163" t="s">
        <v>440</v>
      </c>
      <c r="F92" s="33"/>
      <c r="G92" s="34"/>
      <c r="H92" s="34"/>
      <c r="I92" s="34"/>
      <c r="J92" s="34" t="s">
        <v>533</v>
      </c>
      <c r="K92" s="86" t="str">
        <f t="shared" si="61"/>
        <v/>
      </c>
      <c r="L92" s="164">
        <v>0.15</v>
      </c>
      <c r="M92" s="88"/>
      <c r="Q92" s="91">
        <f>L92</f>
        <v>0.15</v>
      </c>
      <c r="R92" s="92">
        <f>IF(J92&lt;&gt;"",1,IF(I92&lt;&gt;"",2/3,IF(H92&lt;&gt;"",1/3,0)))*Q92*20</f>
        <v>3</v>
      </c>
      <c r="S92" s="92">
        <f>IF(F92="",IF(G92&lt;&gt;"",1,0)+IF(H92&lt;&gt;"",1,0)+IF(I92&lt;&gt;"",1,0)+IF(J92&lt;&gt;"",1,0),0)</f>
        <v>1</v>
      </c>
      <c r="T92" s="92">
        <f>IF(F92&lt;&gt;"",0,IF(G92="",(R92/(Q92*20)),0.02+(R92/(Q92*20))))</f>
        <v>1</v>
      </c>
      <c r="U92" s="92">
        <f>IF(F92&lt;&gt;"",0,Q92)</f>
        <v>0.15</v>
      </c>
      <c r="V92" s="92">
        <f>IF(K92&lt;&gt;"",1,0)</f>
        <v>0</v>
      </c>
      <c r="W92" s="92" t="b">
        <f>IF(F92="",OR(G92&lt;&gt;"",H92&lt;&gt;"",I92&lt;&gt;"",J92&lt;&gt;""),0)</f>
        <v>1</v>
      </c>
      <c r="X92" s="92">
        <f>IF(F92&lt;&gt;"",IF(G92&lt;&gt;"",1,0)+IF(H92&lt;&gt;"",1,0)+IF(I92&lt;&gt;"",1,0)+IF(J92&lt;&gt;"",1,0),0)</f>
        <v>0</v>
      </c>
      <c r="Y92" s="92" t="b">
        <f>OR(W92=FALSE,W93=FALSE,W94=FALSE,W95=FALSE,W96=FALSE)</f>
        <v>0</v>
      </c>
      <c r="Z92" s="93">
        <f>SUM(U92:U96)</f>
        <v>1</v>
      </c>
      <c r="AA92" s="94">
        <f>L91</f>
        <v>0.05</v>
      </c>
      <c r="AB92" s="92">
        <f>SUM(T92:T96)</f>
        <v>5</v>
      </c>
      <c r="AC92" s="92">
        <f>IF(SUM(S92:S96)=0,0,1)</f>
        <v>1</v>
      </c>
      <c r="AD92" s="95">
        <f>IF(AC92=1,SUMPRODUCT(R92:R96,S92:S96)/SUMPRODUCT(Q92:Q96,S92:S96),0)</f>
        <v>20</v>
      </c>
    </row>
    <row r="93" spans="3:30" ht="35.049999999999997" customHeight="1" x14ac:dyDescent="0.45">
      <c r="C93" s="122" t="s">
        <v>311</v>
      </c>
      <c r="D93" s="123" t="s">
        <v>441</v>
      </c>
      <c r="E93" s="163" t="s">
        <v>442</v>
      </c>
      <c r="F93" s="33"/>
      <c r="G93" s="34"/>
      <c r="H93" s="34"/>
      <c r="I93" s="34"/>
      <c r="J93" s="34" t="s">
        <v>533</v>
      </c>
      <c r="K93" s="86" t="str">
        <f t="shared" si="61"/>
        <v/>
      </c>
      <c r="L93" s="164">
        <v>0.15</v>
      </c>
      <c r="M93" s="88"/>
      <c r="Q93" s="91">
        <f t="shared" ref="Q93:Q96" si="70">L93</f>
        <v>0.15</v>
      </c>
      <c r="R93" s="92">
        <f t="shared" ref="R93:R96" si="71">IF(J93&lt;&gt;"",1,IF(I93&lt;&gt;"",2/3,IF(H93&lt;&gt;"",1/3,0)))*Q93*20</f>
        <v>3</v>
      </c>
      <c r="S93" s="92">
        <f t="shared" ref="S93:S96" si="72">IF(F93="",IF(G93&lt;&gt;"",1,0)+IF(H93&lt;&gt;"",1,0)+IF(I93&lt;&gt;"",1,0)+IF(J93&lt;&gt;"",1,0),0)</f>
        <v>1</v>
      </c>
      <c r="T93" s="92">
        <f t="shared" ref="T93:T96" si="73">IF(F93&lt;&gt;"",0,IF(G93="",(R93/(Q93*20)),0.02+(R93/(Q93*20))))</f>
        <v>1</v>
      </c>
      <c r="U93" s="92">
        <f t="shared" ref="U93:U96" si="74">IF(F93&lt;&gt;"",0,Q93)</f>
        <v>0.15</v>
      </c>
      <c r="V93" s="92">
        <f t="shared" ref="V93:V96" si="75">IF(K93&lt;&gt;"",1,0)</f>
        <v>0</v>
      </c>
      <c r="W93" s="92" t="b">
        <f t="shared" ref="W93:W96" si="76">IF(F93="",OR(G93&lt;&gt;"",H93&lt;&gt;"",I93&lt;&gt;"",J93&lt;&gt;""),0)</f>
        <v>1</v>
      </c>
      <c r="X93" s="92">
        <f t="shared" ref="X93:X96" si="77">IF(F93&lt;&gt;"",IF(G93&lt;&gt;"",1,0)+IF(H93&lt;&gt;"",1,0)+IF(I93&lt;&gt;"",1,0)+IF(J93&lt;&gt;"",1,0),0)</f>
        <v>0</v>
      </c>
      <c r="Y93" s="97"/>
      <c r="Z93" s="98"/>
      <c r="AA93" s="99"/>
      <c r="AB93" s="99"/>
      <c r="AC93" s="99"/>
      <c r="AD93" s="100"/>
    </row>
    <row r="94" spans="3:30" ht="80.05" customHeight="1" x14ac:dyDescent="0.45">
      <c r="C94" s="122" t="s">
        <v>312</v>
      </c>
      <c r="D94" s="123" t="s">
        <v>443</v>
      </c>
      <c r="E94" s="163" t="s">
        <v>444</v>
      </c>
      <c r="F94" s="33"/>
      <c r="G94" s="34"/>
      <c r="H94" s="34"/>
      <c r="I94" s="34"/>
      <c r="J94" s="34" t="s">
        <v>533</v>
      </c>
      <c r="K94" s="86" t="str">
        <f t="shared" si="61"/>
        <v/>
      </c>
      <c r="L94" s="164">
        <v>0.3</v>
      </c>
      <c r="M94" s="88"/>
      <c r="Q94" s="91">
        <f t="shared" si="70"/>
        <v>0.3</v>
      </c>
      <c r="R94" s="92">
        <f t="shared" si="71"/>
        <v>6</v>
      </c>
      <c r="S94" s="92">
        <f t="shared" si="72"/>
        <v>1</v>
      </c>
      <c r="T94" s="92">
        <f t="shared" si="73"/>
        <v>1</v>
      </c>
      <c r="U94" s="92">
        <f t="shared" si="74"/>
        <v>0.3</v>
      </c>
      <c r="V94" s="92">
        <f t="shared" si="75"/>
        <v>0</v>
      </c>
      <c r="W94" s="92" t="b">
        <f t="shared" si="76"/>
        <v>1</v>
      </c>
      <c r="X94" s="92">
        <f t="shared" si="77"/>
        <v>0</v>
      </c>
      <c r="Y94" s="97"/>
      <c r="Z94" s="103"/>
      <c r="AA94" s="99"/>
      <c r="AB94" s="99"/>
      <c r="AC94" s="99"/>
      <c r="AD94" s="100"/>
    </row>
    <row r="95" spans="3:30" ht="35.049999999999997" customHeight="1" x14ac:dyDescent="0.45">
      <c r="C95" s="122" t="s">
        <v>313</v>
      </c>
      <c r="D95" s="123" t="s">
        <v>446</v>
      </c>
      <c r="E95" s="163" t="s">
        <v>445</v>
      </c>
      <c r="F95" s="33"/>
      <c r="G95" s="34"/>
      <c r="H95" s="34"/>
      <c r="I95" s="34"/>
      <c r="J95" s="34" t="s">
        <v>533</v>
      </c>
      <c r="K95" s="86" t="str">
        <f t="shared" si="61"/>
        <v/>
      </c>
      <c r="L95" s="164">
        <v>0.2</v>
      </c>
      <c r="M95" s="88"/>
      <c r="Q95" s="91">
        <f t="shared" si="70"/>
        <v>0.2</v>
      </c>
      <c r="R95" s="92">
        <f t="shared" si="71"/>
        <v>4</v>
      </c>
      <c r="S95" s="92">
        <f t="shared" si="72"/>
        <v>1</v>
      </c>
      <c r="T95" s="92">
        <f t="shared" si="73"/>
        <v>1</v>
      </c>
      <c r="U95" s="92">
        <f t="shared" si="74"/>
        <v>0.2</v>
      </c>
      <c r="V95" s="92">
        <f t="shared" si="75"/>
        <v>0</v>
      </c>
      <c r="W95" s="92" t="b">
        <f t="shared" si="76"/>
        <v>1</v>
      </c>
      <c r="X95" s="92">
        <f t="shared" si="77"/>
        <v>0</v>
      </c>
      <c r="Y95" s="97"/>
      <c r="Z95" s="103"/>
      <c r="AA95" s="99"/>
      <c r="AB95" s="99"/>
      <c r="AC95" s="99"/>
      <c r="AD95" s="100"/>
    </row>
    <row r="96" spans="3:30" ht="35.049999999999997" customHeight="1" x14ac:dyDescent="0.45">
      <c r="C96" s="122" t="s">
        <v>314</v>
      </c>
      <c r="D96" s="123" t="s">
        <v>447</v>
      </c>
      <c r="E96" s="163" t="s">
        <v>448</v>
      </c>
      <c r="F96" s="33"/>
      <c r="G96" s="34"/>
      <c r="H96" s="34"/>
      <c r="I96" s="34"/>
      <c r="J96" s="34" t="s">
        <v>533</v>
      </c>
      <c r="K96" s="86" t="str">
        <f t="shared" si="61"/>
        <v/>
      </c>
      <c r="L96" s="164">
        <v>0.2</v>
      </c>
      <c r="M96" s="88"/>
      <c r="Q96" s="91">
        <f t="shared" si="70"/>
        <v>0.2</v>
      </c>
      <c r="R96" s="92">
        <f t="shared" si="71"/>
        <v>4</v>
      </c>
      <c r="S96" s="92">
        <f t="shared" si="72"/>
        <v>1</v>
      </c>
      <c r="T96" s="92">
        <f t="shared" si="73"/>
        <v>1</v>
      </c>
      <c r="U96" s="92">
        <f t="shared" si="74"/>
        <v>0.2</v>
      </c>
      <c r="V96" s="92">
        <f t="shared" si="75"/>
        <v>0</v>
      </c>
      <c r="W96" s="92" t="b">
        <f t="shared" si="76"/>
        <v>1</v>
      </c>
      <c r="X96" s="92">
        <f t="shared" si="77"/>
        <v>0</v>
      </c>
      <c r="Y96" s="105"/>
      <c r="Z96" s="106">
        <f>Z92*AA92</f>
        <v>0.05</v>
      </c>
      <c r="AA96" s="107"/>
      <c r="AB96" s="107"/>
      <c r="AC96" s="107"/>
      <c r="AD96" s="108"/>
    </row>
    <row r="97" spans="3:27" ht="42" customHeight="1" thickBot="1" x14ac:dyDescent="0.5">
      <c r="C97" s="363" t="s">
        <v>570</v>
      </c>
      <c r="D97" s="399"/>
      <c r="E97" s="399"/>
      <c r="F97" s="399"/>
      <c r="G97" s="399"/>
      <c r="H97" s="399"/>
      <c r="I97" s="399"/>
      <c r="J97" s="399"/>
      <c r="K97" s="400"/>
      <c r="L97" s="102"/>
      <c r="M97" s="101"/>
    </row>
    <row r="98" spans="3:27" ht="53.1" customHeight="1" thickBot="1" x14ac:dyDescent="0.5">
      <c r="C98" s="65"/>
      <c r="D98" s="65"/>
      <c r="E98" s="139" t="s">
        <v>8</v>
      </c>
      <c r="F98" s="65"/>
      <c r="G98" s="513">
        <f>Z98</f>
        <v>1</v>
      </c>
      <c r="H98" s="514"/>
      <c r="I98" s="514"/>
      <c r="J98" s="515"/>
      <c r="K98" s="166"/>
      <c r="L98" s="167">
        <f>SUM(L46+L21+L15+L37+L57+L69+L78+L84+L91)</f>
        <v>1</v>
      </c>
      <c r="M98" s="88"/>
      <c r="P98" s="411" t="s">
        <v>528</v>
      </c>
      <c r="Q98" s="412"/>
      <c r="R98" s="412"/>
      <c r="S98" s="134">
        <f>SUM(AC16,AC22,AC38,AC70,AC47,AC58,AC79,AC85,AC92)</f>
        <v>9</v>
      </c>
      <c r="T98" s="135" t="str">
        <f>"sur "&amp;COUNTA(Y16:Y96)</f>
        <v>sur 9</v>
      </c>
      <c r="V98" s="136">
        <f>SUM(V16:V96)</f>
        <v>0</v>
      </c>
      <c r="W98" s="136" t="str">
        <f>COUNTIF(W16:W96,"0")&amp;" sur "&amp;COUNTA(W16:W96)</f>
        <v>0 sur 73</v>
      </c>
      <c r="X98" s="136" t="b">
        <f>OR(Y16=TRUE,Y22=TRUE,Y38=TRUE,Y47=TRUE,Y58=TRUE,Y70=TRUE,Y79=TRUE,Y85=TRUE,Y92=TRUE)</f>
        <v>0</v>
      </c>
      <c r="Z98" s="137">
        <f>SUM(Z20,Z36,Z45,Z56,Z68,Z77,Z83,Z90,Z96)</f>
        <v>1</v>
      </c>
      <c r="AA98" s="138" t="s">
        <v>47</v>
      </c>
    </row>
    <row r="99" spans="3:27" ht="21.75" customHeight="1" thickBot="1" x14ac:dyDescent="0.5">
      <c r="C99" s="65"/>
      <c r="D99" s="65"/>
      <c r="K99" s="168"/>
      <c r="L99" s="169"/>
      <c r="M99" s="170"/>
      <c r="V99" s="413" t="s">
        <v>527</v>
      </c>
      <c r="W99" s="413" t="s">
        <v>541</v>
      </c>
    </row>
    <row r="100" spans="3:27" ht="53.1" customHeight="1" thickBot="1" x14ac:dyDescent="0.5">
      <c r="C100" s="65"/>
      <c r="D100" s="65"/>
      <c r="E100" s="139" t="s">
        <v>9</v>
      </c>
      <c r="F100" s="65"/>
      <c r="G100" s="383">
        <f>IF(Z98&lt;50%,"!",IF(V98&lt;&gt;0,"Double saisie!",IF(L102&lt;&gt;0,"Oubli !",(AD16*AA16+AD22*AA22+AD38*AA38+AD47*AA47+AD58*AA58+AD70*AA70+AD79*AA79+AD85*AA85+AD92*AA92)/(AC16*AA16+AC22*AA22+AC38*AA38+AC47*AA47+AC58*AA58+AC70*AA70+AC79*AA79+AC85*AA85+AC92*AA92))))</f>
        <v>20</v>
      </c>
      <c r="H100" s="384"/>
      <c r="I100" s="516" t="s">
        <v>10</v>
      </c>
      <c r="J100" s="517"/>
      <c r="K100" s="168"/>
      <c r="L100" s="405" t="s">
        <v>540</v>
      </c>
      <c r="M100" s="406"/>
      <c r="V100" s="413"/>
      <c r="W100" s="413"/>
    </row>
    <row r="101" spans="3:27" ht="21.75" customHeight="1" thickBot="1" x14ac:dyDescent="0.5">
      <c r="C101" s="65"/>
      <c r="D101" s="65"/>
      <c r="E101" s="171"/>
      <c r="F101" s="65"/>
      <c r="G101" s="150"/>
      <c r="H101" s="150"/>
      <c r="I101" s="172"/>
      <c r="J101" s="172"/>
      <c r="K101" s="168"/>
      <c r="L101" s="407"/>
      <c r="M101" s="408"/>
      <c r="V101" s="413"/>
      <c r="W101" s="413"/>
    </row>
    <row r="102" spans="3:27" ht="53.1" customHeight="1" thickBot="1" x14ac:dyDescent="0.5">
      <c r="C102" s="65"/>
      <c r="D102" s="65"/>
      <c r="E102" s="142" t="s">
        <v>11</v>
      </c>
      <c r="F102" s="65"/>
      <c r="G102" s="488">
        <v>20</v>
      </c>
      <c r="H102" s="489"/>
      <c r="I102" s="471" t="s">
        <v>12</v>
      </c>
      <c r="J102" s="472"/>
      <c r="K102" s="168"/>
      <c r="L102" s="403">
        <f>COUNTIF(W16:W96,"FAUX")</f>
        <v>0</v>
      </c>
      <c r="M102" s="404"/>
      <c r="V102" s="413"/>
      <c r="W102" s="413"/>
    </row>
    <row r="103" spans="3:27" ht="21.75" customHeight="1" thickBot="1" x14ac:dyDescent="0.5">
      <c r="C103" s="65"/>
      <c r="D103" s="141"/>
      <c r="E103" s="171"/>
      <c r="F103" s="65"/>
      <c r="G103" s="150"/>
      <c r="I103" s="172"/>
      <c r="J103" s="150"/>
      <c r="K103" s="168"/>
      <c r="L103" s="169"/>
      <c r="M103" s="170"/>
      <c r="V103" s="413"/>
      <c r="W103" s="413"/>
    </row>
    <row r="104" spans="3:27" ht="53.1" customHeight="1" thickBot="1" x14ac:dyDescent="0.5">
      <c r="C104" s="65"/>
      <c r="D104" s="65"/>
      <c r="E104" s="142" t="s">
        <v>577</v>
      </c>
      <c r="F104" s="173">
        <f>'SESSION 2022'!E19</f>
        <v>5</v>
      </c>
      <c r="G104" s="509">
        <f>G102*F104</f>
        <v>100</v>
      </c>
      <c r="H104" s="510"/>
      <c r="I104" s="511" t="s">
        <v>566</v>
      </c>
      <c r="J104" s="512"/>
      <c r="K104" s="174"/>
      <c r="L104" s="169"/>
      <c r="M104" s="170"/>
      <c r="V104" s="413"/>
      <c r="W104" s="413"/>
    </row>
    <row r="105" spans="3:27" ht="33" customHeight="1" x14ac:dyDescent="0.45">
      <c r="C105" s="65"/>
      <c r="D105" s="65"/>
      <c r="E105" s="143"/>
      <c r="F105" s="175"/>
      <c r="G105" s="175"/>
      <c r="H105" s="175"/>
      <c r="I105" s="56"/>
      <c r="J105" s="176"/>
      <c r="K105" s="177"/>
      <c r="L105" s="169"/>
      <c r="M105" s="170"/>
      <c r="V105" s="413"/>
      <c r="W105" s="413"/>
    </row>
    <row r="106" spans="3:27" ht="39.75" customHeight="1" x14ac:dyDescent="0.45">
      <c r="C106" s="363" t="s">
        <v>49</v>
      </c>
      <c r="D106" s="399"/>
      <c r="E106" s="399"/>
      <c r="F106" s="399"/>
      <c r="G106" s="399"/>
      <c r="H106" s="399"/>
      <c r="I106" s="399"/>
      <c r="J106" s="400"/>
      <c r="K106" s="177"/>
      <c r="L106" s="169"/>
      <c r="M106" s="170"/>
      <c r="V106" s="413"/>
      <c r="W106" s="413"/>
    </row>
    <row r="107" spans="3:27" ht="39.75" customHeight="1" thickBot="1" x14ac:dyDescent="0.5">
      <c r="K107" s="177"/>
      <c r="L107" s="169"/>
      <c r="M107" s="170"/>
    </row>
    <row r="108" spans="3:27" ht="21" customHeight="1" x14ac:dyDescent="0.45">
      <c r="C108" s="501" t="s">
        <v>13</v>
      </c>
      <c r="D108" s="502"/>
      <c r="E108" s="502"/>
      <c r="F108" s="502"/>
      <c r="G108" s="502"/>
      <c r="H108" s="502"/>
      <c r="I108" s="502"/>
      <c r="J108" s="503"/>
      <c r="K108" s="178"/>
      <c r="L108" s="51"/>
      <c r="M108" s="170"/>
    </row>
    <row r="109" spans="3:27" ht="80.05" customHeight="1" thickBot="1" x14ac:dyDescent="0.5">
      <c r="C109" s="353"/>
      <c r="D109" s="354"/>
      <c r="E109" s="354"/>
      <c r="F109" s="354"/>
      <c r="G109" s="354"/>
      <c r="H109" s="354"/>
      <c r="I109" s="354"/>
      <c r="J109" s="355"/>
      <c r="K109" s="179"/>
      <c r="L109" s="51"/>
      <c r="M109" s="180"/>
    </row>
    <row r="110" spans="3:27" ht="14.1" thickBot="1" x14ac:dyDescent="0.5">
      <c r="C110" s="52"/>
      <c r="D110" s="52"/>
      <c r="E110" s="52"/>
      <c r="F110" s="53"/>
      <c r="G110" s="52"/>
      <c r="H110" s="52"/>
      <c r="I110" s="52"/>
      <c r="J110" s="52"/>
      <c r="K110" s="179"/>
      <c r="L110" s="51"/>
      <c r="M110" s="180"/>
    </row>
    <row r="111" spans="3:27" ht="30" customHeight="1" thickBot="1" x14ac:dyDescent="0.5">
      <c r="C111" s="456" t="s">
        <v>14</v>
      </c>
      <c r="D111" s="457"/>
      <c r="E111" s="54" t="s">
        <v>15</v>
      </c>
      <c r="F111" s="55"/>
      <c r="G111" s="458" t="s">
        <v>16</v>
      </c>
      <c r="H111" s="459"/>
      <c r="I111" s="459"/>
      <c r="J111" s="460"/>
      <c r="K111" s="51"/>
      <c r="L111" s="51"/>
      <c r="M111" s="180"/>
    </row>
    <row r="112" spans="3:27" ht="50.1" customHeight="1" thickBot="1" x14ac:dyDescent="0.5">
      <c r="C112" s="506"/>
      <c r="D112" s="507"/>
      <c r="E112" s="1"/>
      <c r="F112" s="181"/>
      <c r="G112" s="473"/>
      <c r="H112" s="474"/>
      <c r="I112" s="474"/>
      <c r="J112" s="475"/>
      <c r="K112" s="51"/>
      <c r="L112" s="51"/>
      <c r="M112" s="180"/>
    </row>
    <row r="113" spans="3:13" ht="50.1" customHeight="1" x14ac:dyDescent="0.45">
      <c r="C113" s="504"/>
      <c r="D113" s="505"/>
      <c r="E113" s="2"/>
      <c r="F113" s="181"/>
      <c r="G113" s="478"/>
      <c r="H113" s="479"/>
      <c r="I113" s="479"/>
      <c r="J113" s="479"/>
      <c r="K113" s="51"/>
      <c r="L113" s="51"/>
      <c r="M113" s="180"/>
    </row>
    <row r="114" spans="3:13" ht="50.1" customHeight="1" x14ac:dyDescent="0.45">
      <c r="C114" s="418"/>
      <c r="D114" s="508"/>
      <c r="E114" s="151"/>
      <c r="F114" s="182"/>
      <c r="G114" s="182"/>
      <c r="H114" s="182"/>
      <c r="I114" s="182"/>
      <c r="J114" s="182"/>
    </row>
    <row r="115" spans="3:13" ht="50.1" customHeight="1" thickBot="1" x14ac:dyDescent="0.5">
      <c r="C115" s="414"/>
      <c r="D115" s="500"/>
      <c r="E115" s="152"/>
      <c r="F115" s="182"/>
      <c r="G115" s="182"/>
      <c r="H115" s="182"/>
      <c r="I115" s="182"/>
      <c r="J115" s="182"/>
    </row>
  </sheetData>
  <sheetProtection algorithmName="SHA-512" hashValue="8nWpO5yfRf4UdT47j1e7nib+BLegalABJCKheN/nahc3mb/1hZDjZDPYNKmh+l6U45Bch6WAabfrwqwBpQYtmg==" saltValue="4T8VajppngWpi6VLC3V99A==" spinCount="100000" sheet="1" objects="1" scenarios="1"/>
  <mergeCells count="49">
    <mergeCell ref="C115:D115"/>
    <mergeCell ref="I104:J104"/>
    <mergeCell ref="C106:J106"/>
    <mergeCell ref="C108:J108"/>
    <mergeCell ref="C109:J109"/>
    <mergeCell ref="C111:D111"/>
    <mergeCell ref="G111:J111"/>
    <mergeCell ref="C112:D112"/>
    <mergeCell ref="G112:J112"/>
    <mergeCell ref="C113:D113"/>
    <mergeCell ref="G113:J113"/>
    <mergeCell ref="C114:D114"/>
    <mergeCell ref="P98:R98"/>
    <mergeCell ref="V99:V106"/>
    <mergeCell ref="W99:W106"/>
    <mergeCell ref="G100:H100"/>
    <mergeCell ref="I100:J100"/>
    <mergeCell ref="L100:M101"/>
    <mergeCell ref="G102:H102"/>
    <mergeCell ref="I102:J102"/>
    <mergeCell ref="L102:M102"/>
    <mergeCell ref="G104:H104"/>
    <mergeCell ref="G98:J98"/>
    <mergeCell ref="E70:E72"/>
    <mergeCell ref="C78:K78"/>
    <mergeCell ref="C84:K84"/>
    <mergeCell ref="C91:K91"/>
    <mergeCell ref="C97:K97"/>
    <mergeCell ref="C69:K69"/>
    <mergeCell ref="C12:D12"/>
    <mergeCell ref="F12:J12"/>
    <mergeCell ref="C13:D14"/>
    <mergeCell ref="E13:E14"/>
    <mergeCell ref="C15:J15"/>
    <mergeCell ref="C21:K21"/>
    <mergeCell ref="E28:E29"/>
    <mergeCell ref="C37:K37"/>
    <mergeCell ref="C46:K46"/>
    <mergeCell ref="C57:K57"/>
    <mergeCell ref="E59:E63"/>
    <mergeCell ref="B3:D3"/>
    <mergeCell ref="E3:J10"/>
    <mergeCell ref="B4:C4"/>
    <mergeCell ref="B5:C5"/>
    <mergeCell ref="B6:C6"/>
    <mergeCell ref="B7:C7"/>
    <mergeCell ref="B8:C8"/>
    <mergeCell ref="B9:C9"/>
    <mergeCell ref="B10:C10"/>
  </mergeCells>
  <conditionalFormatting sqref="G98:J98">
    <cfRule type="cellIs" dxfId="50" priority="162" operator="lessThan">
      <formula>0.5</formula>
    </cfRule>
    <cfRule type="cellIs" dxfId="49" priority="163" operator="greaterThan">
      <formula>0.5</formula>
    </cfRule>
  </conditionalFormatting>
  <conditionalFormatting sqref="F13">
    <cfRule type="containsText" dxfId="48" priority="159" operator="containsText" text="Non">
      <formula>NOT(ISERROR(SEARCH("Non",F13)))</formula>
    </cfRule>
    <cfRule type="containsText" dxfId="47" priority="160" operator="containsText" text="Non">
      <formula>NOT(ISERROR(SEARCH("Non",F13)))</formula>
    </cfRule>
  </conditionalFormatting>
  <conditionalFormatting sqref="F13">
    <cfRule type="containsText" dxfId="46" priority="158" operator="containsText" text="Non">
      <formula>NOT(ISERROR(SEARCH("Non",F13)))</formula>
    </cfRule>
  </conditionalFormatting>
  <conditionalFormatting sqref="G100:H100">
    <cfRule type="containsText" dxfId="45" priority="151" operator="containsText" text="!">
      <formula>NOT(ISERROR(SEARCH("!",G100)))</formula>
    </cfRule>
  </conditionalFormatting>
  <conditionalFormatting sqref="M15 M21 M37 M46 M57 M69 M78 M84 M91">
    <cfRule type="cellIs" dxfId="44" priority="81" operator="greaterThan">
      <formula>1</formula>
    </cfRule>
    <cfRule type="cellIs" dxfId="43" priority="82" operator="equal">
      <formula>1</formula>
    </cfRule>
  </conditionalFormatting>
  <conditionalFormatting sqref="O15">
    <cfRule type="containsText" dxfId="42" priority="79" operator="containsText" text="Invalide">
      <formula>NOT(ISERROR(SEARCH("Invalide",O15)))</formula>
    </cfRule>
    <cfRule type="containsText" dxfId="41" priority="80" operator="containsText" text="VALIDE">
      <formula>NOT(ISERROR(SEARCH("VALIDE",O15)))</formula>
    </cfRule>
  </conditionalFormatting>
  <conditionalFormatting sqref="O15">
    <cfRule type="containsText" dxfId="40" priority="77" operator="containsText" text="Erreur saisie">
      <formula>NOT(ISERROR(SEARCH("Erreur saisie",O15)))</formula>
    </cfRule>
    <cfRule type="containsText" dxfId="39" priority="78" operator="containsText" text="Saisie OK">
      <formula>NOT(ISERROR(SEARCH("Saisie OK",O15)))</formula>
    </cfRule>
  </conditionalFormatting>
  <conditionalFormatting sqref="L102:M102">
    <cfRule type="cellIs" dxfId="38" priority="76" operator="greaterThan">
      <formula>0</formula>
    </cfRule>
  </conditionalFormatting>
  <conditionalFormatting sqref="K16:K20 K22:K36 K38:K45 K47:K56 K58:K68 K70:K77 K79:K83 K85:K90 K92:K96">
    <cfRule type="containsText" dxfId="37" priority="69" operator="containsText" text="?">
      <formula>NOT(ISERROR(SEARCH("?",K16)))</formula>
    </cfRule>
  </conditionalFormatting>
  <conditionalFormatting sqref="F16">
    <cfRule type="containsText" dxfId="36" priority="70" operator="containsText" text="Non">
      <formula>NOT(ISERROR(SEARCH("Non",F16)))</formula>
    </cfRule>
    <cfRule type="colorScale" priority="71">
      <colorScale>
        <cfvo type="min"/>
        <cfvo type="percentile" val="50"/>
        <cfvo type="max"/>
        <color rgb="FFF8696B"/>
        <color rgb="FFFFEB84"/>
        <color rgb="FF63BE7B"/>
      </colorScale>
    </cfRule>
  </conditionalFormatting>
  <conditionalFormatting sqref="F22 F38 F43 F45">
    <cfRule type="containsText" dxfId="35" priority="72" operator="containsText" text="Non">
      <formula>NOT(ISERROR(SEARCH("Non",F22)))</formula>
    </cfRule>
    <cfRule type="colorScale" priority="73">
      <colorScale>
        <cfvo type="min"/>
        <cfvo type="percentile" val="50"/>
        <cfvo type="max"/>
        <color rgb="FFF8696B"/>
        <color rgb="FFFFEB84"/>
        <color rgb="FF63BE7B"/>
      </colorScale>
    </cfRule>
  </conditionalFormatting>
  <conditionalFormatting sqref="F47 F54 F56">
    <cfRule type="containsText" dxfId="34" priority="74" operator="containsText" text="Non">
      <formula>NOT(ISERROR(SEARCH("Non",F47)))</formula>
    </cfRule>
    <cfRule type="colorScale" priority="75">
      <colorScale>
        <cfvo type="min"/>
        <cfvo type="percentile" val="50"/>
        <cfvo type="max"/>
        <color rgb="FFF8696B"/>
        <color rgb="FFFFEB84"/>
        <color rgb="FF63BE7B"/>
      </colorScale>
    </cfRule>
  </conditionalFormatting>
  <conditionalFormatting sqref="F20">
    <cfRule type="containsText" dxfId="33" priority="67" operator="containsText" text="Non">
      <formula>NOT(ISERROR(SEARCH("Non",F20)))</formula>
    </cfRule>
    <cfRule type="colorScale" priority="68">
      <colorScale>
        <cfvo type="min"/>
        <cfvo type="percentile" val="50"/>
        <cfvo type="max"/>
        <color rgb="FFF8696B"/>
        <color rgb="FFFFEB84"/>
        <color rgb="FF63BE7B"/>
      </colorScale>
    </cfRule>
  </conditionalFormatting>
  <conditionalFormatting sqref="F17">
    <cfRule type="containsText" dxfId="32" priority="65" operator="containsText" text="Non">
      <formula>NOT(ISERROR(SEARCH("Non",F17)))</formula>
    </cfRule>
    <cfRule type="colorScale" priority="66">
      <colorScale>
        <cfvo type="min"/>
        <cfvo type="percentile" val="50"/>
        <cfvo type="max"/>
        <color rgb="FFF8696B"/>
        <color rgb="FFFFEB84"/>
        <color rgb="FF63BE7B"/>
      </colorScale>
    </cfRule>
  </conditionalFormatting>
  <conditionalFormatting sqref="F18">
    <cfRule type="containsText" dxfId="31" priority="63" operator="containsText" text="Non">
      <formula>NOT(ISERROR(SEARCH("Non",F18)))</formula>
    </cfRule>
    <cfRule type="colorScale" priority="64">
      <colorScale>
        <cfvo type="min"/>
        <cfvo type="percentile" val="50"/>
        <cfvo type="max"/>
        <color rgb="FFF8696B"/>
        <color rgb="FFFFEB84"/>
        <color rgb="FF63BE7B"/>
      </colorScale>
    </cfRule>
  </conditionalFormatting>
  <conditionalFormatting sqref="F19">
    <cfRule type="containsText" dxfId="30" priority="61" operator="containsText" text="Non">
      <formula>NOT(ISERROR(SEARCH("Non",F19)))</formula>
    </cfRule>
    <cfRule type="colorScale" priority="62">
      <colorScale>
        <cfvo type="min"/>
        <cfvo type="percentile" val="50"/>
        <cfvo type="max"/>
        <color rgb="FFF8696B"/>
        <color rgb="FFFFEB84"/>
        <color rgb="FF63BE7B"/>
      </colorScale>
    </cfRule>
  </conditionalFormatting>
  <conditionalFormatting sqref="F23:F36">
    <cfRule type="containsText" dxfId="29" priority="59" operator="containsText" text="Non">
      <formula>NOT(ISERROR(SEARCH("Non",F23)))</formula>
    </cfRule>
    <cfRule type="colorScale" priority="60">
      <colorScale>
        <cfvo type="min"/>
        <cfvo type="percentile" val="50"/>
        <cfvo type="max"/>
        <color rgb="FFF8696B"/>
        <color rgb="FFFFEB84"/>
        <color rgb="FF63BE7B"/>
      </colorScale>
    </cfRule>
  </conditionalFormatting>
  <conditionalFormatting sqref="F39:F42 F44">
    <cfRule type="containsText" dxfId="28" priority="57" operator="containsText" text="Non">
      <formula>NOT(ISERROR(SEARCH("Non",F39)))</formula>
    </cfRule>
    <cfRule type="colorScale" priority="58">
      <colorScale>
        <cfvo type="min"/>
        <cfvo type="percentile" val="50"/>
        <cfvo type="max"/>
        <color rgb="FFF8696B"/>
        <color rgb="FFFFEB84"/>
        <color rgb="FF63BE7B"/>
      </colorScale>
    </cfRule>
  </conditionalFormatting>
  <conditionalFormatting sqref="F48:F53 F55">
    <cfRule type="containsText" dxfId="27" priority="55" operator="containsText" text="Non">
      <formula>NOT(ISERROR(SEARCH("Non",F48)))</formula>
    </cfRule>
    <cfRule type="colorScale" priority="56">
      <colorScale>
        <cfvo type="min"/>
        <cfvo type="percentile" val="50"/>
        <cfvo type="max"/>
        <color rgb="FFF8696B"/>
        <color rgb="FFFFEB84"/>
        <color rgb="FF63BE7B"/>
      </colorScale>
    </cfRule>
  </conditionalFormatting>
  <conditionalFormatting sqref="F58 F65 F67">
    <cfRule type="containsText" dxfId="26" priority="53" operator="containsText" text="Non">
      <formula>NOT(ISERROR(SEARCH("Non",F58)))</formula>
    </cfRule>
    <cfRule type="colorScale" priority="54">
      <colorScale>
        <cfvo type="min"/>
        <cfvo type="percentile" val="50"/>
        <cfvo type="max"/>
        <color rgb="FFF8696B"/>
        <color rgb="FFFFEB84"/>
        <color rgb="FF63BE7B"/>
      </colorScale>
    </cfRule>
  </conditionalFormatting>
  <conditionalFormatting sqref="F59:F64 F66">
    <cfRule type="containsText" dxfId="25" priority="51" operator="containsText" text="Non">
      <formula>NOT(ISERROR(SEARCH("Non",F59)))</formula>
    </cfRule>
    <cfRule type="colorScale" priority="52">
      <colorScale>
        <cfvo type="min"/>
        <cfvo type="percentile" val="50"/>
        <cfvo type="max"/>
        <color rgb="FFF8696B"/>
        <color rgb="FFFFEB84"/>
        <color rgb="FF63BE7B"/>
      </colorScale>
    </cfRule>
  </conditionalFormatting>
  <conditionalFormatting sqref="F68">
    <cfRule type="containsText" dxfId="24" priority="49" operator="containsText" text="Non">
      <formula>NOT(ISERROR(SEARCH("Non",F68)))</formula>
    </cfRule>
    <cfRule type="colorScale" priority="50">
      <colorScale>
        <cfvo type="min"/>
        <cfvo type="percentile" val="50"/>
        <cfvo type="max"/>
        <color rgb="FFF8696B"/>
        <color rgb="FFFFEB84"/>
        <color rgb="FF63BE7B"/>
      </colorScale>
    </cfRule>
  </conditionalFormatting>
  <conditionalFormatting sqref="F70">
    <cfRule type="containsText" dxfId="23" priority="47" operator="containsText" text="Non">
      <formula>NOT(ISERROR(SEARCH("Non",F70)))</formula>
    </cfRule>
    <cfRule type="colorScale" priority="48">
      <colorScale>
        <cfvo type="min"/>
        <cfvo type="percentile" val="50"/>
        <cfvo type="max"/>
        <color rgb="FFF8696B"/>
        <color rgb="FFFFEB84"/>
        <color rgb="FF63BE7B"/>
      </colorScale>
    </cfRule>
  </conditionalFormatting>
  <conditionalFormatting sqref="F71">
    <cfRule type="containsText" dxfId="22" priority="45" operator="containsText" text="Non">
      <formula>NOT(ISERROR(SEARCH("Non",F71)))</formula>
    </cfRule>
    <cfRule type="colorScale" priority="46">
      <colorScale>
        <cfvo type="min"/>
        <cfvo type="percentile" val="50"/>
        <cfvo type="max"/>
        <color rgb="FFF8696B"/>
        <color rgb="FFFFEB84"/>
        <color rgb="FF63BE7B"/>
      </colorScale>
    </cfRule>
  </conditionalFormatting>
  <conditionalFormatting sqref="F72">
    <cfRule type="containsText" dxfId="21" priority="43" operator="containsText" text="Non">
      <formula>NOT(ISERROR(SEARCH("Non",F72)))</formula>
    </cfRule>
    <cfRule type="colorScale" priority="44">
      <colorScale>
        <cfvo type="min"/>
        <cfvo type="percentile" val="50"/>
        <cfvo type="max"/>
        <color rgb="FFF8696B"/>
        <color rgb="FFFFEB84"/>
        <color rgb="FF63BE7B"/>
      </colorScale>
    </cfRule>
  </conditionalFormatting>
  <conditionalFormatting sqref="F73">
    <cfRule type="containsText" dxfId="20" priority="41" operator="containsText" text="Non">
      <formula>NOT(ISERROR(SEARCH("Non",F73)))</formula>
    </cfRule>
    <cfRule type="colorScale" priority="42">
      <colorScale>
        <cfvo type="min"/>
        <cfvo type="percentile" val="50"/>
        <cfvo type="max"/>
        <color rgb="FFF8696B"/>
        <color rgb="FFFFEB84"/>
        <color rgb="FF63BE7B"/>
      </colorScale>
    </cfRule>
  </conditionalFormatting>
  <conditionalFormatting sqref="F74">
    <cfRule type="containsText" dxfId="19" priority="39" operator="containsText" text="Non">
      <formula>NOT(ISERROR(SEARCH("Non",F74)))</formula>
    </cfRule>
    <cfRule type="colorScale" priority="40">
      <colorScale>
        <cfvo type="min"/>
        <cfvo type="percentile" val="50"/>
        <cfvo type="max"/>
        <color rgb="FFF8696B"/>
        <color rgb="FFFFEB84"/>
        <color rgb="FF63BE7B"/>
      </colorScale>
    </cfRule>
  </conditionalFormatting>
  <conditionalFormatting sqref="F75">
    <cfRule type="containsText" dxfId="18" priority="37" operator="containsText" text="Non">
      <formula>NOT(ISERROR(SEARCH("Non",F75)))</formula>
    </cfRule>
    <cfRule type="colorScale" priority="38">
      <colorScale>
        <cfvo type="min"/>
        <cfvo type="percentile" val="50"/>
        <cfvo type="max"/>
        <color rgb="FFF8696B"/>
        <color rgb="FFFFEB84"/>
        <color rgb="FF63BE7B"/>
      </colorScale>
    </cfRule>
  </conditionalFormatting>
  <conditionalFormatting sqref="F76">
    <cfRule type="containsText" dxfId="17" priority="35" operator="containsText" text="Non">
      <formula>NOT(ISERROR(SEARCH("Non",F76)))</formula>
    </cfRule>
    <cfRule type="colorScale" priority="36">
      <colorScale>
        <cfvo type="min"/>
        <cfvo type="percentile" val="50"/>
        <cfvo type="max"/>
        <color rgb="FFF8696B"/>
        <color rgb="FFFFEB84"/>
        <color rgb="FF63BE7B"/>
      </colorScale>
    </cfRule>
  </conditionalFormatting>
  <conditionalFormatting sqref="F77">
    <cfRule type="containsText" dxfId="16" priority="33" operator="containsText" text="Non">
      <formula>NOT(ISERROR(SEARCH("Non",F77)))</formula>
    </cfRule>
    <cfRule type="colorScale" priority="34">
      <colorScale>
        <cfvo type="min"/>
        <cfvo type="percentile" val="50"/>
        <cfvo type="max"/>
        <color rgb="FFF8696B"/>
        <color rgb="FFFFEB84"/>
        <color rgb="FF63BE7B"/>
      </colorScale>
    </cfRule>
  </conditionalFormatting>
  <conditionalFormatting sqref="F79">
    <cfRule type="containsText" dxfId="15" priority="31" operator="containsText" text="Non">
      <formula>NOT(ISERROR(SEARCH("Non",F79)))</formula>
    </cfRule>
    <cfRule type="colorScale" priority="32">
      <colorScale>
        <cfvo type="min"/>
        <cfvo type="percentile" val="50"/>
        <cfvo type="max"/>
        <color rgb="FFF8696B"/>
        <color rgb="FFFFEB84"/>
        <color rgb="FF63BE7B"/>
      </colorScale>
    </cfRule>
  </conditionalFormatting>
  <conditionalFormatting sqref="F80">
    <cfRule type="containsText" dxfId="14" priority="29" operator="containsText" text="Non">
      <formula>NOT(ISERROR(SEARCH("Non",F80)))</formula>
    </cfRule>
    <cfRule type="colorScale" priority="30">
      <colorScale>
        <cfvo type="min"/>
        <cfvo type="percentile" val="50"/>
        <cfvo type="max"/>
        <color rgb="FFF8696B"/>
        <color rgb="FFFFEB84"/>
        <color rgb="FF63BE7B"/>
      </colorScale>
    </cfRule>
  </conditionalFormatting>
  <conditionalFormatting sqref="F81">
    <cfRule type="containsText" dxfId="13" priority="27" operator="containsText" text="Non">
      <formula>NOT(ISERROR(SEARCH("Non",F81)))</formula>
    </cfRule>
    <cfRule type="colorScale" priority="28">
      <colorScale>
        <cfvo type="min"/>
        <cfvo type="percentile" val="50"/>
        <cfvo type="max"/>
        <color rgb="FFF8696B"/>
        <color rgb="FFFFEB84"/>
        <color rgb="FF63BE7B"/>
      </colorScale>
    </cfRule>
  </conditionalFormatting>
  <conditionalFormatting sqref="F82">
    <cfRule type="containsText" dxfId="12" priority="25" operator="containsText" text="Non">
      <formula>NOT(ISERROR(SEARCH("Non",F82)))</formula>
    </cfRule>
    <cfRule type="colorScale" priority="26">
      <colorScale>
        <cfvo type="min"/>
        <cfvo type="percentile" val="50"/>
        <cfvo type="max"/>
        <color rgb="FFF8696B"/>
        <color rgb="FFFFEB84"/>
        <color rgb="FF63BE7B"/>
      </colorScale>
    </cfRule>
  </conditionalFormatting>
  <conditionalFormatting sqref="F83">
    <cfRule type="containsText" dxfId="11" priority="23" operator="containsText" text="Non">
      <formula>NOT(ISERROR(SEARCH("Non",F83)))</formula>
    </cfRule>
    <cfRule type="colorScale" priority="24">
      <colorScale>
        <cfvo type="min"/>
        <cfvo type="percentile" val="50"/>
        <cfvo type="max"/>
        <color rgb="FFF8696B"/>
        <color rgb="FFFFEB84"/>
        <color rgb="FF63BE7B"/>
      </colorScale>
    </cfRule>
  </conditionalFormatting>
  <conditionalFormatting sqref="F85">
    <cfRule type="containsText" dxfId="10" priority="21" operator="containsText" text="Non">
      <formula>NOT(ISERROR(SEARCH("Non",F85)))</formula>
    </cfRule>
    <cfRule type="colorScale" priority="22">
      <colorScale>
        <cfvo type="min"/>
        <cfvo type="percentile" val="50"/>
        <cfvo type="max"/>
        <color rgb="FFF8696B"/>
        <color rgb="FFFFEB84"/>
        <color rgb="FF63BE7B"/>
      </colorScale>
    </cfRule>
  </conditionalFormatting>
  <conditionalFormatting sqref="F86">
    <cfRule type="containsText" dxfId="9" priority="19" operator="containsText" text="Non">
      <formula>NOT(ISERROR(SEARCH("Non",F86)))</formula>
    </cfRule>
    <cfRule type="colorScale" priority="20">
      <colorScale>
        <cfvo type="min"/>
        <cfvo type="percentile" val="50"/>
        <cfvo type="max"/>
        <color rgb="FFF8696B"/>
        <color rgb="FFFFEB84"/>
        <color rgb="FF63BE7B"/>
      </colorScale>
    </cfRule>
  </conditionalFormatting>
  <conditionalFormatting sqref="F87">
    <cfRule type="containsText" dxfId="8" priority="17" operator="containsText" text="Non">
      <formula>NOT(ISERROR(SEARCH("Non",F87)))</formula>
    </cfRule>
    <cfRule type="colorScale" priority="18">
      <colorScale>
        <cfvo type="min"/>
        <cfvo type="percentile" val="50"/>
        <cfvo type="max"/>
        <color rgb="FFF8696B"/>
        <color rgb="FFFFEB84"/>
        <color rgb="FF63BE7B"/>
      </colorScale>
    </cfRule>
  </conditionalFormatting>
  <conditionalFormatting sqref="F88">
    <cfRule type="containsText" dxfId="7" priority="15" operator="containsText" text="Non">
      <formula>NOT(ISERROR(SEARCH("Non",F88)))</formula>
    </cfRule>
    <cfRule type="colorScale" priority="16">
      <colorScale>
        <cfvo type="min"/>
        <cfvo type="percentile" val="50"/>
        <cfvo type="max"/>
        <color rgb="FFF8696B"/>
        <color rgb="FFFFEB84"/>
        <color rgb="FF63BE7B"/>
      </colorScale>
    </cfRule>
  </conditionalFormatting>
  <conditionalFormatting sqref="F89">
    <cfRule type="containsText" dxfId="6" priority="13" operator="containsText" text="Non">
      <formula>NOT(ISERROR(SEARCH("Non",F89)))</formula>
    </cfRule>
    <cfRule type="colorScale" priority="14">
      <colorScale>
        <cfvo type="min"/>
        <cfvo type="percentile" val="50"/>
        <cfvo type="max"/>
        <color rgb="FFF8696B"/>
        <color rgb="FFFFEB84"/>
        <color rgb="FF63BE7B"/>
      </colorScale>
    </cfRule>
  </conditionalFormatting>
  <conditionalFormatting sqref="F90">
    <cfRule type="containsText" dxfId="5" priority="11" operator="containsText" text="Non">
      <formula>NOT(ISERROR(SEARCH("Non",F90)))</formula>
    </cfRule>
    <cfRule type="colorScale" priority="12">
      <colorScale>
        <cfvo type="min"/>
        <cfvo type="percentile" val="50"/>
        <cfvo type="max"/>
        <color rgb="FFF8696B"/>
        <color rgb="FFFFEB84"/>
        <color rgb="FF63BE7B"/>
      </colorScale>
    </cfRule>
  </conditionalFormatting>
  <conditionalFormatting sqref="F92">
    <cfRule type="containsText" dxfId="4" priority="9" operator="containsText" text="Non">
      <formula>NOT(ISERROR(SEARCH("Non",F92)))</formula>
    </cfRule>
    <cfRule type="colorScale" priority="10">
      <colorScale>
        <cfvo type="min"/>
        <cfvo type="percentile" val="50"/>
        <cfvo type="max"/>
        <color rgb="FFF8696B"/>
        <color rgb="FFFFEB84"/>
        <color rgb="FF63BE7B"/>
      </colorScale>
    </cfRule>
  </conditionalFormatting>
  <conditionalFormatting sqref="F93">
    <cfRule type="containsText" dxfId="3" priority="7" operator="containsText" text="Non">
      <formula>NOT(ISERROR(SEARCH("Non",F93)))</formula>
    </cfRule>
    <cfRule type="colorScale" priority="8">
      <colorScale>
        <cfvo type="min"/>
        <cfvo type="percentile" val="50"/>
        <cfvo type="max"/>
        <color rgb="FFF8696B"/>
        <color rgb="FFFFEB84"/>
        <color rgb="FF63BE7B"/>
      </colorScale>
    </cfRule>
  </conditionalFormatting>
  <conditionalFormatting sqref="F94">
    <cfRule type="containsText" dxfId="2" priority="5" operator="containsText" text="Non">
      <formula>NOT(ISERROR(SEARCH("Non",F94)))</formula>
    </cfRule>
    <cfRule type="colorScale" priority="6">
      <colorScale>
        <cfvo type="min"/>
        <cfvo type="percentile" val="50"/>
        <cfvo type="max"/>
        <color rgb="FFF8696B"/>
        <color rgb="FFFFEB84"/>
        <color rgb="FF63BE7B"/>
      </colorScale>
    </cfRule>
  </conditionalFormatting>
  <conditionalFormatting sqref="F95">
    <cfRule type="containsText" dxfId="1" priority="3" operator="containsText" text="Non">
      <formula>NOT(ISERROR(SEARCH("Non",F95)))</formula>
    </cfRule>
    <cfRule type="colorScale" priority="4">
      <colorScale>
        <cfvo type="min"/>
        <cfvo type="percentile" val="50"/>
        <cfvo type="max"/>
        <color rgb="FFF8696B"/>
        <color rgb="FFFFEB84"/>
        <color rgb="FF63BE7B"/>
      </colorScale>
    </cfRule>
  </conditionalFormatting>
  <conditionalFormatting sqref="F96">
    <cfRule type="containsText" dxfId="0" priority="1" operator="containsText" text="Non">
      <formula>NOT(ISERROR(SEARCH("Non",F96)))</formula>
    </cfRule>
    <cfRule type="colorScale" priority="2">
      <colorScale>
        <cfvo type="min"/>
        <cfvo type="percentile" val="50"/>
        <cfvo type="max"/>
        <color rgb="FFF8696B"/>
        <color rgb="FFFFEB84"/>
        <color rgb="FF63BE7B"/>
      </colorScale>
    </cfRule>
  </conditionalFormatting>
  <pageMargins left="0.70866141732283472" right="0.31496062992125984" top="0.35433070866141736" bottom="0.35433070866141736" header="0.31496062992125984" footer="0.31496062992125984"/>
  <pageSetup paperSize="9" scale="32" orientation="portrait" horizontalDpi="300" verticalDpi="300" r:id="rId1"/>
  <ignoredErrors>
    <ignoredError sqref="G100" unlockedFormula="1"/>
    <ignoredError sqref="M15:M96" formulaRange="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SESSION 2022</vt:lpstr>
      <vt:lpstr>EP1</vt:lpstr>
      <vt:lpstr>EP2</vt:lpstr>
      <vt:lpstr>EP3 Centre</vt:lpstr>
      <vt:lpstr>EP3 Entreprise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Grilles CCF Charpentier Bois</dc:title>
  <dc:creator>MINISTERE EDUCATION NATIONALE</dc:creator>
  <cp:lastModifiedBy>AVELINE Patrick</cp:lastModifiedBy>
  <cp:lastPrinted>2020-06-10T06:51:04Z</cp:lastPrinted>
  <dcterms:created xsi:type="dcterms:W3CDTF">2015-08-26T07:18:28Z</dcterms:created>
  <dcterms:modified xsi:type="dcterms:W3CDTF">2021-01-11T10:26:12Z</dcterms:modified>
</cp:coreProperties>
</file>