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 activeTab="1"/>
  </bookViews>
  <sheets>
    <sheet name="AUTO EVAL" sheetId="1" r:id="rId1"/>
    <sheet name="GRILLE NOTATION" sheetId="2" r:id="rId2"/>
    <sheet name="Feuil3" sheetId="3" r:id="rId3"/>
  </sheets>
  <definedNames>
    <definedName name="_xlnm.Print_Area" localSheetId="0">'AUTO EVAL'!$A$1:$I$139</definedName>
  </definedNames>
  <calcPr calcId="125725"/>
</workbook>
</file>

<file path=xl/calcChain.xml><?xml version="1.0" encoding="utf-8"?>
<calcChain xmlns="http://schemas.openxmlformats.org/spreadsheetml/2006/main">
  <c r="G35" i="1"/>
  <c r="G43"/>
  <c r="E23" i="2"/>
  <c r="E22"/>
  <c r="H24"/>
  <c r="H23"/>
  <c r="H22"/>
  <c r="H12"/>
  <c r="H11"/>
  <c r="G24"/>
  <c r="G23"/>
  <c r="G22"/>
  <c r="G12"/>
  <c r="G11"/>
  <c r="F24"/>
  <c r="F23"/>
  <c r="F22"/>
  <c r="F12"/>
  <c r="F11"/>
  <c r="E24"/>
  <c r="E12"/>
  <c r="E11"/>
  <c r="M34" l="1"/>
  <c r="W32"/>
  <c r="V32"/>
  <c r="U32"/>
  <c r="J32" s="1"/>
  <c r="T32"/>
  <c r="X32" s="1"/>
  <c r="I32"/>
  <c r="U31"/>
  <c r="J31" s="1"/>
  <c r="T31"/>
  <c r="X31" s="1"/>
  <c r="I31"/>
  <c r="V30"/>
  <c r="U30"/>
  <c r="W30" s="1"/>
  <c r="T30"/>
  <c r="X30" s="1"/>
  <c r="J30"/>
  <c r="I30"/>
  <c r="W29"/>
  <c r="U29"/>
  <c r="J29" s="1"/>
  <c r="T29"/>
  <c r="X29" s="1"/>
  <c r="I29"/>
  <c r="W28"/>
  <c r="V28"/>
  <c r="U28"/>
  <c r="J28" s="1"/>
  <c r="T28"/>
  <c r="X28" s="1"/>
  <c r="I28"/>
  <c r="U27"/>
  <c r="J27" s="1"/>
  <c r="T27"/>
  <c r="X27" s="1"/>
  <c r="I27"/>
  <c r="W26"/>
  <c r="V26"/>
  <c r="U26"/>
  <c r="T26"/>
  <c r="X26" s="1"/>
  <c r="J26"/>
  <c r="I26"/>
  <c r="W25"/>
  <c r="V25"/>
  <c r="U25"/>
  <c r="J25" s="1"/>
  <c r="T25"/>
  <c r="X25" s="1"/>
  <c r="I25"/>
  <c r="U22"/>
  <c r="T22"/>
  <c r="X22" s="1"/>
  <c r="I22"/>
  <c r="O17"/>
  <c r="P32" s="1"/>
  <c r="X15"/>
  <c r="V15"/>
  <c r="U15"/>
  <c r="J15" s="1"/>
  <c r="T15"/>
  <c r="I15"/>
  <c r="X14"/>
  <c r="V14"/>
  <c r="U14"/>
  <c r="J14" s="1"/>
  <c r="T14"/>
  <c r="I14"/>
  <c r="U13"/>
  <c r="T13"/>
  <c r="I13"/>
  <c r="O6"/>
  <c r="W27" l="1"/>
  <c r="W31"/>
  <c r="V13"/>
  <c r="V27"/>
  <c r="V31"/>
  <c r="P14"/>
  <c r="V29"/>
  <c r="V22"/>
  <c r="J22"/>
  <c r="W22"/>
  <c r="J13"/>
  <c r="X13"/>
  <c r="W13"/>
  <c r="W14"/>
  <c r="W15"/>
  <c r="P13"/>
  <c r="P15"/>
  <c r="P22"/>
  <c r="P25"/>
  <c r="P26"/>
  <c r="P27"/>
  <c r="P28"/>
  <c r="P29"/>
  <c r="P30"/>
  <c r="P31"/>
  <c r="G138" i="1" l="1"/>
  <c r="H139" s="1"/>
  <c r="H138"/>
  <c r="I79"/>
  <c r="I80"/>
  <c r="I81"/>
  <c r="I82"/>
  <c r="I83"/>
  <c r="I84"/>
  <c r="I85"/>
  <c r="I86"/>
  <c r="I90"/>
  <c r="I91"/>
  <c r="I92"/>
  <c r="I93"/>
  <c r="I94"/>
  <c r="I98"/>
  <c r="I99"/>
  <c r="I100"/>
  <c r="I101"/>
  <c r="I102"/>
  <c r="I106"/>
  <c r="I107"/>
  <c r="I111"/>
  <c r="I112"/>
  <c r="I113"/>
  <c r="I117"/>
  <c r="I118"/>
  <c r="I119"/>
  <c r="I120"/>
  <c r="I121"/>
  <c r="I122"/>
  <c r="I126"/>
  <c r="I127"/>
  <c r="I128"/>
  <c r="I129"/>
  <c r="I130"/>
  <c r="I131"/>
  <c r="I135"/>
  <c r="I136"/>
  <c r="I137"/>
  <c r="I78"/>
  <c r="I27"/>
  <c r="I28"/>
  <c r="I6"/>
  <c r="I7"/>
  <c r="I8"/>
  <c r="I12"/>
  <c r="I13"/>
  <c r="I14"/>
  <c r="I15"/>
  <c r="I16"/>
  <c r="I17"/>
  <c r="I18"/>
  <c r="I19"/>
  <c r="I23"/>
  <c r="I24"/>
  <c r="I25"/>
  <c r="I26"/>
  <c r="I29"/>
  <c r="I30"/>
  <c r="I31"/>
  <c r="I32"/>
  <c r="I33"/>
  <c r="I34"/>
  <c r="I38"/>
  <c r="I39"/>
  <c r="I40"/>
  <c r="I41"/>
  <c r="I42"/>
  <c r="I46"/>
  <c r="I47"/>
  <c r="I48"/>
  <c r="I49"/>
  <c r="I50"/>
  <c r="I51"/>
  <c r="I55"/>
  <c r="I56"/>
  <c r="I57"/>
  <c r="I58"/>
  <c r="I59"/>
  <c r="I60"/>
  <c r="I61"/>
  <c r="I62"/>
  <c r="I66"/>
  <c r="I67"/>
  <c r="I68"/>
  <c r="I69"/>
  <c r="I70"/>
  <c r="I71"/>
  <c r="I5"/>
  <c r="G9"/>
  <c r="H132"/>
  <c r="G132"/>
  <c r="H133" s="1"/>
  <c r="H123"/>
  <c r="G123"/>
  <c r="H124" s="1"/>
  <c r="H114"/>
  <c r="G114"/>
  <c r="H115" s="1"/>
  <c r="H108"/>
  <c r="G108"/>
  <c r="H109" s="1"/>
  <c r="H103"/>
  <c r="G103"/>
  <c r="H104" s="1"/>
  <c r="H95"/>
  <c r="G95"/>
  <c r="H96" s="1"/>
  <c r="H87"/>
  <c r="G87"/>
  <c r="H88" s="1"/>
  <c r="H72"/>
  <c r="G72"/>
  <c r="H63"/>
  <c r="G63"/>
  <c r="H52"/>
  <c r="G52"/>
  <c r="H43"/>
  <c r="H35"/>
  <c r="H20"/>
  <c r="G20"/>
  <c r="H9"/>
  <c r="E21" i="2" l="1"/>
  <c r="H21"/>
  <c r="G21"/>
  <c r="F21"/>
  <c r="H20"/>
  <c r="E20"/>
  <c r="G20"/>
  <c r="F20"/>
  <c r="E19"/>
  <c r="H19"/>
  <c r="G19"/>
  <c r="F19"/>
  <c r="F17"/>
  <c r="G17"/>
  <c r="E17"/>
  <c r="H17"/>
  <c r="F18"/>
  <c r="H18"/>
  <c r="E18"/>
  <c r="G18"/>
  <c r="I23"/>
  <c r="U23"/>
  <c r="H36" i="1"/>
  <c r="H44"/>
  <c r="H53"/>
  <c r="H64"/>
  <c r="H73"/>
  <c r="H21"/>
  <c r="H10"/>
  <c r="G10" i="2" l="1"/>
  <c r="H10"/>
  <c r="F10"/>
  <c r="E10"/>
  <c r="E9"/>
  <c r="F9"/>
  <c r="H9"/>
  <c r="G9"/>
  <c r="H8"/>
  <c r="F8"/>
  <c r="G8"/>
  <c r="E8"/>
  <c r="H7"/>
  <c r="E7"/>
  <c r="F7"/>
  <c r="G7"/>
  <c r="E6"/>
  <c r="F6"/>
  <c r="H6"/>
  <c r="G6"/>
  <c r="U24"/>
  <c r="I24"/>
  <c r="T24"/>
  <c r="P24"/>
  <c r="W23"/>
  <c r="T23"/>
  <c r="P23"/>
  <c r="I21"/>
  <c r="U21"/>
  <c r="T21"/>
  <c r="P21"/>
  <c r="T20"/>
  <c r="P20"/>
  <c r="U20"/>
  <c r="I20"/>
  <c r="T19"/>
  <c r="P19"/>
  <c r="I19"/>
  <c r="U19"/>
  <c r="T18"/>
  <c r="P18"/>
  <c r="U18"/>
  <c r="I18"/>
  <c r="I17"/>
  <c r="U17"/>
  <c r="T17"/>
  <c r="P17"/>
  <c r="U11" l="1"/>
  <c r="W11" s="1"/>
  <c r="T11"/>
  <c r="X11" s="1"/>
  <c r="T9"/>
  <c r="X9" s="1"/>
  <c r="I11"/>
  <c r="T12"/>
  <c r="X12" s="1"/>
  <c r="P8"/>
  <c r="W24"/>
  <c r="X24"/>
  <c r="J24" s="1"/>
  <c r="V24"/>
  <c r="X23"/>
  <c r="J23" s="1"/>
  <c r="V23"/>
  <c r="W21"/>
  <c r="J21"/>
  <c r="X21"/>
  <c r="V21"/>
  <c r="X20"/>
  <c r="J20" s="1"/>
  <c r="V20"/>
  <c r="W20"/>
  <c r="X19"/>
  <c r="J19" s="1"/>
  <c r="V19"/>
  <c r="W19"/>
  <c r="X18"/>
  <c r="J18" s="1"/>
  <c r="V18"/>
  <c r="W18"/>
  <c r="P16"/>
  <c r="P12"/>
  <c r="I12"/>
  <c r="U12"/>
  <c r="W12" s="1"/>
  <c r="P11"/>
  <c r="U10"/>
  <c r="W10" s="1"/>
  <c r="P10"/>
  <c r="I10"/>
  <c r="T10"/>
  <c r="X10" s="1"/>
  <c r="I9"/>
  <c r="P9"/>
  <c r="U9"/>
  <c r="W9" s="1"/>
  <c r="I8"/>
  <c r="U8"/>
  <c r="W8" s="1"/>
  <c r="T8"/>
  <c r="X8" s="1"/>
  <c r="P7"/>
  <c r="I7"/>
  <c r="T7"/>
  <c r="X7" s="1"/>
  <c r="U7"/>
  <c r="W7" s="1"/>
  <c r="X17"/>
  <c r="J17" s="1"/>
  <c r="V17"/>
  <c r="W17"/>
  <c r="U16"/>
  <c r="I6"/>
  <c r="P6"/>
  <c r="T6"/>
  <c r="U6"/>
  <c r="J8" l="1"/>
  <c r="V8"/>
  <c r="V12"/>
  <c r="J12"/>
  <c r="J11"/>
  <c r="V11"/>
  <c r="W16"/>
  <c r="V16"/>
  <c r="J16"/>
  <c r="V10"/>
  <c r="J10"/>
  <c r="J9"/>
  <c r="V9"/>
  <c r="V7"/>
  <c r="J7"/>
  <c r="U5"/>
  <c r="P5"/>
  <c r="D34" s="1"/>
  <c r="I34" s="1"/>
  <c r="X6"/>
  <c r="J6" s="1"/>
  <c r="V6"/>
  <c r="W6"/>
  <c r="W5" s="1"/>
  <c r="J5" l="1"/>
  <c r="T16"/>
  <c r="V5"/>
  <c r="T5" s="1"/>
</calcChain>
</file>

<file path=xl/sharedStrings.xml><?xml version="1.0" encoding="utf-8"?>
<sst xmlns="http://schemas.openxmlformats.org/spreadsheetml/2006/main" count="275" uniqueCount="139">
  <si>
    <t>Réaliser les transformations d'un patron en CAO</t>
  </si>
  <si>
    <t>Les plans sont définis correctement</t>
  </si>
  <si>
    <t>Plan empiècement</t>
  </si>
  <si>
    <t>Plan jupe</t>
  </si>
  <si>
    <t>Plan poche</t>
  </si>
  <si>
    <t>Plan bretelle</t>
  </si>
  <si>
    <t>total</t>
  </si>
  <si>
    <t>oui</t>
  </si>
  <si>
    <t>non</t>
  </si>
  <si>
    <t>Les lignes insérées sur les différents plans sont judicieusement choisies</t>
  </si>
  <si>
    <t>Plan empiècement </t>
  </si>
  <si>
    <t>devant </t>
  </si>
  <si>
    <t>côté </t>
  </si>
  <si>
    <t>emmanchure</t>
  </si>
  <si>
    <t>Plan jupe </t>
  </si>
  <si>
    <t>côté</t>
  </si>
  <si>
    <t>bas</t>
  </si>
  <si>
    <t>bas empiècement</t>
  </si>
  <si>
    <t>dos</t>
  </si>
  <si>
    <t>Les lignes spécifiques du modèle sont correctes et correspondent au cahier des charges</t>
  </si>
  <si>
    <t>Empiècement devant</t>
  </si>
  <si>
    <t>droite ou Bézier horizontale du point de taille au milieu devant</t>
  </si>
  <si>
    <t>Empiècement dos </t>
  </si>
  <si>
    <t>droite ou Bézier horizontale du point de taille au milieu dos</t>
  </si>
  <si>
    <t>Jupe devant </t>
  </si>
  <si>
    <t>développé à 6 cm du milieu (position du pli plat)</t>
  </si>
  <si>
    <t>Poche </t>
  </si>
  <si>
    <t>Bretelle </t>
  </si>
  <si>
    <t>largeur 3 cm/longueur 30+2 cm de croisure</t>
  </si>
  <si>
    <t>Les dépendances et les liaisons entres les éléments sont judicieuses</t>
  </si>
  <si>
    <t>Empiècement devant </t>
  </si>
  <si>
    <t>parallèle haut empiècement avec contrainte (ligne orange)</t>
  </si>
  <si>
    <t>fonction plis avec contraintes</t>
  </si>
  <si>
    <t>Les symétries sont appliquées correctement</t>
  </si>
  <si>
    <t>axe sur le milieu devant</t>
  </si>
  <si>
    <t>axe sur le milieu dos</t>
  </si>
  <si>
    <t>axe sur le milieu devant (sauf pli creux)</t>
  </si>
  <si>
    <t>axe dans le sens longueur sur un des côtés</t>
  </si>
  <si>
    <t>Jupe dos </t>
  </si>
  <si>
    <t>Bretelle</t>
  </si>
  <si>
    <t>Après les symétries, les objets symétrisés sont isolés afin de garder les différents plans lisibles</t>
  </si>
  <si>
    <t>Devant</t>
  </si>
  <si>
    <t>base</t>
  </si>
  <si>
    <t>empiècement</t>
  </si>
  <si>
    <t>jupe</t>
  </si>
  <si>
    <t>poche</t>
  </si>
  <si>
    <t>bretelle</t>
  </si>
  <si>
    <t>Dos</t>
  </si>
  <si>
    <t>Les Dl sont présents et corrects</t>
  </si>
  <si>
    <t>Industrialiser un patron/Contrôler un patronnage/Mettre en place une codification logique/Contrôler le fichier vêtement</t>
  </si>
  <si>
    <t>Les coutures lignes et pièces sont correctes</t>
  </si>
  <si>
    <t>Coutures lignes 1 cm </t>
  </si>
  <si>
    <t>Coutures ligne 0,7 cm </t>
  </si>
  <si>
    <t>bas empiècements dos et devant</t>
  </si>
  <si>
    <t>côtés dos et devant</t>
  </si>
  <si>
    <t>bas dos et devant</t>
  </si>
  <si>
    <t>hauts empiècements dos et devant</t>
  </si>
  <si>
    <t>emmanchures</t>
  </si>
  <si>
    <t>côtés empiècement dos</t>
  </si>
  <si>
    <t xml:space="preserve">Coutures pièces : 0,7 cm </t>
  </si>
  <si>
    <t xml:space="preserve">côté empiècement devant </t>
  </si>
  <si>
    <t>Les crans sont présents et judicieusement choisis</t>
  </si>
  <si>
    <t>GRILLE D’AUTO EVALUATION ROBE PAULINE</t>
  </si>
  <si>
    <t>3 crans position plis</t>
  </si>
  <si>
    <t>crans croisure</t>
  </si>
  <si>
    <t>Jupe /empiècement dos </t>
  </si>
  <si>
    <t>crans plis plats (2 par plis plats)</t>
  </si>
  <si>
    <t>crans pli creux ( 3 pour pli creux)</t>
  </si>
  <si>
    <t>Les pointages sont présents et corrects</t>
  </si>
  <si>
    <t>pointages boutonnières côtés</t>
  </si>
  <si>
    <t>pointages boutonnières bretelles</t>
  </si>
  <si>
    <t>pointage bouton</t>
  </si>
  <si>
    <t>L'extraction des pièces est faite avec dépendance</t>
  </si>
  <si>
    <t>L’empiècement, la poche et la jupe devant sont dépendants du patron plan devant</t>
  </si>
  <si>
    <t>L’empiècement, et la jupe dos sont dépendants du patron plan dos</t>
  </si>
  <si>
    <t>Les retours d'angles sont corrects</t>
  </si>
  <si>
    <t>Angles bas empiècements dos  : symétrique suivant/symétrique précédent</t>
  </si>
  <si>
    <t>Angles bas empiècements devant : symétrique suivant/symétrique précédent</t>
  </si>
  <si>
    <t>Autres angles sans particularité</t>
  </si>
  <si>
    <t>Les pièces sont contrôlées en partie découpée (cf fiche)</t>
  </si>
  <si>
    <t>La codification des éléments est correcte (cf fiche)</t>
  </si>
  <si>
    <t>La nomenclature est correcte (éléments, quantité et tissu)</t>
  </si>
  <si>
    <t>Eléments tous présents</t>
  </si>
  <si>
    <t>Quantités justes</t>
  </si>
  <si>
    <t>Codes tissus justes</t>
  </si>
  <si>
    <t>Résultat</t>
  </si>
  <si>
    <t>7 à 8 bonnes réponses : niveau 3 - 6 à 5 bonnes réponses : niveau 2 - 4 à 3 bonnes réponses : niveau 1  - sinon niveau 0</t>
  </si>
  <si>
    <t>4 bonnes réponses : niveau 3 - 3 bonnes réponses : niveau 2 - 2 bonnes réponses : niveau 1 - sinon niveau 0</t>
  </si>
  <si>
    <t>10 à 12 bonnes réponses : niveau 3 - 7 à 9 bonnes réponses : niveau 2 - 4 à 6 bonnes réponses : niveau 1  - sinon niveau 0</t>
  </si>
  <si>
    <t>5 bonnes réponses : niveau 3 - 3 à 4 bonnes réponses : niveau 2 - 2 bonnes réponses : niveau 1  - sinon niveau 0</t>
  </si>
  <si>
    <t>5 à 6 bonnes réponses : niveau 3 - 3 à 4 bonnes réponses : niveau 2 - 2 bonnes réponses : niveau 1  - sinon niveau 0</t>
  </si>
  <si>
    <t>7 à 8 bonnes réponses : niveau 3 - 5 à 6 bonnes réponses : niveau 2 - 3 à 4  bonnes réponses : niveau 1  - sinon niveau 0</t>
  </si>
  <si>
    <t>6 bonnes réponses : niveau 3 - 5 bonnes réponses : niveau 2 - 4 bonnes réponses : niveau 1  - sinon niveau 0</t>
  </si>
  <si>
    <t>8 à 9 bonnes réponses : niveau 3 - 6 à 7 bonnes réponses : niveau 2 - 5   bonnes réponses : niveau 1  - sinon niveau 0</t>
  </si>
  <si>
    <t>5 bonnes réponses : niveau 3 - 3 à 4 bonnes réponses : niveau 2 - 2   bonnes réponses : niveau 1  - sinon niveau 0</t>
  </si>
  <si>
    <t>2 bonnes réponses : niveau 3  - sinon niveau 0</t>
  </si>
  <si>
    <t>3 bonnes réponses : niveau 3 - 2 bonnes réponses : niveau 2   - sinon niveau 0</t>
  </si>
  <si>
    <t>6 bonnes réponses : niveau 3 - 4 à 5 bonnes réponses : niveau 2 -  3  bonnes réponses : niveau 1  - sinon niveau 0</t>
  </si>
  <si>
    <t>3 bonnes réponses : niveau 3  -  2  bonnes réponses : niveau 1  - sinon niveau 0</t>
  </si>
  <si>
    <t xml:space="preserve">cran milieu dos pour raccord </t>
  </si>
  <si>
    <t xml:space="preserve">pointages poche en retrait de 5 mm </t>
  </si>
  <si>
    <t>pointages boutons côtés</t>
  </si>
  <si>
    <t>point développé ligne côté contraint à la mesure « hauteur dessous bras taille »</t>
  </si>
  <si>
    <t xml:space="preserve">parallèle contrainte à la mesure « hauteur dessous bras taille » pour le haut de l’empiècement  </t>
  </si>
  <si>
    <t>parallèle à la ligne côté  pour le bord de la croisure</t>
  </si>
  <si>
    <t>parallèle à 10 cm de la ligne empiècement</t>
  </si>
  <si>
    <t>parallèle à la ligne empiècement bas au niveau du dessous bras</t>
  </si>
  <si>
    <t xml:space="preserve">croisure : parallèle ligne côté à 2 cm </t>
  </si>
  <si>
    <t>croisure :  prolongation droite  bas empiècement</t>
  </si>
  <si>
    <t>croisure :  prolongation droite haut empiècement</t>
  </si>
  <si>
    <t>pli plat (de 2 cm couché vers côté) et vertical jusqu’au bas</t>
  </si>
  <si>
    <t>pli creux (de 3 cm) à faire après symétrie</t>
  </si>
  <si>
    <t>position/dimensions</t>
  </si>
  <si>
    <t>Nom :</t>
  </si>
  <si>
    <t>Mettre des 1  dans les cases et un seul 1 par ligne</t>
  </si>
  <si>
    <t>Prénom :</t>
  </si>
  <si>
    <r>
      <t xml:space="preserve">ÉVALUATION CONSTRUCTION DU PRODUIT EN CAO     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ROBE PAULINE</t>
    </r>
    <r>
      <rPr>
        <b/>
        <i/>
        <sz val="10"/>
        <color indexed="10"/>
        <rFont val="Arial"/>
        <family val="2"/>
      </rPr>
      <t>)</t>
    </r>
  </si>
  <si>
    <t>total des points</t>
  </si>
  <si>
    <t>Compétences évaluées</t>
  </si>
  <si>
    <r>
      <t xml:space="preserve">Indicateurs de performance                                                                                        </t>
    </r>
    <r>
      <rPr>
        <sz val="10"/>
        <rFont val="Arial"/>
        <family val="2"/>
      </rPr>
      <t>évaluation</t>
    </r>
  </si>
  <si>
    <t>Profil du candidat</t>
  </si>
  <si>
    <t>Poids</t>
  </si>
  <si>
    <t>Note</t>
  </si>
  <si>
    <t>C1.41 : Construire et/ou modifier un patron de base en CAO</t>
  </si>
  <si>
    <t>Poids de la compétence</t>
  </si>
  <si>
    <t>Poids du critère</t>
  </si>
  <si>
    <t>Les lignes insérées  sur les différents plans sont judicieusement choisies</t>
  </si>
  <si>
    <t>Les Dl sont présents et corrects (aplombs)</t>
  </si>
  <si>
    <t>C1.43 : Industrialiser un patron.</t>
  </si>
  <si>
    <t>Industrialiser un patron
Contrôler un patronnage
Mettre en place une codification logique
Contrôler le fichier vêtement</t>
  </si>
  <si>
    <t>Les crans sont présents et judicieusement  choisis</t>
  </si>
  <si>
    <t>Les pièces sont contrôlées en partie découpée</t>
  </si>
  <si>
    <t>La codification des éléments  est correcte</t>
  </si>
  <si>
    <t>La nomenclature est correcte éléments,  quantité et tissu)</t>
  </si>
  <si>
    <t>Remarque : si sur une ligne une case est rouge cela signifie que l'indicateur de performance ne peut pas prendre ce niveau</t>
  </si>
  <si>
    <t>Note brute obtenue par calcul automatique</t>
  </si>
  <si>
    <t xml:space="preserve"> /20</t>
  </si>
  <si>
    <r>
      <t xml:space="preserve">Afin de corriger votre travail et savoir où vous vous situez dans l'acquisition des compétences, remplir la grille ci-dessous en suivant les différents points de chaque indicateur d'évaluation. Le calcul automatique de la grille vous indiquera votre niveau de compétence : </t>
    </r>
    <r>
      <rPr>
        <b/>
        <sz val="10"/>
        <color theme="1"/>
        <rFont val="Calibri"/>
        <family val="2"/>
        <scheme val="minor"/>
      </rPr>
      <t xml:space="preserve">niveau 3 = "expert"  - niveau 2 = maîtrisé  - niveau 1 = insuffisamment maîtrisé -  niveau 0 = non maîtrisé
</t>
    </r>
    <r>
      <rPr>
        <sz val="10"/>
        <color theme="1"/>
        <rFont val="Calibri"/>
        <family val="2"/>
        <scheme val="minor"/>
      </rPr>
      <t xml:space="preserve">Les points ayant un niveau 0 ou 1  sont à retravailler. Ceux de niveau 2 sont à approfondir.
</t>
    </r>
    <r>
      <rPr>
        <u/>
        <sz val="10"/>
        <color theme="1"/>
        <rFont val="Calibri"/>
        <family val="2"/>
        <scheme val="minor"/>
      </rPr>
      <t>Remarque</t>
    </r>
    <r>
      <rPr>
        <sz val="10"/>
        <color theme="1"/>
        <rFont val="Calibri"/>
        <family val="2"/>
        <scheme val="minor"/>
      </rPr>
      <t xml:space="preserve"> :La feuille "GRILLE NOTATION" vous donne automatiquement votre résultat si l'exercice est noté</t>
    </r>
  </si>
  <si>
    <t>Nom/Prénom :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</si>
</sst>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8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 Black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b/>
      <sz val="9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name val="Arial"/>
      <family val="2"/>
    </font>
    <font>
      <sz val="8"/>
      <color theme="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17" xfId="0" applyBorder="1" applyProtection="1"/>
    <xf numFmtId="0" fontId="0" fillId="0" borderId="18" xfId="0" applyBorder="1" applyProtection="1"/>
    <xf numFmtId="0" fontId="7" fillId="0" borderId="0" xfId="0" applyFont="1" applyFill="1" applyBorder="1" applyProtection="1"/>
    <xf numFmtId="0" fontId="3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Alignment="1" applyProtection="1">
      <alignment horizontal="right"/>
    </xf>
    <xf numFmtId="0" fontId="0" fillId="4" borderId="6" xfId="0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3" fillId="0" borderId="13" xfId="0" applyFont="1" applyBorder="1" applyProtection="1"/>
    <xf numFmtId="0" fontId="3" fillId="0" borderId="13" xfId="0" applyFont="1" applyBorder="1" applyAlignment="1" applyProtection="1">
      <alignment horizontal="right"/>
    </xf>
    <xf numFmtId="0" fontId="0" fillId="0" borderId="12" xfId="0" applyBorder="1" applyProtection="1"/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right"/>
    </xf>
    <xf numFmtId="0" fontId="0" fillId="0" borderId="13" xfId="0" applyBorder="1" applyProtection="1"/>
    <xf numFmtId="0" fontId="3" fillId="0" borderId="0" xfId="0" applyFont="1" applyProtection="1"/>
    <xf numFmtId="0" fontId="0" fillId="4" borderId="1" xfId="0" applyFill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4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</xf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/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0" fillId="0" borderId="4" xfId="0" applyBorder="1" applyAlignment="1" applyProtection="1">
      <alignment horizontal="center"/>
      <protection locked="0"/>
    </xf>
    <xf numFmtId="0" fontId="3" fillId="0" borderId="17" xfId="0" applyFont="1" applyBorder="1" applyAlignment="1" applyProtection="1"/>
    <xf numFmtId="0" fontId="3" fillId="0" borderId="16" xfId="0" applyFont="1" applyBorder="1" applyAlignment="1" applyProtection="1"/>
    <xf numFmtId="0" fontId="3" fillId="0" borderId="12" xfId="0" applyFont="1" applyBorder="1" applyProtection="1"/>
    <xf numFmtId="0" fontId="3" fillId="0" borderId="4" xfId="0" applyFont="1" applyBorder="1" applyProtection="1"/>
    <xf numFmtId="0" fontId="4" fillId="0" borderId="2" xfId="0" applyFont="1" applyBorder="1" applyProtection="1"/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</xf>
    <xf numFmtId="9" fontId="0" fillId="0" borderId="0" xfId="2" applyFont="1" applyProtection="1"/>
    <xf numFmtId="0" fontId="1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Protection="1"/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2" fontId="18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9" fontId="21" fillId="0" borderId="27" xfId="2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10" fontId="10" fillId="0" borderId="0" xfId="0" applyNumberFormat="1" applyFont="1" applyBorder="1" applyAlignment="1" applyProtection="1">
      <alignment vertical="center"/>
    </xf>
    <xf numFmtId="0" fontId="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right" vertical="center"/>
    </xf>
    <xf numFmtId="9" fontId="23" fillId="8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5" fillId="9" borderId="12" xfId="0" applyFont="1" applyFill="1" applyBorder="1" applyAlignment="1" applyProtection="1">
      <alignment vertical="center" wrapText="1"/>
    </xf>
    <xf numFmtId="0" fontId="25" fillId="10" borderId="12" xfId="0" applyFont="1" applyFill="1" applyBorder="1" applyAlignment="1" applyProtection="1">
      <alignment horizontal="center" vertical="center"/>
    </xf>
    <xf numFmtId="1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2" fontId="10" fillId="0" borderId="0" xfId="0" applyNumberFormat="1" applyFont="1" applyBorder="1" applyAlignment="1" applyProtection="1">
      <alignment vertical="center"/>
    </xf>
    <xf numFmtId="0" fontId="13" fillId="0" borderId="0" xfId="0" applyFont="1" applyFill="1" applyProtection="1"/>
    <xf numFmtId="0" fontId="5" fillId="9" borderId="1" xfId="0" applyFont="1" applyFill="1" applyBorder="1" applyAlignment="1" applyProtection="1">
      <alignment vertical="center" wrapText="1"/>
    </xf>
    <xf numFmtId="0" fontId="25" fillId="10" borderId="1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vertical="center" wrapText="1"/>
    </xf>
    <xf numFmtId="0" fontId="25" fillId="10" borderId="6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 wrapText="1"/>
    </xf>
    <xf numFmtId="10" fontId="27" fillId="0" borderId="0" xfId="0" applyNumberFormat="1" applyFont="1" applyFill="1" applyBorder="1" applyAlignment="1" applyProtection="1">
      <alignment horizontal="left" vertical="center"/>
    </xf>
    <xf numFmtId="9" fontId="27" fillId="0" borderId="0" xfId="2" applyFont="1" applyFill="1" applyBorder="1" applyAlignment="1" applyProtection="1">
      <alignment horizontal="left" vertical="center"/>
    </xf>
    <xf numFmtId="9" fontId="10" fillId="0" borderId="0" xfId="2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9" fontId="7" fillId="0" borderId="0" xfId="0" applyNumberFormat="1" applyFont="1" applyBorder="1" applyAlignment="1" applyProtection="1">
      <alignment horizontal="center" vertical="center"/>
      <protection hidden="1"/>
    </xf>
    <xf numFmtId="9" fontId="26" fillId="0" borderId="0" xfId="0" applyNumberFormat="1" applyFont="1" applyBorder="1" applyAlignment="1" applyProtection="1">
      <alignment horizontal="center" vertical="center"/>
    </xf>
    <xf numFmtId="9" fontId="0" fillId="0" borderId="0" xfId="2" applyFont="1" applyBorder="1" applyProtection="1"/>
    <xf numFmtId="2" fontId="2" fillId="4" borderId="5" xfId="0" applyNumberFormat="1" applyFont="1" applyFill="1" applyBorder="1" applyAlignment="1" applyProtection="1">
      <alignment horizontal="center"/>
    </xf>
    <xf numFmtId="0" fontId="10" fillId="7" borderId="12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11" borderId="1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  <protection hidden="1"/>
    </xf>
    <xf numFmtId="43" fontId="12" fillId="0" borderId="0" xfId="1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13" fillId="0" borderId="0" xfId="0" applyFont="1" applyProtection="1">
      <protection hidden="1"/>
    </xf>
    <xf numFmtId="43" fontId="7" fillId="0" borderId="0" xfId="1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9" fontId="23" fillId="8" borderId="0" xfId="0" applyNumberFormat="1" applyFont="1" applyFill="1" applyBorder="1" applyAlignment="1" applyProtection="1">
      <alignment horizontal="center" vertical="center"/>
      <protection hidden="1"/>
    </xf>
    <xf numFmtId="43" fontId="23" fillId="8" borderId="0" xfId="1" applyFont="1" applyFill="1" applyBorder="1" applyAlignment="1" applyProtection="1">
      <alignment horizontal="center" vertical="center"/>
      <protection hidden="1"/>
    </xf>
    <xf numFmtId="2" fontId="18" fillId="0" borderId="0" xfId="0" applyNumberFormat="1" applyFont="1" applyBorder="1" applyAlignment="1" applyProtection="1">
      <alignment vertical="center"/>
      <protection hidden="1"/>
    </xf>
    <xf numFmtId="2" fontId="10" fillId="0" borderId="0" xfId="0" applyNumberFormat="1" applyFont="1" applyBorder="1" applyAlignment="1" applyProtection="1">
      <alignment vertical="center"/>
      <protection hidden="1"/>
    </xf>
    <xf numFmtId="9" fontId="10" fillId="0" borderId="0" xfId="2" applyFont="1" applyBorder="1" applyAlignment="1" applyProtection="1">
      <alignment vertical="center"/>
      <protection hidden="1"/>
    </xf>
    <xf numFmtId="43" fontId="10" fillId="0" borderId="0" xfId="1" applyFont="1" applyBorder="1" applyAlignment="1" applyProtection="1">
      <alignment vertical="center"/>
      <protection hidden="1"/>
    </xf>
    <xf numFmtId="164" fontId="10" fillId="0" borderId="0" xfId="0" applyNumberFormat="1" applyFont="1" applyBorder="1" applyAlignment="1" applyProtection="1">
      <alignment vertical="center"/>
      <protection hidden="1"/>
    </xf>
    <xf numFmtId="9" fontId="22" fillId="0" borderId="27" xfId="2" applyFont="1" applyFill="1" applyBorder="1" applyAlignment="1" applyProtection="1">
      <alignment horizontal="left" vertical="center"/>
    </xf>
    <xf numFmtId="164" fontId="32" fillId="0" borderId="0" xfId="0" applyNumberFormat="1" applyFont="1" applyBorder="1" applyAlignment="1" applyProtection="1">
      <alignment horizontal="center" vertical="center"/>
    </xf>
    <xf numFmtId="9" fontId="33" fillId="0" borderId="29" xfId="2" applyFont="1" applyFill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/>
    </xf>
    <xf numFmtId="0" fontId="6" fillId="0" borderId="0" xfId="0" applyFont="1" applyAlignment="1" applyProtection="1"/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9" xfId="0" applyFont="1" applyFill="1" applyBorder="1" applyAlignment="1" applyProtection="1">
      <alignment horizontal="left"/>
    </xf>
    <xf numFmtId="0" fontId="3" fillId="2" borderId="2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 wrapText="1"/>
    </xf>
    <xf numFmtId="0" fontId="3" fillId="2" borderId="9" xfId="0" applyFont="1" applyFill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wrapText="1"/>
    </xf>
    <xf numFmtId="0" fontId="3" fillId="2" borderId="11" xfId="0" applyFont="1" applyFill="1" applyBorder="1" applyAlignment="1" applyProtection="1">
      <alignment horizontal="left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center" wrapText="1"/>
    </xf>
    <xf numFmtId="0" fontId="2" fillId="3" borderId="15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0" borderId="32" xfId="0" applyFont="1" applyBorder="1" applyAlignment="1" applyProtection="1">
      <protection hidden="1"/>
    </xf>
    <xf numFmtId="0" fontId="0" fillId="0" borderId="33" xfId="0" applyBorder="1" applyAlignment="1"/>
    <xf numFmtId="0" fontId="0" fillId="0" borderId="34" xfId="0" applyBorder="1" applyAlignment="1"/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2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28" fillId="5" borderId="14" xfId="0" applyFont="1" applyFill="1" applyBorder="1" applyAlignment="1" applyProtection="1">
      <alignment horizontal="center" vertical="center" wrapText="1"/>
    </xf>
    <xf numFmtId="0" fontId="28" fillId="5" borderId="15" xfId="0" applyFont="1" applyFill="1" applyBorder="1" applyAlignment="1" applyProtection="1">
      <alignment horizontal="center" vertical="center" wrapText="1"/>
    </xf>
    <xf numFmtId="0" fontId="28" fillId="5" borderId="23" xfId="0" applyFont="1" applyFill="1" applyBorder="1" applyAlignment="1" applyProtection="1">
      <alignment horizontal="center" vertical="center" wrapText="1"/>
    </xf>
    <xf numFmtId="0" fontId="28" fillId="5" borderId="16" xfId="0" applyFont="1" applyFill="1" applyBorder="1" applyAlignment="1" applyProtection="1">
      <alignment horizontal="center" vertical="center" wrapText="1"/>
    </xf>
    <xf numFmtId="0" fontId="28" fillId="5" borderId="17" xfId="0" applyFont="1" applyFill="1" applyBorder="1" applyAlignment="1" applyProtection="1">
      <alignment horizontal="center" vertical="center" wrapText="1"/>
    </xf>
    <xf numFmtId="0" fontId="28" fillId="5" borderId="18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2" fontId="10" fillId="0" borderId="0" xfId="0" applyNumberFormat="1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right" vertical="center"/>
    </xf>
    <xf numFmtId="164" fontId="20" fillId="0" borderId="7" xfId="0" applyNumberFormat="1" applyFont="1" applyBorder="1" applyAlignment="1" applyProtection="1">
      <alignment vertical="center"/>
    </xf>
    <xf numFmtId="164" fontId="20" fillId="0" borderId="8" xfId="0" applyNumberFormat="1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vertical="center"/>
    </xf>
    <xf numFmtId="0" fontId="18" fillId="6" borderId="7" xfId="0" applyFont="1" applyFill="1" applyBorder="1" applyAlignment="1" applyProtection="1">
      <alignment horizontal="left" vertical="center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9" xfId="0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left" vertical="top" wrapText="1"/>
    </xf>
    <xf numFmtId="0" fontId="10" fillId="0" borderId="3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left" vertical="top" wrapText="1"/>
    </xf>
    <xf numFmtId="0" fontId="10" fillId="0" borderId="13" xfId="0" applyFont="1" applyBorder="1" applyAlignment="1" applyProtection="1">
      <alignment horizontal="left" vertical="top" wrapText="1"/>
    </xf>
    <xf numFmtId="0" fontId="10" fillId="0" borderId="31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5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numFmt numFmtId="0" formatCode="General"/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ndense val="0"/>
        <extend val="0"/>
        <color rgb="FF9C0006"/>
      </font>
    </dxf>
    <dxf>
      <numFmt numFmtId="0" formatCode="General"/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136069</xdr:colOff>
      <xdr:row>1</xdr:row>
      <xdr:rowOff>312963</xdr:rowOff>
    </xdr:from>
    <xdr:to>
      <xdr:col>8</xdr:col>
      <xdr:colOff>734784</xdr:colOff>
      <xdr:row>2</xdr:row>
      <xdr:rowOff>47624</xdr:rowOff>
    </xdr:to>
    <xdr:sp macro="" textlink="">
      <xdr:nvSpPr>
        <xdr:cNvPr id="2" name="ZoneTexte 1"/>
        <xdr:cNvSpPr txBox="1"/>
      </xdr:nvSpPr>
      <xdr:spPr>
        <a:xfrm>
          <a:off x="8381998" y="612320"/>
          <a:ext cx="2122715" cy="68716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mettre</a:t>
          </a:r>
          <a:r>
            <a:rPr lang="fr-FR" sz="1100" baseline="0"/>
            <a:t> un 1 par ligne.</a:t>
          </a:r>
        </a:p>
        <a:p>
          <a:r>
            <a:rPr lang="fr-FR" sz="1100" baseline="0"/>
            <a:t>Si cellule rouge = erreur de saisie</a:t>
          </a:r>
          <a:endParaRPr lang="fr-FR" sz="1100"/>
        </a:p>
      </xdr:txBody>
    </xdr:sp>
    <xdr:clientData/>
  </xdr:twoCellAnchor>
  <xdr:twoCellAnchor>
    <xdr:from>
      <xdr:col>8</xdr:col>
      <xdr:colOff>409575</xdr:colOff>
      <xdr:row>2</xdr:row>
      <xdr:rowOff>76200</xdr:rowOff>
    </xdr:from>
    <xdr:to>
      <xdr:col>8</xdr:col>
      <xdr:colOff>419100</xdr:colOff>
      <xdr:row>3</xdr:row>
      <xdr:rowOff>161925</xdr:rowOff>
    </xdr:to>
    <xdr:cxnSp macro="">
      <xdr:nvCxnSpPr>
        <xdr:cNvPr id="4" name="Connecteur droit avec flèche 3"/>
        <xdr:cNvCxnSpPr/>
      </xdr:nvCxnSpPr>
      <xdr:spPr>
        <a:xfrm>
          <a:off x="10182225" y="561975"/>
          <a:ext cx="9525" cy="323850"/>
        </a:xfrm>
        <a:prstGeom prst="straightConnector1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583405</xdr:colOff>
      <xdr:row>0</xdr:row>
      <xdr:rowOff>47626</xdr:rowOff>
    </xdr:from>
    <xdr:to>
      <xdr:col>12</xdr:col>
      <xdr:colOff>511969</xdr:colOff>
      <xdr:row>2</xdr:row>
      <xdr:rowOff>119063</xdr:rowOff>
    </xdr:to>
    <xdr:sp macro="" textlink="">
      <xdr:nvSpPr>
        <xdr:cNvPr id="2" name="ZoneTexte 1"/>
        <xdr:cNvSpPr txBox="1"/>
      </xdr:nvSpPr>
      <xdr:spPr>
        <a:xfrm>
          <a:off x="9755980" y="47626"/>
          <a:ext cx="3100389" cy="96678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si la cellule est rouge</a:t>
          </a:r>
          <a:r>
            <a:rPr lang="fr-FR" sz="1100" b="1" baseline="0"/>
            <a:t>  = erreur</a:t>
          </a:r>
        </a:p>
        <a:p>
          <a:r>
            <a:rPr lang="fr-FR" sz="1100" b="0" baseline="0"/>
            <a:t>soit plus de  un "1 " sur la ligne et/ou  le poids de l'indicateur n'est pas coherrent (0% alors que la ligne est validée ou &gt;0% alors que la ligne n'est pas validée)</a:t>
          </a:r>
          <a:endParaRPr lang="fr-FR" sz="1100" b="0"/>
        </a:p>
      </xdr:txBody>
    </xdr:sp>
    <xdr:clientData/>
  </xdr:twoCellAnchor>
  <xdr:twoCellAnchor>
    <xdr:from>
      <xdr:col>8</xdr:col>
      <xdr:colOff>190500</xdr:colOff>
      <xdr:row>1</xdr:row>
      <xdr:rowOff>166687</xdr:rowOff>
    </xdr:from>
    <xdr:to>
      <xdr:col>9</xdr:col>
      <xdr:colOff>0</xdr:colOff>
      <xdr:row>2</xdr:row>
      <xdr:rowOff>178593</xdr:rowOff>
    </xdr:to>
    <xdr:sp macro="" textlink="">
      <xdr:nvSpPr>
        <xdr:cNvPr id="3" name="Flèche à angle droit 2"/>
        <xdr:cNvSpPr/>
      </xdr:nvSpPr>
      <xdr:spPr>
        <a:xfrm flipH="1" flipV="1">
          <a:off x="9363075" y="623887"/>
          <a:ext cx="390525" cy="450056"/>
        </a:xfrm>
        <a:prstGeom prst="bent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9"/>
  <sheetViews>
    <sheetView topLeftCell="A118" zoomScaleNormal="100" workbookViewId="0">
      <selection activeCell="H18" sqref="H18"/>
    </sheetView>
  </sheetViews>
  <sheetFormatPr baseColWidth="10" defaultRowHeight="15"/>
  <cols>
    <col min="1" max="1" width="3.42578125" style="1" customWidth="1"/>
    <col min="2" max="2" width="11.42578125" style="1"/>
    <col min="3" max="3" width="23.7109375" style="1" customWidth="1"/>
    <col min="4" max="4" width="11.42578125" style="1"/>
    <col min="5" max="5" width="20.42578125" style="1" customWidth="1"/>
    <col min="6" max="6" width="53.28515625" style="1" customWidth="1"/>
    <col min="7" max="8" width="11.42578125" style="2"/>
    <col min="9" max="16384" width="11.42578125" style="1"/>
  </cols>
  <sheetData>
    <row r="1" spans="1:9" ht="24" thickBot="1">
      <c r="A1" s="116" t="s">
        <v>62</v>
      </c>
      <c r="B1" s="117"/>
      <c r="C1" s="117"/>
      <c r="D1" s="117"/>
      <c r="E1" s="118"/>
      <c r="F1" s="194" t="s">
        <v>138</v>
      </c>
      <c r="G1" s="115"/>
      <c r="H1" s="115"/>
      <c r="I1" s="122"/>
    </row>
    <row r="2" spans="1:9" ht="75" customHeight="1">
      <c r="A2" s="151" t="s">
        <v>137</v>
      </c>
      <c r="B2" s="152"/>
      <c r="C2" s="152"/>
      <c r="D2" s="152"/>
      <c r="E2" s="152"/>
      <c r="F2" s="153"/>
      <c r="I2" s="122"/>
    </row>
    <row r="3" spans="1:9" ht="18.75" customHeight="1" thickBot="1">
      <c r="A3" s="143" t="s">
        <v>0</v>
      </c>
      <c r="B3" s="144"/>
      <c r="C3" s="144"/>
      <c r="D3" s="144"/>
      <c r="E3" s="144"/>
      <c r="F3" s="144"/>
      <c r="G3" s="145"/>
      <c r="H3" s="146"/>
    </row>
    <row r="4" spans="1:9" ht="15" customHeight="1" thickBot="1">
      <c r="A4" s="134" t="s">
        <v>1</v>
      </c>
      <c r="B4" s="135"/>
      <c r="C4" s="135"/>
      <c r="D4" s="135"/>
      <c r="E4" s="135"/>
      <c r="F4" s="136"/>
      <c r="G4" s="3" t="s">
        <v>7</v>
      </c>
      <c r="H4" s="4" t="s">
        <v>8</v>
      </c>
    </row>
    <row r="5" spans="1:9">
      <c r="C5" s="154" t="s">
        <v>2</v>
      </c>
      <c r="D5" s="155"/>
      <c r="E5" s="155"/>
      <c r="F5" s="156"/>
      <c r="G5" s="31"/>
      <c r="H5" s="31"/>
      <c r="I5" s="7" t="str">
        <f>IF(G5+H5=1,"","  ")</f>
        <v xml:space="preserve">  </v>
      </c>
    </row>
    <row r="6" spans="1:9">
      <c r="C6" s="157" t="s">
        <v>3</v>
      </c>
      <c r="D6" s="158"/>
      <c r="E6" s="158"/>
      <c r="F6" s="159"/>
      <c r="G6" s="31"/>
      <c r="H6" s="31"/>
      <c r="I6" s="7" t="str">
        <f t="shared" ref="I6:I71" si="0">IF(G6+H6=1,"","  ")</f>
        <v xml:space="preserve">  </v>
      </c>
    </row>
    <row r="7" spans="1:9">
      <c r="C7" s="157" t="s">
        <v>4</v>
      </c>
      <c r="D7" s="158"/>
      <c r="E7" s="158"/>
      <c r="F7" s="159"/>
      <c r="G7" s="31"/>
      <c r="H7" s="31"/>
      <c r="I7" s="7" t="str">
        <f t="shared" si="0"/>
        <v xml:space="preserve">  </v>
      </c>
    </row>
    <row r="8" spans="1:9">
      <c r="C8" s="157" t="s">
        <v>5</v>
      </c>
      <c r="D8" s="158"/>
      <c r="E8" s="158"/>
      <c r="F8" s="159"/>
      <c r="G8" s="31"/>
      <c r="H8" s="31"/>
      <c r="I8" s="7" t="str">
        <f t="shared" si="0"/>
        <v xml:space="preserve">  </v>
      </c>
    </row>
    <row r="9" spans="1:9" ht="15.75" thickBot="1">
      <c r="F9" s="11" t="s">
        <v>6</v>
      </c>
      <c r="G9" s="12">
        <f>SUM(G5:G8)</f>
        <v>0</v>
      </c>
      <c r="H9" s="12">
        <f>SUM(H5:H8)</f>
        <v>0</v>
      </c>
      <c r="I9" s="7"/>
    </row>
    <row r="10" spans="1:9" ht="19.5" thickBot="1">
      <c r="A10" s="119" t="s">
        <v>87</v>
      </c>
      <c r="B10" s="120"/>
      <c r="C10" s="120"/>
      <c r="D10" s="120"/>
      <c r="E10" s="120"/>
      <c r="F10" s="121"/>
      <c r="G10" s="13" t="s">
        <v>85</v>
      </c>
      <c r="H10" s="93" t="str">
        <f>IF(G9=4,"3",IF(G9=3,"2",IF(G9=2,"1","0")))</f>
        <v>0</v>
      </c>
      <c r="I10" s="7"/>
    </row>
    <row r="11" spans="1:9" ht="18" customHeight="1" thickBot="1">
      <c r="A11" s="134" t="s">
        <v>9</v>
      </c>
      <c r="B11" s="135"/>
      <c r="C11" s="135"/>
      <c r="D11" s="135"/>
      <c r="E11" s="135"/>
      <c r="F11" s="136"/>
      <c r="G11" s="15" t="s">
        <v>7</v>
      </c>
      <c r="H11" s="16" t="s">
        <v>8</v>
      </c>
      <c r="I11" s="7"/>
    </row>
    <row r="12" spans="1:9">
      <c r="C12" s="17" t="s">
        <v>10</v>
      </c>
      <c r="D12" s="18" t="s">
        <v>11</v>
      </c>
      <c r="E12" s="114" t="s">
        <v>12</v>
      </c>
      <c r="F12" s="6"/>
      <c r="G12" s="31">
        <v>1</v>
      </c>
      <c r="H12" s="31"/>
      <c r="I12" s="7" t="str">
        <f t="shared" si="0"/>
        <v/>
      </c>
    </row>
    <row r="13" spans="1:9">
      <c r="C13" s="19"/>
      <c r="D13" s="19"/>
      <c r="E13" s="33" t="s">
        <v>13</v>
      </c>
      <c r="F13" s="10"/>
      <c r="G13" s="31">
        <v>1</v>
      </c>
      <c r="H13" s="31"/>
      <c r="I13" s="7" t="str">
        <f t="shared" si="0"/>
        <v/>
      </c>
    </row>
    <row r="14" spans="1:9">
      <c r="C14" s="20" t="s">
        <v>14</v>
      </c>
      <c r="D14" s="21" t="s">
        <v>11</v>
      </c>
      <c r="E14" s="33" t="s">
        <v>15</v>
      </c>
      <c r="F14" s="10"/>
      <c r="G14" s="31"/>
      <c r="H14" s="31"/>
      <c r="I14" s="7" t="str">
        <f t="shared" si="0"/>
        <v xml:space="preserve">  </v>
      </c>
    </row>
    <row r="15" spans="1:9">
      <c r="C15" s="22"/>
      <c r="D15" s="22"/>
      <c r="E15" s="33" t="s">
        <v>16</v>
      </c>
      <c r="F15" s="10"/>
      <c r="G15" s="31"/>
      <c r="H15" s="31"/>
      <c r="I15" s="7" t="str">
        <f t="shared" si="0"/>
        <v xml:space="preserve">  </v>
      </c>
    </row>
    <row r="16" spans="1:9">
      <c r="C16" s="22"/>
      <c r="D16" s="19"/>
      <c r="E16" s="33" t="s">
        <v>17</v>
      </c>
      <c r="F16" s="10"/>
      <c r="G16" s="31"/>
      <c r="H16" s="31"/>
      <c r="I16" s="7" t="str">
        <f t="shared" si="0"/>
        <v xml:space="preserve">  </v>
      </c>
    </row>
    <row r="17" spans="1:9">
      <c r="C17" s="22"/>
      <c r="D17" s="21" t="s">
        <v>18</v>
      </c>
      <c r="E17" s="33" t="s">
        <v>15</v>
      </c>
      <c r="F17" s="10"/>
      <c r="G17" s="31"/>
      <c r="H17" s="31"/>
      <c r="I17" s="7" t="str">
        <f t="shared" si="0"/>
        <v xml:space="preserve">  </v>
      </c>
    </row>
    <row r="18" spans="1:9">
      <c r="C18" s="22"/>
      <c r="D18" s="22"/>
      <c r="E18" s="33" t="s">
        <v>16</v>
      </c>
      <c r="F18" s="10"/>
      <c r="G18" s="31"/>
      <c r="H18" s="31"/>
      <c r="I18" s="7" t="str">
        <f t="shared" si="0"/>
        <v xml:space="preserve">  </v>
      </c>
    </row>
    <row r="19" spans="1:9">
      <c r="C19" s="19"/>
      <c r="D19" s="19"/>
      <c r="E19" s="33" t="s">
        <v>17</v>
      </c>
      <c r="F19" s="10"/>
      <c r="G19" s="31"/>
      <c r="H19" s="31"/>
      <c r="I19" s="7" t="str">
        <f t="shared" si="0"/>
        <v xml:space="preserve">  </v>
      </c>
    </row>
    <row r="20" spans="1:9" ht="15.75" thickBot="1">
      <c r="F20" s="11" t="s">
        <v>6</v>
      </c>
      <c r="G20" s="12">
        <f>SUM(G12:G19)</f>
        <v>2</v>
      </c>
      <c r="H20" s="12">
        <f>SUM(H12:H19)</f>
        <v>0</v>
      </c>
      <c r="I20" s="7"/>
    </row>
    <row r="21" spans="1:9" ht="19.5" thickBot="1">
      <c r="A21" s="119" t="s">
        <v>86</v>
      </c>
      <c r="B21" s="120"/>
      <c r="C21" s="120"/>
      <c r="D21" s="120"/>
      <c r="E21" s="120"/>
      <c r="F21" s="121"/>
      <c r="G21" s="13" t="s">
        <v>85</v>
      </c>
      <c r="H21" s="14" t="str">
        <f>IF(G20&gt;6,"3",IF(G20&gt;4,"2",IF(G20&gt;2,"1","0")))</f>
        <v>0</v>
      </c>
      <c r="I21" s="7"/>
    </row>
    <row r="22" spans="1:9" ht="20.25" customHeight="1" thickBot="1">
      <c r="A22" s="134" t="s">
        <v>19</v>
      </c>
      <c r="B22" s="135"/>
      <c r="C22" s="137"/>
      <c r="D22" s="137"/>
      <c r="E22" s="137"/>
      <c r="F22" s="137"/>
      <c r="G22" s="16" t="s">
        <v>7</v>
      </c>
      <c r="H22" s="16" t="s">
        <v>8</v>
      </c>
      <c r="I22" s="7"/>
    </row>
    <row r="23" spans="1:9">
      <c r="C23" s="20" t="s">
        <v>20</v>
      </c>
      <c r="D23" s="33" t="s">
        <v>21</v>
      </c>
      <c r="E23" s="9"/>
      <c r="F23" s="10"/>
      <c r="G23" s="31"/>
      <c r="H23" s="31"/>
      <c r="I23" s="7" t="str">
        <f t="shared" si="0"/>
        <v xml:space="preserve">  </v>
      </c>
    </row>
    <row r="24" spans="1:9">
      <c r="C24" s="19"/>
      <c r="D24" s="33" t="s">
        <v>105</v>
      </c>
      <c r="E24" s="9"/>
      <c r="F24" s="10"/>
      <c r="G24" s="31"/>
      <c r="H24" s="31"/>
      <c r="I24" s="7" t="str">
        <f t="shared" si="0"/>
        <v xml:space="preserve">  </v>
      </c>
    </row>
    <row r="25" spans="1:9">
      <c r="C25" s="20" t="s">
        <v>22</v>
      </c>
      <c r="D25" s="8" t="s">
        <v>23</v>
      </c>
      <c r="E25" s="9"/>
      <c r="F25" s="10"/>
      <c r="G25" s="31"/>
      <c r="H25" s="31"/>
      <c r="I25" s="7" t="str">
        <f t="shared" si="0"/>
        <v xml:space="preserve">  </v>
      </c>
    </row>
    <row r="26" spans="1:9">
      <c r="C26" s="22"/>
      <c r="D26" s="8" t="s">
        <v>106</v>
      </c>
      <c r="E26" s="9"/>
      <c r="F26" s="10"/>
      <c r="G26" s="31"/>
      <c r="H26" s="31"/>
      <c r="I26" s="7" t="str">
        <f t="shared" si="0"/>
        <v xml:space="preserve">  </v>
      </c>
    </row>
    <row r="27" spans="1:9">
      <c r="C27" s="22"/>
      <c r="D27" s="8" t="s">
        <v>107</v>
      </c>
      <c r="E27" s="9"/>
      <c r="F27" s="10"/>
      <c r="G27" s="31"/>
      <c r="H27" s="31"/>
      <c r="I27" s="7" t="str">
        <f t="shared" si="0"/>
        <v xml:space="preserve">  </v>
      </c>
    </row>
    <row r="28" spans="1:9">
      <c r="C28" s="22"/>
      <c r="D28" s="8" t="s">
        <v>108</v>
      </c>
      <c r="E28" s="9"/>
      <c r="F28" s="10"/>
      <c r="G28" s="31"/>
      <c r="H28" s="31"/>
      <c r="I28" s="7" t="str">
        <f t="shared" ref="I28" si="1">IF(G28+H28=1,"","  ")</f>
        <v xml:space="preserve">  </v>
      </c>
    </row>
    <row r="29" spans="1:9">
      <c r="C29" s="19"/>
      <c r="D29" s="8" t="s">
        <v>109</v>
      </c>
      <c r="E29" s="9"/>
      <c r="F29" s="10"/>
      <c r="G29" s="31"/>
      <c r="H29" s="31"/>
      <c r="I29" s="7" t="str">
        <f t="shared" si="0"/>
        <v xml:space="preserve">  </v>
      </c>
    </row>
    <row r="30" spans="1:9">
      <c r="C30" s="20" t="s">
        <v>24</v>
      </c>
      <c r="D30" s="8" t="s">
        <v>25</v>
      </c>
      <c r="E30" s="9"/>
      <c r="F30" s="10"/>
      <c r="G30" s="31"/>
      <c r="H30" s="31"/>
      <c r="I30" s="7" t="str">
        <f t="shared" si="0"/>
        <v xml:space="preserve">  </v>
      </c>
    </row>
    <row r="31" spans="1:9">
      <c r="C31" s="22"/>
      <c r="D31" s="8" t="s">
        <v>110</v>
      </c>
      <c r="E31" s="9"/>
      <c r="F31" s="10"/>
      <c r="G31" s="31"/>
      <c r="H31" s="31"/>
      <c r="I31" s="7" t="str">
        <f t="shared" si="0"/>
        <v xml:space="preserve">  </v>
      </c>
    </row>
    <row r="32" spans="1:9">
      <c r="C32" s="19"/>
      <c r="D32" s="8" t="s">
        <v>111</v>
      </c>
      <c r="E32" s="9"/>
      <c r="F32" s="10"/>
      <c r="G32" s="31"/>
      <c r="H32" s="31"/>
      <c r="I32" s="7" t="str">
        <f t="shared" si="0"/>
        <v xml:space="preserve">  </v>
      </c>
    </row>
    <row r="33" spans="1:9">
      <c r="C33" s="34" t="s">
        <v>26</v>
      </c>
      <c r="D33" s="8" t="s">
        <v>112</v>
      </c>
      <c r="E33" s="9"/>
      <c r="F33" s="10"/>
      <c r="G33" s="31"/>
      <c r="H33" s="31"/>
      <c r="I33" s="7" t="str">
        <f t="shared" si="0"/>
        <v xml:space="preserve">  </v>
      </c>
    </row>
    <row r="34" spans="1:9">
      <c r="C34" s="34" t="s">
        <v>27</v>
      </c>
      <c r="D34" s="8" t="s">
        <v>28</v>
      </c>
      <c r="E34" s="9"/>
      <c r="F34" s="10"/>
      <c r="G34" s="31"/>
      <c r="H34" s="31"/>
      <c r="I34" s="7" t="str">
        <f t="shared" si="0"/>
        <v xml:space="preserve">  </v>
      </c>
    </row>
    <row r="35" spans="1:9" ht="15.75" thickBot="1">
      <c r="F35" s="11" t="s">
        <v>6</v>
      </c>
      <c r="G35" s="24">
        <f>SUM(G23:G34)</f>
        <v>0</v>
      </c>
      <c r="H35" s="24">
        <f>SUM(H23:H34)</f>
        <v>0</v>
      </c>
      <c r="I35" s="7"/>
    </row>
    <row r="36" spans="1:9" ht="19.5" thickBot="1">
      <c r="A36" s="119" t="s">
        <v>88</v>
      </c>
      <c r="B36" s="120"/>
      <c r="C36" s="120"/>
      <c r="D36" s="120"/>
      <c r="E36" s="120"/>
      <c r="F36" s="121"/>
      <c r="G36" s="13" t="s">
        <v>85</v>
      </c>
      <c r="H36" s="14" t="str">
        <f>IF(G35&gt;9,"3",IF(G35&gt;6,"2",IF(G35&gt;3,"1","0")))</f>
        <v>0</v>
      </c>
      <c r="I36" s="7"/>
    </row>
    <row r="37" spans="1:9" ht="15" customHeight="1" thickBot="1">
      <c r="A37" s="134" t="s">
        <v>29</v>
      </c>
      <c r="B37" s="135"/>
      <c r="C37" s="137"/>
      <c r="D37" s="137"/>
      <c r="E37" s="137"/>
      <c r="F37" s="138"/>
      <c r="G37" s="15" t="s">
        <v>7</v>
      </c>
      <c r="H37" s="16" t="s">
        <v>8</v>
      </c>
      <c r="I37" s="7"/>
    </row>
    <row r="38" spans="1:9">
      <c r="C38" s="34" t="s">
        <v>30</v>
      </c>
      <c r="D38" s="8" t="s">
        <v>31</v>
      </c>
      <c r="E38" s="9"/>
      <c r="F38" s="10"/>
      <c r="G38" s="31"/>
      <c r="H38" s="31"/>
      <c r="I38" s="7" t="str">
        <f t="shared" si="0"/>
        <v xml:space="preserve">  </v>
      </c>
    </row>
    <row r="39" spans="1:9">
      <c r="C39" s="20" t="s">
        <v>22</v>
      </c>
      <c r="D39" s="8" t="s">
        <v>102</v>
      </c>
      <c r="E39" s="9"/>
      <c r="F39" s="10"/>
      <c r="G39" s="31"/>
      <c r="H39" s="31"/>
      <c r="I39" s="7" t="str">
        <f t="shared" si="0"/>
        <v xml:space="preserve">  </v>
      </c>
    </row>
    <row r="40" spans="1:9">
      <c r="C40" s="22"/>
      <c r="D40" s="8" t="s">
        <v>103</v>
      </c>
      <c r="E40" s="9"/>
      <c r="F40" s="10"/>
      <c r="G40" s="31"/>
      <c r="H40" s="31"/>
      <c r="I40" s="7" t="str">
        <f t="shared" si="0"/>
        <v xml:space="preserve">  </v>
      </c>
    </row>
    <row r="41" spans="1:9">
      <c r="C41" s="19"/>
      <c r="D41" s="8" t="s">
        <v>104</v>
      </c>
      <c r="E41" s="9"/>
      <c r="F41" s="10"/>
      <c r="G41" s="31"/>
      <c r="H41" s="31"/>
      <c r="I41" s="7" t="str">
        <f t="shared" si="0"/>
        <v xml:space="preserve">  </v>
      </c>
    </row>
    <row r="42" spans="1:9">
      <c r="C42" s="34" t="s">
        <v>24</v>
      </c>
      <c r="D42" s="8" t="s">
        <v>32</v>
      </c>
      <c r="E42" s="9"/>
      <c r="F42" s="10"/>
      <c r="G42" s="31"/>
      <c r="H42" s="31"/>
      <c r="I42" s="7" t="str">
        <f t="shared" si="0"/>
        <v xml:space="preserve">  </v>
      </c>
    </row>
    <row r="43" spans="1:9" ht="15.75" thickBot="1">
      <c r="F43" s="11" t="s">
        <v>6</v>
      </c>
      <c r="G43" s="24">
        <f>SUM(G38:G42)</f>
        <v>0</v>
      </c>
      <c r="H43" s="24">
        <f>SUM(H38:H42)</f>
        <v>0</v>
      </c>
      <c r="I43" s="7"/>
    </row>
    <row r="44" spans="1:9" ht="19.5" thickBot="1">
      <c r="A44" s="119" t="s">
        <v>89</v>
      </c>
      <c r="B44" s="120"/>
      <c r="C44" s="120"/>
      <c r="D44" s="120"/>
      <c r="E44" s="120"/>
      <c r="F44" s="121"/>
      <c r="G44" s="13" t="s">
        <v>85</v>
      </c>
      <c r="H44" s="14" t="str">
        <f>IF(G43&gt;4,"3",IF(G43&gt;2,"2",IF(G43&gt;1,"1","0")))</f>
        <v>0</v>
      </c>
      <c r="I44" s="7"/>
    </row>
    <row r="45" spans="1:9" ht="15.75" thickBot="1">
      <c r="A45" s="126" t="s">
        <v>33</v>
      </c>
      <c r="B45" s="127"/>
      <c r="C45" s="128"/>
      <c r="D45" s="128"/>
      <c r="E45" s="128"/>
      <c r="F45" s="129"/>
      <c r="G45" s="15" t="s">
        <v>7</v>
      </c>
      <c r="H45" s="16" t="s">
        <v>8</v>
      </c>
      <c r="I45" s="7"/>
    </row>
    <row r="46" spans="1:9">
      <c r="C46" s="8" t="s">
        <v>30</v>
      </c>
      <c r="D46" s="8" t="s">
        <v>34</v>
      </c>
      <c r="E46" s="9"/>
      <c r="F46" s="10"/>
      <c r="G46" s="40">
        <v>1</v>
      </c>
      <c r="H46" s="31"/>
      <c r="I46" s="7" t="str">
        <f t="shared" si="0"/>
        <v/>
      </c>
    </row>
    <row r="47" spans="1:9">
      <c r="C47" s="36" t="s">
        <v>22</v>
      </c>
      <c r="D47" s="42" t="s">
        <v>35</v>
      </c>
      <c r="E47" s="5"/>
      <c r="F47" s="6"/>
      <c r="G47" s="40"/>
      <c r="H47" s="31"/>
      <c r="I47" s="7" t="str">
        <f t="shared" si="0"/>
        <v xml:space="preserve">  </v>
      </c>
    </row>
    <row r="48" spans="1:9">
      <c r="C48" s="37" t="s">
        <v>24</v>
      </c>
      <c r="D48" s="42" t="s">
        <v>36</v>
      </c>
      <c r="E48" s="41"/>
      <c r="F48" s="6"/>
      <c r="G48" s="31"/>
      <c r="H48" s="31"/>
      <c r="I48" s="7" t="str">
        <f t="shared" si="0"/>
        <v xml:space="preserve">  </v>
      </c>
    </row>
    <row r="49" spans="1:9">
      <c r="C49" s="37" t="s">
        <v>38</v>
      </c>
      <c r="D49" s="38" t="s">
        <v>35</v>
      </c>
      <c r="E49" s="39"/>
      <c r="F49" s="10"/>
      <c r="G49" s="31"/>
      <c r="H49" s="31"/>
      <c r="I49" s="7" t="str">
        <f t="shared" si="0"/>
        <v xml:space="preserve">  </v>
      </c>
    </row>
    <row r="50" spans="1:9">
      <c r="C50" s="37" t="s">
        <v>26</v>
      </c>
      <c r="D50" s="38" t="s">
        <v>34</v>
      </c>
      <c r="E50" s="39"/>
      <c r="F50" s="10"/>
      <c r="G50" s="31"/>
      <c r="H50" s="31"/>
      <c r="I50" s="7" t="str">
        <f t="shared" si="0"/>
        <v xml:space="preserve">  </v>
      </c>
    </row>
    <row r="51" spans="1:9">
      <c r="C51" s="34" t="s">
        <v>39</v>
      </c>
      <c r="D51" s="38" t="s">
        <v>37</v>
      </c>
      <c r="E51" s="39"/>
      <c r="F51" s="10"/>
      <c r="G51" s="31">
        <v>1</v>
      </c>
      <c r="H51" s="31"/>
      <c r="I51" s="7" t="str">
        <f t="shared" si="0"/>
        <v/>
      </c>
    </row>
    <row r="52" spans="1:9" ht="15.75" thickBot="1">
      <c r="F52" s="11" t="s">
        <v>6</v>
      </c>
      <c r="G52" s="24">
        <f>SUM(G46:G51)</f>
        <v>2</v>
      </c>
      <c r="H52" s="24">
        <f>SUM(H46:H51)</f>
        <v>0</v>
      </c>
      <c r="I52" s="7"/>
    </row>
    <row r="53" spans="1:9" ht="19.5" thickBot="1">
      <c r="A53" s="119" t="s">
        <v>90</v>
      </c>
      <c r="B53" s="120"/>
      <c r="C53" s="120"/>
      <c r="D53" s="120"/>
      <c r="E53" s="120"/>
      <c r="F53" s="121"/>
      <c r="G53" s="13" t="s">
        <v>85</v>
      </c>
      <c r="H53" s="14" t="str">
        <f>IF(G52&gt;4,"3",IF(G52&gt;2,"2",IF(G52&gt;1,"1","0")))</f>
        <v>1</v>
      </c>
      <c r="I53" s="7"/>
    </row>
    <row r="54" spans="1:9" ht="19.5" customHeight="1" thickBot="1">
      <c r="A54" s="139" t="s">
        <v>40</v>
      </c>
      <c r="B54" s="140"/>
      <c r="C54" s="141"/>
      <c r="D54" s="141"/>
      <c r="E54" s="141"/>
      <c r="F54" s="142"/>
      <c r="G54" s="15" t="s">
        <v>7</v>
      </c>
      <c r="H54" s="16" t="s">
        <v>8</v>
      </c>
      <c r="I54" s="7"/>
    </row>
    <row r="55" spans="1:9" s="23" customFormat="1" ht="12.75">
      <c r="C55" s="20" t="s">
        <v>41</v>
      </c>
      <c r="D55" s="8" t="s">
        <v>42</v>
      </c>
      <c r="E55" s="35"/>
      <c r="F55" s="44"/>
      <c r="G55" s="32"/>
      <c r="H55" s="32"/>
      <c r="I55" s="7" t="str">
        <f t="shared" si="0"/>
        <v xml:space="preserve">  </v>
      </c>
    </row>
    <row r="56" spans="1:9" s="23" customFormat="1" ht="12.75">
      <c r="C56" s="17"/>
      <c r="D56" s="8" t="s">
        <v>43</v>
      </c>
      <c r="E56" s="35"/>
      <c r="F56" s="44"/>
      <c r="G56" s="32"/>
      <c r="H56" s="32"/>
      <c r="I56" s="7" t="str">
        <f t="shared" si="0"/>
        <v xml:space="preserve">  </v>
      </c>
    </row>
    <row r="57" spans="1:9" s="23" customFormat="1" ht="12.75">
      <c r="C57" s="17"/>
      <c r="D57" s="8" t="s">
        <v>44</v>
      </c>
      <c r="E57" s="35"/>
      <c r="F57" s="44"/>
      <c r="G57" s="32"/>
      <c r="H57" s="32"/>
      <c r="I57" s="7" t="str">
        <f t="shared" si="0"/>
        <v xml:space="preserve">  </v>
      </c>
    </row>
    <row r="58" spans="1:9" s="23" customFormat="1" ht="12.75">
      <c r="C58" s="17"/>
      <c r="D58" s="8" t="s">
        <v>45</v>
      </c>
      <c r="E58" s="35"/>
      <c r="F58" s="44"/>
      <c r="G58" s="32"/>
      <c r="H58" s="32"/>
      <c r="I58" s="7" t="str">
        <f t="shared" si="0"/>
        <v xml:space="preserve">  </v>
      </c>
    </row>
    <row r="59" spans="1:9" s="23" customFormat="1" ht="12.75">
      <c r="C59" s="43"/>
      <c r="D59" s="8" t="s">
        <v>46</v>
      </c>
      <c r="E59" s="35"/>
      <c r="F59" s="44"/>
      <c r="G59" s="32"/>
      <c r="H59" s="32"/>
      <c r="I59" s="7" t="str">
        <f t="shared" si="0"/>
        <v xml:space="preserve">  </v>
      </c>
    </row>
    <row r="60" spans="1:9" s="23" customFormat="1" ht="12.75">
      <c r="C60" s="20" t="s">
        <v>47</v>
      </c>
      <c r="D60" s="8" t="s">
        <v>42</v>
      </c>
      <c r="E60" s="35"/>
      <c r="F60" s="44"/>
      <c r="G60" s="32"/>
      <c r="H60" s="32"/>
      <c r="I60" s="7" t="str">
        <f t="shared" si="0"/>
        <v xml:space="preserve">  </v>
      </c>
    </row>
    <row r="61" spans="1:9" s="23" customFormat="1" ht="12.75">
      <c r="C61" s="17"/>
      <c r="D61" s="8" t="s">
        <v>43</v>
      </c>
      <c r="E61" s="35"/>
      <c r="F61" s="44"/>
      <c r="G61" s="32"/>
      <c r="H61" s="32"/>
      <c r="I61" s="7" t="str">
        <f t="shared" si="0"/>
        <v xml:space="preserve">  </v>
      </c>
    </row>
    <row r="62" spans="1:9" s="23" customFormat="1" ht="12.75">
      <c r="C62" s="43"/>
      <c r="D62" s="8" t="s">
        <v>44</v>
      </c>
      <c r="E62" s="35"/>
      <c r="F62" s="44"/>
      <c r="G62" s="32"/>
      <c r="H62" s="32"/>
      <c r="I62" s="7" t="str">
        <f t="shared" si="0"/>
        <v xml:space="preserve">  </v>
      </c>
    </row>
    <row r="63" spans="1:9" s="23" customFormat="1" ht="13.5" thickBot="1">
      <c r="F63" s="25" t="s">
        <v>6</v>
      </c>
      <c r="G63" s="26">
        <f>SUM(G55:G62)</f>
        <v>0</v>
      </c>
      <c r="H63" s="26">
        <f>SUM(H55:H62)</f>
        <v>0</v>
      </c>
      <c r="I63" s="7"/>
    </row>
    <row r="64" spans="1:9" ht="19.5" thickBot="1">
      <c r="A64" s="119" t="s">
        <v>91</v>
      </c>
      <c r="B64" s="120"/>
      <c r="C64" s="120"/>
      <c r="D64" s="120"/>
      <c r="E64" s="120"/>
      <c r="F64" s="121"/>
      <c r="G64" s="13" t="s">
        <v>85</v>
      </c>
      <c r="H64" s="14" t="str">
        <f>IF(G63&gt;6,"3",IF(G63&gt;4,"2",IF(G63&gt;2,"1","0")))</f>
        <v>0</v>
      </c>
      <c r="I64" s="7"/>
    </row>
    <row r="65" spans="1:9" s="23" customFormat="1" ht="15.75" customHeight="1" thickBot="1">
      <c r="A65" s="134" t="s">
        <v>48</v>
      </c>
      <c r="B65" s="135"/>
      <c r="C65" s="137"/>
      <c r="D65" s="137"/>
      <c r="E65" s="137"/>
      <c r="F65" s="138"/>
      <c r="G65" s="15" t="s">
        <v>7</v>
      </c>
      <c r="H65" s="16" t="s">
        <v>8</v>
      </c>
      <c r="I65" s="7"/>
    </row>
    <row r="66" spans="1:9" s="23" customFormat="1" ht="12.75">
      <c r="C66" s="8" t="s">
        <v>30</v>
      </c>
      <c r="D66" s="35"/>
      <c r="E66" s="35"/>
      <c r="F66" s="44"/>
      <c r="G66" s="32"/>
      <c r="H66" s="32"/>
      <c r="I66" s="7" t="str">
        <f t="shared" si="0"/>
        <v xml:space="preserve">  </v>
      </c>
    </row>
    <row r="67" spans="1:9" s="23" customFormat="1" ht="12.75">
      <c r="C67" s="33" t="s">
        <v>22</v>
      </c>
      <c r="D67" s="35"/>
      <c r="E67" s="35"/>
      <c r="F67" s="44"/>
      <c r="G67" s="32"/>
      <c r="H67" s="32"/>
      <c r="I67" s="7" t="str">
        <f t="shared" si="0"/>
        <v xml:space="preserve">  </v>
      </c>
    </row>
    <row r="68" spans="1:9">
      <c r="C68" s="38" t="s">
        <v>24</v>
      </c>
      <c r="D68" s="35"/>
      <c r="E68" s="35"/>
      <c r="F68" s="44"/>
      <c r="G68" s="31"/>
      <c r="H68" s="31"/>
      <c r="I68" s="7" t="str">
        <f t="shared" si="0"/>
        <v xml:space="preserve">  </v>
      </c>
    </row>
    <row r="69" spans="1:9">
      <c r="C69" s="38" t="s">
        <v>38</v>
      </c>
      <c r="D69" s="35"/>
      <c r="E69" s="35"/>
      <c r="F69" s="44"/>
      <c r="G69" s="31"/>
      <c r="H69" s="31"/>
      <c r="I69" s="7" t="str">
        <f t="shared" si="0"/>
        <v xml:space="preserve">  </v>
      </c>
    </row>
    <row r="70" spans="1:9">
      <c r="C70" s="38" t="s">
        <v>26</v>
      </c>
      <c r="D70" s="35"/>
      <c r="E70" s="35"/>
      <c r="F70" s="44"/>
      <c r="G70" s="31"/>
      <c r="H70" s="31"/>
      <c r="I70" s="7" t="str">
        <f t="shared" si="0"/>
        <v xml:space="preserve">  </v>
      </c>
    </row>
    <row r="71" spans="1:9">
      <c r="C71" s="8" t="s">
        <v>39</v>
      </c>
      <c r="D71" s="35"/>
      <c r="E71" s="35"/>
      <c r="F71" s="44"/>
      <c r="G71" s="31"/>
      <c r="H71" s="31"/>
      <c r="I71" s="7" t="str">
        <f t="shared" si="0"/>
        <v xml:space="preserve">  </v>
      </c>
    </row>
    <row r="72" spans="1:9" ht="15.75" thickBot="1">
      <c r="C72" s="23"/>
      <c r="D72" s="23"/>
      <c r="E72" s="23"/>
      <c r="F72" s="25" t="s">
        <v>6</v>
      </c>
      <c r="G72" s="27">
        <f>SUM(G66:G71)</f>
        <v>0</v>
      </c>
      <c r="H72" s="27">
        <f>SUM(H66:H71)</f>
        <v>0</v>
      </c>
    </row>
    <row r="73" spans="1:9" ht="19.5" thickBot="1">
      <c r="A73" s="119" t="s">
        <v>92</v>
      </c>
      <c r="B73" s="120"/>
      <c r="C73" s="120"/>
      <c r="D73" s="120"/>
      <c r="E73" s="120"/>
      <c r="F73" s="121"/>
      <c r="G73" s="13" t="s">
        <v>85</v>
      </c>
      <c r="H73" s="14" t="str">
        <f>IF(G72&gt;5,"3",IF(G72&gt;4,"2",IF(G72&gt;3,"1","0")))</f>
        <v>0</v>
      </c>
    </row>
    <row r="76" spans="1:9" ht="19.5" thickBot="1">
      <c r="A76" s="147" t="s">
        <v>49</v>
      </c>
      <c r="B76" s="148"/>
      <c r="C76" s="148"/>
      <c r="D76" s="148"/>
      <c r="E76" s="148"/>
      <c r="F76" s="148"/>
      <c r="G76" s="149"/>
      <c r="H76" s="150"/>
    </row>
    <row r="77" spans="1:9" ht="15.75" thickBot="1">
      <c r="A77" s="126" t="s">
        <v>50</v>
      </c>
      <c r="B77" s="127"/>
      <c r="C77" s="128"/>
      <c r="D77" s="128"/>
      <c r="E77" s="128"/>
      <c r="F77" s="129"/>
      <c r="G77" s="28" t="s">
        <v>7</v>
      </c>
      <c r="H77" s="29" t="s">
        <v>8</v>
      </c>
    </row>
    <row r="78" spans="1:9">
      <c r="C78" s="20" t="s">
        <v>51</v>
      </c>
      <c r="D78" s="8" t="s">
        <v>53</v>
      </c>
      <c r="E78" s="9"/>
      <c r="F78" s="10"/>
      <c r="G78" s="31">
        <v>1</v>
      </c>
      <c r="H78" s="31"/>
      <c r="I78" s="7" t="str">
        <f t="shared" ref="I78:I137" si="2">IF(G78+H78=1,"","  ")</f>
        <v/>
      </c>
    </row>
    <row r="79" spans="1:9">
      <c r="C79" s="22"/>
      <c r="D79" s="8" t="s">
        <v>54</v>
      </c>
      <c r="E79" s="9"/>
      <c r="F79" s="10"/>
      <c r="G79" s="31">
        <v>1</v>
      </c>
      <c r="H79" s="31"/>
      <c r="I79" s="7" t="str">
        <f t="shared" si="2"/>
        <v/>
      </c>
    </row>
    <row r="80" spans="1:9">
      <c r="C80" s="22"/>
      <c r="D80" s="8" t="s">
        <v>55</v>
      </c>
      <c r="E80" s="9"/>
      <c r="F80" s="10"/>
      <c r="G80" s="31">
        <v>1</v>
      </c>
      <c r="H80" s="31"/>
      <c r="I80" s="7" t="str">
        <f t="shared" si="2"/>
        <v/>
      </c>
    </row>
    <row r="81" spans="1:9">
      <c r="C81" s="19"/>
      <c r="D81" s="8" t="s">
        <v>45</v>
      </c>
      <c r="E81" s="9"/>
      <c r="F81" s="10"/>
      <c r="G81" s="31">
        <v>1</v>
      </c>
      <c r="H81" s="31"/>
      <c r="I81" s="7" t="str">
        <f t="shared" si="2"/>
        <v/>
      </c>
    </row>
    <row r="82" spans="1:9">
      <c r="C82" s="20" t="s">
        <v>52</v>
      </c>
      <c r="D82" s="8" t="s">
        <v>56</v>
      </c>
      <c r="E82" s="9"/>
      <c r="F82" s="10"/>
      <c r="G82" s="31">
        <v>1</v>
      </c>
      <c r="H82" s="31"/>
      <c r="I82" s="7" t="str">
        <f t="shared" si="2"/>
        <v/>
      </c>
    </row>
    <row r="83" spans="1:9">
      <c r="C83" s="22"/>
      <c r="D83" s="8" t="s">
        <v>57</v>
      </c>
      <c r="E83" s="9"/>
      <c r="F83" s="10"/>
      <c r="G83" s="31">
        <v>1</v>
      </c>
      <c r="H83" s="31"/>
      <c r="I83" s="7" t="str">
        <f t="shared" si="2"/>
        <v/>
      </c>
    </row>
    <row r="84" spans="1:9">
      <c r="C84" s="22"/>
      <c r="D84" s="8" t="s">
        <v>46</v>
      </c>
      <c r="E84" s="9"/>
      <c r="F84" s="10"/>
      <c r="G84" s="31">
        <v>1</v>
      </c>
      <c r="H84" s="31"/>
      <c r="I84" s="7" t="str">
        <f t="shared" si="2"/>
        <v/>
      </c>
    </row>
    <row r="85" spans="1:9">
      <c r="C85" s="19"/>
      <c r="D85" s="8" t="s">
        <v>58</v>
      </c>
      <c r="E85" s="9"/>
      <c r="F85" s="10"/>
      <c r="G85" s="31">
        <v>1</v>
      </c>
      <c r="H85" s="31"/>
      <c r="I85" s="7" t="str">
        <f t="shared" si="2"/>
        <v/>
      </c>
    </row>
    <row r="86" spans="1:9">
      <c r="C86" s="34" t="s">
        <v>59</v>
      </c>
      <c r="D86" s="8" t="s">
        <v>60</v>
      </c>
      <c r="E86" s="9"/>
      <c r="F86" s="10"/>
      <c r="G86" s="31">
        <v>1</v>
      </c>
      <c r="H86" s="31"/>
      <c r="I86" s="7" t="str">
        <f t="shared" si="2"/>
        <v/>
      </c>
    </row>
    <row r="87" spans="1:9" ht="15.75" thickBot="1">
      <c r="F87" s="30" t="s">
        <v>6</v>
      </c>
      <c r="G87" s="24">
        <f>SUM(G78:G86)</f>
        <v>9</v>
      </c>
      <c r="H87" s="24">
        <f>SUM(H78:H86)</f>
        <v>0</v>
      </c>
      <c r="I87" s="7"/>
    </row>
    <row r="88" spans="1:9" ht="19.5" thickBot="1">
      <c r="A88" s="119" t="s">
        <v>93</v>
      </c>
      <c r="B88" s="120"/>
      <c r="C88" s="120"/>
      <c r="D88" s="120"/>
      <c r="E88" s="120"/>
      <c r="F88" s="121"/>
      <c r="G88" s="13" t="s">
        <v>85</v>
      </c>
      <c r="H88" s="14" t="str">
        <f>IF(G87&gt;7,"3",IF(G87&gt;5,"2",IF(G87&gt;4,"1","0")))</f>
        <v>3</v>
      </c>
      <c r="I88" s="7"/>
    </row>
    <row r="89" spans="1:9">
      <c r="A89" s="123" t="s">
        <v>61</v>
      </c>
      <c r="B89" s="124"/>
      <c r="C89" s="124"/>
      <c r="D89" s="124"/>
      <c r="E89" s="124"/>
      <c r="F89" s="125"/>
      <c r="G89" s="15" t="s">
        <v>7</v>
      </c>
      <c r="H89" s="16" t="s">
        <v>8</v>
      </c>
      <c r="I89" s="7"/>
    </row>
    <row r="90" spans="1:9">
      <c r="C90" s="34" t="s">
        <v>30</v>
      </c>
      <c r="D90" s="8" t="s">
        <v>63</v>
      </c>
      <c r="E90" s="9"/>
      <c r="F90" s="10"/>
      <c r="G90" s="31">
        <v>1</v>
      </c>
      <c r="H90" s="31"/>
      <c r="I90" s="7" t="str">
        <f t="shared" si="2"/>
        <v/>
      </c>
    </row>
    <row r="91" spans="1:9">
      <c r="C91" s="34" t="s">
        <v>22</v>
      </c>
      <c r="D91" s="8" t="s">
        <v>64</v>
      </c>
      <c r="E91" s="9"/>
      <c r="F91" s="10"/>
      <c r="G91" s="31">
        <v>1</v>
      </c>
      <c r="H91" s="31"/>
      <c r="I91" s="7" t="str">
        <f t="shared" si="2"/>
        <v/>
      </c>
    </row>
    <row r="92" spans="1:9">
      <c r="C92" s="34" t="s">
        <v>65</v>
      </c>
      <c r="D92" s="8" t="s">
        <v>99</v>
      </c>
      <c r="E92" s="9"/>
      <c r="F92" s="10"/>
      <c r="G92" s="31">
        <v>1</v>
      </c>
      <c r="H92" s="31"/>
      <c r="I92" s="7" t="str">
        <f t="shared" si="2"/>
        <v/>
      </c>
    </row>
    <row r="93" spans="1:9">
      <c r="C93" s="20" t="s">
        <v>24</v>
      </c>
      <c r="D93" s="8" t="s">
        <v>66</v>
      </c>
      <c r="E93" s="9"/>
      <c r="F93" s="10"/>
      <c r="G93" s="31">
        <v>1</v>
      </c>
      <c r="H93" s="31"/>
      <c r="I93" s="7" t="str">
        <f t="shared" si="2"/>
        <v/>
      </c>
    </row>
    <row r="94" spans="1:9">
      <c r="C94" s="19"/>
      <c r="D94" s="8" t="s">
        <v>67</v>
      </c>
      <c r="E94" s="9"/>
      <c r="F94" s="10"/>
      <c r="G94" s="31">
        <v>1</v>
      </c>
      <c r="H94" s="31"/>
      <c r="I94" s="7" t="str">
        <f t="shared" si="2"/>
        <v/>
      </c>
    </row>
    <row r="95" spans="1:9" ht="15.75" thickBot="1">
      <c r="F95" s="30" t="s">
        <v>6</v>
      </c>
      <c r="G95" s="24">
        <f>SUM(G90:G94)</f>
        <v>5</v>
      </c>
      <c r="H95" s="24">
        <f>SUM(H90:H94)</f>
        <v>0</v>
      </c>
      <c r="I95" s="7"/>
    </row>
    <row r="96" spans="1:9" ht="19.5" thickBot="1">
      <c r="A96" s="119" t="s">
        <v>94</v>
      </c>
      <c r="B96" s="120"/>
      <c r="C96" s="120"/>
      <c r="D96" s="120"/>
      <c r="E96" s="120"/>
      <c r="F96" s="121"/>
      <c r="G96" s="13" t="s">
        <v>85</v>
      </c>
      <c r="H96" s="14" t="str">
        <f>IF(G95&gt;4,"3",IF(G95&gt;2,"2",IF(G95&gt;1,"1","0")))</f>
        <v>3</v>
      </c>
      <c r="I96" s="7"/>
    </row>
    <row r="97" spans="1:9">
      <c r="A97" s="123" t="s">
        <v>68</v>
      </c>
      <c r="B97" s="124"/>
      <c r="C97" s="124"/>
      <c r="D97" s="124"/>
      <c r="E97" s="124"/>
      <c r="F97" s="125"/>
      <c r="G97" s="15" t="s">
        <v>7</v>
      </c>
      <c r="H97" s="16" t="s">
        <v>8</v>
      </c>
      <c r="I97" s="7"/>
    </row>
    <row r="98" spans="1:9">
      <c r="C98" s="20" t="s">
        <v>30</v>
      </c>
      <c r="D98" s="8" t="s">
        <v>69</v>
      </c>
      <c r="E98" s="9"/>
      <c r="F98" s="10"/>
      <c r="G98" s="31">
        <v>1</v>
      </c>
      <c r="H98" s="31"/>
      <c r="I98" s="7" t="str">
        <f t="shared" si="2"/>
        <v/>
      </c>
    </row>
    <row r="99" spans="1:9">
      <c r="C99" s="19"/>
      <c r="D99" s="8" t="s">
        <v>100</v>
      </c>
      <c r="E99" s="9"/>
      <c r="F99" s="10"/>
      <c r="G99" s="31">
        <v>1</v>
      </c>
      <c r="H99" s="31"/>
      <c r="I99" s="7" t="str">
        <f t="shared" si="2"/>
        <v/>
      </c>
    </row>
    <row r="100" spans="1:9">
      <c r="C100" s="20" t="s">
        <v>22</v>
      </c>
      <c r="D100" s="8" t="s">
        <v>70</v>
      </c>
      <c r="E100" s="9"/>
      <c r="F100" s="10"/>
      <c r="G100" s="31">
        <v>1</v>
      </c>
      <c r="H100" s="31"/>
      <c r="I100" s="7" t="str">
        <f t="shared" si="2"/>
        <v/>
      </c>
    </row>
    <row r="101" spans="1:9">
      <c r="C101" s="19"/>
      <c r="D101" s="8" t="s">
        <v>101</v>
      </c>
      <c r="E101" s="9"/>
      <c r="F101" s="10"/>
      <c r="G101" s="31">
        <v>1</v>
      </c>
      <c r="H101" s="31"/>
      <c r="I101" s="7" t="str">
        <f t="shared" si="2"/>
        <v/>
      </c>
    </row>
    <row r="102" spans="1:9">
      <c r="C102" s="34" t="s">
        <v>27</v>
      </c>
      <c r="D102" s="8" t="s">
        <v>71</v>
      </c>
      <c r="E102" s="9"/>
      <c r="F102" s="10"/>
      <c r="G102" s="31">
        <v>1</v>
      </c>
      <c r="H102" s="31"/>
      <c r="I102" s="7" t="str">
        <f t="shared" si="2"/>
        <v/>
      </c>
    </row>
    <row r="103" spans="1:9" ht="15.75" thickBot="1">
      <c r="F103" s="30" t="s">
        <v>6</v>
      </c>
      <c r="G103" s="24">
        <f>SUM(G98:G102)</f>
        <v>5</v>
      </c>
      <c r="H103" s="24">
        <f>SUM(H98:H102)</f>
        <v>0</v>
      </c>
      <c r="I103" s="7"/>
    </row>
    <row r="104" spans="1:9" ht="19.5" thickBot="1">
      <c r="A104" s="119" t="s">
        <v>94</v>
      </c>
      <c r="B104" s="120"/>
      <c r="C104" s="120"/>
      <c r="D104" s="120"/>
      <c r="E104" s="120"/>
      <c r="F104" s="121"/>
      <c r="G104" s="13" t="s">
        <v>85</v>
      </c>
      <c r="H104" s="14" t="str">
        <f>IF(G103&gt;4,"3",IF(G103&gt;2,"2",IF(G103&gt;1,"1","0")))</f>
        <v>3</v>
      </c>
      <c r="I104" s="7"/>
    </row>
    <row r="105" spans="1:9" ht="15.75" thickBot="1">
      <c r="A105" s="126" t="s">
        <v>72</v>
      </c>
      <c r="B105" s="127"/>
      <c r="C105" s="128"/>
      <c r="D105" s="128"/>
      <c r="E105" s="128"/>
      <c r="F105" s="129"/>
      <c r="G105" s="15" t="s">
        <v>7</v>
      </c>
      <c r="H105" s="16" t="s">
        <v>8</v>
      </c>
      <c r="I105" s="7"/>
    </row>
    <row r="106" spans="1:9">
      <c r="C106" s="38" t="s">
        <v>73</v>
      </c>
      <c r="D106" s="9"/>
      <c r="E106" s="9"/>
      <c r="F106" s="10"/>
      <c r="G106" s="31">
        <v>1</v>
      </c>
      <c r="H106" s="31"/>
      <c r="I106" s="7" t="str">
        <f t="shared" si="2"/>
        <v/>
      </c>
    </row>
    <row r="107" spans="1:9">
      <c r="C107" s="8" t="s">
        <v>74</v>
      </c>
      <c r="D107" s="9"/>
      <c r="E107" s="9"/>
      <c r="F107" s="10"/>
      <c r="G107" s="31">
        <v>1</v>
      </c>
      <c r="H107" s="31"/>
      <c r="I107" s="7" t="str">
        <f t="shared" si="2"/>
        <v/>
      </c>
    </row>
    <row r="108" spans="1:9" ht="15.75" thickBot="1">
      <c r="F108" s="30" t="s">
        <v>6</v>
      </c>
      <c r="G108" s="24">
        <f>SUM(G106:G107)</f>
        <v>2</v>
      </c>
      <c r="H108" s="24">
        <f>SUM(H106:H107)</f>
        <v>0</v>
      </c>
      <c r="I108" s="7"/>
    </row>
    <row r="109" spans="1:9" ht="19.5" thickBot="1">
      <c r="A109" s="119" t="s">
        <v>95</v>
      </c>
      <c r="B109" s="120"/>
      <c r="C109" s="120"/>
      <c r="D109" s="120"/>
      <c r="E109" s="120"/>
      <c r="F109" s="121"/>
      <c r="G109" s="13" t="s">
        <v>85</v>
      </c>
      <c r="H109" s="14" t="str">
        <f>IF(G108=2,"3","0")</f>
        <v>3</v>
      </c>
      <c r="I109" s="7"/>
    </row>
    <row r="110" spans="1:9" ht="15.75" thickBot="1">
      <c r="A110" s="130" t="s">
        <v>75</v>
      </c>
      <c r="B110" s="131"/>
      <c r="C110" s="132"/>
      <c r="D110" s="132"/>
      <c r="E110" s="132"/>
      <c r="F110" s="133"/>
      <c r="G110" s="15" t="s">
        <v>7</v>
      </c>
      <c r="H110" s="16" t="s">
        <v>8</v>
      </c>
      <c r="I110" s="7"/>
    </row>
    <row r="111" spans="1:9">
      <c r="C111" s="8" t="s">
        <v>77</v>
      </c>
      <c r="D111" s="9"/>
      <c r="E111" s="9"/>
      <c r="F111" s="10"/>
      <c r="G111" s="31">
        <v>1</v>
      </c>
      <c r="H111" s="31"/>
      <c r="I111" s="7" t="str">
        <f t="shared" si="2"/>
        <v/>
      </c>
    </row>
    <row r="112" spans="1:9">
      <c r="C112" s="8" t="s">
        <v>76</v>
      </c>
      <c r="D112" s="9"/>
      <c r="E112" s="9"/>
      <c r="F112" s="10"/>
      <c r="G112" s="31">
        <v>1</v>
      </c>
      <c r="H112" s="31"/>
      <c r="I112" s="7" t="str">
        <f t="shared" si="2"/>
        <v/>
      </c>
    </row>
    <row r="113" spans="1:9">
      <c r="C113" s="8" t="s">
        <v>78</v>
      </c>
      <c r="D113" s="9"/>
      <c r="E113" s="9"/>
      <c r="F113" s="10"/>
      <c r="G113" s="31">
        <v>1</v>
      </c>
      <c r="H113" s="31"/>
      <c r="I113" s="7" t="str">
        <f t="shared" si="2"/>
        <v/>
      </c>
    </row>
    <row r="114" spans="1:9" ht="15.75" thickBot="1">
      <c r="F114" s="30" t="s">
        <v>6</v>
      </c>
      <c r="G114" s="24">
        <f>SUM(G111:G113)</f>
        <v>3</v>
      </c>
      <c r="H114" s="24">
        <f>SUM(H111:H113)</f>
        <v>0</v>
      </c>
      <c r="I114" s="7"/>
    </row>
    <row r="115" spans="1:9" ht="19.5" thickBot="1">
      <c r="A115" s="119" t="s">
        <v>96</v>
      </c>
      <c r="B115" s="120"/>
      <c r="C115" s="120"/>
      <c r="D115" s="120"/>
      <c r="E115" s="120"/>
      <c r="F115" s="121"/>
      <c r="G115" s="13" t="s">
        <v>85</v>
      </c>
      <c r="H115" s="14" t="str">
        <f>IF(G114=3,"3",IF(G114=2,"2","0"))</f>
        <v>3</v>
      </c>
      <c r="I115" s="7"/>
    </row>
    <row r="116" spans="1:9">
      <c r="A116" s="123" t="s">
        <v>79</v>
      </c>
      <c r="B116" s="124"/>
      <c r="C116" s="124"/>
      <c r="D116" s="124"/>
      <c r="E116" s="124"/>
      <c r="F116" s="125"/>
      <c r="G116" s="15" t="s">
        <v>7</v>
      </c>
      <c r="H116" s="16" t="s">
        <v>8</v>
      </c>
      <c r="I116" s="7"/>
    </row>
    <row r="117" spans="1:9">
      <c r="C117" s="8" t="s">
        <v>30</v>
      </c>
      <c r="D117" s="9"/>
      <c r="E117" s="9"/>
      <c r="F117" s="10"/>
      <c r="G117" s="31"/>
      <c r="H117" s="31"/>
      <c r="I117" s="7" t="str">
        <f t="shared" si="2"/>
        <v xml:space="preserve">  </v>
      </c>
    </row>
    <row r="118" spans="1:9">
      <c r="C118" s="33" t="s">
        <v>22</v>
      </c>
      <c r="D118" s="9"/>
      <c r="E118" s="9"/>
      <c r="F118" s="10"/>
      <c r="G118" s="31"/>
      <c r="H118" s="31"/>
      <c r="I118" s="7" t="str">
        <f t="shared" si="2"/>
        <v xml:space="preserve">  </v>
      </c>
    </row>
    <row r="119" spans="1:9">
      <c r="C119" s="38" t="s">
        <v>24</v>
      </c>
      <c r="D119" s="9"/>
      <c r="E119" s="9"/>
      <c r="F119" s="10"/>
      <c r="G119" s="31"/>
      <c r="H119" s="31"/>
      <c r="I119" s="7" t="str">
        <f t="shared" si="2"/>
        <v xml:space="preserve">  </v>
      </c>
    </row>
    <row r="120" spans="1:9">
      <c r="C120" s="38" t="s">
        <v>38</v>
      </c>
      <c r="D120" s="9"/>
      <c r="E120" s="9"/>
      <c r="F120" s="10"/>
      <c r="G120" s="31"/>
      <c r="H120" s="31"/>
      <c r="I120" s="7" t="str">
        <f t="shared" si="2"/>
        <v xml:space="preserve">  </v>
      </c>
    </row>
    <row r="121" spans="1:9">
      <c r="C121" s="38" t="s">
        <v>26</v>
      </c>
      <c r="D121" s="9"/>
      <c r="E121" s="9"/>
      <c r="F121" s="10"/>
      <c r="G121" s="31"/>
      <c r="H121" s="31"/>
      <c r="I121" s="7" t="str">
        <f t="shared" si="2"/>
        <v xml:space="preserve">  </v>
      </c>
    </row>
    <row r="122" spans="1:9">
      <c r="C122" s="8" t="s">
        <v>39</v>
      </c>
      <c r="D122" s="9"/>
      <c r="E122" s="9"/>
      <c r="F122" s="10"/>
      <c r="G122" s="31"/>
      <c r="H122" s="31"/>
      <c r="I122" s="7" t="str">
        <f t="shared" si="2"/>
        <v xml:space="preserve">  </v>
      </c>
    </row>
    <row r="123" spans="1:9" ht="15.75" thickBot="1">
      <c r="F123" s="30" t="s">
        <v>6</v>
      </c>
      <c r="G123" s="24">
        <f>SUM(G117:G122)</f>
        <v>0</v>
      </c>
      <c r="H123" s="24">
        <f>SUM(H117:H122)</f>
        <v>0</v>
      </c>
      <c r="I123" s="7"/>
    </row>
    <row r="124" spans="1:9" ht="19.5" thickBot="1">
      <c r="A124" s="119" t="s">
        <v>97</v>
      </c>
      <c r="B124" s="120"/>
      <c r="C124" s="120"/>
      <c r="D124" s="120"/>
      <c r="E124" s="120"/>
      <c r="F124" s="121"/>
      <c r="G124" s="13" t="s">
        <v>85</v>
      </c>
      <c r="H124" s="14" t="str">
        <f>IF(G123&gt;5,"3",IF(G123&gt;3,"2",IF(G123&gt;2,"1","0")))</f>
        <v>0</v>
      </c>
      <c r="I124" s="7"/>
    </row>
    <row r="125" spans="1:9" ht="15.75" thickBot="1">
      <c r="A125" s="126" t="s">
        <v>80</v>
      </c>
      <c r="B125" s="127"/>
      <c r="C125" s="128"/>
      <c r="D125" s="128"/>
      <c r="E125" s="128"/>
      <c r="F125" s="129"/>
      <c r="G125" s="15" t="s">
        <v>7</v>
      </c>
      <c r="H125" s="16" t="s">
        <v>8</v>
      </c>
      <c r="I125" s="7"/>
    </row>
    <row r="126" spans="1:9">
      <c r="C126" s="8" t="s">
        <v>30</v>
      </c>
      <c r="D126" s="9"/>
      <c r="E126" s="9"/>
      <c r="F126" s="10"/>
      <c r="G126" s="31"/>
      <c r="H126" s="31"/>
      <c r="I126" s="7" t="str">
        <f t="shared" si="2"/>
        <v xml:space="preserve">  </v>
      </c>
    </row>
    <row r="127" spans="1:9">
      <c r="C127" s="33" t="s">
        <v>22</v>
      </c>
      <c r="D127" s="9"/>
      <c r="E127" s="9"/>
      <c r="F127" s="10"/>
      <c r="G127" s="31"/>
      <c r="H127" s="31"/>
      <c r="I127" s="7" t="str">
        <f t="shared" si="2"/>
        <v xml:space="preserve">  </v>
      </c>
    </row>
    <row r="128" spans="1:9">
      <c r="C128" s="38" t="s">
        <v>24</v>
      </c>
      <c r="D128" s="9"/>
      <c r="E128" s="9"/>
      <c r="F128" s="10"/>
      <c r="G128" s="31"/>
      <c r="H128" s="31"/>
      <c r="I128" s="7" t="str">
        <f t="shared" si="2"/>
        <v xml:space="preserve">  </v>
      </c>
    </row>
    <row r="129" spans="1:9">
      <c r="C129" s="38" t="s">
        <v>38</v>
      </c>
      <c r="D129" s="9"/>
      <c r="E129" s="9"/>
      <c r="F129" s="10"/>
      <c r="G129" s="31"/>
      <c r="H129" s="31"/>
      <c r="I129" s="7" t="str">
        <f t="shared" si="2"/>
        <v xml:space="preserve">  </v>
      </c>
    </row>
    <row r="130" spans="1:9">
      <c r="C130" s="38" t="s">
        <v>26</v>
      </c>
      <c r="D130" s="9"/>
      <c r="E130" s="9"/>
      <c r="F130" s="10"/>
      <c r="G130" s="31"/>
      <c r="H130" s="31"/>
      <c r="I130" s="7" t="str">
        <f t="shared" si="2"/>
        <v xml:space="preserve">  </v>
      </c>
    </row>
    <row r="131" spans="1:9">
      <c r="C131" s="8" t="s">
        <v>39</v>
      </c>
      <c r="D131" s="9"/>
      <c r="E131" s="9"/>
      <c r="F131" s="10"/>
      <c r="G131" s="31"/>
      <c r="H131" s="31"/>
      <c r="I131" s="7" t="str">
        <f t="shared" si="2"/>
        <v xml:space="preserve">  </v>
      </c>
    </row>
    <row r="132" spans="1:9" ht="15.75" thickBot="1">
      <c r="F132" s="30" t="s">
        <v>6</v>
      </c>
      <c r="G132" s="24">
        <f>SUM(G126:G131)</f>
        <v>0</v>
      </c>
      <c r="H132" s="24">
        <f>SUM(H126:H131)</f>
        <v>0</v>
      </c>
      <c r="I132" s="7"/>
    </row>
    <row r="133" spans="1:9" ht="19.5" thickBot="1">
      <c r="A133" s="119" t="s">
        <v>97</v>
      </c>
      <c r="B133" s="120"/>
      <c r="C133" s="120"/>
      <c r="D133" s="120"/>
      <c r="E133" s="120"/>
      <c r="F133" s="121"/>
      <c r="G133" s="13" t="s">
        <v>85</v>
      </c>
      <c r="H133" s="14" t="str">
        <f>IF(G132&gt;5,"3",IF(G132&gt;3,"2",IF(G132&gt;2,"1","0")))</f>
        <v>0</v>
      </c>
      <c r="I133" s="7"/>
    </row>
    <row r="134" spans="1:9" ht="15.75" thickBot="1">
      <c r="A134" s="126" t="s">
        <v>81</v>
      </c>
      <c r="B134" s="127"/>
      <c r="C134" s="128"/>
      <c r="D134" s="128"/>
      <c r="E134" s="128"/>
      <c r="F134" s="129"/>
      <c r="G134" s="15" t="s">
        <v>7</v>
      </c>
      <c r="H134" s="16" t="s">
        <v>8</v>
      </c>
      <c r="I134" s="7"/>
    </row>
    <row r="135" spans="1:9">
      <c r="C135" s="45" t="s">
        <v>82</v>
      </c>
      <c r="D135" s="9"/>
      <c r="E135" s="9"/>
      <c r="F135" s="10"/>
      <c r="G135" s="31"/>
      <c r="H135" s="31"/>
      <c r="I135" s="7" t="str">
        <f t="shared" si="2"/>
        <v xml:space="preserve">  </v>
      </c>
    </row>
    <row r="136" spans="1:9">
      <c r="C136" s="45" t="s">
        <v>83</v>
      </c>
      <c r="D136" s="9"/>
      <c r="E136" s="9"/>
      <c r="F136" s="10"/>
      <c r="G136" s="31"/>
      <c r="H136" s="31"/>
      <c r="I136" s="7" t="str">
        <f t="shared" si="2"/>
        <v xml:space="preserve">  </v>
      </c>
    </row>
    <row r="137" spans="1:9">
      <c r="C137" s="45" t="s">
        <v>84</v>
      </c>
      <c r="D137" s="9"/>
      <c r="E137" s="9"/>
      <c r="F137" s="10"/>
      <c r="G137" s="31"/>
      <c r="H137" s="31"/>
      <c r="I137" s="7" t="str">
        <f t="shared" si="2"/>
        <v xml:space="preserve">  </v>
      </c>
    </row>
    <row r="138" spans="1:9" ht="15.75" thickBot="1">
      <c r="F138" s="30" t="s">
        <v>6</v>
      </c>
      <c r="G138" s="24">
        <f>SUM(G135:G137)</f>
        <v>0</v>
      </c>
      <c r="H138" s="24">
        <f>SUM(H135:H137)</f>
        <v>0</v>
      </c>
    </row>
    <row r="139" spans="1:9" ht="19.5" thickBot="1">
      <c r="A139" s="119" t="s">
        <v>98</v>
      </c>
      <c r="B139" s="120"/>
      <c r="C139" s="120"/>
      <c r="D139" s="120"/>
      <c r="E139" s="120"/>
      <c r="F139" s="121"/>
      <c r="G139" s="13" t="s">
        <v>85</v>
      </c>
      <c r="H139" s="14" t="str">
        <f>IF(G138=3,"3",IF(G138=2,"1","0"))</f>
        <v>0</v>
      </c>
    </row>
  </sheetData>
  <sheetProtection password="CD56" sheet="1" objects="1" scenarios="1" selectLockedCells="1"/>
  <mergeCells count="39">
    <mergeCell ref="A2:F2"/>
    <mergeCell ref="C5:F5"/>
    <mergeCell ref="C6:F6"/>
    <mergeCell ref="C7:F7"/>
    <mergeCell ref="C8:F8"/>
    <mergeCell ref="A3:H3"/>
    <mergeCell ref="A76:H76"/>
    <mergeCell ref="A10:F10"/>
    <mergeCell ref="A21:F21"/>
    <mergeCell ref="A36:F36"/>
    <mergeCell ref="A44:F44"/>
    <mergeCell ref="A115:F115"/>
    <mergeCell ref="A124:F124"/>
    <mergeCell ref="A133:F133"/>
    <mergeCell ref="A4:F4"/>
    <mergeCell ref="A11:F11"/>
    <mergeCell ref="A22:F22"/>
    <mergeCell ref="A37:F37"/>
    <mergeCell ref="A45:F45"/>
    <mergeCell ref="A54:F54"/>
    <mergeCell ref="A65:F65"/>
    <mergeCell ref="A77:F77"/>
    <mergeCell ref="A89:F89"/>
    <mergeCell ref="A1:E1"/>
    <mergeCell ref="A139:F139"/>
    <mergeCell ref="I1:I2"/>
    <mergeCell ref="A53:F53"/>
    <mergeCell ref="A64:F64"/>
    <mergeCell ref="A73:F73"/>
    <mergeCell ref="A88:F88"/>
    <mergeCell ref="A96:F96"/>
    <mergeCell ref="A104:F104"/>
    <mergeCell ref="A97:F97"/>
    <mergeCell ref="A105:F105"/>
    <mergeCell ref="A110:F110"/>
    <mergeCell ref="A116:F116"/>
    <mergeCell ref="A125:F125"/>
    <mergeCell ref="A134:F134"/>
    <mergeCell ref="A109:F109"/>
  </mergeCells>
  <conditionalFormatting sqref="I5:I71">
    <cfRule type="cellIs" dxfId="4" priority="6" stopIfTrue="1" operator="equal">
      <formula>"  "</formula>
    </cfRule>
  </conditionalFormatting>
  <conditionalFormatting sqref="I5:I71">
    <cfRule type="cellIs" dxfId="3" priority="4" operator="greaterThan">
      <formula>1</formula>
    </cfRule>
    <cfRule type="colorScale" priority="5">
      <colorScale>
        <cfvo type="num" val="#REF!"/>
        <cfvo type="max" val="0"/>
        <color rgb="FFFF0000"/>
        <color rgb="FFFFEF9C"/>
      </colorScale>
    </cfRule>
  </conditionalFormatting>
  <conditionalFormatting sqref="I78:I137">
    <cfRule type="cellIs" dxfId="2" priority="3" stopIfTrue="1" operator="equal">
      <formula>"  "</formula>
    </cfRule>
  </conditionalFormatting>
  <conditionalFormatting sqref="I78:I137">
    <cfRule type="cellIs" dxfId="1" priority="1" operator="greaterThan">
      <formula>1</formula>
    </cfRule>
    <cfRule type="colorScale" priority="2">
      <colorScale>
        <cfvo type="num" val="#REF!"/>
        <cfvo type="max" val="0"/>
        <color rgb="FFFF0000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7"/>
  <sheetViews>
    <sheetView tabSelected="1" zoomScale="70" zoomScaleNormal="70" workbookViewId="0">
      <selection activeCell="C2" sqref="C2"/>
    </sheetView>
  </sheetViews>
  <sheetFormatPr baseColWidth="10" defaultRowHeight="15.75"/>
  <cols>
    <col min="1" max="1" width="5.28515625" style="11" customWidth="1"/>
    <col min="2" max="2" width="29.42578125" style="1" customWidth="1"/>
    <col min="3" max="3" width="86.42578125" style="1" customWidth="1"/>
    <col min="4" max="4" width="3.85546875" style="1" customWidth="1"/>
    <col min="5" max="8" width="3.140625" style="1" customWidth="1"/>
    <col min="9" max="9" width="8.7109375" style="47" customWidth="1"/>
    <col min="10" max="10" width="12.42578125" style="48" customWidth="1"/>
    <col min="11" max="11" width="2.28515625" style="1" customWidth="1"/>
    <col min="12" max="12" width="22.85546875" style="1" customWidth="1"/>
    <col min="13" max="13" width="10.7109375" style="49" customWidth="1"/>
    <col min="14" max="14" width="10.7109375" style="50" hidden="1" customWidth="1"/>
    <col min="15" max="15" width="10.7109375" style="98" hidden="1" customWidth="1"/>
    <col min="16" max="16" width="10.7109375" style="99" hidden="1" customWidth="1"/>
    <col min="17" max="18" width="1.5703125" style="98" hidden="1" customWidth="1"/>
    <col min="19" max="19" width="1.5703125" style="100" hidden="1" customWidth="1"/>
    <col min="20" max="20" width="10.7109375" style="100" hidden="1" customWidth="1"/>
    <col min="21" max="23" width="10.7109375" style="51" hidden="1" customWidth="1"/>
    <col min="24" max="24" width="10.7109375" style="50" hidden="1" customWidth="1"/>
    <col min="25" max="25" width="0.28515625" style="50" customWidth="1"/>
    <col min="26" max="29" width="9.140625" style="52" customWidth="1"/>
    <col min="30" max="30" width="9.140625" style="53" customWidth="1"/>
    <col min="31" max="31" width="9.140625" style="1" customWidth="1"/>
    <col min="32" max="16384" width="11.42578125" style="1"/>
  </cols>
  <sheetData>
    <row r="1" spans="1:28">
      <c r="A1" s="163" t="s">
        <v>113</v>
      </c>
      <c r="B1" s="164"/>
      <c r="C1" s="46"/>
      <c r="D1" s="165" t="s">
        <v>114</v>
      </c>
      <c r="E1" s="166"/>
      <c r="F1" s="166"/>
      <c r="G1" s="166"/>
      <c r="H1" s="167"/>
    </row>
    <row r="2" spans="1:28" ht="21.75" customHeight="1" thickBot="1">
      <c r="A2" s="171" t="s">
        <v>115</v>
      </c>
      <c r="B2" s="172"/>
      <c r="C2" s="46"/>
      <c r="D2" s="168"/>
      <c r="E2" s="169"/>
      <c r="F2" s="169"/>
      <c r="G2" s="169"/>
      <c r="H2" s="170"/>
      <c r="N2" s="54"/>
      <c r="T2" s="101"/>
      <c r="U2" s="55"/>
      <c r="V2" s="55"/>
      <c r="W2" s="55"/>
      <c r="X2" s="54"/>
      <c r="Y2" s="54"/>
    </row>
    <row r="3" spans="1:28" ht="16.5" thickBot="1">
      <c r="A3" s="173" t="s">
        <v>116</v>
      </c>
      <c r="B3" s="174"/>
      <c r="C3" s="174"/>
      <c r="D3" s="175"/>
      <c r="E3" s="175"/>
      <c r="F3" s="175"/>
      <c r="G3" s="175"/>
      <c r="H3" s="176"/>
      <c r="N3" s="177"/>
      <c r="T3" s="160" t="s">
        <v>117</v>
      </c>
      <c r="U3" s="55"/>
      <c r="V3" s="56"/>
      <c r="W3" s="55"/>
      <c r="X3" s="54"/>
      <c r="Y3" s="54"/>
    </row>
    <row r="4" spans="1:28" thickBot="1">
      <c r="A4" s="161" t="s">
        <v>118</v>
      </c>
      <c r="B4" s="162"/>
      <c r="C4" s="57" t="s">
        <v>119</v>
      </c>
      <c r="D4" s="58" t="s">
        <v>8</v>
      </c>
      <c r="E4" s="58">
        <v>0</v>
      </c>
      <c r="F4" s="58">
        <v>1</v>
      </c>
      <c r="G4" s="58">
        <v>2</v>
      </c>
      <c r="H4" s="59">
        <v>3</v>
      </c>
      <c r="I4" s="60"/>
      <c r="J4" s="61" t="s">
        <v>120</v>
      </c>
      <c r="K4" s="62"/>
      <c r="L4" s="63"/>
      <c r="M4" s="64" t="s">
        <v>121</v>
      </c>
      <c r="N4" s="177"/>
      <c r="O4" s="90"/>
      <c r="P4" s="102" t="s">
        <v>122</v>
      </c>
      <c r="Q4" s="90"/>
      <c r="R4" s="90"/>
      <c r="S4" s="103"/>
      <c r="T4" s="160"/>
      <c r="U4" s="66"/>
      <c r="V4" s="66"/>
      <c r="W4" s="66"/>
      <c r="X4" s="67"/>
      <c r="Y4" s="54"/>
    </row>
    <row r="5" spans="1:28" thickBot="1">
      <c r="A5" s="183" t="s">
        <v>123</v>
      </c>
      <c r="B5" s="184"/>
      <c r="C5" s="184"/>
      <c r="D5" s="184"/>
      <c r="E5" s="184"/>
      <c r="F5" s="184"/>
      <c r="G5" s="184"/>
      <c r="H5" s="185"/>
      <c r="I5" s="68"/>
      <c r="J5" s="111">
        <f>AVERAGE(J6:J15)</f>
        <v>4.7619047619047616E-2</v>
      </c>
      <c r="K5" s="69"/>
      <c r="L5" s="70" t="s">
        <v>124</v>
      </c>
      <c r="M5" s="71">
        <v>0.75</v>
      </c>
      <c r="N5" s="56"/>
      <c r="O5" s="104"/>
      <c r="P5" s="105">
        <f>SUM(P6:P15)</f>
        <v>0.3174603174603175</v>
      </c>
      <c r="Q5" s="104"/>
      <c r="R5" s="104"/>
      <c r="S5" s="103"/>
      <c r="T5" s="106">
        <f>IF(U5=1,(V5/W5),0)</f>
        <v>0.74074074074074081</v>
      </c>
      <c r="U5" s="66">
        <f>IF(SUM(U6:U15)=0,0,1)</f>
        <v>1</v>
      </c>
      <c r="V5" s="66">
        <f>SUM(V6:V15)</f>
        <v>1.3333333333333333</v>
      </c>
      <c r="W5" s="66">
        <f>SUM(W6:W15)</f>
        <v>1.7999999999999998</v>
      </c>
      <c r="X5" s="67"/>
      <c r="Y5" s="72"/>
    </row>
    <row r="6" spans="1:28" ht="15">
      <c r="A6" s="186"/>
      <c r="B6" s="187" t="s">
        <v>0</v>
      </c>
      <c r="C6" s="73" t="s">
        <v>1</v>
      </c>
      <c r="D6" s="74"/>
      <c r="E6" s="94">
        <f>IF('AUTO EVAL'!H10="0",1,"")</f>
        <v>1</v>
      </c>
      <c r="F6" s="94" t="str">
        <f>IF('AUTO EVAL'!$H$10="1",1,"")</f>
        <v/>
      </c>
      <c r="G6" s="94" t="str">
        <f>IF('AUTO EVAL'!$H$10="2",1,"")</f>
        <v/>
      </c>
      <c r="H6" s="94" t="str">
        <f>IF('AUTO EVAL'!$H$10="3",1,"")</f>
        <v/>
      </c>
      <c r="I6" s="68" t="str">
        <f t="shared" ref="I6:I15" si="0">IF(OR(AND(SUM(D6:H6)&gt;1,M6&gt;0),AND(SUM(D6:H6)=1,M6=0),AND(SUM(D6:H6)=0,M6&gt;0),AND(SUM(D6:H6)=1,C6="")),"  ","")</f>
        <v/>
      </c>
      <c r="J6" s="113">
        <f>IF(U6=0,"",X6)</f>
        <v>0</v>
      </c>
      <c r="K6" s="75"/>
      <c r="L6" s="76" t="s">
        <v>125</v>
      </c>
      <c r="M6" s="64">
        <v>0.2</v>
      </c>
      <c r="N6" s="77"/>
      <c r="O6" s="90">
        <f>SUM(M6:M15)</f>
        <v>1.7999999999999998</v>
      </c>
      <c r="P6" s="102">
        <f>(IF(F6&lt;&gt;"",1/3)+IF(G6&lt;&gt;"",2/3)+IF(H6&lt;&gt;"",3/3))*M6/$O$6*($M$5/$M$34*20)</f>
        <v>0</v>
      </c>
      <c r="Q6" s="90"/>
      <c r="R6" s="90"/>
      <c r="S6" s="103"/>
      <c r="T6" s="107">
        <f>(IF(F6&lt;&gt;"",1/3)+IF(G6&lt;&gt;"",2/3)+IF(H6&lt;&gt;"",3/3))*M6*20</f>
        <v>0</v>
      </c>
      <c r="U6" s="66">
        <f t="shared" ref="U6:U15" si="1">IF(D6="non",0,IF(E6&lt;&gt;"",1,0)+IF(F6&lt;&gt;"",1,0)+IF(G6&lt;&gt;"",1,0)+IF(H6&lt;&gt;"",1,0))</f>
        <v>1</v>
      </c>
      <c r="V6" s="66">
        <f>T6*U6</f>
        <v>0</v>
      </c>
      <c r="W6" s="66">
        <f>U6*M6</f>
        <v>0.2</v>
      </c>
      <c r="X6" s="67">
        <f t="shared" ref="X6:X15" si="2">T6/(M6*20)</f>
        <v>0</v>
      </c>
      <c r="Y6" s="72"/>
      <c r="AB6" s="78"/>
    </row>
    <row r="7" spans="1:28" ht="15">
      <c r="A7" s="186"/>
      <c r="B7" s="187"/>
      <c r="C7" s="79" t="s">
        <v>126</v>
      </c>
      <c r="D7" s="80"/>
      <c r="E7" s="94">
        <f>IF('AUTO EVAL'!H21="0",1,"")</f>
        <v>1</v>
      </c>
      <c r="F7" s="94" t="str">
        <f>IF('AUTO EVAL'!$H$21="1",1,"")</f>
        <v/>
      </c>
      <c r="G7" s="94" t="str">
        <f>IF('AUTO EVAL'!$H$21="2",1,"")</f>
        <v/>
      </c>
      <c r="H7" s="94" t="str">
        <f>IF('AUTO EVAL'!$H$21="3",1,"")</f>
        <v/>
      </c>
      <c r="I7" s="68" t="str">
        <f t="shared" si="0"/>
        <v/>
      </c>
      <c r="J7" s="113">
        <f>IF(U7=0,"",X7)</f>
        <v>0</v>
      </c>
      <c r="K7" s="75"/>
      <c r="L7" s="76" t="s">
        <v>125</v>
      </c>
      <c r="M7" s="64">
        <v>0.2</v>
      </c>
      <c r="N7" s="77"/>
      <c r="O7" s="90"/>
      <c r="P7" s="102">
        <f t="shared" ref="P7:P15" si="3">(IF(F7&lt;&gt;"",1/3)+IF(G7&lt;&gt;"",2/3)+IF(H7&lt;&gt;"",3/3))*M7/$O$6*($M$5/$M$34*20)</f>
        <v>0</v>
      </c>
      <c r="Q7" s="90"/>
      <c r="R7" s="90"/>
      <c r="S7" s="103"/>
      <c r="T7" s="107">
        <f t="shared" ref="T7:T32" si="4">(IF(F7&lt;&gt;"",1/3)+IF(G7&lt;&gt;"",2/3)+IF(H7&lt;&gt;"",3/3))*M7*20</f>
        <v>0</v>
      </c>
      <c r="U7" s="66">
        <f t="shared" si="1"/>
        <v>1</v>
      </c>
      <c r="V7" s="66">
        <f t="shared" ref="V7:V15" si="5">T7*U7</f>
        <v>0</v>
      </c>
      <c r="W7" s="66">
        <f t="shared" ref="W7:W15" si="6">U7*M7</f>
        <v>0.2</v>
      </c>
      <c r="X7" s="67">
        <f t="shared" si="2"/>
        <v>0</v>
      </c>
      <c r="Y7" s="72"/>
      <c r="AB7" s="78"/>
    </row>
    <row r="8" spans="1:28" ht="15">
      <c r="A8" s="186"/>
      <c r="B8" s="187"/>
      <c r="C8" s="79" t="s">
        <v>19</v>
      </c>
      <c r="D8" s="80"/>
      <c r="E8" s="94">
        <f>IF('AUTO EVAL'!H36="0",1,"")</f>
        <v>1</v>
      </c>
      <c r="F8" s="94" t="str">
        <f>IF('AUTO EVAL'!$H$36="1",1,"")</f>
        <v/>
      </c>
      <c r="G8" s="94" t="str">
        <f>IF('AUTO EVAL'!$H$36="2",1,"")</f>
        <v/>
      </c>
      <c r="H8" s="94" t="str">
        <f>IF('AUTO EVAL'!$H$36="3",1,"")</f>
        <v/>
      </c>
      <c r="I8" s="68" t="str">
        <f t="shared" si="0"/>
        <v/>
      </c>
      <c r="J8" s="113">
        <f>IF(U8=0,"",X8)</f>
        <v>0</v>
      </c>
      <c r="K8" s="75"/>
      <c r="L8" s="76" t="s">
        <v>125</v>
      </c>
      <c r="M8" s="64">
        <v>0.5</v>
      </c>
      <c r="N8" s="77"/>
      <c r="O8" s="90"/>
      <c r="P8" s="102">
        <f t="shared" si="3"/>
        <v>0</v>
      </c>
      <c r="Q8" s="90"/>
      <c r="R8" s="90"/>
      <c r="S8" s="103"/>
      <c r="T8" s="107">
        <f t="shared" si="4"/>
        <v>0</v>
      </c>
      <c r="U8" s="66">
        <f t="shared" si="1"/>
        <v>1</v>
      </c>
      <c r="V8" s="66">
        <f t="shared" si="5"/>
        <v>0</v>
      </c>
      <c r="W8" s="66">
        <f t="shared" si="6"/>
        <v>0.5</v>
      </c>
      <c r="X8" s="67">
        <f t="shared" si="2"/>
        <v>0</v>
      </c>
      <c r="Y8" s="72"/>
      <c r="AB8" s="78"/>
    </row>
    <row r="9" spans="1:28" ht="15">
      <c r="A9" s="186"/>
      <c r="B9" s="187"/>
      <c r="C9" s="79" t="s">
        <v>29</v>
      </c>
      <c r="D9" s="80"/>
      <c r="E9" s="94">
        <f>IF('AUTO EVAL'!H44="0",1,"")</f>
        <v>1</v>
      </c>
      <c r="F9" s="94" t="str">
        <f>IF('AUTO EVAL'!$H$44="1",1,"")</f>
        <v/>
      </c>
      <c r="G9" s="94" t="str">
        <f>IF('AUTO EVAL'!$H$44="2",1,"")</f>
        <v/>
      </c>
      <c r="H9" s="94" t="str">
        <f>IF('AUTO EVAL'!$H$44="30",1,"")</f>
        <v/>
      </c>
      <c r="I9" s="68" t="str">
        <f t="shared" si="0"/>
        <v/>
      </c>
      <c r="J9" s="113">
        <f>IF(U9=0,"",X9)</f>
        <v>0</v>
      </c>
      <c r="K9" s="75"/>
      <c r="L9" s="76" t="s">
        <v>125</v>
      </c>
      <c r="M9" s="64">
        <v>0.3</v>
      </c>
      <c r="N9" s="77"/>
      <c r="O9" s="90"/>
      <c r="P9" s="102">
        <f t="shared" si="3"/>
        <v>0</v>
      </c>
      <c r="Q9" s="90"/>
      <c r="R9" s="90"/>
      <c r="S9" s="103"/>
      <c r="T9" s="107">
        <f t="shared" si="4"/>
        <v>0</v>
      </c>
      <c r="U9" s="66">
        <f t="shared" si="1"/>
        <v>1</v>
      </c>
      <c r="V9" s="66">
        <f t="shared" si="5"/>
        <v>0</v>
      </c>
      <c r="W9" s="66">
        <f t="shared" si="6"/>
        <v>0.3</v>
      </c>
      <c r="X9" s="67">
        <f t="shared" si="2"/>
        <v>0</v>
      </c>
      <c r="Y9" s="72"/>
      <c r="AB9" s="78"/>
    </row>
    <row r="10" spans="1:28" ht="15">
      <c r="A10" s="186"/>
      <c r="B10" s="187"/>
      <c r="C10" s="79" t="s">
        <v>33</v>
      </c>
      <c r="D10" s="80"/>
      <c r="E10" s="94" t="str">
        <f>IF('AUTO EVAL'!H53="0",1,"")</f>
        <v/>
      </c>
      <c r="F10" s="94">
        <f>IF('AUTO EVAL'!$H$53="1",1,"")</f>
        <v>1</v>
      </c>
      <c r="G10" s="94" t="str">
        <f>IF('AUTO EVAL'!$H$53="2",1,"")</f>
        <v/>
      </c>
      <c r="H10" s="94" t="str">
        <f>IF('AUTO EVAL'!$H$53="3",1,"")</f>
        <v/>
      </c>
      <c r="I10" s="68" t="str">
        <f t="shared" si="0"/>
        <v/>
      </c>
      <c r="J10" s="113">
        <f>IF(U10=0,"",X10)</f>
        <v>0.33333333333333331</v>
      </c>
      <c r="K10" s="75"/>
      <c r="L10" s="76" t="s">
        <v>125</v>
      </c>
      <c r="M10" s="64">
        <v>0.2</v>
      </c>
      <c r="N10" s="77"/>
      <c r="O10" s="90"/>
      <c r="P10" s="102">
        <f t="shared" si="3"/>
        <v>0.3174603174603175</v>
      </c>
      <c r="Q10" s="90"/>
      <c r="R10" s="90"/>
      <c r="S10" s="103"/>
      <c r="T10" s="107">
        <f t="shared" si="4"/>
        <v>1.3333333333333333</v>
      </c>
      <c r="U10" s="66">
        <f t="shared" si="1"/>
        <v>1</v>
      </c>
      <c r="V10" s="66">
        <f t="shared" si="5"/>
        <v>1.3333333333333333</v>
      </c>
      <c r="W10" s="66">
        <f t="shared" si="6"/>
        <v>0.2</v>
      </c>
      <c r="X10" s="67">
        <f t="shared" si="2"/>
        <v>0.33333333333333331</v>
      </c>
      <c r="Y10" s="72"/>
      <c r="AB10" s="78"/>
    </row>
    <row r="11" spans="1:28" ht="15">
      <c r="A11" s="186"/>
      <c r="B11" s="187"/>
      <c r="C11" s="79" t="s">
        <v>40</v>
      </c>
      <c r="D11" s="80"/>
      <c r="E11" s="94">
        <f>IF('AUTO EVAL'!H64="0",1,"")</f>
        <v>1</v>
      </c>
      <c r="F11" s="94" t="str">
        <f>IF('AUTO EVAL'!$H$64="1",1,"")</f>
        <v/>
      </c>
      <c r="G11" s="94" t="str">
        <f>IF('AUTO EVAL'!$H$64="2",1,"")</f>
        <v/>
      </c>
      <c r="H11" s="94" t="str">
        <f>IF('AUTO EVAL'!$H$64="3",1,"")</f>
        <v/>
      </c>
      <c r="I11" s="68" t="str">
        <f t="shared" si="0"/>
        <v/>
      </c>
      <c r="J11" s="113">
        <f t="shared" ref="J11:J15" si="7">IF(U11=0,"",X11)</f>
        <v>0</v>
      </c>
      <c r="K11" s="75"/>
      <c r="L11" s="76" t="s">
        <v>125</v>
      </c>
      <c r="M11" s="64">
        <v>0.2</v>
      </c>
      <c r="N11" s="77"/>
      <c r="O11" s="90"/>
      <c r="P11" s="102">
        <f t="shared" si="3"/>
        <v>0</v>
      </c>
      <c r="Q11" s="90"/>
      <c r="R11" s="90"/>
      <c r="S11" s="103"/>
      <c r="T11" s="107">
        <f t="shared" si="4"/>
        <v>0</v>
      </c>
      <c r="U11" s="66">
        <f t="shared" si="1"/>
        <v>1</v>
      </c>
      <c r="V11" s="66">
        <f t="shared" si="5"/>
        <v>0</v>
      </c>
      <c r="W11" s="66">
        <f t="shared" si="6"/>
        <v>0.2</v>
      </c>
      <c r="X11" s="67">
        <f t="shared" si="2"/>
        <v>0</v>
      </c>
      <c r="Y11" s="72"/>
      <c r="AB11" s="78"/>
    </row>
    <row r="12" spans="1:28" ht="15">
      <c r="A12" s="186"/>
      <c r="B12" s="187"/>
      <c r="C12" s="79" t="s">
        <v>127</v>
      </c>
      <c r="D12" s="80"/>
      <c r="E12" s="94">
        <f>IF('AUTO EVAL'!H73="0",1,"")</f>
        <v>1</v>
      </c>
      <c r="F12" s="94" t="str">
        <f>IF('AUTO EVAL'!$H$73="1",1,"")</f>
        <v/>
      </c>
      <c r="G12" s="94" t="str">
        <f>IF('AUTO EVAL'!$H$73="2",1,"")</f>
        <v/>
      </c>
      <c r="H12" s="94" t="str">
        <f>IF('AUTO EVAL'!$H$73="3",1,"")</f>
        <v/>
      </c>
      <c r="I12" s="68" t="str">
        <f t="shared" si="0"/>
        <v/>
      </c>
      <c r="J12" s="113">
        <f t="shared" si="7"/>
        <v>0</v>
      </c>
      <c r="K12" s="75"/>
      <c r="L12" s="76" t="s">
        <v>125</v>
      </c>
      <c r="M12" s="64">
        <v>0.2</v>
      </c>
      <c r="N12" s="77"/>
      <c r="O12" s="90"/>
      <c r="P12" s="102">
        <f t="shared" si="3"/>
        <v>0</v>
      </c>
      <c r="Q12" s="90"/>
      <c r="R12" s="90"/>
      <c r="S12" s="103"/>
      <c r="T12" s="107">
        <f t="shared" si="4"/>
        <v>0</v>
      </c>
      <c r="U12" s="66">
        <f t="shared" si="1"/>
        <v>1</v>
      </c>
      <c r="V12" s="66">
        <f t="shared" si="5"/>
        <v>0</v>
      </c>
      <c r="W12" s="66">
        <f t="shared" si="6"/>
        <v>0.2</v>
      </c>
      <c r="X12" s="67">
        <f t="shared" si="2"/>
        <v>0</v>
      </c>
      <c r="Y12" s="72"/>
      <c r="AB12" s="78"/>
    </row>
    <row r="13" spans="1:28" ht="15">
      <c r="A13" s="186"/>
      <c r="B13" s="187"/>
      <c r="C13" s="79"/>
      <c r="D13" s="80"/>
      <c r="E13" s="95"/>
      <c r="F13" s="95"/>
      <c r="G13" s="95"/>
      <c r="H13" s="95"/>
      <c r="I13" s="68" t="str">
        <f t="shared" si="0"/>
        <v/>
      </c>
      <c r="J13" s="113" t="str">
        <f t="shared" si="7"/>
        <v/>
      </c>
      <c r="K13" s="75"/>
      <c r="L13" s="76" t="s">
        <v>125</v>
      </c>
      <c r="M13" s="64">
        <v>0</v>
      </c>
      <c r="N13" s="77"/>
      <c r="O13" s="90"/>
      <c r="P13" s="102">
        <f t="shared" si="3"/>
        <v>0</v>
      </c>
      <c r="Q13" s="90"/>
      <c r="R13" s="90"/>
      <c r="S13" s="103"/>
      <c r="T13" s="107">
        <f t="shared" si="4"/>
        <v>0</v>
      </c>
      <c r="U13" s="66">
        <f t="shared" si="1"/>
        <v>0</v>
      </c>
      <c r="V13" s="66">
        <f t="shared" si="5"/>
        <v>0</v>
      </c>
      <c r="W13" s="66">
        <f t="shared" si="6"/>
        <v>0</v>
      </c>
      <c r="X13" s="67" t="e">
        <f t="shared" si="2"/>
        <v>#DIV/0!</v>
      </c>
      <c r="Y13" s="72"/>
      <c r="AB13" s="78"/>
    </row>
    <row r="14" spans="1:28" ht="15">
      <c r="A14" s="186"/>
      <c r="B14" s="187"/>
      <c r="C14" s="79"/>
      <c r="D14" s="80"/>
      <c r="E14" s="95"/>
      <c r="F14" s="95"/>
      <c r="G14" s="95"/>
      <c r="H14" s="95"/>
      <c r="I14" s="68" t="str">
        <f t="shared" si="0"/>
        <v/>
      </c>
      <c r="J14" s="113" t="str">
        <f t="shared" si="7"/>
        <v/>
      </c>
      <c r="K14" s="75"/>
      <c r="L14" s="76" t="s">
        <v>125</v>
      </c>
      <c r="M14" s="64">
        <v>0</v>
      </c>
      <c r="N14" s="77"/>
      <c r="O14" s="90"/>
      <c r="P14" s="102">
        <f t="shared" si="3"/>
        <v>0</v>
      </c>
      <c r="Q14" s="90"/>
      <c r="R14" s="90"/>
      <c r="S14" s="103"/>
      <c r="T14" s="107">
        <f t="shared" si="4"/>
        <v>0</v>
      </c>
      <c r="U14" s="66">
        <f t="shared" si="1"/>
        <v>0</v>
      </c>
      <c r="V14" s="66">
        <f t="shared" si="5"/>
        <v>0</v>
      </c>
      <c r="W14" s="66">
        <f t="shared" si="6"/>
        <v>0</v>
      </c>
      <c r="X14" s="67" t="e">
        <f t="shared" si="2"/>
        <v>#DIV/0!</v>
      </c>
      <c r="Y14" s="72"/>
      <c r="AB14" s="78"/>
    </row>
    <row r="15" spans="1:28" thickBot="1">
      <c r="A15" s="186"/>
      <c r="B15" s="187"/>
      <c r="C15" s="81"/>
      <c r="D15" s="82"/>
      <c r="E15" s="96"/>
      <c r="F15" s="96"/>
      <c r="G15" s="96"/>
      <c r="H15" s="96"/>
      <c r="I15" s="68" t="str">
        <f t="shared" si="0"/>
        <v/>
      </c>
      <c r="J15" s="113" t="str">
        <f t="shared" si="7"/>
        <v/>
      </c>
      <c r="K15" s="75"/>
      <c r="L15" s="76" t="s">
        <v>125</v>
      </c>
      <c r="M15" s="64">
        <v>0</v>
      </c>
      <c r="N15" s="77"/>
      <c r="O15" s="90"/>
      <c r="P15" s="102">
        <f t="shared" si="3"/>
        <v>0</v>
      </c>
      <c r="Q15" s="90"/>
      <c r="R15" s="90"/>
      <c r="S15" s="103"/>
      <c r="T15" s="77">
        <f t="shared" si="4"/>
        <v>0</v>
      </c>
      <c r="U15" s="66">
        <f t="shared" si="1"/>
        <v>0</v>
      </c>
      <c r="V15" s="66">
        <f t="shared" si="5"/>
        <v>0</v>
      </c>
      <c r="W15" s="66">
        <f t="shared" si="6"/>
        <v>0</v>
      </c>
      <c r="X15" s="67" t="e">
        <f t="shared" si="2"/>
        <v>#DIV/0!</v>
      </c>
      <c r="Y15" s="72"/>
      <c r="AB15" s="78"/>
    </row>
    <row r="16" spans="1:28" thickBot="1">
      <c r="A16" s="183" t="s">
        <v>128</v>
      </c>
      <c r="B16" s="184"/>
      <c r="C16" s="184"/>
      <c r="D16" s="184"/>
      <c r="E16" s="184"/>
      <c r="F16" s="184"/>
      <c r="G16" s="184"/>
      <c r="H16" s="185"/>
      <c r="I16" s="68"/>
      <c r="J16" s="111">
        <f>AVERAGE(J17:J32)</f>
        <v>0.625</v>
      </c>
      <c r="K16" s="69"/>
      <c r="L16" s="70" t="s">
        <v>124</v>
      </c>
      <c r="M16" s="71">
        <v>1</v>
      </c>
      <c r="N16" s="56"/>
      <c r="O16" s="104"/>
      <c r="P16" s="105">
        <f>SUM(P17:P32)</f>
        <v>9.2857142857142829</v>
      </c>
      <c r="Q16" s="104"/>
      <c r="R16" s="104"/>
      <c r="S16" s="103"/>
      <c r="T16" s="106">
        <f>IF(U16=1,(V16)/(W16),0)</f>
        <v>16.249999999999996</v>
      </c>
      <c r="U16" s="66">
        <f>IF(SUM(U17:U32)=0,0,1)</f>
        <v>1</v>
      </c>
      <c r="V16" s="66">
        <f>SUM(V17:V32)</f>
        <v>26</v>
      </c>
      <c r="W16" s="66">
        <f>SUM(W17:W32)</f>
        <v>1.6000000000000003</v>
      </c>
      <c r="X16" s="67"/>
      <c r="Y16" s="72"/>
    </row>
    <row r="17" spans="1:28" ht="15">
      <c r="A17" s="188"/>
      <c r="B17" s="191" t="s">
        <v>129</v>
      </c>
      <c r="C17" s="83" t="s">
        <v>50</v>
      </c>
      <c r="D17" s="74"/>
      <c r="E17" s="94" t="str">
        <f>IF('AUTO EVAL'!$H$88="0",1,"")</f>
        <v/>
      </c>
      <c r="F17" s="94" t="str">
        <f>IF('AUTO EVAL'!$H$88="1",1,"")</f>
        <v/>
      </c>
      <c r="G17" s="94" t="str">
        <f>IF('AUTO EVAL'!$H$88="21",1,"")</f>
        <v/>
      </c>
      <c r="H17" s="94">
        <f>IF('AUTO EVAL'!$H$88="3",1,"")</f>
        <v>1</v>
      </c>
      <c r="I17" s="68" t="str">
        <f t="shared" ref="I17:I27" si="8">IF(OR(AND(SUM(D17:H17)&gt;1,M17&gt;0),AND(SUM(D17:H17)=1,M17=0),AND(SUM(D17:H17)=0,M17&gt;0),AND(SUM(D17:H17)=1,C17="")),"  ","")</f>
        <v/>
      </c>
      <c r="J17" s="113">
        <f t="shared" ref="J17:J32" si="9">IF(U17=0,"",X17)</f>
        <v>1</v>
      </c>
      <c r="K17" s="75"/>
      <c r="L17" s="76" t="s">
        <v>125</v>
      </c>
      <c r="M17" s="64">
        <v>0.25</v>
      </c>
      <c r="N17" s="77"/>
      <c r="O17" s="90">
        <f>SUM(M17:M32)</f>
        <v>1.6000000000000003</v>
      </c>
      <c r="P17" s="102">
        <f>(IF(F17&lt;&gt;"",1/3)+IF(G17&lt;&gt;"",2/3)+IF(H17&lt;&gt;"",3/3))*M17/$O$17*($M$16/$M$34*20)</f>
        <v>1.7857142857142851</v>
      </c>
      <c r="Q17" s="68"/>
      <c r="R17" s="90"/>
      <c r="S17" s="103"/>
      <c r="T17" s="107">
        <f t="shared" si="4"/>
        <v>5</v>
      </c>
      <c r="U17" s="66">
        <f t="shared" ref="U17:U32" si="10">IF(D17="non",0,IF(E17&lt;&gt;"",1,0)+IF(F17&lt;&gt;"",1,0)+IF(G17&lt;&gt;"",1,0)+IF(H17&lt;&gt;"",1,0))</f>
        <v>1</v>
      </c>
      <c r="V17" s="66">
        <f>T17*U17</f>
        <v>5</v>
      </c>
      <c r="W17" s="66">
        <f>U17*M17</f>
        <v>0.25</v>
      </c>
      <c r="X17" s="67">
        <f t="shared" ref="X17:X32" si="11">T17/(M17*20)</f>
        <v>1</v>
      </c>
      <c r="Y17" s="72"/>
      <c r="AB17" s="78"/>
    </row>
    <row r="18" spans="1:28" ht="15">
      <c r="A18" s="189"/>
      <c r="B18" s="192"/>
      <c r="C18" s="83" t="s">
        <v>130</v>
      </c>
      <c r="D18" s="80"/>
      <c r="E18" s="94" t="str">
        <f>IF('AUTO EVAL'!$H$96="0",1,"")</f>
        <v/>
      </c>
      <c r="F18" s="94" t="str">
        <f>IF('AUTO EVAL'!$H$96="1",1,"")</f>
        <v/>
      </c>
      <c r="G18" s="94" t="str">
        <f>IF('AUTO EVAL'!$H$96="2",1,"")</f>
        <v/>
      </c>
      <c r="H18" s="94">
        <f>IF('AUTO EVAL'!$H$96="3",1,"")</f>
        <v>1</v>
      </c>
      <c r="I18" s="68" t="str">
        <f t="shared" si="8"/>
        <v/>
      </c>
      <c r="J18" s="113">
        <f t="shared" si="9"/>
        <v>1</v>
      </c>
      <c r="K18" s="75"/>
      <c r="L18" s="76" t="s">
        <v>125</v>
      </c>
      <c r="M18" s="64">
        <v>0.25</v>
      </c>
      <c r="N18" s="77"/>
      <c r="O18" s="90"/>
      <c r="P18" s="102">
        <f t="shared" ref="P18:P32" si="12">(IF(F18&lt;&gt;"",1/3)+IF(G18&lt;&gt;"",2/3)+IF(H18&lt;&gt;"",3/3))*M18/$O$17*($M$16/$M$34*20)</f>
        <v>1.7857142857142851</v>
      </c>
      <c r="Q18" s="90"/>
      <c r="R18" s="90"/>
      <c r="S18" s="103"/>
      <c r="T18" s="107">
        <f t="shared" si="4"/>
        <v>5</v>
      </c>
      <c r="U18" s="66">
        <f t="shared" si="10"/>
        <v>1</v>
      </c>
      <c r="V18" s="66">
        <f t="shared" ref="V18:V32" si="13">T18*U18</f>
        <v>5</v>
      </c>
      <c r="W18" s="66">
        <f t="shared" ref="W18:W32" si="14">U18*M18</f>
        <v>0.25</v>
      </c>
      <c r="X18" s="67">
        <f t="shared" si="11"/>
        <v>1</v>
      </c>
      <c r="Y18" s="72"/>
      <c r="AB18" s="78"/>
    </row>
    <row r="19" spans="1:28" ht="15">
      <c r="A19" s="189"/>
      <c r="B19" s="192"/>
      <c r="C19" s="83" t="s">
        <v>68</v>
      </c>
      <c r="D19" s="80"/>
      <c r="E19" s="94" t="str">
        <f>IF('AUTO EVAL'!$H$104="0",1,"")</f>
        <v/>
      </c>
      <c r="F19" s="94" t="str">
        <f>IF('AUTO EVAL'!$H$104="1",1,"")</f>
        <v/>
      </c>
      <c r="G19" s="94" t="str">
        <f>IF('AUTO EVAL'!$H$104="2",1,"")</f>
        <v/>
      </c>
      <c r="H19" s="94">
        <f>IF('AUTO EVAL'!$H$104="3",1,"")</f>
        <v>1</v>
      </c>
      <c r="I19" s="68" t="str">
        <f t="shared" si="8"/>
        <v/>
      </c>
      <c r="J19" s="113">
        <f t="shared" si="9"/>
        <v>1</v>
      </c>
      <c r="K19" s="75"/>
      <c r="L19" s="76" t="s">
        <v>125</v>
      </c>
      <c r="M19" s="64">
        <v>0.15</v>
      </c>
      <c r="N19" s="77"/>
      <c r="O19" s="90"/>
      <c r="P19" s="102">
        <f t="shared" si="12"/>
        <v>1.071428571428571</v>
      </c>
      <c r="Q19" s="90"/>
      <c r="R19" s="90"/>
      <c r="S19" s="103"/>
      <c r="T19" s="107">
        <f t="shared" si="4"/>
        <v>3</v>
      </c>
      <c r="U19" s="66">
        <f t="shared" si="10"/>
        <v>1</v>
      </c>
      <c r="V19" s="66">
        <f t="shared" si="13"/>
        <v>3</v>
      </c>
      <c r="W19" s="66">
        <f t="shared" si="14"/>
        <v>0.15</v>
      </c>
      <c r="X19" s="67">
        <f t="shared" si="11"/>
        <v>1</v>
      </c>
      <c r="Y19" s="72"/>
      <c r="AB19" s="78"/>
    </row>
    <row r="20" spans="1:28" ht="15">
      <c r="A20" s="189"/>
      <c r="B20" s="192"/>
      <c r="C20" s="83" t="s">
        <v>72</v>
      </c>
      <c r="D20" s="80"/>
      <c r="E20" s="94" t="str">
        <f>IF('AUTO EVAL'!$H$109="0",1,"")</f>
        <v/>
      </c>
      <c r="F20" s="97" t="str">
        <f>IF('AUTO EVAL'!$H$109="1",1,"")</f>
        <v/>
      </c>
      <c r="G20" s="97" t="str">
        <f>IF('AUTO EVAL'!$H$109="2",1,"")</f>
        <v/>
      </c>
      <c r="H20" s="94">
        <f>IF('AUTO EVAL'!$H$109="3",1,"")</f>
        <v>1</v>
      </c>
      <c r="I20" s="68" t="str">
        <f t="shared" si="8"/>
        <v/>
      </c>
      <c r="J20" s="113">
        <f t="shared" si="9"/>
        <v>1</v>
      </c>
      <c r="K20" s="75"/>
      <c r="L20" s="76" t="s">
        <v>125</v>
      </c>
      <c r="M20" s="64">
        <v>0.15</v>
      </c>
      <c r="N20" s="77"/>
      <c r="O20" s="90"/>
      <c r="P20" s="102">
        <f t="shared" si="12"/>
        <v>1.071428571428571</v>
      </c>
      <c r="Q20" s="90"/>
      <c r="R20" s="90"/>
      <c r="S20" s="103"/>
      <c r="T20" s="107">
        <f t="shared" si="4"/>
        <v>3</v>
      </c>
      <c r="U20" s="66">
        <f t="shared" si="10"/>
        <v>1</v>
      </c>
      <c r="V20" s="66">
        <f t="shared" si="13"/>
        <v>3</v>
      </c>
      <c r="W20" s="66">
        <f t="shared" si="14"/>
        <v>0.15</v>
      </c>
      <c r="X20" s="67">
        <f t="shared" si="11"/>
        <v>1</v>
      </c>
      <c r="Y20" s="72"/>
      <c r="AB20" s="78"/>
    </row>
    <row r="21" spans="1:28" ht="15">
      <c r="A21" s="189"/>
      <c r="B21" s="192"/>
      <c r="C21" s="83" t="s">
        <v>75</v>
      </c>
      <c r="D21" s="80"/>
      <c r="E21" s="94" t="str">
        <f>IF('AUTO EVAL'!$H$115="0",1,"")</f>
        <v/>
      </c>
      <c r="F21" s="94" t="str">
        <f>IF('AUTO EVAL'!$H$115="1",1,"")</f>
        <v/>
      </c>
      <c r="G21" s="97" t="str">
        <f>IF('AUTO EVAL'!$H$115="2",1,"")</f>
        <v/>
      </c>
      <c r="H21" s="94">
        <f>IF('AUTO EVAL'!$H$115="3",1,"")</f>
        <v>1</v>
      </c>
      <c r="I21" s="68" t="str">
        <f t="shared" si="8"/>
        <v/>
      </c>
      <c r="J21" s="113">
        <f t="shared" si="9"/>
        <v>1</v>
      </c>
      <c r="K21" s="75"/>
      <c r="L21" s="76" t="s">
        <v>125</v>
      </c>
      <c r="M21" s="64">
        <v>0.5</v>
      </c>
      <c r="N21" s="77"/>
      <c r="O21" s="90"/>
      <c r="P21" s="102">
        <f t="shared" si="12"/>
        <v>3.5714285714285703</v>
      </c>
      <c r="Q21" s="90"/>
      <c r="R21" s="90"/>
      <c r="S21" s="103"/>
      <c r="T21" s="107">
        <f t="shared" si="4"/>
        <v>10</v>
      </c>
      <c r="U21" s="66">
        <f t="shared" si="10"/>
        <v>1</v>
      </c>
      <c r="V21" s="66">
        <f t="shared" si="13"/>
        <v>10</v>
      </c>
      <c r="W21" s="66">
        <f t="shared" si="14"/>
        <v>0.5</v>
      </c>
      <c r="X21" s="67">
        <f t="shared" si="11"/>
        <v>1</v>
      </c>
      <c r="Y21" s="72"/>
      <c r="AB21" s="78"/>
    </row>
    <row r="22" spans="1:28" ht="15">
      <c r="A22" s="189"/>
      <c r="B22" s="192"/>
      <c r="C22" s="83" t="s">
        <v>131</v>
      </c>
      <c r="D22" s="80"/>
      <c r="E22" s="94">
        <f>IF('AUTO EVAL'!$H$124="0",1,"")</f>
        <v>1</v>
      </c>
      <c r="F22" s="94" t="str">
        <f>IF('AUTO EVAL'!$H$124="1",1,"")</f>
        <v/>
      </c>
      <c r="G22" s="94" t="str">
        <f>IF('AUTO EVAL'!$H$124="2",1,"")</f>
        <v/>
      </c>
      <c r="H22" s="94" t="str">
        <f>IF('AUTO EVAL'!$H$124="3",1,"")</f>
        <v/>
      </c>
      <c r="I22" s="68" t="str">
        <f t="shared" si="8"/>
        <v/>
      </c>
      <c r="J22" s="113">
        <f t="shared" si="9"/>
        <v>0</v>
      </c>
      <c r="K22" s="75"/>
      <c r="L22" s="76" t="s">
        <v>125</v>
      </c>
      <c r="M22" s="64">
        <v>0.1</v>
      </c>
      <c r="N22" s="77"/>
      <c r="O22" s="90"/>
      <c r="P22" s="102">
        <f t="shared" si="12"/>
        <v>0</v>
      </c>
      <c r="Q22" s="90"/>
      <c r="R22" s="90"/>
      <c r="S22" s="103"/>
      <c r="T22" s="107">
        <f t="shared" si="4"/>
        <v>0</v>
      </c>
      <c r="U22" s="66">
        <f t="shared" si="10"/>
        <v>1</v>
      </c>
      <c r="V22" s="66">
        <f t="shared" si="13"/>
        <v>0</v>
      </c>
      <c r="W22" s="66">
        <f t="shared" si="14"/>
        <v>0.1</v>
      </c>
      <c r="X22" s="67">
        <f t="shared" si="11"/>
        <v>0</v>
      </c>
      <c r="Y22" s="72"/>
      <c r="AB22" s="78"/>
    </row>
    <row r="23" spans="1:28" ht="15">
      <c r="A23" s="189"/>
      <c r="B23" s="192"/>
      <c r="C23" s="83" t="s">
        <v>132</v>
      </c>
      <c r="D23" s="80"/>
      <c r="E23" s="94">
        <f>IF('AUTO EVAL'!$H$133="0",1,"")</f>
        <v>1</v>
      </c>
      <c r="F23" s="94" t="str">
        <f>IF('AUTO EVAL'!$H$133="1",1,"")</f>
        <v/>
      </c>
      <c r="G23" s="94" t="str">
        <f>IF('AUTO EVAL'!$H$133="2",1,"")</f>
        <v/>
      </c>
      <c r="H23" s="94" t="str">
        <f>IF('AUTO EVAL'!$H$133="3",1,"")</f>
        <v/>
      </c>
      <c r="I23" s="68" t="str">
        <f t="shared" si="8"/>
        <v/>
      </c>
      <c r="J23" s="113">
        <f t="shared" si="9"/>
        <v>0</v>
      </c>
      <c r="K23" s="75"/>
      <c r="L23" s="76" t="s">
        <v>125</v>
      </c>
      <c r="M23" s="64">
        <v>0.1</v>
      </c>
      <c r="N23" s="77"/>
      <c r="O23" s="90"/>
      <c r="P23" s="102">
        <f t="shared" si="12"/>
        <v>0</v>
      </c>
      <c r="Q23" s="90"/>
      <c r="R23" s="90"/>
      <c r="S23" s="103"/>
      <c r="T23" s="107">
        <f t="shared" si="4"/>
        <v>0</v>
      </c>
      <c r="U23" s="66">
        <f t="shared" si="10"/>
        <v>1</v>
      </c>
      <c r="V23" s="66">
        <f t="shared" si="13"/>
        <v>0</v>
      </c>
      <c r="W23" s="66">
        <f t="shared" si="14"/>
        <v>0.1</v>
      </c>
      <c r="X23" s="67">
        <f t="shared" si="11"/>
        <v>0</v>
      </c>
      <c r="Y23" s="72"/>
      <c r="AB23" s="78"/>
    </row>
    <row r="24" spans="1:28" ht="15">
      <c r="A24" s="189"/>
      <c r="B24" s="192"/>
      <c r="C24" s="83" t="s">
        <v>133</v>
      </c>
      <c r="D24" s="80"/>
      <c r="E24" s="94">
        <f>IF('AUTO EVAL'!$H$139="0",1,"")</f>
        <v>1</v>
      </c>
      <c r="F24" s="94" t="str">
        <f>IF('AUTO EVAL'!$H$139="1",1,"")</f>
        <v/>
      </c>
      <c r="G24" s="94" t="str">
        <f>IF('AUTO EVAL'!$H$139="2",1,"")</f>
        <v/>
      </c>
      <c r="H24" s="94" t="str">
        <f>IF('AUTO EVAL'!$H$139="3",1,"")</f>
        <v/>
      </c>
      <c r="I24" s="68" t="str">
        <f t="shared" si="8"/>
        <v/>
      </c>
      <c r="J24" s="113">
        <f t="shared" si="9"/>
        <v>0</v>
      </c>
      <c r="K24" s="75"/>
      <c r="L24" s="76" t="s">
        <v>125</v>
      </c>
      <c r="M24" s="64">
        <v>0.1</v>
      </c>
      <c r="N24" s="77"/>
      <c r="O24" s="90"/>
      <c r="P24" s="102">
        <f t="shared" si="12"/>
        <v>0</v>
      </c>
      <c r="Q24" s="90"/>
      <c r="R24" s="90"/>
      <c r="S24" s="103"/>
      <c r="T24" s="107">
        <f t="shared" si="4"/>
        <v>0</v>
      </c>
      <c r="U24" s="66">
        <f t="shared" si="10"/>
        <v>1</v>
      </c>
      <c r="V24" s="66">
        <f t="shared" si="13"/>
        <v>0</v>
      </c>
      <c r="W24" s="66">
        <f t="shared" si="14"/>
        <v>0.1</v>
      </c>
      <c r="X24" s="67">
        <f t="shared" si="11"/>
        <v>0</v>
      </c>
      <c r="Y24" s="72"/>
      <c r="AB24" s="78"/>
    </row>
    <row r="25" spans="1:28" ht="15">
      <c r="A25" s="189"/>
      <c r="B25" s="192"/>
      <c r="C25" s="83"/>
      <c r="D25" s="74"/>
      <c r="E25" s="94"/>
      <c r="F25" s="94"/>
      <c r="G25" s="94"/>
      <c r="H25" s="94"/>
      <c r="I25" s="68" t="str">
        <f t="shared" si="8"/>
        <v/>
      </c>
      <c r="J25" s="113" t="str">
        <f t="shared" si="9"/>
        <v/>
      </c>
      <c r="K25" s="75"/>
      <c r="L25" s="76" t="s">
        <v>125</v>
      </c>
      <c r="M25" s="64">
        <v>0</v>
      </c>
      <c r="N25" s="77"/>
      <c r="O25" s="90"/>
      <c r="P25" s="102">
        <f t="shared" si="12"/>
        <v>0</v>
      </c>
      <c r="Q25" s="90"/>
      <c r="R25" s="90"/>
      <c r="S25" s="103"/>
      <c r="T25" s="107">
        <f t="shared" si="4"/>
        <v>0</v>
      </c>
      <c r="U25" s="66">
        <f t="shared" si="10"/>
        <v>0</v>
      </c>
      <c r="V25" s="66">
        <f t="shared" si="13"/>
        <v>0</v>
      </c>
      <c r="W25" s="66">
        <f t="shared" si="14"/>
        <v>0</v>
      </c>
      <c r="X25" s="67" t="e">
        <f t="shared" si="11"/>
        <v>#DIV/0!</v>
      </c>
      <c r="Y25" s="72"/>
      <c r="AB25" s="78"/>
    </row>
    <row r="26" spans="1:28" ht="15">
      <c r="A26" s="189"/>
      <c r="B26" s="192"/>
      <c r="C26" s="83"/>
      <c r="D26" s="80"/>
      <c r="E26" s="95"/>
      <c r="F26" s="95"/>
      <c r="G26" s="95"/>
      <c r="H26" s="95"/>
      <c r="I26" s="68" t="str">
        <f t="shared" si="8"/>
        <v/>
      </c>
      <c r="J26" s="113" t="str">
        <f t="shared" si="9"/>
        <v/>
      </c>
      <c r="K26" s="75"/>
      <c r="L26" s="76" t="s">
        <v>125</v>
      </c>
      <c r="M26" s="64">
        <v>0</v>
      </c>
      <c r="N26" s="77"/>
      <c r="O26" s="90"/>
      <c r="P26" s="102">
        <f t="shared" si="12"/>
        <v>0</v>
      </c>
      <c r="Q26" s="90"/>
      <c r="R26" s="90"/>
      <c r="S26" s="103"/>
      <c r="T26" s="107">
        <f t="shared" si="4"/>
        <v>0</v>
      </c>
      <c r="U26" s="66">
        <f t="shared" si="10"/>
        <v>0</v>
      </c>
      <c r="V26" s="66">
        <f t="shared" si="13"/>
        <v>0</v>
      </c>
      <c r="W26" s="66">
        <f t="shared" si="14"/>
        <v>0</v>
      </c>
      <c r="X26" s="67" t="e">
        <f t="shared" si="11"/>
        <v>#DIV/0!</v>
      </c>
      <c r="Y26" s="72"/>
      <c r="AB26" s="78"/>
    </row>
    <row r="27" spans="1:28" ht="15">
      <c r="A27" s="189"/>
      <c r="B27" s="192"/>
      <c r="C27" s="83"/>
      <c r="D27" s="80"/>
      <c r="E27" s="95"/>
      <c r="F27" s="95"/>
      <c r="G27" s="95"/>
      <c r="H27" s="95"/>
      <c r="I27" s="68" t="str">
        <f t="shared" si="8"/>
        <v/>
      </c>
      <c r="J27" s="113" t="str">
        <f t="shared" si="9"/>
        <v/>
      </c>
      <c r="K27" s="75"/>
      <c r="L27" s="76" t="s">
        <v>125</v>
      </c>
      <c r="M27" s="64">
        <v>0</v>
      </c>
      <c r="N27" s="77"/>
      <c r="O27" s="90"/>
      <c r="P27" s="102">
        <f t="shared" si="12"/>
        <v>0</v>
      </c>
      <c r="Q27" s="90"/>
      <c r="R27" s="90"/>
      <c r="S27" s="103"/>
      <c r="T27" s="107">
        <f t="shared" si="4"/>
        <v>0</v>
      </c>
      <c r="U27" s="66">
        <f t="shared" si="10"/>
        <v>0</v>
      </c>
      <c r="V27" s="66">
        <f t="shared" si="13"/>
        <v>0</v>
      </c>
      <c r="W27" s="66">
        <f t="shared" si="14"/>
        <v>0</v>
      </c>
      <c r="X27" s="67" t="e">
        <f t="shared" si="11"/>
        <v>#DIV/0!</v>
      </c>
      <c r="Y27" s="72"/>
      <c r="AB27" s="78"/>
    </row>
    <row r="28" spans="1:28" ht="15">
      <c r="A28" s="189"/>
      <c r="B28" s="192"/>
      <c r="C28" s="83"/>
      <c r="D28" s="80"/>
      <c r="E28" s="95"/>
      <c r="F28" s="95"/>
      <c r="G28" s="95"/>
      <c r="H28" s="95"/>
      <c r="I28" s="68" t="str">
        <f t="shared" ref="I28:I32" si="15">IF(OR(AND(SUM(D28:H28)&gt;1,M28&gt;0),AND(SUM(D28:H28)=1,M28=0),AND(SUM(D28:H28)=0,M28&gt;0),AND(SUM(D28:H28)=1,C28="")),"  ","")</f>
        <v/>
      </c>
      <c r="J28" s="113" t="str">
        <f t="shared" si="9"/>
        <v/>
      </c>
      <c r="K28" s="75"/>
      <c r="L28" s="76" t="s">
        <v>125</v>
      </c>
      <c r="M28" s="64">
        <v>0</v>
      </c>
      <c r="N28" s="77"/>
      <c r="O28" s="90"/>
      <c r="P28" s="102">
        <f t="shared" si="12"/>
        <v>0</v>
      </c>
      <c r="Q28" s="90"/>
      <c r="R28" s="90"/>
      <c r="S28" s="103"/>
      <c r="T28" s="107">
        <f t="shared" si="4"/>
        <v>0</v>
      </c>
      <c r="U28" s="66">
        <f t="shared" si="10"/>
        <v>0</v>
      </c>
      <c r="V28" s="66">
        <f t="shared" si="13"/>
        <v>0</v>
      </c>
      <c r="W28" s="66">
        <f t="shared" si="14"/>
        <v>0</v>
      </c>
      <c r="X28" s="67" t="e">
        <f t="shared" si="11"/>
        <v>#DIV/0!</v>
      </c>
      <c r="Y28" s="72"/>
      <c r="AB28" s="78"/>
    </row>
    <row r="29" spans="1:28" ht="15">
      <c r="A29" s="189"/>
      <c r="B29" s="192"/>
      <c r="C29" s="83"/>
      <c r="D29" s="80"/>
      <c r="E29" s="95"/>
      <c r="F29" s="95"/>
      <c r="G29" s="95"/>
      <c r="H29" s="95"/>
      <c r="I29" s="68" t="str">
        <f t="shared" si="15"/>
        <v/>
      </c>
      <c r="J29" s="113" t="str">
        <f t="shared" si="9"/>
        <v/>
      </c>
      <c r="K29" s="75"/>
      <c r="L29" s="76" t="s">
        <v>125</v>
      </c>
      <c r="M29" s="64">
        <v>0</v>
      </c>
      <c r="N29" s="77"/>
      <c r="O29" s="90"/>
      <c r="P29" s="102">
        <f t="shared" si="12"/>
        <v>0</v>
      </c>
      <c r="Q29" s="90"/>
      <c r="R29" s="90"/>
      <c r="S29" s="103"/>
      <c r="T29" s="107">
        <f t="shared" si="4"/>
        <v>0</v>
      </c>
      <c r="U29" s="66">
        <f t="shared" si="10"/>
        <v>0</v>
      </c>
      <c r="V29" s="66">
        <f t="shared" si="13"/>
        <v>0</v>
      </c>
      <c r="W29" s="66">
        <f t="shared" si="14"/>
        <v>0</v>
      </c>
      <c r="X29" s="67" t="e">
        <f t="shared" si="11"/>
        <v>#DIV/0!</v>
      </c>
      <c r="Y29" s="72"/>
      <c r="AB29" s="78"/>
    </row>
    <row r="30" spans="1:28" ht="15">
      <c r="A30" s="189"/>
      <c r="B30" s="192"/>
      <c r="C30" s="83"/>
      <c r="D30" s="80"/>
      <c r="E30" s="95"/>
      <c r="F30" s="95"/>
      <c r="G30" s="95"/>
      <c r="H30" s="95"/>
      <c r="I30" s="68" t="str">
        <f t="shared" si="15"/>
        <v/>
      </c>
      <c r="J30" s="113" t="str">
        <f t="shared" si="9"/>
        <v/>
      </c>
      <c r="K30" s="75"/>
      <c r="L30" s="76" t="s">
        <v>125</v>
      </c>
      <c r="M30" s="64">
        <v>0</v>
      </c>
      <c r="N30" s="77"/>
      <c r="O30" s="90"/>
      <c r="P30" s="102">
        <f t="shared" si="12"/>
        <v>0</v>
      </c>
      <c r="Q30" s="90"/>
      <c r="R30" s="90"/>
      <c r="S30" s="103"/>
      <c r="T30" s="107">
        <f t="shared" si="4"/>
        <v>0</v>
      </c>
      <c r="U30" s="66">
        <f t="shared" si="10"/>
        <v>0</v>
      </c>
      <c r="V30" s="66">
        <f t="shared" si="13"/>
        <v>0</v>
      </c>
      <c r="W30" s="66">
        <f t="shared" si="14"/>
        <v>0</v>
      </c>
      <c r="X30" s="67" t="e">
        <f t="shared" si="11"/>
        <v>#DIV/0!</v>
      </c>
      <c r="Y30" s="72"/>
      <c r="AB30" s="78"/>
    </row>
    <row r="31" spans="1:28" ht="15">
      <c r="A31" s="189"/>
      <c r="B31" s="192"/>
      <c r="C31" s="83"/>
      <c r="D31" s="80"/>
      <c r="E31" s="95"/>
      <c r="F31" s="95"/>
      <c r="G31" s="95"/>
      <c r="H31" s="95"/>
      <c r="I31" s="68" t="str">
        <f t="shared" si="15"/>
        <v/>
      </c>
      <c r="J31" s="113" t="str">
        <f t="shared" si="9"/>
        <v/>
      </c>
      <c r="K31" s="75"/>
      <c r="L31" s="76" t="s">
        <v>125</v>
      </c>
      <c r="M31" s="64">
        <v>0</v>
      </c>
      <c r="N31" s="77"/>
      <c r="O31" s="90"/>
      <c r="P31" s="102">
        <f t="shared" si="12"/>
        <v>0</v>
      </c>
      <c r="Q31" s="90"/>
      <c r="R31" s="90"/>
      <c r="S31" s="103"/>
      <c r="T31" s="107">
        <f t="shared" si="4"/>
        <v>0</v>
      </c>
      <c r="U31" s="66">
        <f t="shared" si="10"/>
        <v>0</v>
      </c>
      <c r="V31" s="66">
        <f t="shared" si="13"/>
        <v>0</v>
      </c>
      <c r="W31" s="66">
        <f t="shared" si="14"/>
        <v>0</v>
      </c>
      <c r="X31" s="67" t="e">
        <f t="shared" si="11"/>
        <v>#DIV/0!</v>
      </c>
      <c r="Y31" s="72"/>
      <c r="AB31" s="78"/>
    </row>
    <row r="32" spans="1:28" thickBot="1">
      <c r="A32" s="190"/>
      <c r="B32" s="193"/>
      <c r="C32" s="83"/>
      <c r="D32" s="80"/>
      <c r="E32" s="95"/>
      <c r="F32" s="95"/>
      <c r="G32" s="95"/>
      <c r="H32" s="95"/>
      <c r="I32" s="68" t="str">
        <f t="shared" si="15"/>
        <v/>
      </c>
      <c r="J32" s="113" t="str">
        <f t="shared" si="9"/>
        <v/>
      </c>
      <c r="K32" s="75"/>
      <c r="L32" s="76" t="s">
        <v>125</v>
      </c>
      <c r="M32" s="64">
        <v>0</v>
      </c>
      <c r="N32" s="77"/>
      <c r="O32" s="90"/>
      <c r="P32" s="102">
        <f t="shared" si="12"/>
        <v>0</v>
      </c>
      <c r="Q32" s="90"/>
      <c r="R32" s="90"/>
      <c r="S32" s="103"/>
      <c r="T32" s="107">
        <f t="shared" si="4"/>
        <v>0</v>
      </c>
      <c r="U32" s="66">
        <f t="shared" si="10"/>
        <v>0</v>
      </c>
      <c r="V32" s="66">
        <f t="shared" si="13"/>
        <v>0</v>
      </c>
      <c r="W32" s="66">
        <f t="shared" si="14"/>
        <v>0</v>
      </c>
      <c r="X32" s="67" t="e">
        <f t="shared" si="11"/>
        <v>#DIV/0!</v>
      </c>
      <c r="Y32" s="72"/>
      <c r="AB32" s="78"/>
    </row>
    <row r="33" spans="1:25" thickBot="1">
      <c r="A33" s="84"/>
      <c r="B33" s="178" t="s">
        <v>134</v>
      </c>
      <c r="C33" s="178"/>
      <c r="D33" s="178"/>
      <c r="E33" s="178"/>
      <c r="F33" s="178"/>
      <c r="G33" s="178"/>
      <c r="H33" s="178"/>
      <c r="I33" s="84"/>
      <c r="J33" s="85"/>
      <c r="K33" s="75"/>
      <c r="L33" s="76"/>
      <c r="M33" s="86"/>
      <c r="N33" s="86"/>
      <c r="O33" s="108"/>
      <c r="P33" s="109"/>
      <c r="Q33" s="108"/>
      <c r="R33" s="108"/>
      <c r="S33" s="103"/>
      <c r="T33" s="108"/>
      <c r="U33" s="66"/>
      <c r="V33" s="66"/>
      <c r="W33" s="66"/>
      <c r="X33" s="67"/>
      <c r="Y33" s="72"/>
    </row>
    <row r="34" spans="1:25" ht="21" thickBot="1">
      <c r="A34" s="87"/>
      <c r="B34" s="88"/>
      <c r="C34" s="87" t="s">
        <v>135</v>
      </c>
      <c r="D34" s="179">
        <f>P5+P16</f>
        <v>9.603174603174601</v>
      </c>
      <c r="E34" s="180"/>
      <c r="F34" s="180"/>
      <c r="G34" s="181" t="s">
        <v>136</v>
      </c>
      <c r="H34" s="182"/>
      <c r="I34" s="112">
        <f>D34</f>
        <v>9.603174603174601</v>
      </c>
      <c r="J34" s="89"/>
      <c r="K34" s="89"/>
      <c r="L34" s="89"/>
      <c r="M34" s="90">
        <f>M5+M16</f>
        <v>1.75</v>
      </c>
      <c r="N34" s="77"/>
      <c r="O34" s="90"/>
      <c r="P34" s="102"/>
      <c r="Q34" s="90"/>
      <c r="R34" s="90"/>
      <c r="S34" s="110"/>
      <c r="T34" s="107"/>
      <c r="U34" s="66"/>
      <c r="V34" s="66"/>
      <c r="W34" s="66"/>
      <c r="X34" s="67"/>
      <c r="Y34" s="72"/>
    </row>
    <row r="35" spans="1:25" ht="15">
      <c r="A35" s="87"/>
      <c r="B35" s="65"/>
      <c r="C35" s="65"/>
      <c r="D35" s="65"/>
      <c r="E35" s="65"/>
      <c r="F35" s="65"/>
      <c r="G35" s="65"/>
      <c r="H35" s="65"/>
      <c r="I35" s="89"/>
      <c r="J35" s="89"/>
      <c r="K35" s="89"/>
      <c r="L35" s="89"/>
      <c r="M35" s="64"/>
      <c r="N35" s="77"/>
      <c r="O35" s="90"/>
      <c r="P35" s="102"/>
      <c r="Q35" s="90"/>
      <c r="R35" s="90"/>
      <c r="S35" s="103"/>
      <c r="T35" s="107"/>
      <c r="U35" s="66"/>
      <c r="V35" s="66"/>
      <c r="W35" s="66"/>
      <c r="X35" s="67"/>
    </row>
    <row r="36" spans="1:25" ht="15">
      <c r="A36" s="87"/>
      <c r="B36" s="88"/>
      <c r="C36" s="65"/>
      <c r="D36" s="65"/>
      <c r="E36" s="65"/>
      <c r="F36" s="65"/>
      <c r="G36" s="65"/>
      <c r="H36" s="65"/>
      <c r="I36" s="60"/>
      <c r="J36" s="91"/>
      <c r="K36" s="91"/>
      <c r="L36" s="91"/>
      <c r="M36" s="64"/>
      <c r="N36" s="77"/>
      <c r="O36" s="90"/>
      <c r="P36" s="102"/>
      <c r="Q36" s="90"/>
      <c r="R36" s="90"/>
      <c r="S36" s="103"/>
      <c r="T36" s="107"/>
      <c r="U36" s="66"/>
      <c r="V36" s="66"/>
      <c r="W36" s="66"/>
      <c r="X36" s="67"/>
    </row>
    <row r="37" spans="1:25">
      <c r="J37" s="92"/>
    </row>
  </sheetData>
  <sheetProtection password="CD56" sheet="1" objects="1" scenarios="1" selectLockedCells="1"/>
  <mergeCells count="16">
    <mergeCell ref="B33:H33"/>
    <mergeCell ref="D34:F34"/>
    <mergeCell ref="G34:H34"/>
    <mergeCell ref="A5:H5"/>
    <mergeCell ref="A6:A15"/>
    <mergeCell ref="B6:B15"/>
    <mergeCell ref="A16:H16"/>
    <mergeCell ref="A17:A32"/>
    <mergeCell ref="B17:B32"/>
    <mergeCell ref="T3:T4"/>
    <mergeCell ref="A4:B4"/>
    <mergeCell ref="A1:B1"/>
    <mergeCell ref="D1:H2"/>
    <mergeCell ref="A2:B2"/>
    <mergeCell ref="A3:H3"/>
    <mergeCell ref="N3:N4"/>
  </mergeCells>
  <conditionalFormatting sqref="J37:J65511">
    <cfRule type="dataBar" priority="27">
      <dataBar>
        <cfvo type="min" val="0"/>
        <cfvo type="max" val="0"/>
        <color rgb="FF008AEF"/>
      </dataBar>
    </cfRule>
  </conditionalFormatting>
  <conditionalFormatting sqref="Q17">
    <cfRule type="cellIs" dxfId="0" priority="17" operator="greaterThan">
      <formula>1</formula>
    </cfRule>
    <cfRule type="colorScale" priority="18">
      <colorScale>
        <cfvo type="num" val="#REF!"/>
        <cfvo type="max" val="0"/>
        <color rgb="FFFF0000"/>
        <color rgb="FFFFEF9C"/>
      </colorScale>
    </cfRule>
  </conditionalFormatting>
  <conditionalFormatting sqref="B36">
    <cfRule type="iconSet" priority="15">
      <iconSet>
        <cfvo type="percent" val="0"/>
        <cfvo type="percent" val="33"/>
        <cfvo type="percent" val="67"/>
      </iconSet>
    </cfRule>
  </conditionalFormatting>
  <conditionalFormatting sqref="J17:J32 J6:J15">
    <cfRule type="iconSet" priority="3">
      <iconSet iconSet="3Symbols">
        <cfvo type="percent" val="0"/>
        <cfvo type="percent" val="40"/>
        <cfvo type="percent" val="67"/>
      </iconSet>
    </cfRule>
    <cfRule type="colorScale" priority="7">
      <colorScale>
        <cfvo type="min" val="0"/>
        <cfvo type="percent" val="50"/>
        <cfvo type="max" val="0"/>
        <color rgb="FFF8696B"/>
        <color rgb="FFFFEB84"/>
        <color rgb="FF63BE7B"/>
      </colorScale>
    </cfRule>
  </conditionalFormatting>
  <conditionalFormatting sqref="I34">
    <cfRule type="iconSet" priority="4">
      <iconSet iconSet="3Symbols2" showValue="0">
        <cfvo type="percent" val="0"/>
        <cfvo type="num" val="10"/>
        <cfvo type="num" val="14"/>
      </iconSet>
    </cfRule>
  </conditionalFormatting>
  <conditionalFormatting sqref="J16">
    <cfRule type="dataBar" priority="2">
      <dataBar>
        <cfvo type="min" val="0"/>
        <cfvo type="max" val="0"/>
        <color rgb="FF638EC6"/>
      </dataBar>
    </cfRule>
  </conditionalFormatting>
  <conditionalFormatting sqref="J5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AUTO EVAL</vt:lpstr>
      <vt:lpstr>GRILLE NOTATION</vt:lpstr>
      <vt:lpstr>Feuil3</vt:lpstr>
      <vt:lpstr>'AUTO EVAL'!Zone_d_impression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2018-08-27T10:08:17Z</cp:lastPrinted>
  <dcterms:created xsi:type="dcterms:W3CDTF">2018-07-02T12:22:07Z</dcterms:created>
  <dcterms:modified xsi:type="dcterms:W3CDTF">2018-10-12T14:48:25Z</dcterms:modified>
</cp:coreProperties>
</file>