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5120" windowHeight="8010"/>
  </bookViews>
  <sheets>
    <sheet name="historique " sheetId="2" r:id="rId1"/>
    <sheet name="calcul dispo" sheetId="3" r:id="rId2"/>
    <sheet name="impact pp" sheetId="4" r:id="rId3"/>
  </sheets>
  <calcPr calcId="145621"/>
</workbook>
</file>

<file path=xl/calcChain.xml><?xml version="1.0" encoding="utf-8"?>
<calcChain xmlns="http://schemas.openxmlformats.org/spreadsheetml/2006/main">
  <c r="L4" i="3" l="1"/>
  <c r="L5" i="3"/>
  <c r="L6" i="3"/>
  <c r="L7" i="3"/>
  <c r="L8" i="3"/>
  <c r="L9" i="3"/>
  <c r="L10" i="3"/>
  <c r="L11" i="3"/>
  <c r="L12" i="3"/>
  <c r="L13" i="3"/>
  <c r="L14" i="3"/>
  <c r="L15" i="3"/>
  <c r="L16" i="3"/>
  <c r="L17" i="3" l="1"/>
  <c r="L36" i="4"/>
  <c r="M36" i="4"/>
  <c r="P22" i="4"/>
  <c r="Q22" i="4"/>
  <c r="R22" i="4"/>
  <c r="P23" i="4"/>
  <c r="Q23" i="4"/>
  <c r="R23" i="4"/>
  <c r="P24" i="4"/>
  <c r="Q24" i="4"/>
  <c r="R24" i="4"/>
  <c r="P25" i="4"/>
  <c r="Q25" i="4"/>
  <c r="R25" i="4"/>
  <c r="P26" i="4"/>
  <c r="Q26" i="4"/>
  <c r="R26" i="4"/>
  <c r="P27" i="4"/>
  <c r="Q27" i="4"/>
  <c r="R27" i="4"/>
  <c r="P28" i="4"/>
  <c r="Q28" i="4"/>
  <c r="R28" i="4"/>
  <c r="K36" i="4" l="1"/>
  <c r="E86" i="4" l="1"/>
  <c r="F86" i="4"/>
  <c r="D86" i="4"/>
  <c r="U23" i="4" l="1"/>
  <c r="U22" i="4"/>
  <c r="U21" i="4"/>
  <c r="U20" i="4"/>
  <c r="U19" i="4"/>
  <c r="U18" i="4"/>
  <c r="U17" i="4"/>
  <c r="T23" i="4"/>
  <c r="T22" i="4"/>
  <c r="T21" i="4"/>
  <c r="T20" i="4"/>
  <c r="T19" i="4"/>
  <c r="T18" i="4"/>
  <c r="T17" i="4"/>
  <c r="P6" i="4"/>
  <c r="P7" i="4"/>
  <c r="P8" i="4"/>
  <c r="U6" i="4" s="1"/>
  <c r="P9" i="4"/>
  <c r="U7" i="4" s="1"/>
  <c r="P10" i="4"/>
  <c r="U8" i="4" s="1"/>
  <c r="P11" i="4"/>
  <c r="U9" i="4" s="1"/>
  <c r="P12" i="4"/>
  <c r="P13" i="4"/>
  <c r="P14" i="4"/>
  <c r="P15" i="4"/>
  <c r="U10" i="4" s="1"/>
  <c r="P16" i="4"/>
  <c r="U11" i="4" s="1"/>
  <c r="P5" i="4"/>
  <c r="U5" i="4" s="1"/>
  <c r="R6" i="4"/>
  <c r="R7" i="4"/>
  <c r="R8" i="4"/>
  <c r="R9" i="4"/>
  <c r="R10" i="4"/>
  <c r="R11" i="4"/>
  <c r="R12" i="4"/>
  <c r="R13" i="4"/>
  <c r="R14" i="4"/>
  <c r="R15" i="4"/>
  <c r="R16" i="4"/>
  <c r="R5" i="4"/>
  <c r="Q6" i="4"/>
  <c r="Q7" i="4"/>
  <c r="Q8" i="4"/>
  <c r="V6" i="4" s="1"/>
  <c r="Q9" i="4"/>
  <c r="V7" i="4" s="1"/>
  <c r="Q10" i="4"/>
  <c r="V8" i="4" s="1"/>
  <c r="Q11" i="4"/>
  <c r="V9" i="4" s="1"/>
  <c r="Q12" i="4"/>
  <c r="Q13" i="4"/>
  <c r="Q14" i="4"/>
  <c r="Q15" i="4"/>
  <c r="V10" i="4" s="1"/>
  <c r="Q16" i="4"/>
  <c r="V11" i="4" s="1"/>
  <c r="Q5" i="4"/>
  <c r="V5" i="4" s="1"/>
  <c r="M35" i="4"/>
  <c r="L35" i="4"/>
  <c r="K35" i="4"/>
  <c r="J88" i="3"/>
  <c r="J89" i="3" s="1"/>
  <c r="J90" i="3" s="1"/>
  <c r="J91" i="3" s="1"/>
  <c r="J92" i="3" s="1"/>
  <c r="J93" i="3" s="1"/>
  <c r="J94" i="3" s="1"/>
  <c r="J95" i="3" s="1"/>
  <c r="J96" i="3" s="1"/>
  <c r="J97" i="3" s="1"/>
  <c r="J98" i="3" s="1"/>
  <c r="J99" i="3" s="1"/>
  <c r="J100" i="3" s="1"/>
  <c r="J71" i="3"/>
  <c r="J72" i="3" s="1"/>
  <c r="J73" i="3" s="1"/>
  <c r="J74" i="3" s="1"/>
  <c r="J75" i="3" s="1"/>
  <c r="J76" i="3" s="1"/>
  <c r="J77" i="3" s="1"/>
  <c r="J78" i="3" s="1"/>
  <c r="J79" i="3" s="1"/>
  <c r="J80" i="3" s="1"/>
  <c r="J81" i="3" s="1"/>
  <c r="J82" i="3" s="1"/>
  <c r="J83" i="3" s="1"/>
  <c r="J37" i="3"/>
  <c r="J38" i="3" s="1"/>
  <c r="J39" i="3" s="1"/>
  <c r="J40" i="3" s="1"/>
  <c r="J41" i="3" s="1"/>
  <c r="J42" i="3" s="1"/>
  <c r="J43" i="3" s="1"/>
  <c r="J44" i="3" s="1"/>
  <c r="J45" i="3" s="1"/>
  <c r="J46" i="3" s="1"/>
  <c r="J47" i="3" s="1"/>
  <c r="J48" i="3" s="1"/>
  <c r="J49" i="3" s="1"/>
  <c r="V20" i="4" l="1"/>
  <c r="X20" i="4" s="1"/>
  <c r="Z20" i="4" s="1"/>
  <c r="V18" i="4"/>
  <c r="X18" i="4" s="1"/>
  <c r="V22" i="4"/>
  <c r="X22" i="4" s="1"/>
  <c r="Z22" i="4" s="1"/>
  <c r="V19" i="4"/>
  <c r="V23" i="4"/>
  <c r="X23" i="4" s="1"/>
  <c r="Z23" i="4" s="1"/>
  <c r="V17" i="4"/>
  <c r="X17" i="4" s="1"/>
  <c r="V21" i="4"/>
  <c r="X21" i="4" s="1"/>
  <c r="Z21" i="4" s="1"/>
  <c r="X19" i="4"/>
  <c r="W8" i="4"/>
  <c r="W5" i="4"/>
  <c r="W7" i="4"/>
  <c r="W6" i="4"/>
  <c r="W9" i="4"/>
  <c r="W11" i="4"/>
  <c r="W10" i="4"/>
  <c r="I66" i="3"/>
  <c r="I59" i="3"/>
  <c r="I63" i="3"/>
  <c r="I65" i="3"/>
  <c r="I64" i="3"/>
  <c r="I62" i="3"/>
  <c r="I58" i="3"/>
  <c r="I60" i="3"/>
  <c r="I54" i="3"/>
  <c r="J54" i="3" s="1"/>
  <c r="I61" i="3"/>
  <c r="I57" i="3"/>
  <c r="I55" i="3"/>
  <c r="I56" i="3"/>
  <c r="I32" i="3"/>
  <c r="I24" i="3"/>
  <c r="I29" i="3"/>
  <c r="I31" i="3"/>
  <c r="I28" i="3"/>
  <c r="I27" i="3"/>
  <c r="I26" i="3"/>
  <c r="I25" i="3"/>
  <c r="I22" i="3"/>
  <c r="I30" i="3"/>
  <c r="I21" i="3"/>
  <c r="I20" i="3"/>
  <c r="J20" i="3" s="1"/>
  <c r="I23" i="3"/>
  <c r="J21" i="3" l="1"/>
  <c r="J22" i="3" s="1"/>
  <c r="J23" i="3" s="1"/>
  <c r="J24" i="3" s="1"/>
  <c r="J25" i="3" s="1"/>
  <c r="J26" i="3" s="1"/>
  <c r="J27" i="3" s="1"/>
  <c r="J28" i="3" s="1"/>
  <c r="J29" i="3" s="1"/>
  <c r="J30" i="3" s="1"/>
  <c r="J31" i="3" s="1"/>
  <c r="J32" i="3" s="1"/>
  <c r="J55" i="3"/>
  <c r="J56" i="3" s="1"/>
  <c r="J57" i="3" s="1"/>
  <c r="J58" i="3" s="1"/>
  <c r="J59" i="3" s="1"/>
  <c r="J60" i="3" s="1"/>
  <c r="J61" i="3" s="1"/>
  <c r="J62" i="3" s="1"/>
  <c r="J63" i="3" s="1"/>
  <c r="J64" i="3" s="1"/>
  <c r="J65" i="3" s="1"/>
  <c r="J66" i="3" s="1"/>
  <c r="Z17" i="4"/>
  <c r="Y17" i="4"/>
  <c r="Z19" i="4"/>
  <c r="Y19" i="4"/>
  <c r="Z18" i="4"/>
  <c r="Y18" i="4"/>
  <c r="D27" i="2"/>
  <c r="C27" i="2"/>
  <c r="I16" i="3" l="1"/>
  <c r="M16" i="3" s="1"/>
  <c r="J16" i="3"/>
  <c r="J5" i="3"/>
  <c r="J6" i="3"/>
  <c r="J7" i="3"/>
  <c r="J8" i="3"/>
  <c r="J9" i="3"/>
  <c r="J10" i="3"/>
  <c r="J11" i="3"/>
  <c r="J12" i="3"/>
  <c r="J13" i="3"/>
  <c r="J14" i="3"/>
  <c r="J15" i="3"/>
  <c r="J4" i="3"/>
  <c r="I5" i="3"/>
  <c r="M5" i="3" s="1"/>
  <c r="I6" i="3"/>
  <c r="M6" i="3" s="1"/>
  <c r="I7" i="3"/>
  <c r="M7" i="3" s="1"/>
  <c r="I8" i="3"/>
  <c r="M8" i="3" s="1"/>
  <c r="I9" i="3"/>
  <c r="M9" i="3" s="1"/>
  <c r="I10" i="3"/>
  <c r="M10" i="3" s="1"/>
  <c r="I11" i="3"/>
  <c r="M11" i="3" s="1"/>
  <c r="I12" i="3"/>
  <c r="M12" i="3" s="1"/>
  <c r="I13" i="3"/>
  <c r="M13" i="3" s="1"/>
  <c r="I14" i="3"/>
  <c r="M14" i="3" s="1"/>
  <c r="I15" i="3"/>
  <c r="M15" i="3" s="1"/>
  <c r="I4" i="3"/>
  <c r="M4" i="3" l="1"/>
  <c r="M17" i="3" s="1"/>
  <c r="I17" i="3"/>
  <c r="J17" i="3"/>
  <c r="K4" i="3"/>
  <c r="K12" i="3"/>
  <c r="K8" i="3"/>
  <c r="K15" i="3"/>
  <c r="K11" i="3"/>
  <c r="K7" i="3"/>
  <c r="K14" i="3"/>
  <c r="K10" i="3"/>
  <c r="K6" i="3"/>
  <c r="K13" i="3"/>
  <c r="K9" i="3"/>
  <c r="K5" i="3"/>
  <c r="K16" i="3"/>
  <c r="B109" i="2"/>
  <c r="D107" i="2"/>
  <c r="D110" i="2" s="1"/>
  <c r="C107" i="2"/>
  <c r="C111" i="2" s="1"/>
  <c r="B67" i="2"/>
  <c r="D65" i="2"/>
  <c r="D68" i="2" s="1"/>
  <c r="C65" i="2"/>
  <c r="C69" i="2" s="1"/>
  <c r="B29" i="2"/>
  <c r="K17" i="3" l="1"/>
  <c r="C108" i="2"/>
  <c r="C66" i="2"/>
  <c r="D30" i="2" l="1"/>
  <c r="C31" i="2" l="1"/>
  <c r="C28" i="2"/>
</calcChain>
</file>

<file path=xl/sharedStrings.xml><?xml version="1.0" encoding="utf-8"?>
<sst xmlns="http://schemas.openxmlformats.org/spreadsheetml/2006/main" count="675" uniqueCount="59">
  <si>
    <t>Garniture d’étanchéité</t>
  </si>
  <si>
    <t>Robinet d’arrêt aspiration</t>
  </si>
  <si>
    <t>Robinet d’arrêt refoulement</t>
  </si>
  <si>
    <t>Palier avant</t>
  </si>
  <si>
    <t>Palier arrière</t>
  </si>
  <si>
    <t>Huile carter</t>
  </si>
  <si>
    <t>Joint voyant d’huile</t>
  </si>
  <si>
    <t>Filtre aspiration</t>
  </si>
  <si>
    <t>Crépine</t>
  </si>
  <si>
    <t>Résistance carter</t>
  </si>
  <si>
    <t>Compteur horaire</t>
  </si>
  <si>
    <t>Temps d'arrêt en h</t>
  </si>
  <si>
    <t>TTR en h</t>
  </si>
  <si>
    <t>Coût rechange en €</t>
  </si>
  <si>
    <t>Fuites frigo</t>
  </si>
  <si>
    <t xml:space="preserve">Vis </t>
  </si>
  <si>
    <t>Défaillance</t>
  </si>
  <si>
    <t>COMPRESSEUR 1</t>
  </si>
  <si>
    <t>COMPRESSEUR 2</t>
  </si>
  <si>
    <t>COMPRESSEUR 3</t>
  </si>
  <si>
    <t>Somme des temps</t>
  </si>
  <si>
    <t>MTBF en h</t>
  </si>
  <si>
    <t>MTTR en h</t>
  </si>
  <si>
    <t>Compresseur</t>
  </si>
  <si>
    <t>Compresseur 1</t>
  </si>
  <si>
    <t>Compresseur 2</t>
  </si>
  <si>
    <t>Compresseur 3</t>
  </si>
  <si>
    <t>Composants</t>
  </si>
  <si>
    <t>NT/ maint</t>
  </si>
  <si>
    <t>N</t>
  </si>
  <si>
    <t>T/</t>
  </si>
  <si>
    <t>NT/ intrinseque</t>
  </si>
  <si>
    <t>T/ arrêt</t>
  </si>
  <si>
    <t>Cumul</t>
  </si>
  <si>
    <t>somme</t>
  </si>
  <si>
    <t>composants</t>
  </si>
  <si>
    <t>cumul de TA</t>
  </si>
  <si>
    <t>Nbre de défaillance</t>
  </si>
  <si>
    <t>coût perte sèche</t>
  </si>
  <si>
    <t>coût horaire des perte</t>
  </si>
  <si>
    <t>CPP</t>
  </si>
  <si>
    <t>Coûts pièces</t>
  </si>
  <si>
    <t>CM</t>
  </si>
  <si>
    <t>Coût main d'œuvre</t>
  </si>
  <si>
    <t>CD</t>
  </si>
  <si>
    <t>Ratio CM/CD</t>
  </si>
  <si>
    <t>Moyenne</t>
  </si>
  <si>
    <t>détail défaillances</t>
  </si>
  <si>
    <t>moyenne</t>
  </si>
  <si>
    <t>Tableau des temps d'arrêt &gt;4h</t>
  </si>
  <si>
    <t>Tableau du CD</t>
  </si>
  <si>
    <t>Tableau des CD</t>
  </si>
  <si>
    <t>Accouplement</t>
  </si>
  <si>
    <t>Défaillance ayant entrainé une indisponibilité</t>
  </si>
  <si>
    <t>cumul des rechanges</t>
  </si>
  <si>
    <t>Temps de réparation en h</t>
  </si>
  <si>
    <t>Temps de Réparation en h</t>
  </si>
  <si>
    <t>Rapport somme Temps d'arrêt/ sommeTemps de réparation</t>
  </si>
  <si>
    <t>MRT en 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</si>
</sst>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2" x14ac:knownFonts="1">
    <font>
      <sz val="11"/>
      <color theme="1"/>
      <name val="Calibri"/>
      <family val="2"/>
      <scheme val="minor"/>
    </font>
    <font>
      <b/>
      <sz val="10"/>
      <color theme="1"/>
      <name val="Arial"/>
      <family val="2"/>
    </font>
    <font>
      <sz val="10"/>
      <color theme="1"/>
      <name val="Arial"/>
      <family val="2"/>
    </font>
    <font>
      <b/>
      <sz val="11"/>
      <color theme="1"/>
      <name val="Calibri"/>
      <family val="2"/>
      <scheme val="minor"/>
    </font>
    <font>
      <b/>
      <i/>
      <sz val="11"/>
      <color theme="1"/>
      <name val="Calibri"/>
      <family val="2"/>
      <scheme val="minor"/>
    </font>
    <font>
      <sz val="11"/>
      <color rgb="FFFF0000"/>
      <name val="Calibri"/>
      <family val="2"/>
      <scheme val="minor"/>
    </font>
    <font>
      <b/>
      <sz val="10"/>
      <color rgb="FFFF0000"/>
      <name val="Arial"/>
      <family val="2"/>
    </font>
    <font>
      <sz val="10"/>
      <color rgb="FFFF0000"/>
      <name val="Arial"/>
      <family val="2"/>
    </font>
    <font>
      <b/>
      <sz val="11"/>
      <color rgb="FFFF0000"/>
      <name val="Calibri"/>
      <family val="2"/>
      <scheme val="minor"/>
    </font>
    <font>
      <b/>
      <sz val="10"/>
      <name val="Arial"/>
      <family val="2"/>
    </font>
    <font>
      <sz val="10"/>
      <name val="Arial"/>
      <family val="2"/>
    </font>
    <font>
      <sz val="11"/>
      <name val="Calibri"/>
      <family val="2"/>
      <scheme val="minor"/>
    </font>
  </fonts>
  <fills count="8">
    <fill>
      <patternFill patternType="none"/>
    </fill>
    <fill>
      <patternFill patternType="gray125"/>
    </fill>
    <fill>
      <patternFill patternType="solid">
        <fgColor rgb="FFD8D8D8"/>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59999389629810485"/>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0">
    <xf numFmtId="0" fontId="0" fillId="0" borderId="0" xfId="0"/>
    <xf numFmtId="0" fontId="0" fillId="0" borderId="0" xfId="0" applyAlignment="1">
      <alignment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0" fillId="0" borderId="2"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1" xfId="0" applyFill="1" applyBorder="1" applyAlignment="1">
      <alignment horizontal="center"/>
    </xf>
    <xf numFmtId="0" fontId="2" fillId="3" borderId="14" xfId="0" applyFont="1" applyFill="1" applyBorder="1" applyAlignment="1">
      <alignment horizontal="center" vertical="center"/>
    </xf>
    <xf numFmtId="0" fontId="1" fillId="0" borderId="17" xfId="0" applyFont="1" applyBorder="1" applyAlignment="1">
      <alignment horizontal="left" vertical="center" wrapText="1"/>
    </xf>
    <xf numFmtId="0" fontId="1" fillId="4" borderId="16" xfId="0" applyFont="1" applyFill="1" applyBorder="1" applyAlignment="1">
      <alignment horizontal="left" vertical="center" wrapText="1"/>
    </xf>
    <xf numFmtId="0" fontId="2" fillId="4" borderId="13" xfId="0" applyFont="1" applyFill="1" applyBorder="1" applyAlignment="1">
      <alignment horizontal="center" vertical="center"/>
    </xf>
    <xf numFmtId="0" fontId="0" fillId="4" borderId="4" xfId="0" applyFill="1" applyBorder="1" applyAlignment="1">
      <alignment horizontal="center"/>
    </xf>
    <xf numFmtId="0" fontId="0" fillId="4" borderId="5" xfId="0" applyFill="1" applyBorder="1" applyAlignment="1">
      <alignment horizontal="center"/>
    </xf>
    <xf numFmtId="0" fontId="1" fillId="4" borderId="17" xfId="0" applyFont="1" applyFill="1" applyBorder="1" applyAlignment="1">
      <alignment horizontal="left" vertical="center" wrapText="1"/>
    </xf>
    <xf numFmtId="0" fontId="2" fillId="4" borderId="14" xfId="0" applyFont="1" applyFill="1" applyBorder="1" applyAlignment="1">
      <alignment horizontal="center" vertical="center"/>
    </xf>
    <xf numFmtId="0" fontId="0" fillId="4" borderId="2" xfId="0" applyFill="1" applyBorder="1" applyAlignment="1">
      <alignment horizontal="center"/>
    </xf>
    <xf numFmtId="0" fontId="0" fillId="4" borderId="7" xfId="0" applyFill="1" applyBorder="1" applyAlignment="1">
      <alignment horizontal="center"/>
    </xf>
    <xf numFmtId="0" fontId="1" fillId="3" borderId="17" xfId="0" applyFont="1" applyFill="1" applyBorder="1" applyAlignment="1">
      <alignment horizontal="left" vertical="center" wrapText="1"/>
    </xf>
    <xf numFmtId="0" fontId="0" fillId="3" borderId="2" xfId="0" applyFill="1" applyBorder="1" applyAlignment="1">
      <alignment horizontal="center"/>
    </xf>
    <xf numFmtId="0" fontId="0" fillId="3" borderId="7" xfId="0" applyFill="1" applyBorder="1" applyAlignment="1">
      <alignment horizontal="center"/>
    </xf>
    <xf numFmtId="0" fontId="1" fillId="4" borderId="18" xfId="0" applyFont="1" applyFill="1" applyBorder="1" applyAlignment="1">
      <alignment horizontal="left" vertical="center" wrapText="1"/>
    </xf>
    <xf numFmtId="0" fontId="2" fillId="4" borderId="15" xfId="0" applyFont="1" applyFill="1" applyBorder="1" applyAlignment="1">
      <alignment horizontal="center" vertical="center"/>
    </xf>
    <xf numFmtId="0" fontId="0" fillId="4" borderId="9" xfId="0" applyFill="1" applyBorder="1" applyAlignment="1">
      <alignment horizontal="center"/>
    </xf>
    <xf numFmtId="0" fontId="0" fillId="4" borderId="10" xfId="0" applyFill="1" applyBorder="1" applyAlignment="1">
      <alignment horizontal="center"/>
    </xf>
    <xf numFmtId="0" fontId="3" fillId="5" borderId="12" xfId="0" applyFont="1" applyFill="1" applyBorder="1" applyAlignment="1">
      <alignment wrapText="1"/>
    </xf>
    <xf numFmtId="0" fontId="3" fillId="5" borderId="19" xfId="0" applyFont="1" applyFill="1" applyBorder="1" applyAlignment="1">
      <alignment wrapText="1"/>
    </xf>
    <xf numFmtId="0" fontId="3" fillId="5" borderId="20" xfId="0" applyFont="1" applyFill="1" applyBorder="1" applyAlignment="1">
      <alignment wrapText="1"/>
    </xf>
    <xf numFmtId="0" fontId="2" fillId="2"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6" xfId="0" applyFont="1" applyFill="1" applyBorder="1" applyAlignment="1">
      <alignment horizontal="center" vertical="center"/>
    </xf>
    <xf numFmtId="0" fontId="1" fillId="3" borderId="17" xfId="0" applyFont="1" applyFill="1" applyBorder="1" applyAlignment="1">
      <alignment horizontal="center" vertical="center"/>
    </xf>
    <xf numFmtId="0" fontId="3" fillId="5" borderId="1" xfId="0" applyFont="1" applyFill="1" applyBorder="1" applyAlignment="1">
      <alignment horizontal="left"/>
    </xf>
    <xf numFmtId="0" fontId="3" fillId="0" borderId="17" xfId="0" applyFont="1" applyBorder="1" applyAlignment="1">
      <alignment horizontal="left"/>
    </xf>
    <xf numFmtId="0" fontId="1" fillId="3" borderId="17" xfId="0" applyFont="1" applyFill="1" applyBorder="1" applyAlignment="1">
      <alignment horizontal="left" vertical="center"/>
    </xf>
    <xf numFmtId="0" fontId="3" fillId="0" borderId="0" xfId="0" applyFont="1" applyAlignment="1">
      <alignment horizontal="left"/>
    </xf>
    <xf numFmtId="0" fontId="1" fillId="2" borderId="17" xfId="0" applyFont="1" applyFill="1" applyBorder="1" applyAlignment="1">
      <alignment horizontal="left" vertical="center"/>
    </xf>
    <xf numFmtId="0" fontId="0" fillId="0" borderId="21" xfId="0" applyBorder="1" applyAlignment="1">
      <alignment horizontal="center"/>
    </xf>
    <xf numFmtId="0" fontId="1" fillId="3" borderId="18" xfId="0" applyFont="1" applyFill="1" applyBorder="1" applyAlignment="1">
      <alignment horizontal="left" vertical="center"/>
    </xf>
    <xf numFmtId="0" fontId="2" fillId="3" borderId="8" xfId="0" applyFont="1" applyFill="1" applyBorder="1" applyAlignment="1">
      <alignment horizontal="center" vertical="center"/>
    </xf>
    <xf numFmtId="0" fontId="0" fillId="3" borderId="9" xfId="0" applyFill="1" applyBorder="1" applyAlignment="1">
      <alignment horizontal="center"/>
    </xf>
    <xf numFmtId="0" fontId="0" fillId="3" borderId="10" xfId="0" applyFill="1" applyBorder="1" applyAlignment="1">
      <alignment horizontal="center"/>
    </xf>
    <xf numFmtId="0" fontId="1" fillId="4" borderId="7"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4" borderId="17" xfId="0" applyFont="1" applyFill="1" applyBorder="1" applyAlignment="1">
      <alignment horizontal="left" vertical="center"/>
    </xf>
    <xf numFmtId="0" fontId="0" fillId="4" borderId="15" xfId="0" applyFill="1" applyBorder="1" applyAlignment="1">
      <alignment horizontal="center"/>
    </xf>
    <xf numFmtId="0" fontId="1" fillId="3" borderId="0" xfId="0" applyFont="1" applyFill="1" applyBorder="1" applyAlignment="1">
      <alignment horizontal="left" vertical="center" wrapText="1"/>
    </xf>
    <xf numFmtId="0" fontId="2" fillId="3" borderId="0" xfId="0" applyFont="1" applyFill="1" applyBorder="1" applyAlignment="1">
      <alignment horizontal="center" vertical="center"/>
    </xf>
    <xf numFmtId="0" fontId="0" fillId="3" borderId="0" xfId="0" applyFill="1" applyBorder="1" applyAlignment="1">
      <alignment horizontal="center"/>
    </xf>
    <xf numFmtId="0" fontId="1" fillId="3" borderId="0" xfId="0" applyFont="1" applyFill="1" applyBorder="1" applyAlignment="1">
      <alignment horizontal="left" vertical="center"/>
    </xf>
    <xf numFmtId="0" fontId="1" fillId="3" borderId="2" xfId="0" applyFont="1" applyFill="1" applyBorder="1" applyAlignment="1">
      <alignment horizontal="left" vertical="center" wrapText="1"/>
    </xf>
    <xf numFmtId="0" fontId="2" fillId="3" borderId="2" xfId="0" applyFont="1" applyFill="1" applyBorder="1" applyAlignment="1">
      <alignment horizontal="center" vertical="center"/>
    </xf>
    <xf numFmtId="0" fontId="3" fillId="3" borderId="2" xfId="0" applyFont="1" applyFill="1" applyBorder="1" applyAlignment="1">
      <alignment horizontal="center"/>
    </xf>
    <xf numFmtId="0" fontId="1" fillId="3" borderId="2" xfId="0" applyFont="1" applyFill="1" applyBorder="1" applyAlignment="1">
      <alignment horizontal="center" vertical="center"/>
    </xf>
    <xf numFmtId="0" fontId="3" fillId="5" borderId="22" xfId="0" applyFont="1" applyFill="1" applyBorder="1" applyAlignment="1">
      <alignment horizontal="left"/>
    </xf>
    <xf numFmtId="0" fontId="0" fillId="0" borderId="2" xfId="0" applyBorder="1"/>
    <xf numFmtId="2" fontId="0" fillId="0" borderId="2" xfId="0" applyNumberFormat="1" applyBorder="1"/>
    <xf numFmtId="0" fontId="3" fillId="0" borderId="2" xfId="0" applyFont="1" applyBorder="1" applyAlignment="1">
      <alignment horizontal="left"/>
    </xf>
    <xf numFmtId="0" fontId="3" fillId="0" borderId="2" xfId="0" applyFont="1" applyBorder="1" applyAlignment="1">
      <alignment horizontal="center"/>
    </xf>
    <xf numFmtId="0" fontId="6" fillId="3" borderId="17" xfId="0" applyFont="1" applyFill="1" applyBorder="1" applyAlignment="1">
      <alignment horizontal="left" vertical="center" wrapText="1"/>
    </xf>
    <xf numFmtId="0" fontId="7" fillId="3" borderId="14" xfId="0" applyFont="1" applyFill="1" applyBorder="1" applyAlignment="1">
      <alignment horizontal="center" vertical="center"/>
    </xf>
    <xf numFmtId="0" fontId="5" fillId="3" borderId="2" xfId="0" applyFont="1" applyFill="1" applyBorder="1" applyAlignment="1">
      <alignment horizontal="center"/>
    </xf>
    <xf numFmtId="0" fontId="5" fillId="3" borderId="7" xfId="0" applyFont="1" applyFill="1" applyBorder="1" applyAlignment="1">
      <alignment horizontal="center"/>
    </xf>
    <xf numFmtId="0" fontId="6" fillId="4" borderId="17" xfId="0" applyFont="1" applyFill="1" applyBorder="1" applyAlignment="1">
      <alignment horizontal="left" vertical="center" wrapText="1"/>
    </xf>
    <xf numFmtId="0" fontId="7" fillId="4" borderId="14" xfId="0" applyFont="1" applyFill="1" applyBorder="1" applyAlignment="1">
      <alignment horizontal="center" vertical="center"/>
    </xf>
    <xf numFmtId="0" fontId="5" fillId="4" borderId="2" xfId="0" applyFont="1" applyFill="1" applyBorder="1" applyAlignment="1">
      <alignment horizontal="center"/>
    </xf>
    <xf numFmtId="0" fontId="5" fillId="4" borderId="7" xfId="0" applyFont="1" applyFill="1" applyBorder="1" applyAlignment="1">
      <alignment horizontal="center"/>
    </xf>
    <xf numFmtId="0" fontId="6" fillId="0" borderId="17" xfId="0" applyFont="1" applyBorder="1" applyAlignment="1">
      <alignment horizontal="left" vertical="center" wrapText="1"/>
    </xf>
    <xf numFmtId="0" fontId="8" fillId="0" borderId="17" xfId="0" applyFont="1" applyBorder="1" applyAlignment="1">
      <alignment horizontal="left"/>
    </xf>
    <xf numFmtId="0" fontId="5" fillId="0" borderId="2" xfId="0" applyFont="1" applyBorder="1" applyAlignment="1">
      <alignment horizontal="center"/>
    </xf>
    <xf numFmtId="0" fontId="5" fillId="0" borderId="7" xfId="0" applyFont="1" applyBorder="1" applyAlignment="1">
      <alignment horizontal="center"/>
    </xf>
    <xf numFmtId="0" fontId="9" fillId="0" borderId="17" xfId="0" applyFont="1" applyBorder="1" applyAlignment="1">
      <alignment horizontal="left" vertical="center" wrapText="1"/>
    </xf>
    <xf numFmtId="0" fontId="10" fillId="3" borderId="14" xfId="0" applyFont="1" applyFill="1" applyBorder="1" applyAlignment="1">
      <alignment horizontal="center" vertical="center"/>
    </xf>
    <xf numFmtId="0" fontId="11" fillId="3" borderId="2" xfId="0" applyFont="1" applyFill="1" applyBorder="1" applyAlignment="1">
      <alignment horizontal="center"/>
    </xf>
    <xf numFmtId="0" fontId="11" fillId="3" borderId="7" xfId="0" applyFont="1" applyFill="1" applyBorder="1" applyAlignment="1">
      <alignment horizontal="center"/>
    </xf>
    <xf numFmtId="0" fontId="9" fillId="4" borderId="17" xfId="0" applyFont="1" applyFill="1" applyBorder="1" applyAlignment="1">
      <alignment horizontal="left" vertical="center" wrapText="1"/>
    </xf>
    <xf numFmtId="0" fontId="10" fillId="4" borderId="14" xfId="0" applyFont="1" applyFill="1" applyBorder="1" applyAlignment="1">
      <alignment horizontal="center" vertical="center"/>
    </xf>
    <xf numFmtId="0" fontId="11" fillId="4" borderId="2" xfId="0" applyFont="1" applyFill="1" applyBorder="1" applyAlignment="1">
      <alignment horizontal="center"/>
    </xf>
    <xf numFmtId="0" fontId="11" fillId="4" borderId="7" xfId="0" applyFont="1" applyFill="1" applyBorder="1" applyAlignment="1">
      <alignment horizontal="center"/>
    </xf>
    <xf numFmtId="0" fontId="9" fillId="3" borderId="17" xfId="0" applyFont="1" applyFill="1" applyBorder="1" applyAlignment="1">
      <alignment horizontal="left" vertical="center"/>
    </xf>
    <xf numFmtId="0" fontId="9" fillId="3" borderId="17" xfId="0" applyFont="1" applyFill="1" applyBorder="1" applyAlignment="1">
      <alignment horizontal="left" vertical="center" wrapText="1"/>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wrapText="1"/>
    </xf>
    <xf numFmtId="0" fontId="11" fillId="4" borderId="15" xfId="0" applyFont="1" applyFill="1" applyBorder="1" applyAlignment="1">
      <alignment horizontal="center"/>
    </xf>
    <xf numFmtId="0" fontId="11" fillId="4" borderId="9" xfId="0" applyFont="1" applyFill="1" applyBorder="1" applyAlignment="1">
      <alignment horizontal="center"/>
    </xf>
    <xf numFmtId="0" fontId="11" fillId="4" borderId="10" xfId="0" applyFont="1" applyFill="1" applyBorder="1" applyAlignment="1">
      <alignment horizontal="center"/>
    </xf>
    <xf numFmtId="0" fontId="9" fillId="4" borderId="16" xfId="0" applyFont="1" applyFill="1" applyBorder="1" applyAlignment="1">
      <alignment horizontal="left" vertical="center" wrapText="1"/>
    </xf>
    <xf numFmtId="0" fontId="10" fillId="4" borderId="13" xfId="0" applyFont="1" applyFill="1" applyBorder="1" applyAlignment="1">
      <alignment horizontal="center" vertical="center"/>
    </xf>
    <xf numFmtId="0" fontId="11" fillId="4" borderId="4" xfId="0" applyFont="1" applyFill="1" applyBorder="1" applyAlignment="1">
      <alignment horizontal="center"/>
    </xf>
    <xf numFmtId="0" fontId="11" fillId="4" borderId="5" xfId="0" applyFont="1" applyFill="1" applyBorder="1" applyAlignment="1">
      <alignment horizontal="center"/>
    </xf>
    <xf numFmtId="0" fontId="3" fillId="0" borderId="2" xfId="0" applyFont="1" applyFill="1" applyBorder="1" applyAlignment="1">
      <alignment horizontal="center"/>
    </xf>
    <xf numFmtId="0" fontId="7" fillId="2" borderId="6" xfId="0"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11" xfId="0" applyFill="1" applyBorder="1" applyAlignment="1">
      <alignment horizontal="center"/>
    </xf>
    <xf numFmtId="0" fontId="2" fillId="3" borderId="14" xfId="0" applyFont="1" applyFill="1" applyBorder="1" applyAlignment="1">
      <alignment horizontal="center" vertical="center"/>
    </xf>
    <xf numFmtId="0" fontId="1" fillId="0" borderId="17" xfId="0" applyFont="1" applyBorder="1" applyAlignment="1">
      <alignment horizontal="left" vertical="center" wrapText="1"/>
    </xf>
    <xf numFmtId="0" fontId="1" fillId="4" borderId="16" xfId="0" applyFont="1" applyFill="1" applyBorder="1" applyAlignment="1">
      <alignment horizontal="left" vertical="center" wrapText="1"/>
    </xf>
    <xf numFmtId="0" fontId="2" fillId="4" borderId="13" xfId="0" applyFont="1" applyFill="1" applyBorder="1" applyAlignment="1">
      <alignment horizontal="center" vertical="center"/>
    </xf>
    <xf numFmtId="0" fontId="0" fillId="4" borderId="4" xfId="0" applyFill="1" applyBorder="1" applyAlignment="1">
      <alignment horizontal="center"/>
    </xf>
    <xf numFmtId="0" fontId="0" fillId="4" borderId="5" xfId="0" applyFill="1" applyBorder="1" applyAlignment="1">
      <alignment horizontal="center"/>
    </xf>
    <xf numFmtId="0" fontId="1" fillId="4" borderId="17" xfId="0" applyFont="1" applyFill="1" applyBorder="1" applyAlignment="1">
      <alignment horizontal="left" vertical="center" wrapText="1"/>
    </xf>
    <xf numFmtId="0" fontId="2" fillId="4" borderId="14" xfId="0" applyFont="1" applyFill="1" applyBorder="1" applyAlignment="1">
      <alignment horizontal="center" vertical="center"/>
    </xf>
    <xf numFmtId="0" fontId="0" fillId="4" borderId="2" xfId="0" applyFill="1" applyBorder="1" applyAlignment="1">
      <alignment horizontal="center"/>
    </xf>
    <xf numFmtId="0" fontId="0" fillId="4" borderId="7" xfId="0" applyFill="1" applyBorder="1" applyAlignment="1">
      <alignment horizontal="center"/>
    </xf>
    <xf numFmtId="0" fontId="1" fillId="3" borderId="17" xfId="0" applyFont="1" applyFill="1" applyBorder="1" applyAlignment="1">
      <alignment horizontal="left" vertical="center" wrapText="1"/>
    </xf>
    <xf numFmtId="0" fontId="0" fillId="3" borderId="2" xfId="0" applyFill="1" applyBorder="1" applyAlignment="1">
      <alignment horizontal="center"/>
    </xf>
    <xf numFmtId="0" fontId="0" fillId="3" borderId="7" xfId="0" applyFill="1" applyBorder="1" applyAlignment="1">
      <alignment horizontal="center"/>
    </xf>
    <xf numFmtId="0" fontId="1" fillId="4" borderId="18" xfId="0" applyFont="1" applyFill="1" applyBorder="1" applyAlignment="1">
      <alignment horizontal="left" vertical="center" wrapText="1"/>
    </xf>
    <xf numFmtId="0" fontId="2" fillId="4" borderId="15" xfId="0" applyFont="1" applyFill="1" applyBorder="1" applyAlignment="1">
      <alignment horizontal="center" vertical="center"/>
    </xf>
    <xf numFmtId="0" fontId="0" fillId="4" borderId="9" xfId="0" applyFill="1" applyBorder="1" applyAlignment="1">
      <alignment horizontal="center"/>
    </xf>
    <xf numFmtId="0" fontId="0" fillId="4" borderId="10" xfId="0" applyFill="1" applyBorder="1" applyAlignment="1">
      <alignment horizontal="center"/>
    </xf>
    <xf numFmtId="0" fontId="3" fillId="5" borderId="12" xfId="0" applyFont="1" applyFill="1" applyBorder="1" applyAlignment="1">
      <alignment wrapText="1"/>
    </xf>
    <xf numFmtId="0" fontId="3" fillId="5" borderId="19" xfId="0" applyFont="1" applyFill="1" applyBorder="1" applyAlignment="1">
      <alignment wrapText="1"/>
    </xf>
    <xf numFmtId="0" fontId="3" fillId="5" borderId="20" xfId="0" applyFont="1" applyFill="1" applyBorder="1" applyAlignment="1">
      <alignment wrapText="1"/>
    </xf>
    <xf numFmtId="0" fontId="2" fillId="2"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6" xfId="0" applyFont="1" applyFill="1" applyBorder="1" applyAlignment="1">
      <alignment horizontal="center" vertical="center"/>
    </xf>
    <xf numFmtId="0" fontId="3" fillId="5" borderId="1" xfId="0" applyFont="1" applyFill="1" applyBorder="1" applyAlignment="1">
      <alignment horizontal="left"/>
    </xf>
    <xf numFmtId="0" fontId="1" fillId="3" borderId="17" xfId="0" applyFont="1" applyFill="1" applyBorder="1" applyAlignment="1">
      <alignment horizontal="left" vertical="center"/>
    </xf>
    <xf numFmtId="0" fontId="1" fillId="2" borderId="17" xfId="0" applyFont="1" applyFill="1" applyBorder="1" applyAlignment="1">
      <alignment horizontal="left" vertical="center"/>
    </xf>
    <xf numFmtId="0" fontId="0" fillId="0" borderId="21" xfId="0" applyBorder="1" applyAlignment="1">
      <alignment horizontal="center"/>
    </xf>
    <xf numFmtId="0" fontId="1" fillId="4" borderId="7" xfId="0" applyFont="1" applyFill="1" applyBorder="1" applyAlignment="1">
      <alignment horizontal="left" vertical="center" wrapText="1"/>
    </xf>
    <xf numFmtId="0" fontId="1" fillId="4" borderId="17" xfId="0" applyFont="1" applyFill="1" applyBorder="1" applyAlignment="1">
      <alignment horizontal="left" vertical="center"/>
    </xf>
    <xf numFmtId="0" fontId="0" fillId="4" borderId="15" xfId="0" applyFill="1" applyBorder="1" applyAlignment="1">
      <alignment horizontal="center"/>
    </xf>
    <xf numFmtId="0" fontId="3" fillId="5" borderId="22" xfId="0" applyFont="1" applyFill="1" applyBorder="1" applyAlignment="1">
      <alignment horizontal="left"/>
    </xf>
    <xf numFmtId="0" fontId="6" fillId="4" borderId="7" xfId="0" applyFont="1" applyFill="1" applyBorder="1" applyAlignment="1">
      <alignment horizontal="left" vertical="center" wrapText="1"/>
    </xf>
    <xf numFmtId="0" fontId="7" fillId="3" borderId="6" xfId="0" applyFont="1" applyFill="1" applyBorder="1" applyAlignment="1">
      <alignment horizontal="center" vertical="center"/>
    </xf>
    <xf numFmtId="0" fontId="6" fillId="3" borderId="17" xfId="0" applyFont="1" applyFill="1" applyBorder="1" applyAlignment="1">
      <alignment horizontal="left" vertical="center"/>
    </xf>
    <xf numFmtId="0" fontId="6" fillId="2" borderId="17" xfId="0" applyFont="1" applyFill="1" applyBorder="1" applyAlignment="1">
      <alignment horizontal="left" vertical="center"/>
    </xf>
    <xf numFmtId="0" fontId="6" fillId="3" borderId="7" xfId="0" applyFont="1" applyFill="1" applyBorder="1" applyAlignment="1">
      <alignment horizontal="left" vertical="center" wrapText="1"/>
    </xf>
    <xf numFmtId="0" fontId="6" fillId="3" borderId="18" xfId="0" applyFont="1" applyFill="1" applyBorder="1" applyAlignment="1">
      <alignment horizontal="left" vertical="center"/>
    </xf>
    <xf numFmtId="0" fontId="7" fillId="3" borderId="8" xfId="0" applyFont="1" applyFill="1" applyBorder="1" applyAlignment="1">
      <alignment horizontal="center" vertic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4" fillId="0" borderId="2" xfId="0" applyFont="1" applyBorder="1"/>
    <xf numFmtId="0" fontId="3" fillId="5" borderId="2" xfId="0" applyFont="1" applyFill="1" applyBorder="1" applyAlignment="1">
      <alignment horizontal="center" wrapText="1"/>
    </xf>
    <xf numFmtId="0" fontId="0" fillId="0" borderId="0" xfId="0" applyBorder="1" applyAlignment="1">
      <alignment horizontal="center"/>
    </xf>
    <xf numFmtId="0" fontId="3" fillId="3" borderId="0" xfId="0" applyFont="1" applyFill="1" applyBorder="1" applyAlignment="1">
      <alignment horizontal="center" wrapText="1"/>
    </xf>
    <xf numFmtId="0" fontId="1" fillId="6" borderId="2" xfId="0" applyFont="1" applyFill="1" applyBorder="1" applyAlignment="1">
      <alignment horizontal="left" vertical="center" wrapText="1"/>
    </xf>
    <xf numFmtId="0" fontId="0" fillId="6" borderId="2" xfId="0" applyFill="1" applyBorder="1"/>
    <xf numFmtId="0" fontId="3" fillId="5" borderId="2" xfId="0" applyFont="1" applyFill="1" applyBorder="1" applyAlignment="1">
      <alignment horizontal="center"/>
    </xf>
    <xf numFmtId="0" fontId="3" fillId="6" borderId="2" xfId="0" applyFont="1" applyFill="1" applyBorder="1"/>
    <xf numFmtId="164" fontId="4" fillId="0" borderId="2" xfId="0" applyNumberFormat="1" applyFont="1" applyBorder="1"/>
    <xf numFmtId="164" fontId="4" fillId="0" borderId="2" xfId="0" applyNumberFormat="1" applyFont="1" applyFill="1" applyBorder="1"/>
    <xf numFmtId="0" fontId="4" fillId="0" borderId="0" xfId="0" applyFont="1"/>
    <xf numFmtId="164" fontId="4" fillId="0" borderId="0" xfId="0" applyNumberFormat="1" applyFont="1"/>
    <xf numFmtId="0" fontId="4" fillId="0" borderId="23" xfId="0" applyFont="1" applyBorder="1"/>
    <xf numFmtId="0" fontId="4" fillId="0" borderId="24" xfId="0" applyFont="1" applyBorder="1"/>
    <xf numFmtId="1" fontId="4" fillId="0" borderId="24" xfId="0" applyNumberFormat="1" applyFont="1" applyBorder="1"/>
    <xf numFmtId="0" fontId="1" fillId="7" borderId="2" xfId="0" applyFont="1" applyFill="1" applyBorder="1" applyAlignment="1">
      <alignment horizontal="left" vertical="center" wrapText="1"/>
    </xf>
    <xf numFmtId="0" fontId="0" fillId="7" borderId="2" xfId="0" applyFill="1" applyBorder="1" applyAlignment="1">
      <alignment horizontal="center"/>
    </xf>
    <xf numFmtId="0" fontId="0" fillId="3" borderId="2" xfId="0" applyFill="1" applyBorder="1"/>
    <xf numFmtId="0" fontId="0" fillId="4" borderId="0" xfId="0" applyFill="1"/>
    <xf numFmtId="0" fontId="0" fillId="4" borderId="2" xfId="0" applyFill="1" applyBorder="1"/>
    <xf numFmtId="2" fontId="0" fillId="4" borderId="2" xfId="0" applyNumberFormat="1" applyFill="1" applyBorder="1"/>
    <xf numFmtId="0" fontId="3" fillId="0" borderId="0" xfId="0" applyFont="1"/>
    <xf numFmtId="165" fontId="4" fillId="3" borderId="2" xfId="0" applyNumberFormat="1" applyFont="1" applyFill="1" applyBorder="1" applyAlignment="1">
      <alignment horizontal="center"/>
    </xf>
    <xf numFmtId="165" fontId="3" fillId="3" borderId="2" xfId="0" applyNumberFormat="1" applyFont="1" applyFill="1" applyBorder="1" applyAlignment="1">
      <alignment horizontal="center"/>
    </xf>
    <xf numFmtId="165" fontId="1" fillId="3"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1F90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'calcul dispo'!$I$19</c:f>
              <c:strCache>
                <c:ptCount val="1"/>
                <c:pt idx="0">
                  <c:v>N</c:v>
                </c:pt>
              </c:strCache>
            </c:strRef>
          </c:tx>
          <c:invertIfNegative val="0"/>
          <c:cat>
            <c:strRef>
              <c:f>'calcul dispo'!$H$20:$H$32</c:f>
              <c:strCache>
                <c:ptCount val="13"/>
                <c:pt idx="0">
                  <c:v>Robinet d’arrêt aspiration</c:v>
                </c:pt>
                <c:pt idx="1">
                  <c:v>Robinet d’arrêt refoulement</c:v>
                </c:pt>
                <c:pt idx="2">
                  <c:v>Palier avant</c:v>
                </c:pt>
                <c:pt idx="3">
                  <c:v>Garniture d’étanchéité</c:v>
                </c:pt>
                <c:pt idx="4">
                  <c:v>Résistance carter</c:v>
                </c:pt>
                <c:pt idx="5">
                  <c:v>Palier arrière</c:v>
                </c:pt>
                <c:pt idx="6">
                  <c:v>Fuites frigo</c:v>
                </c:pt>
                <c:pt idx="7">
                  <c:v>Huile carter</c:v>
                </c:pt>
                <c:pt idx="8">
                  <c:v>Joint voyant d’huile</c:v>
                </c:pt>
                <c:pt idx="9">
                  <c:v>Accouplement</c:v>
                </c:pt>
                <c:pt idx="10">
                  <c:v>Vis </c:v>
                </c:pt>
                <c:pt idx="11">
                  <c:v>Filtre aspiration</c:v>
                </c:pt>
                <c:pt idx="12">
                  <c:v>Crépine</c:v>
                </c:pt>
              </c:strCache>
            </c:strRef>
          </c:cat>
          <c:val>
            <c:numRef>
              <c:f>'calcul dispo'!$I$20:$I$32</c:f>
              <c:numCache>
                <c:formatCode>General</c:formatCode>
                <c:ptCount val="13"/>
                <c:pt idx="0">
                  <c:v>12</c:v>
                </c:pt>
                <c:pt idx="1">
                  <c:v>12</c:v>
                </c:pt>
                <c:pt idx="2">
                  <c:v>11</c:v>
                </c:pt>
                <c:pt idx="3">
                  <c:v>10</c:v>
                </c:pt>
                <c:pt idx="4">
                  <c:v>7</c:v>
                </c:pt>
                <c:pt idx="5">
                  <c:v>6</c:v>
                </c:pt>
                <c:pt idx="6">
                  <c:v>6</c:v>
                </c:pt>
                <c:pt idx="7">
                  <c:v>5</c:v>
                </c:pt>
                <c:pt idx="8">
                  <c:v>3</c:v>
                </c:pt>
                <c:pt idx="9">
                  <c:v>3</c:v>
                </c:pt>
                <c:pt idx="10">
                  <c:v>2</c:v>
                </c:pt>
                <c:pt idx="11">
                  <c:v>2</c:v>
                </c:pt>
                <c:pt idx="12">
                  <c:v>1</c:v>
                </c:pt>
              </c:numCache>
            </c:numRef>
          </c:val>
        </c:ser>
        <c:dLbls>
          <c:showLegendKey val="0"/>
          <c:showVal val="0"/>
          <c:showCatName val="0"/>
          <c:showSerName val="0"/>
          <c:showPercent val="0"/>
          <c:showBubbleSize val="0"/>
        </c:dLbls>
        <c:gapWidth val="150"/>
        <c:axId val="79891840"/>
        <c:axId val="79930880"/>
      </c:barChart>
      <c:catAx>
        <c:axId val="79891840"/>
        <c:scaling>
          <c:orientation val="minMax"/>
        </c:scaling>
        <c:delete val="0"/>
        <c:axPos val="b"/>
        <c:title>
          <c:tx>
            <c:rich>
              <a:bodyPr/>
              <a:lstStyle/>
              <a:p>
                <a:pPr>
                  <a:defRPr/>
                </a:pPr>
                <a:r>
                  <a:rPr lang="fr-FR"/>
                  <a:t>oganes</a:t>
                </a:r>
              </a:p>
            </c:rich>
          </c:tx>
          <c:layout/>
          <c:overlay val="0"/>
        </c:title>
        <c:majorTickMark val="out"/>
        <c:minorTickMark val="none"/>
        <c:tickLblPos val="nextTo"/>
        <c:crossAx val="79930880"/>
        <c:crosses val="autoZero"/>
        <c:auto val="1"/>
        <c:lblAlgn val="ctr"/>
        <c:lblOffset val="100"/>
        <c:noMultiLvlLbl val="0"/>
      </c:catAx>
      <c:valAx>
        <c:axId val="79930880"/>
        <c:scaling>
          <c:orientation val="minMax"/>
        </c:scaling>
        <c:delete val="0"/>
        <c:axPos val="l"/>
        <c:majorGridlines/>
        <c:title>
          <c:tx>
            <c:rich>
              <a:bodyPr rot="-5400000" vert="horz"/>
              <a:lstStyle/>
              <a:p>
                <a:pPr>
                  <a:defRPr/>
                </a:pPr>
                <a:r>
                  <a:rPr lang="fr-FR"/>
                  <a:t>Nbre</a:t>
                </a:r>
                <a:r>
                  <a:rPr lang="fr-FR" baseline="0"/>
                  <a:t> de pannes</a:t>
                </a:r>
                <a:endParaRPr lang="fr-FR"/>
              </a:p>
            </c:rich>
          </c:tx>
          <c:layout/>
          <c:overlay val="0"/>
        </c:title>
        <c:numFmt formatCode="General" sourceLinked="1"/>
        <c:majorTickMark val="out"/>
        <c:minorTickMark val="none"/>
        <c:tickLblPos val="nextTo"/>
        <c:crossAx val="798918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'calcul dispo'!$I$36</c:f>
              <c:strCache>
                <c:ptCount val="1"/>
                <c:pt idx="0">
                  <c:v>T/</c:v>
                </c:pt>
              </c:strCache>
            </c:strRef>
          </c:tx>
          <c:invertIfNegative val="0"/>
          <c:cat>
            <c:strRef>
              <c:f>'calcul dispo'!$H$37:$H$49</c:f>
              <c:strCache>
                <c:ptCount val="13"/>
                <c:pt idx="0">
                  <c:v>Vis </c:v>
                </c:pt>
                <c:pt idx="1">
                  <c:v>Palier avant</c:v>
                </c:pt>
                <c:pt idx="2">
                  <c:v>Crépine</c:v>
                </c:pt>
                <c:pt idx="3">
                  <c:v>Accouplement</c:v>
                </c:pt>
                <c:pt idx="4">
                  <c:v>Fuites frigo</c:v>
                </c:pt>
                <c:pt idx="5">
                  <c:v>Garniture d’étanchéité</c:v>
                </c:pt>
                <c:pt idx="6">
                  <c:v>Résistance carter</c:v>
                </c:pt>
                <c:pt idx="7">
                  <c:v>Palier arrière</c:v>
                </c:pt>
                <c:pt idx="8">
                  <c:v>Filtre aspiration</c:v>
                </c:pt>
                <c:pt idx="9">
                  <c:v>Robinet d’arrêt aspiration</c:v>
                </c:pt>
                <c:pt idx="10">
                  <c:v>Huile carter</c:v>
                </c:pt>
                <c:pt idx="11">
                  <c:v>Joint voyant d’huile</c:v>
                </c:pt>
                <c:pt idx="12">
                  <c:v>Robinet d’arrêt refoulement</c:v>
                </c:pt>
              </c:strCache>
            </c:strRef>
          </c:cat>
          <c:val>
            <c:numRef>
              <c:f>'calcul dispo'!$I$37:$I$49</c:f>
              <c:numCache>
                <c:formatCode>0.00</c:formatCode>
                <c:ptCount val="13"/>
                <c:pt idx="0">
                  <c:v>6.5</c:v>
                </c:pt>
                <c:pt idx="1">
                  <c:v>4.0454545454545459</c:v>
                </c:pt>
                <c:pt idx="2">
                  <c:v>3.5</c:v>
                </c:pt>
                <c:pt idx="3">
                  <c:v>3.3333333333333335</c:v>
                </c:pt>
                <c:pt idx="4">
                  <c:v>2.8333333333333335</c:v>
                </c:pt>
                <c:pt idx="5">
                  <c:v>2.4249999999999998</c:v>
                </c:pt>
                <c:pt idx="6">
                  <c:v>2.2857142857142856</c:v>
                </c:pt>
                <c:pt idx="7">
                  <c:v>2.25</c:v>
                </c:pt>
                <c:pt idx="8">
                  <c:v>2.25</c:v>
                </c:pt>
                <c:pt idx="9">
                  <c:v>2.125</c:v>
                </c:pt>
                <c:pt idx="10">
                  <c:v>2.1</c:v>
                </c:pt>
                <c:pt idx="11">
                  <c:v>2</c:v>
                </c:pt>
                <c:pt idx="12">
                  <c:v>1.4583333333333333</c:v>
                </c:pt>
              </c:numCache>
            </c:numRef>
          </c:val>
        </c:ser>
        <c:dLbls>
          <c:showLegendKey val="0"/>
          <c:showVal val="0"/>
          <c:showCatName val="0"/>
          <c:showSerName val="0"/>
          <c:showPercent val="0"/>
          <c:showBubbleSize val="0"/>
        </c:dLbls>
        <c:gapWidth val="150"/>
        <c:axId val="89810816"/>
        <c:axId val="89812352"/>
      </c:barChart>
      <c:catAx>
        <c:axId val="89810816"/>
        <c:scaling>
          <c:orientation val="minMax"/>
        </c:scaling>
        <c:delete val="0"/>
        <c:axPos val="b"/>
        <c:majorTickMark val="out"/>
        <c:minorTickMark val="none"/>
        <c:tickLblPos val="nextTo"/>
        <c:crossAx val="89812352"/>
        <c:crosses val="autoZero"/>
        <c:auto val="1"/>
        <c:lblAlgn val="ctr"/>
        <c:lblOffset val="100"/>
        <c:noMultiLvlLbl val="0"/>
      </c:catAx>
      <c:valAx>
        <c:axId val="89812352"/>
        <c:scaling>
          <c:orientation val="minMax"/>
        </c:scaling>
        <c:delete val="0"/>
        <c:axPos val="l"/>
        <c:majorGridlines/>
        <c:title>
          <c:tx>
            <c:rich>
              <a:bodyPr rot="-5400000" vert="horz"/>
              <a:lstStyle/>
              <a:p>
                <a:pPr>
                  <a:defRPr/>
                </a:pPr>
                <a:r>
                  <a:rPr lang="fr-FR"/>
                  <a:t>TTR</a:t>
                </a:r>
                <a:r>
                  <a:rPr lang="fr-FR" baseline="0"/>
                  <a:t> moyen</a:t>
                </a:r>
                <a:endParaRPr lang="fr-FR"/>
              </a:p>
            </c:rich>
          </c:tx>
          <c:layout/>
          <c:overlay val="0"/>
        </c:title>
        <c:numFmt formatCode="0.00" sourceLinked="1"/>
        <c:majorTickMark val="out"/>
        <c:minorTickMark val="none"/>
        <c:tickLblPos val="nextTo"/>
        <c:crossAx val="89810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'calcul dispo'!$I$53</c:f>
              <c:strCache>
                <c:ptCount val="1"/>
                <c:pt idx="0">
                  <c:v>NT/ intrinseque</c:v>
                </c:pt>
              </c:strCache>
            </c:strRef>
          </c:tx>
          <c:invertIfNegative val="0"/>
          <c:cat>
            <c:strRef>
              <c:f>'calcul dispo'!$H$54:$H$66</c:f>
              <c:strCache>
                <c:ptCount val="13"/>
                <c:pt idx="0">
                  <c:v>Palier avant</c:v>
                </c:pt>
                <c:pt idx="1">
                  <c:v>Robinet d’arrêt aspiration</c:v>
                </c:pt>
                <c:pt idx="2">
                  <c:v>Garniture d’étanchéité</c:v>
                </c:pt>
                <c:pt idx="3">
                  <c:v>Robinet d’arrêt refoulement</c:v>
                </c:pt>
                <c:pt idx="4">
                  <c:v>Fuites frigo</c:v>
                </c:pt>
                <c:pt idx="5">
                  <c:v>Résistance carter</c:v>
                </c:pt>
                <c:pt idx="6">
                  <c:v>Palier arrière</c:v>
                </c:pt>
                <c:pt idx="7">
                  <c:v>Vis </c:v>
                </c:pt>
                <c:pt idx="8">
                  <c:v>Huile carter</c:v>
                </c:pt>
                <c:pt idx="9">
                  <c:v>Accouplement</c:v>
                </c:pt>
                <c:pt idx="10">
                  <c:v>Joint voyant d’huile</c:v>
                </c:pt>
                <c:pt idx="11">
                  <c:v>Filtre aspiration</c:v>
                </c:pt>
                <c:pt idx="12">
                  <c:v>Crépine</c:v>
                </c:pt>
              </c:strCache>
            </c:strRef>
          </c:cat>
          <c:val>
            <c:numRef>
              <c:f>'calcul dispo'!$I$54:$I$66</c:f>
              <c:numCache>
                <c:formatCode>General</c:formatCode>
                <c:ptCount val="13"/>
                <c:pt idx="0">
                  <c:v>44.5</c:v>
                </c:pt>
                <c:pt idx="1">
                  <c:v>25.5</c:v>
                </c:pt>
                <c:pt idx="2">
                  <c:v>24.25</c:v>
                </c:pt>
                <c:pt idx="3">
                  <c:v>17.5</c:v>
                </c:pt>
                <c:pt idx="4">
                  <c:v>17</c:v>
                </c:pt>
                <c:pt idx="5">
                  <c:v>16</c:v>
                </c:pt>
                <c:pt idx="6">
                  <c:v>13.5</c:v>
                </c:pt>
                <c:pt idx="7">
                  <c:v>13</c:v>
                </c:pt>
                <c:pt idx="8">
                  <c:v>10.5</c:v>
                </c:pt>
                <c:pt idx="9">
                  <c:v>10</c:v>
                </c:pt>
                <c:pt idx="10">
                  <c:v>6</c:v>
                </c:pt>
                <c:pt idx="11">
                  <c:v>4.5</c:v>
                </c:pt>
                <c:pt idx="12">
                  <c:v>3.5</c:v>
                </c:pt>
              </c:numCache>
            </c:numRef>
          </c:val>
        </c:ser>
        <c:dLbls>
          <c:showLegendKey val="0"/>
          <c:showVal val="0"/>
          <c:showCatName val="0"/>
          <c:showSerName val="0"/>
          <c:showPercent val="0"/>
          <c:showBubbleSize val="0"/>
        </c:dLbls>
        <c:gapWidth val="150"/>
        <c:axId val="89993216"/>
        <c:axId val="89994752"/>
      </c:barChart>
      <c:catAx>
        <c:axId val="89993216"/>
        <c:scaling>
          <c:orientation val="minMax"/>
        </c:scaling>
        <c:delete val="0"/>
        <c:axPos val="b"/>
        <c:majorTickMark val="out"/>
        <c:minorTickMark val="none"/>
        <c:tickLblPos val="nextTo"/>
        <c:crossAx val="89994752"/>
        <c:crosses val="autoZero"/>
        <c:auto val="1"/>
        <c:lblAlgn val="ctr"/>
        <c:lblOffset val="100"/>
        <c:noMultiLvlLbl val="0"/>
      </c:catAx>
      <c:valAx>
        <c:axId val="89994752"/>
        <c:scaling>
          <c:orientation val="minMax"/>
          <c:max val="45"/>
        </c:scaling>
        <c:delete val="0"/>
        <c:axPos val="l"/>
        <c:majorGridlines/>
        <c:title>
          <c:tx>
            <c:rich>
              <a:bodyPr rot="-5400000" vert="horz"/>
              <a:lstStyle/>
              <a:p>
                <a:pPr>
                  <a:defRPr/>
                </a:pPr>
                <a:r>
                  <a:rPr lang="fr-FR"/>
                  <a:t>cumul des TTR</a:t>
                </a:r>
              </a:p>
            </c:rich>
          </c:tx>
          <c:layout/>
          <c:overlay val="0"/>
        </c:title>
        <c:numFmt formatCode="General" sourceLinked="1"/>
        <c:majorTickMark val="out"/>
        <c:minorTickMark val="none"/>
        <c:tickLblPos val="nextTo"/>
        <c:crossAx val="899932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'calcul dispo'!$I$70</c:f>
              <c:strCache>
                <c:ptCount val="1"/>
                <c:pt idx="0">
                  <c:v>T/ arrêt</c:v>
                </c:pt>
              </c:strCache>
            </c:strRef>
          </c:tx>
          <c:invertIfNegative val="0"/>
          <c:cat>
            <c:strRef>
              <c:f>'calcul dispo'!$H$71:$H$83</c:f>
              <c:strCache>
                <c:ptCount val="13"/>
                <c:pt idx="0">
                  <c:v>Vis </c:v>
                </c:pt>
                <c:pt idx="1">
                  <c:v>Garniture d’étanchéité</c:v>
                </c:pt>
                <c:pt idx="2">
                  <c:v>Accouplement</c:v>
                </c:pt>
                <c:pt idx="3">
                  <c:v>Palier avant</c:v>
                </c:pt>
                <c:pt idx="4">
                  <c:v>Crépine</c:v>
                </c:pt>
                <c:pt idx="5">
                  <c:v>Résistance carter</c:v>
                </c:pt>
                <c:pt idx="6">
                  <c:v>Palier arrière</c:v>
                </c:pt>
                <c:pt idx="7">
                  <c:v>Fuites frigo</c:v>
                </c:pt>
                <c:pt idx="8">
                  <c:v>Huile carter</c:v>
                </c:pt>
                <c:pt idx="9">
                  <c:v>Robinet d’arrêt aspiration</c:v>
                </c:pt>
                <c:pt idx="10">
                  <c:v>Filtre aspiration</c:v>
                </c:pt>
                <c:pt idx="11">
                  <c:v>Joint voyant d’huile</c:v>
                </c:pt>
                <c:pt idx="12">
                  <c:v>Robinet d’arrêt refoulement</c:v>
                </c:pt>
              </c:strCache>
            </c:strRef>
          </c:cat>
          <c:val>
            <c:numRef>
              <c:f>'calcul dispo'!$I$71:$I$83</c:f>
              <c:numCache>
                <c:formatCode>0.00</c:formatCode>
                <c:ptCount val="13"/>
                <c:pt idx="0">
                  <c:v>59</c:v>
                </c:pt>
                <c:pt idx="1">
                  <c:v>31</c:v>
                </c:pt>
                <c:pt idx="2">
                  <c:v>9.3333333333333339</c:v>
                </c:pt>
                <c:pt idx="3">
                  <c:v>6.5909090909090908</c:v>
                </c:pt>
                <c:pt idx="4">
                  <c:v>5</c:v>
                </c:pt>
                <c:pt idx="5">
                  <c:v>4.6428571428571432</c:v>
                </c:pt>
                <c:pt idx="6">
                  <c:v>4</c:v>
                </c:pt>
                <c:pt idx="7">
                  <c:v>3.6666666666666665</c:v>
                </c:pt>
                <c:pt idx="8">
                  <c:v>2.9</c:v>
                </c:pt>
                <c:pt idx="9">
                  <c:v>2.7916666666666665</c:v>
                </c:pt>
                <c:pt idx="10">
                  <c:v>2.75</c:v>
                </c:pt>
                <c:pt idx="11">
                  <c:v>2.5</c:v>
                </c:pt>
                <c:pt idx="12">
                  <c:v>1.9791666666666667</c:v>
                </c:pt>
              </c:numCache>
            </c:numRef>
          </c:val>
        </c:ser>
        <c:dLbls>
          <c:showLegendKey val="0"/>
          <c:showVal val="0"/>
          <c:showCatName val="0"/>
          <c:showSerName val="0"/>
          <c:showPercent val="0"/>
          <c:showBubbleSize val="0"/>
        </c:dLbls>
        <c:gapWidth val="150"/>
        <c:axId val="90036096"/>
        <c:axId val="90038272"/>
      </c:barChart>
      <c:catAx>
        <c:axId val="90036096"/>
        <c:scaling>
          <c:orientation val="minMax"/>
        </c:scaling>
        <c:delete val="0"/>
        <c:axPos val="b"/>
        <c:title>
          <c:tx>
            <c:rich>
              <a:bodyPr/>
              <a:lstStyle/>
              <a:p>
                <a:pPr>
                  <a:defRPr/>
                </a:pPr>
                <a:r>
                  <a:rPr lang="en-US"/>
                  <a:t>composants</a:t>
                </a:r>
              </a:p>
            </c:rich>
          </c:tx>
          <c:layout/>
          <c:overlay val="0"/>
        </c:title>
        <c:majorTickMark val="out"/>
        <c:minorTickMark val="none"/>
        <c:tickLblPos val="nextTo"/>
        <c:crossAx val="90038272"/>
        <c:crosses val="autoZero"/>
        <c:auto val="1"/>
        <c:lblAlgn val="ctr"/>
        <c:lblOffset val="100"/>
        <c:noMultiLvlLbl val="0"/>
      </c:catAx>
      <c:valAx>
        <c:axId val="90038272"/>
        <c:scaling>
          <c:orientation val="minMax"/>
        </c:scaling>
        <c:delete val="0"/>
        <c:axPos val="l"/>
        <c:majorGridlines/>
        <c:title>
          <c:tx>
            <c:rich>
              <a:bodyPr rot="-5400000" vert="horz"/>
              <a:lstStyle/>
              <a:p>
                <a:pPr>
                  <a:defRPr/>
                </a:pPr>
                <a:r>
                  <a:rPr lang="fr-FR"/>
                  <a:t>Temps</a:t>
                </a:r>
                <a:r>
                  <a:rPr lang="fr-FR" baseline="0"/>
                  <a:t> d'arrêt moyen</a:t>
                </a:r>
                <a:endParaRPr lang="fr-FR"/>
              </a:p>
            </c:rich>
          </c:tx>
          <c:layout/>
          <c:overlay val="0"/>
        </c:title>
        <c:numFmt formatCode="0.00" sourceLinked="1"/>
        <c:majorTickMark val="out"/>
        <c:minorTickMark val="none"/>
        <c:tickLblPos val="nextTo"/>
        <c:crossAx val="900360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'calcul dispo'!$I$87</c:f>
              <c:strCache>
                <c:ptCount val="1"/>
                <c:pt idx="0">
                  <c:v>NT/ maint</c:v>
                </c:pt>
              </c:strCache>
            </c:strRef>
          </c:tx>
          <c:invertIfNegative val="0"/>
          <c:cat>
            <c:strRef>
              <c:f>'calcul dispo'!$H$88:$H$100</c:f>
              <c:strCache>
                <c:ptCount val="13"/>
                <c:pt idx="0">
                  <c:v>Garniture d’étanchéité</c:v>
                </c:pt>
                <c:pt idx="1">
                  <c:v>Vis </c:v>
                </c:pt>
                <c:pt idx="2">
                  <c:v>Palier avant</c:v>
                </c:pt>
                <c:pt idx="3">
                  <c:v>Robinet d’arrêt aspiration</c:v>
                </c:pt>
                <c:pt idx="4">
                  <c:v>Résistance carter</c:v>
                </c:pt>
                <c:pt idx="5">
                  <c:v>Accouplement</c:v>
                </c:pt>
                <c:pt idx="6">
                  <c:v>Palier arrière</c:v>
                </c:pt>
                <c:pt idx="7">
                  <c:v>Robinet d’arrêt refoulement</c:v>
                </c:pt>
                <c:pt idx="8">
                  <c:v>Fuites frigo</c:v>
                </c:pt>
                <c:pt idx="9">
                  <c:v>Huile carter</c:v>
                </c:pt>
                <c:pt idx="10">
                  <c:v>Joint voyant d’huile</c:v>
                </c:pt>
                <c:pt idx="11">
                  <c:v>Filtre aspiration</c:v>
                </c:pt>
                <c:pt idx="12">
                  <c:v>Crépine</c:v>
                </c:pt>
              </c:strCache>
            </c:strRef>
          </c:cat>
          <c:val>
            <c:numRef>
              <c:f>'calcul dispo'!$I$88:$I$100</c:f>
              <c:numCache>
                <c:formatCode>General</c:formatCode>
                <c:ptCount val="13"/>
                <c:pt idx="0">
                  <c:v>310</c:v>
                </c:pt>
                <c:pt idx="1">
                  <c:v>118</c:v>
                </c:pt>
                <c:pt idx="2">
                  <c:v>72.5</c:v>
                </c:pt>
                <c:pt idx="3">
                  <c:v>33.5</c:v>
                </c:pt>
                <c:pt idx="4">
                  <c:v>32.5</c:v>
                </c:pt>
                <c:pt idx="5">
                  <c:v>28</c:v>
                </c:pt>
                <c:pt idx="6">
                  <c:v>24</c:v>
                </c:pt>
                <c:pt idx="7">
                  <c:v>23.75</c:v>
                </c:pt>
                <c:pt idx="8">
                  <c:v>22</c:v>
                </c:pt>
                <c:pt idx="9">
                  <c:v>14.5</c:v>
                </c:pt>
                <c:pt idx="10">
                  <c:v>7.5</c:v>
                </c:pt>
                <c:pt idx="11">
                  <c:v>5.5</c:v>
                </c:pt>
                <c:pt idx="12">
                  <c:v>5</c:v>
                </c:pt>
              </c:numCache>
            </c:numRef>
          </c:val>
        </c:ser>
        <c:dLbls>
          <c:showLegendKey val="0"/>
          <c:showVal val="0"/>
          <c:showCatName val="0"/>
          <c:showSerName val="0"/>
          <c:showPercent val="0"/>
          <c:showBubbleSize val="0"/>
        </c:dLbls>
        <c:gapWidth val="150"/>
        <c:axId val="90188032"/>
        <c:axId val="90202496"/>
      </c:barChart>
      <c:catAx>
        <c:axId val="90188032"/>
        <c:scaling>
          <c:orientation val="minMax"/>
        </c:scaling>
        <c:delete val="0"/>
        <c:axPos val="b"/>
        <c:title>
          <c:tx>
            <c:rich>
              <a:bodyPr/>
              <a:lstStyle/>
              <a:p>
                <a:pPr>
                  <a:defRPr/>
                </a:pPr>
                <a:r>
                  <a:rPr lang="fr-FR"/>
                  <a:t>composants</a:t>
                </a:r>
              </a:p>
            </c:rich>
          </c:tx>
          <c:layout/>
          <c:overlay val="0"/>
        </c:title>
        <c:majorTickMark val="out"/>
        <c:minorTickMark val="none"/>
        <c:tickLblPos val="nextTo"/>
        <c:crossAx val="90202496"/>
        <c:crosses val="autoZero"/>
        <c:auto val="1"/>
        <c:lblAlgn val="ctr"/>
        <c:lblOffset val="100"/>
        <c:noMultiLvlLbl val="0"/>
      </c:catAx>
      <c:valAx>
        <c:axId val="90202496"/>
        <c:scaling>
          <c:orientation val="minMax"/>
        </c:scaling>
        <c:delete val="0"/>
        <c:axPos val="l"/>
        <c:majorGridlines/>
        <c:title>
          <c:tx>
            <c:rich>
              <a:bodyPr rot="-5400000" vert="horz"/>
              <a:lstStyle/>
              <a:p>
                <a:pPr>
                  <a:defRPr/>
                </a:pPr>
                <a:r>
                  <a:rPr lang="fr-FR"/>
                  <a:t>Cumul des TA</a:t>
                </a:r>
              </a:p>
            </c:rich>
          </c:tx>
          <c:layout/>
          <c:overlay val="0"/>
        </c:title>
        <c:numFmt formatCode="General" sourceLinked="1"/>
        <c:majorTickMark val="out"/>
        <c:minorTickMark val="none"/>
        <c:tickLblPos val="nextTo"/>
        <c:crossAx val="901880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209550</xdr:colOff>
      <xdr:row>18</xdr:row>
      <xdr:rowOff>9525</xdr:rowOff>
    </xdr:from>
    <xdr:to>
      <xdr:col>15</xdr:col>
      <xdr:colOff>342900</xdr:colOff>
      <xdr:row>31</xdr:row>
      <xdr:rowOff>171450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190499</xdr:colOff>
      <xdr:row>34</xdr:row>
      <xdr:rowOff>180975</xdr:rowOff>
    </xdr:from>
    <xdr:to>
      <xdr:col>15</xdr:col>
      <xdr:colOff>323850</xdr:colOff>
      <xdr:row>49</xdr:row>
      <xdr:rowOff>66675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180974</xdr:colOff>
      <xdr:row>51</xdr:row>
      <xdr:rowOff>114300</xdr:rowOff>
    </xdr:from>
    <xdr:to>
      <xdr:col>15</xdr:col>
      <xdr:colOff>323849</xdr:colOff>
      <xdr:row>66</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180975</xdr:colOff>
      <xdr:row>68</xdr:row>
      <xdr:rowOff>180975</xdr:rowOff>
    </xdr:from>
    <xdr:to>
      <xdr:col>15</xdr:col>
      <xdr:colOff>447675</xdr:colOff>
      <xdr:row>83</xdr:row>
      <xdr:rowOff>57150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209550</xdr:colOff>
      <xdr:row>86</xdr:row>
      <xdr:rowOff>9525</xdr:rowOff>
    </xdr:from>
    <xdr:to>
      <xdr:col>15</xdr:col>
      <xdr:colOff>400050</xdr:colOff>
      <xdr:row>100</xdr:row>
      <xdr:rowOff>85725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15</xdr:col>
      <xdr:colOff>514350</xdr:colOff>
      <xdr:row>20</xdr:row>
      <xdr:rowOff>9524</xdr:rowOff>
    </xdr:from>
    <xdr:ext cx="3429000" cy="1470146"/>
    <xdr:sp macro="" textlink="">
      <xdr:nvSpPr>
        <xdr:cNvPr id="2" name="ZoneTexte 1"/>
        <xdr:cNvSpPr txBox="1"/>
      </xdr:nvSpPr>
      <xdr:spPr>
        <a:xfrm>
          <a:off x="17345025" y="4019549"/>
          <a:ext cx="3429000" cy="147014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lang="fr-FR" sz="1100" b="1" i="1"/>
            <a:t>Les pannes les plus fréquentes sont :</a:t>
          </a:r>
        </a:p>
        <a:p>
          <a:endParaRPr lang="fr-FR" sz="1100" b="1" i="1"/>
        </a:p>
        <a:p>
          <a:r>
            <a:rPr lang="fr-FR" sz="1100" b="1" i="1"/>
            <a:t>- Les robinets d'arrêt</a:t>
          </a:r>
        </a:p>
        <a:p>
          <a:r>
            <a:rPr lang="fr-FR" sz="1100" b="1" i="1"/>
            <a:t>- les paliers</a:t>
          </a:r>
          <a:r>
            <a:rPr lang="fr-FR" sz="1100" b="1" i="1" baseline="0"/>
            <a:t> avant</a:t>
          </a:r>
        </a:p>
        <a:p>
          <a:r>
            <a:rPr lang="fr-FR" sz="1100" b="1" i="1" baseline="0"/>
            <a:t>- les garnitures d'étanchéité</a:t>
          </a:r>
        </a:p>
        <a:p>
          <a:endParaRPr lang="fr-FR" sz="1100" b="1" i="1" baseline="0"/>
        </a:p>
        <a:p>
          <a:r>
            <a:rPr lang="fr-FR" sz="1100" b="1" i="1" baseline="0"/>
            <a:t>l'ensemble de ces éléments (33 % ) representent à eux seuls 56 % des  defaillances</a:t>
          </a:r>
          <a:endParaRPr lang="fr-FR" sz="1100" b="1" i="1"/>
        </a:p>
      </xdr:txBody>
    </xdr:sp>
    <xdr:clientData/>
  </xdr:oneCellAnchor>
  <xdr:twoCellAnchor>
    <xdr:from>
      <xdr:col>15</xdr:col>
      <xdr:colOff>542925</xdr:colOff>
      <xdr:row>37</xdr:row>
      <xdr:rowOff>19050</xdr:rowOff>
    </xdr:from>
    <xdr:to>
      <xdr:col>20</xdr:col>
      <xdr:colOff>171450</xdr:colOff>
      <xdr:row>41</xdr:row>
      <xdr:rowOff>47625</xdr:rowOff>
    </xdr:to>
    <xdr:sp macro="" textlink="">
      <xdr:nvSpPr>
        <xdr:cNvPr id="8" name="ZoneTexte 7"/>
        <xdr:cNvSpPr txBox="1"/>
      </xdr:nvSpPr>
      <xdr:spPr>
        <a:xfrm>
          <a:off x="17373600" y="7277100"/>
          <a:ext cx="3438525" cy="7905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Seules les vis</a:t>
          </a:r>
          <a:r>
            <a:rPr lang="fr-FR" sz="1100" b="1" i="1" baseline="0"/>
            <a:t> ont un TTR remarquable ce qui est logique au vu des temps de démontage des organes</a:t>
          </a:r>
          <a:endParaRPr lang="fr-FR" sz="1100" b="1" i="1"/>
        </a:p>
      </xdr:txBody>
    </xdr:sp>
    <xdr:clientData/>
  </xdr:twoCellAnchor>
  <xdr:twoCellAnchor>
    <xdr:from>
      <xdr:col>15</xdr:col>
      <xdr:colOff>685800</xdr:colOff>
      <xdr:row>54</xdr:row>
      <xdr:rowOff>47625</xdr:rowOff>
    </xdr:from>
    <xdr:to>
      <xdr:col>19</xdr:col>
      <xdr:colOff>457200</xdr:colOff>
      <xdr:row>63</xdr:row>
      <xdr:rowOff>76200</xdr:rowOff>
    </xdr:to>
    <xdr:sp macro="" textlink="">
      <xdr:nvSpPr>
        <xdr:cNvPr id="9" name="ZoneTexte 8"/>
        <xdr:cNvSpPr txBox="1"/>
      </xdr:nvSpPr>
      <xdr:spPr>
        <a:xfrm>
          <a:off x="17516475" y="10553700"/>
          <a:ext cx="2819400" cy="17430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Ici 3</a:t>
          </a:r>
          <a:r>
            <a:rPr lang="fr-FR" sz="1100" b="1" i="1" baseline="0"/>
            <a:t> éléments représentent à eux seuls  45 % de l'indisponibilité intrinsèque :</a:t>
          </a:r>
        </a:p>
        <a:p>
          <a:endParaRPr lang="fr-FR" sz="1100" b="1" i="1" baseline="0"/>
        </a:p>
        <a:p>
          <a:r>
            <a:rPr lang="fr-FR" sz="1100" b="1" i="1"/>
            <a:t>- Palier avant </a:t>
          </a:r>
        </a:p>
        <a:p>
          <a:r>
            <a:rPr lang="fr-FR" sz="1100" b="1" i="1"/>
            <a:t>- Robinet d’arrêt aspiration </a:t>
          </a:r>
        </a:p>
        <a:p>
          <a:r>
            <a:rPr lang="fr-FR" sz="1100" b="1" i="1"/>
            <a:t>- Garniture d’étanchéité </a:t>
          </a:r>
        </a:p>
        <a:p>
          <a:endParaRPr lang="fr-FR" sz="1100" b="1" i="1"/>
        </a:p>
        <a:p>
          <a:r>
            <a:rPr lang="fr-FR" sz="1100" b="1" i="1"/>
            <a:t>On retrouve</a:t>
          </a:r>
          <a:r>
            <a:rPr lang="fr-FR" sz="1100" b="1" i="1" baseline="0"/>
            <a:t> aussi ces éléments en terme de fiabilité</a:t>
          </a:r>
          <a:endParaRPr lang="fr-FR" sz="1100" b="1" i="1"/>
        </a:p>
      </xdr:txBody>
    </xdr:sp>
    <xdr:clientData/>
  </xdr:twoCellAnchor>
  <xdr:twoCellAnchor>
    <xdr:from>
      <xdr:col>15</xdr:col>
      <xdr:colOff>704850</xdr:colOff>
      <xdr:row>72</xdr:row>
      <xdr:rowOff>9525</xdr:rowOff>
    </xdr:from>
    <xdr:to>
      <xdr:col>18</xdr:col>
      <xdr:colOff>714375</xdr:colOff>
      <xdr:row>79</xdr:row>
      <xdr:rowOff>28575</xdr:rowOff>
    </xdr:to>
    <xdr:sp macro="" textlink="">
      <xdr:nvSpPr>
        <xdr:cNvPr id="10" name="ZoneTexte 9"/>
        <xdr:cNvSpPr txBox="1"/>
      </xdr:nvSpPr>
      <xdr:spPr>
        <a:xfrm>
          <a:off x="17535525" y="13944600"/>
          <a:ext cx="2295525" cy="1352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Ici 2 éléments représentent</a:t>
          </a:r>
          <a:r>
            <a:rPr lang="fr-FR" sz="1100" b="1" i="1" baseline="0"/>
            <a:t> à eux seuls 66 % des temps d'arrêt:</a:t>
          </a:r>
        </a:p>
        <a:p>
          <a:endParaRPr lang="fr-FR" sz="1100" b="1" i="1" baseline="0"/>
        </a:p>
        <a:p>
          <a:r>
            <a:rPr lang="fr-FR" sz="1100" b="1" i="1"/>
            <a:t>- Vis</a:t>
          </a:r>
          <a:r>
            <a:rPr lang="fr-FR" sz="1100" b="1" i="1" u="none" strike="noStrike" baseline="0">
              <a:solidFill>
                <a:schemeClr val="dk1"/>
              </a:solidFill>
              <a:effectLst/>
              <a:latin typeface="+mn-lt"/>
              <a:ea typeface="+mn-ea"/>
              <a:cs typeface="+mn-cs"/>
            </a:rPr>
            <a:t> </a:t>
          </a:r>
        </a:p>
        <a:p>
          <a:r>
            <a:rPr lang="fr-FR" sz="1100" b="1" i="1"/>
            <a:t>- Garniture d’étanchéité </a:t>
          </a:r>
        </a:p>
      </xdr:txBody>
    </xdr:sp>
    <xdr:clientData/>
  </xdr:twoCellAnchor>
  <xdr:twoCellAnchor>
    <xdr:from>
      <xdr:col>16</xdr:col>
      <xdr:colOff>0</xdr:colOff>
      <xdr:row>87</xdr:row>
      <xdr:rowOff>0</xdr:rowOff>
    </xdr:from>
    <xdr:to>
      <xdr:col>19</xdr:col>
      <xdr:colOff>9525</xdr:colOff>
      <xdr:row>94</xdr:row>
      <xdr:rowOff>19050</xdr:rowOff>
    </xdr:to>
    <xdr:sp macro="" textlink="">
      <xdr:nvSpPr>
        <xdr:cNvPr id="11" name="ZoneTexte 10"/>
        <xdr:cNvSpPr txBox="1"/>
      </xdr:nvSpPr>
      <xdr:spPr>
        <a:xfrm>
          <a:off x="17592675" y="16802100"/>
          <a:ext cx="2295525" cy="1352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Ici 3 éléments représentent</a:t>
          </a:r>
          <a:r>
            <a:rPr lang="fr-FR" sz="1100" b="1" i="1" baseline="0"/>
            <a:t> à eux seuls 71 % de l'indisponibilité opérationnelle de maintenance :</a:t>
          </a:r>
        </a:p>
        <a:p>
          <a:endParaRPr lang="fr-FR" sz="1100" b="1" i="1" baseline="0"/>
        </a:p>
        <a:p>
          <a:r>
            <a:rPr lang="fr-FR" sz="1100" b="1" i="1"/>
            <a:t>- Garniture d’étanchéité </a:t>
          </a:r>
        </a:p>
        <a:p>
          <a:r>
            <a:rPr lang="fr-FR" sz="1100" b="1" i="1"/>
            <a:t>- Vis</a:t>
          </a:r>
        </a:p>
        <a:p>
          <a:r>
            <a:rPr lang="fr-FR" sz="1100" b="1" i="1"/>
            <a:t>- Palier  avant</a:t>
          </a:r>
        </a:p>
      </xdr:txBody>
    </xdr:sp>
    <xdr:clientData/>
  </xdr:twoCellAnchor>
  <xdr:twoCellAnchor>
    <xdr:from>
      <xdr:col>8</xdr:col>
      <xdr:colOff>200025</xdr:colOff>
      <xdr:row>102</xdr:row>
      <xdr:rowOff>0</xdr:rowOff>
    </xdr:from>
    <xdr:to>
      <xdr:col>14</xdr:col>
      <xdr:colOff>495300</xdr:colOff>
      <xdr:row>111</xdr:row>
      <xdr:rowOff>142875</xdr:rowOff>
    </xdr:to>
    <xdr:sp macro="" textlink="">
      <xdr:nvSpPr>
        <xdr:cNvPr id="12" name="ZoneTexte 11"/>
        <xdr:cNvSpPr txBox="1"/>
      </xdr:nvSpPr>
      <xdr:spPr>
        <a:xfrm>
          <a:off x="10477500" y="19659600"/>
          <a:ext cx="6086475" cy="1857375"/>
        </a:xfrm>
        <a:prstGeom prst="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wrap="square" rtlCol="0" anchor="t"/>
        <a:lstStyle/>
        <a:p>
          <a:r>
            <a:rPr lang="fr-FR" sz="1100" b="1" i="1"/>
            <a:t>A noter que l'indisponibilité operationnelle est représentée par rapport à l'indisponibilté</a:t>
          </a:r>
          <a:r>
            <a:rPr lang="fr-FR" sz="1100" b="1" i="1" baseline="0"/>
            <a:t> intrinsèque </a:t>
          </a:r>
          <a:r>
            <a:rPr lang="fr-FR" sz="1100" b="1" i="1"/>
            <a:t>respectivement sur ces 3 éléments :</a:t>
          </a:r>
        </a:p>
        <a:p>
          <a:endParaRPr lang="fr-FR" sz="1100" b="1" i="1"/>
        </a:p>
        <a:p>
          <a:endParaRPr lang="fr-FR" sz="1100" b="1" i="1"/>
        </a:p>
        <a:p>
          <a:r>
            <a:rPr lang="fr-FR" sz="1100" b="1" i="1"/>
            <a:t>-</a:t>
          </a:r>
          <a:r>
            <a:rPr lang="fr-FR" sz="1100" b="1" i="1" baseline="0"/>
            <a:t> 1200</a:t>
          </a:r>
          <a:r>
            <a:rPr lang="fr-FR" sz="1100" b="1" i="1"/>
            <a:t> % pour les garnitures</a:t>
          </a:r>
        </a:p>
        <a:p>
          <a:r>
            <a:rPr lang="fr-FR" sz="1100" b="1" i="1"/>
            <a:t>- 900</a:t>
          </a:r>
          <a:r>
            <a:rPr lang="fr-FR" sz="1100" b="1" i="1" baseline="0"/>
            <a:t> </a:t>
          </a:r>
          <a:r>
            <a:rPr lang="fr-FR" sz="1100" b="1" i="1"/>
            <a:t> % pour la vis</a:t>
          </a:r>
        </a:p>
        <a:p>
          <a:r>
            <a:rPr lang="fr-FR" sz="1100" b="1" i="1"/>
            <a:t>- 160 % pour les paliers avant</a:t>
          </a:r>
        </a:p>
        <a:p>
          <a:endParaRPr lang="fr-FR" sz="1100" b="1" i="1"/>
        </a:p>
        <a:p>
          <a:r>
            <a:rPr lang="fr-FR" sz="1100" b="1" i="1"/>
            <a:t>Une analyse aprofondie des causes de ces ratios s'impose afin de les réduire.</a:t>
          </a:r>
        </a:p>
        <a:p>
          <a:endParaRPr lang="fr-FR" sz="11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733425</xdr:colOff>
      <xdr:row>31</xdr:row>
      <xdr:rowOff>190500</xdr:rowOff>
    </xdr:from>
    <xdr:to>
      <xdr:col>23</xdr:col>
      <xdr:colOff>742950</xdr:colOff>
      <xdr:row>38</xdr:row>
      <xdr:rowOff>123825</xdr:rowOff>
    </xdr:to>
    <xdr:sp macro="" textlink="">
      <xdr:nvSpPr>
        <xdr:cNvPr id="2" name="ZoneTexte 1"/>
        <xdr:cNvSpPr txBox="1"/>
      </xdr:nvSpPr>
      <xdr:spPr>
        <a:xfrm>
          <a:off x="19326225" y="6372225"/>
          <a:ext cx="5876925" cy="13335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On remarque que les mêmes</a:t>
          </a:r>
          <a:r>
            <a:rPr lang="fr-FR" sz="1100" b="1" i="1" baseline="0"/>
            <a:t> éléments engendrent le plus d'indisponibilités et de coût de défaillance.  Les coûts de maintenance et de pertes de production sont aussi les plus élevés pour ces mêmes éléments. Cependant les coûts de perte de production sont inacceptables pour ces trois types d'organes.</a:t>
          </a:r>
        </a:p>
        <a:p>
          <a:r>
            <a:rPr lang="fr-FR" sz="1100" b="1" i="1" baseline="0"/>
            <a:t>Nous devons donc agir en priorité sur ceux -ci.</a:t>
          </a:r>
        </a:p>
        <a:p>
          <a:endParaRPr lang="fr-FR" sz="1100" b="1" i="1"/>
        </a:p>
      </xdr:txBody>
    </xdr:sp>
    <xdr:clientData/>
  </xdr:twoCellAnchor>
  <xdr:twoCellAnchor>
    <xdr:from>
      <xdr:col>13</xdr:col>
      <xdr:colOff>238125</xdr:colOff>
      <xdr:row>30</xdr:row>
      <xdr:rowOff>57150</xdr:rowOff>
    </xdr:from>
    <xdr:to>
      <xdr:col>18</xdr:col>
      <xdr:colOff>0</xdr:colOff>
      <xdr:row>39</xdr:row>
      <xdr:rowOff>38100</xdr:rowOff>
    </xdr:to>
    <xdr:sp macro="" textlink="">
      <xdr:nvSpPr>
        <xdr:cNvPr id="3" name="ZoneTexte 2"/>
        <xdr:cNvSpPr txBox="1"/>
      </xdr:nvSpPr>
      <xdr:spPr>
        <a:xfrm>
          <a:off x="12344400" y="6038850"/>
          <a:ext cx="6248400" cy="17811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fr-FR" sz="1100" b="1" i="1"/>
            <a:t>Coût moyen de maintenan</a:t>
          </a:r>
          <a:r>
            <a:rPr lang="fr-FR" sz="1100" b="1" i="1" baseline="0"/>
            <a:t>ce pour 1 intervention ayant entrainé une perte de production</a:t>
          </a:r>
        </a:p>
        <a:p>
          <a:endParaRPr lang="fr-FR" sz="1100" b="1" i="1" baseline="0"/>
        </a:p>
        <a:p>
          <a:r>
            <a:rPr lang="fr-FR" sz="1100" b="1" i="1" baseline="0"/>
            <a:t>(3 X 50) + 354 = 504 €</a:t>
          </a:r>
        </a:p>
        <a:p>
          <a:endParaRPr lang="fr-FR" sz="1100" b="1" i="1" baseline="0"/>
        </a:p>
        <a:p>
          <a:pPr marL="0" marR="0" indent="0" defTabSz="914400" eaLnBrk="1" fontAlgn="auto" latinLnBrk="0" hangingPunct="1">
            <a:lnSpc>
              <a:spcPct val="100000"/>
            </a:lnSpc>
            <a:spcBef>
              <a:spcPts val="0"/>
            </a:spcBef>
            <a:spcAft>
              <a:spcPts val="0"/>
            </a:spcAft>
            <a:buClrTx/>
            <a:buSzTx/>
            <a:buFontTx/>
            <a:buNone/>
            <a:tabLst/>
            <a:defRPr/>
          </a:pPr>
          <a:r>
            <a:rPr lang="fr-FR" sz="1100" b="1" i="1">
              <a:solidFill>
                <a:schemeClr val="dk1"/>
              </a:solidFill>
              <a:effectLst/>
              <a:latin typeface="+mn-lt"/>
              <a:ea typeface="+mn-ea"/>
              <a:cs typeface="+mn-cs"/>
            </a:rPr>
            <a:t>Coût moyen de perte de production </a:t>
          </a:r>
          <a:r>
            <a:rPr lang="fr-FR" sz="1100" b="1" i="1" baseline="0">
              <a:solidFill>
                <a:schemeClr val="dk1"/>
              </a:solidFill>
              <a:effectLst/>
              <a:latin typeface="+mn-lt"/>
              <a:ea typeface="+mn-ea"/>
              <a:cs typeface="+mn-cs"/>
            </a:rPr>
            <a:t> pour 1 intervention</a:t>
          </a:r>
        </a:p>
        <a:p>
          <a:pPr marL="0" marR="0" indent="0" defTabSz="914400" eaLnBrk="1" fontAlgn="auto" latinLnBrk="0" hangingPunct="1">
            <a:lnSpc>
              <a:spcPct val="100000"/>
            </a:lnSpc>
            <a:spcBef>
              <a:spcPts val="0"/>
            </a:spcBef>
            <a:spcAft>
              <a:spcPts val="0"/>
            </a:spcAft>
            <a:buClrTx/>
            <a:buSzTx/>
            <a:buFontTx/>
            <a:buNone/>
            <a:tabLst/>
            <a:defRPr/>
          </a:pPr>
          <a:endParaRPr lang="fr-FR" sz="1100" b="1"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i="1" baseline="0">
              <a:solidFill>
                <a:schemeClr val="dk1"/>
              </a:solidFill>
              <a:effectLst/>
              <a:latin typeface="+mn-lt"/>
              <a:ea typeface="+mn-ea"/>
              <a:cs typeface="+mn-cs"/>
            </a:rPr>
            <a:t>((19-4) X 250) + ( 0,2 X 28000 ) =  9350 €</a:t>
          </a:r>
          <a:endParaRPr lang="fr-FR" b="1" i="1">
            <a:effectLst/>
          </a:endParaRPr>
        </a:p>
        <a:p>
          <a:endParaRPr lang="fr-FR" sz="1100" b="1" i="1"/>
        </a:p>
        <a:p>
          <a:r>
            <a:rPr lang="fr-FR" sz="1100" b="1" i="1"/>
            <a:t>CD Moyen pour 1 défaillance =  9854 €</a:t>
          </a:r>
        </a:p>
      </xdr:txBody>
    </xdr:sp>
    <xdr:clientData/>
  </xdr:twoCellAnchor>
  <xdr:twoCellAnchor>
    <xdr:from>
      <xdr:col>15</xdr:col>
      <xdr:colOff>295275</xdr:colOff>
      <xdr:row>41</xdr:row>
      <xdr:rowOff>9525</xdr:rowOff>
    </xdr:from>
    <xdr:to>
      <xdr:col>21</xdr:col>
      <xdr:colOff>733425</xdr:colOff>
      <xdr:row>49</xdr:row>
      <xdr:rowOff>123825</xdr:rowOff>
    </xdr:to>
    <xdr:sp macro="" textlink="">
      <xdr:nvSpPr>
        <xdr:cNvPr id="4" name="ZoneTexte 3"/>
        <xdr:cNvSpPr txBox="1"/>
      </xdr:nvSpPr>
      <xdr:spPr>
        <a:xfrm>
          <a:off x="15020925" y="8191500"/>
          <a:ext cx="8058150" cy="1714500"/>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lang="fr-FR" sz="1100" b="1"/>
            <a:t>Coût moyen de défaillance pour</a:t>
          </a:r>
          <a:r>
            <a:rPr lang="fr-FR" sz="1100" b="1" baseline="0"/>
            <a:t> les 3 organes:</a:t>
          </a:r>
        </a:p>
        <a:p>
          <a:endParaRPr lang="fr-FR" sz="1100" b="1" i="0" u="none" strike="noStrike" baseline="0">
            <a:solidFill>
              <a:schemeClr val="dk1"/>
            </a:solidFill>
            <a:effectLst/>
            <a:latin typeface="+mn-lt"/>
            <a:ea typeface="+mn-ea"/>
            <a:cs typeface="+mn-cs"/>
          </a:endParaRPr>
        </a:p>
        <a:p>
          <a:r>
            <a:rPr lang="fr-FR" sz="1100" b="1" i="1" u="none" strike="noStrike">
              <a:solidFill>
                <a:schemeClr val="dk1"/>
              </a:solidFill>
              <a:effectLst/>
              <a:latin typeface="+mn-lt"/>
              <a:ea typeface="+mn-ea"/>
              <a:cs typeface="+mn-cs"/>
            </a:rPr>
            <a:t>Garniture d’étanchéité =	14560 €     	8 défaillances</a:t>
          </a:r>
        </a:p>
        <a:p>
          <a:r>
            <a:rPr lang="fr-FR" i="1"/>
            <a:t> </a:t>
          </a:r>
          <a:r>
            <a:rPr lang="fr-FR" sz="1100" b="1" i="1" u="none" strike="noStrike">
              <a:solidFill>
                <a:schemeClr val="dk1"/>
              </a:solidFill>
              <a:effectLst/>
              <a:latin typeface="+mn-lt"/>
              <a:ea typeface="+mn-ea"/>
              <a:cs typeface="+mn-cs"/>
            </a:rPr>
            <a:t>Vis</a:t>
          </a:r>
          <a:r>
            <a:rPr lang="fr-FR" sz="1100" b="1" i="1" u="none" strike="noStrike" baseline="0">
              <a:solidFill>
                <a:schemeClr val="dk1"/>
              </a:solidFill>
              <a:effectLst/>
              <a:latin typeface="+mn-lt"/>
              <a:ea typeface="+mn-ea"/>
              <a:cs typeface="+mn-cs"/>
            </a:rPr>
            <a:t> = 		22400 €	2</a:t>
          </a:r>
          <a:r>
            <a:rPr lang="fr-FR" sz="1100" b="1" i="1">
              <a:solidFill>
                <a:schemeClr val="dk1"/>
              </a:solidFill>
              <a:effectLst/>
              <a:latin typeface="+mn-lt"/>
              <a:ea typeface="+mn-ea"/>
              <a:cs typeface="+mn-cs"/>
            </a:rPr>
            <a:t> défaillances</a:t>
          </a:r>
          <a:endParaRPr lang="fr-FR" sz="1100" b="1" i="1" u="none" strike="noStrike">
            <a:solidFill>
              <a:schemeClr val="dk1"/>
            </a:solidFill>
            <a:effectLst/>
            <a:latin typeface="+mn-lt"/>
            <a:ea typeface="+mn-ea"/>
            <a:cs typeface="+mn-cs"/>
          </a:endParaRPr>
        </a:p>
        <a:p>
          <a:r>
            <a:rPr lang="fr-FR" i="1"/>
            <a:t> </a:t>
          </a:r>
          <a:r>
            <a:rPr lang="fr-FR" sz="1100" b="1" i="1" u="none" strike="noStrike">
              <a:solidFill>
                <a:schemeClr val="dk1"/>
              </a:solidFill>
              <a:effectLst/>
              <a:latin typeface="+mn-lt"/>
              <a:ea typeface="+mn-ea"/>
              <a:cs typeface="+mn-cs"/>
            </a:rPr>
            <a:t>Palier avant</a:t>
          </a:r>
          <a:r>
            <a:rPr lang="fr-FR" i="1"/>
            <a:t> =		</a:t>
          </a:r>
          <a:r>
            <a:rPr lang="fr-FR" b="1" i="1"/>
            <a:t>6665 €	</a:t>
          </a:r>
          <a:r>
            <a:rPr lang="fr-FR" sz="1100" b="1" i="1">
              <a:solidFill>
                <a:schemeClr val="dk1"/>
              </a:solidFill>
              <a:effectLst/>
              <a:latin typeface="+mn-lt"/>
              <a:ea typeface="+mn-ea"/>
              <a:cs typeface="+mn-cs"/>
            </a:rPr>
            <a:t>10 défaillances</a:t>
          </a:r>
          <a:endParaRPr lang="fr-FR" b="1" i="1"/>
        </a:p>
        <a:p>
          <a:endParaRPr lang="fr-FR" sz="1100" b="1" i="1"/>
        </a:p>
        <a:p>
          <a:r>
            <a:rPr lang="fr-FR" sz="1100" b="1" i="1"/>
            <a:t>On voit clairement que pour le palier avant  et les garnitures on</a:t>
          </a:r>
          <a:r>
            <a:rPr lang="fr-FR" sz="1100" b="1" i="1" baseline="0"/>
            <a:t> doit agir sur le nombre de pannes donc sur la fiabilité et la réduction des temps d'arrêt. Par contre pour les vis on doit surtout agir sur les temps d'arrêt.</a:t>
          </a:r>
          <a:endParaRPr lang="fr-FR" sz="1100" b="1" i="1"/>
        </a:p>
      </xdr:txBody>
    </xdr:sp>
    <xdr:clientData/>
  </xdr:twoCellAnchor>
  <xdr:twoCellAnchor>
    <xdr:from>
      <xdr:col>14</xdr:col>
      <xdr:colOff>171450</xdr:colOff>
      <xdr:row>40</xdr:row>
      <xdr:rowOff>19050</xdr:rowOff>
    </xdr:from>
    <xdr:to>
      <xdr:col>14</xdr:col>
      <xdr:colOff>1257300</xdr:colOff>
      <xdr:row>45</xdr:row>
      <xdr:rowOff>66675</xdr:rowOff>
    </xdr:to>
    <xdr:sp macro="" textlink="">
      <xdr:nvSpPr>
        <xdr:cNvPr id="5" name="Virage 4"/>
        <xdr:cNvSpPr/>
      </xdr:nvSpPr>
      <xdr:spPr>
        <a:xfrm flipV="1">
          <a:off x="13039725" y="8001000"/>
          <a:ext cx="1085850" cy="1047750"/>
        </a:xfrm>
        <a:prstGeom prst="ben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fr-FR" sz="1100">
            <a:solidFill>
              <a:schemeClr val="tx1"/>
            </a:solidFill>
          </a:endParaRPr>
        </a:p>
      </xdr:txBody>
    </xdr:sp>
    <xdr:clientData/>
  </xdr:twoCellAnchor>
  <xdr:twoCellAnchor>
    <xdr:from>
      <xdr:col>21</xdr:col>
      <xdr:colOff>1028700</xdr:colOff>
      <xdr:row>35</xdr:row>
      <xdr:rowOff>180975</xdr:rowOff>
    </xdr:from>
    <xdr:to>
      <xdr:col>23</xdr:col>
      <xdr:colOff>0</xdr:colOff>
      <xdr:row>41</xdr:row>
      <xdr:rowOff>28575</xdr:rowOff>
    </xdr:to>
    <xdr:sp macro="" textlink="">
      <xdr:nvSpPr>
        <xdr:cNvPr id="6" name="Virage 5"/>
        <xdr:cNvSpPr/>
      </xdr:nvSpPr>
      <xdr:spPr>
        <a:xfrm rot="10800000">
          <a:off x="23374350" y="8162925"/>
          <a:ext cx="1085850" cy="1047750"/>
        </a:xfrm>
        <a:prstGeom prst="ben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fr-FR" sz="1100">
            <a:solidFill>
              <a:schemeClr val="tx1"/>
            </a:solidFill>
          </a:endParaRPr>
        </a:p>
      </xdr:txBody>
    </xdr:sp>
    <xdr:clientData/>
  </xdr:twoCellAnchor>
  <xdr:twoCellAnchor>
    <xdr:from>
      <xdr:col>24</xdr:col>
      <xdr:colOff>114300</xdr:colOff>
      <xdr:row>18</xdr:row>
      <xdr:rowOff>47624</xdr:rowOff>
    </xdr:from>
    <xdr:to>
      <xdr:col>26</xdr:col>
      <xdr:colOff>600075</xdr:colOff>
      <xdr:row>22</xdr:row>
      <xdr:rowOff>47625</xdr:rowOff>
    </xdr:to>
    <xdr:sp macro="" textlink="">
      <xdr:nvSpPr>
        <xdr:cNvPr id="7" name="Rectangle à coins arrondis 6"/>
        <xdr:cNvSpPr/>
      </xdr:nvSpPr>
      <xdr:spPr>
        <a:xfrm>
          <a:off x="25336500" y="3629024"/>
          <a:ext cx="2162175" cy="800101"/>
        </a:xfrm>
        <a:prstGeom prst="wedgeRoundRectCallout">
          <a:avLst>
            <a:gd name="adj1" fmla="val -126561"/>
            <a:gd name="adj2" fmla="val -91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fr-FR" sz="1100"/>
            <a:t>= (cumul de tps d'arrêt - (4h de maintien froid x nbre de défaillances)) x 250€</a:t>
          </a:r>
        </a:p>
      </xdr:txBody>
    </xdr:sp>
    <xdr:clientData/>
  </xdr:twoCellAnchor>
  <xdr:twoCellAnchor>
    <xdr:from>
      <xdr:col>15</xdr:col>
      <xdr:colOff>447675</xdr:colOff>
      <xdr:row>52</xdr:row>
      <xdr:rowOff>123824</xdr:rowOff>
    </xdr:from>
    <xdr:to>
      <xdr:col>21</xdr:col>
      <xdr:colOff>114300</xdr:colOff>
      <xdr:row>67</xdr:row>
      <xdr:rowOff>28575</xdr:rowOff>
    </xdr:to>
    <xdr:sp macro="" textlink="">
      <xdr:nvSpPr>
        <xdr:cNvPr id="8" name="ZoneTexte 7"/>
        <xdr:cNvSpPr txBox="1"/>
      </xdr:nvSpPr>
      <xdr:spPr>
        <a:xfrm>
          <a:off x="15173325" y="10506074"/>
          <a:ext cx="7286625" cy="2905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fr-FR" sz="1100" b="1" i="1"/>
            <a:t>Q 3-1 et 3-2</a:t>
          </a:r>
        </a:p>
        <a:p>
          <a:endParaRPr lang="fr-FR" sz="1100" b="1" i="1"/>
        </a:p>
        <a:p>
          <a:r>
            <a:rPr lang="fr-FR" sz="1100" b="1" i="1"/>
            <a:t>l'analyse</a:t>
          </a:r>
          <a:r>
            <a:rPr lang="fr-FR" sz="1100" b="1" i="1" baseline="0"/>
            <a:t> des historique montre en effet une grande disparité dans les temps de remise à disposition alors que les temps de réparation sont assez semblables. On nous précise que certaines pièces de rechange  ne sont pas standard et demande un délai de livarison minimum de 48 h.</a:t>
          </a:r>
        </a:p>
        <a:p>
          <a:r>
            <a:rPr lang="fr-FR" sz="1100" b="1" i="1" baseline="0"/>
            <a:t> Au regard des annexes et afin d'optimiser la disponibilté et les coûts de défaillance il est donc possible:</a:t>
          </a:r>
        </a:p>
        <a:p>
          <a:endParaRPr lang="fr-FR" sz="1100" b="1" i="1" baseline="0"/>
        </a:p>
        <a:p>
          <a:r>
            <a:rPr lang="fr-FR" sz="1100" b="1" i="1" baseline="0"/>
            <a:t>- De définir un stock minimum économique sur les organes sensibles comme les blocs vis et les garnitures;</a:t>
          </a:r>
        </a:p>
        <a:p>
          <a:r>
            <a:rPr lang="fr-FR" sz="1100" b="1" i="1" baseline="0"/>
            <a:t>- Prévoir une maintenance améliorative  permettant l'utilisation de  garnitures standardisée;</a:t>
          </a:r>
        </a:p>
        <a:p>
          <a:r>
            <a:rPr lang="fr-FR" sz="1100" b="1" i="1" baseline="0"/>
            <a:t>- Optimiser les procédures de démontage et remontage des vis </a:t>
          </a:r>
        </a:p>
        <a:p>
          <a:r>
            <a:rPr lang="fr-FR" sz="1100" b="1" i="1" baseline="0"/>
            <a:t>- Mettre en place des indicateurs de surveillance de fonctionement;</a:t>
          </a:r>
        </a:p>
        <a:p>
          <a:r>
            <a:rPr lang="fr-FR" sz="1100" b="1" i="1" baseline="0"/>
            <a:t>- Définir un pas de maintenance préventive systématique sur ces éléments ;</a:t>
          </a:r>
        </a:p>
        <a:p>
          <a:endParaRPr lang="fr-FR" sz="1100" b="1" i="1" baseline="0"/>
        </a:p>
        <a:p>
          <a:r>
            <a:rPr lang="fr-FR" sz="1100" b="1" i="1" baseline="0">
              <a:solidFill>
                <a:srgbClr val="FF0000"/>
              </a:solidFill>
            </a:rPr>
            <a:t>Attention toutefois, sur ce type d'installation fonctionnant en continu , le préventif impacte aussi la disponibilité</a:t>
          </a:r>
        </a:p>
        <a:p>
          <a:endParaRPr lang="fr-FR" sz="1100" baseline="0">
            <a:solidFill>
              <a:srgbClr val="FF0000"/>
            </a:solidFill>
          </a:endParaRP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4"/>
  <sheetViews>
    <sheetView tabSelected="1" zoomScaleNormal="100" workbookViewId="0">
      <selection activeCell="A108" sqref="A108:A111"/>
    </sheetView>
  </sheetViews>
  <sheetFormatPr baseColWidth="10" defaultRowHeight="15" x14ac:dyDescent="0.25"/>
  <cols>
    <col min="1" max="1" width="27.85546875" style="35" customWidth="1"/>
    <col min="2" max="2" width="15.85546875" customWidth="1"/>
    <col min="3" max="3" width="13.140625" customWidth="1"/>
    <col min="4" max="4" width="15.28515625" customWidth="1"/>
    <col min="5" max="5" width="18" customWidth="1"/>
    <col min="8" max="8" width="38.140625" customWidth="1"/>
  </cols>
  <sheetData>
    <row r="2" spans="1:8" x14ac:dyDescent="0.25">
      <c r="B2" s="156" t="s">
        <v>17</v>
      </c>
    </row>
    <row r="3" spans="1:8" ht="15.75" thickBot="1" x14ac:dyDescent="0.3"/>
    <row r="4" spans="1:8" ht="30.75" thickBot="1" x14ac:dyDescent="0.3">
      <c r="A4" s="32" t="s">
        <v>16</v>
      </c>
      <c r="B4" s="25" t="s">
        <v>10</v>
      </c>
      <c r="C4" s="26" t="s">
        <v>11</v>
      </c>
      <c r="D4" s="26" t="s">
        <v>55</v>
      </c>
      <c r="E4" s="27" t="s">
        <v>13</v>
      </c>
      <c r="F4" s="1"/>
      <c r="H4" s="2" t="s">
        <v>0</v>
      </c>
    </row>
    <row r="5" spans="1:8" ht="18" customHeight="1" x14ac:dyDescent="0.25">
      <c r="A5" s="10" t="s">
        <v>1</v>
      </c>
      <c r="B5" s="11">
        <v>324</v>
      </c>
      <c r="C5" s="12">
        <v>2.5</v>
      </c>
      <c r="D5" s="12">
        <v>1.5</v>
      </c>
      <c r="E5" s="13">
        <v>52</v>
      </c>
      <c r="H5" s="3" t="s">
        <v>1</v>
      </c>
    </row>
    <row r="6" spans="1:8" ht="18" customHeight="1" x14ac:dyDescent="0.25">
      <c r="A6" s="9" t="s">
        <v>2</v>
      </c>
      <c r="B6" s="8">
        <v>402</v>
      </c>
      <c r="C6" s="4">
        <v>2.5</v>
      </c>
      <c r="D6" s="4">
        <v>1.75</v>
      </c>
      <c r="E6" s="6">
        <v>45</v>
      </c>
      <c r="H6" s="3" t="s">
        <v>2</v>
      </c>
    </row>
    <row r="7" spans="1:8" ht="18" customHeight="1" x14ac:dyDescent="0.25">
      <c r="A7" s="14" t="s">
        <v>0</v>
      </c>
      <c r="B7" s="15">
        <v>851</v>
      </c>
      <c r="C7" s="16">
        <v>4</v>
      </c>
      <c r="D7" s="16">
        <v>2.5</v>
      </c>
      <c r="E7" s="17">
        <v>245</v>
      </c>
      <c r="H7" s="3" t="s">
        <v>15</v>
      </c>
    </row>
    <row r="8" spans="1:8" ht="18" customHeight="1" x14ac:dyDescent="0.25">
      <c r="A8" s="9" t="s">
        <v>3</v>
      </c>
      <c r="B8" s="8">
        <v>1032</v>
      </c>
      <c r="C8" s="4">
        <v>6</v>
      </c>
      <c r="D8" s="4">
        <v>4</v>
      </c>
      <c r="E8" s="6">
        <v>118</v>
      </c>
      <c r="H8" s="3" t="s">
        <v>3</v>
      </c>
    </row>
    <row r="9" spans="1:8" ht="18" customHeight="1" x14ac:dyDescent="0.25">
      <c r="A9" s="14" t="s">
        <v>15</v>
      </c>
      <c r="B9" s="15">
        <v>1464</v>
      </c>
      <c r="C9" s="16">
        <v>56</v>
      </c>
      <c r="D9" s="16">
        <v>6</v>
      </c>
      <c r="E9" s="17">
        <v>2800</v>
      </c>
      <c r="H9" s="3" t="s">
        <v>4</v>
      </c>
    </row>
    <row r="10" spans="1:8" ht="18" customHeight="1" x14ac:dyDescent="0.25">
      <c r="A10" s="9" t="s">
        <v>6</v>
      </c>
      <c r="B10" s="8">
        <v>1532</v>
      </c>
      <c r="C10" s="4">
        <v>2.5</v>
      </c>
      <c r="D10" s="4">
        <v>2</v>
      </c>
      <c r="E10" s="7">
        <v>15</v>
      </c>
      <c r="H10" s="3" t="s">
        <v>14</v>
      </c>
    </row>
    <row r="11" spans="1:8" ht="18" customHeight="1" x14ac:dyDescent="0.25">
      <c r="A11" s="14" t="s">
        <v>2</v>
      </c>
      <c r="B11" s="15">
        <v>1816</v>
      </c>
      <c r="C11" s="16">
        <v>2.25</v>
      </c>
      <c r="D11" s="16">
        <v>1.75</v>
      </c>
      <c r="E11" s="17">
        <v>45</v>
      </c>
      <c r="H11" s="3" t="s">
        <v>5</v>
      </c>
    </row>
    <row r="12" spans="1:8" ht="18" customHeight="1" x14ac:dyDescent="0.25">
      <c r="A12" s="9" t="s">
        <v>7</v>
      </c>
      <c r="B12" s="8">
        <v>2218</v>
      </c>
      <c r="C12" s="4">
        <v>3</v>
      </c>
      <c r="D12" s="4">
        <v>2.5</v>
      </c>
      <c r="E12" s="6">
        <v>25</v>
      </c>
      <c r="H12" s="3" t="s">
        <v>6</v>
      </c>
    </row>
    <row r="13" spans="1:8" ht="18" customHeight="1" x14ac:dyDescent="0.25">
      <c r="A13" s="14" t="s">
        <v>1</v>
      </c>
      <c r="B13" s="15">
        <v>2426</v>
      </c>
      <c r="C13" s="16">
        <v>3</v>
      </c>
      <c r="D13" s="16">
        <v>2</v>
      </c>
      <c r="E13" s="17">
        <v>52</v>
      </c>
      <c r="H13" s="3" t="s">
        <v>7</v>
      </c>
    </row>
    <row r="14" spans="1:8" ht="18" customHeight="1" x14ac:dyDescent="0.25">
      <c r="A14" s="9" t="s">
        <v>14</v>
      </c>
      <c r="B14" s="8">
        <v>2602</v>
      </c>
      <c r="C14" s="4">
        <v>3.5</v>
      </c>
      <c r="D14" s="4">
        <v>3</v>
      </c>
      <c r="E14" s="6">
        <v>400</v>
      </c>
      <c r="H14" s="3" t="s">
        <v>52</v>
      </c>
    </row>
    <row r="15" spans="1:8" ht="18" customHeight="1" x14ac:dyDescent="0.25">
      <c r="A15" s="14" t="s">
        <v>4</v>
      </c>
      <c r="B15" s="15">
        <v>3099</v>
      </c>
      <c r="C15" s="16">
        <v>3.5</v>
      </c>
      <c r="D15" s="16">
        <v>2</v>
      </c>
      <c r="E15" s="17">
        <v>180</v>
      </c>
      <c r="H15" s="3" t="s">
        <v>9</v>
      </c>
    </row>
    <row r="16" spans="1:8" ht="18" customHeight="1" x14ac:dyDescent="0.25">
      <c r="A16" s="33" t="s">
        <v>8</v>
      </c>
      <c r="B16" s="8">
        <v>3273</v>
      </c>
      <c r="C16" s="4">
        <v>5</v>
      </c>
      <c r="D16" s="4">
        <v>3.5</v>
      </c>
      <c r="E16" s="6">
        <v>106</v>
      </c>
    </row>
    <row r="17" spans="1:5" ht="18" customHeight="1" x14ac:dyDescent="0.25">
      <c r="A17" s="14" t="s">
        <v>0</v>
      </c>
      <c r="B17" s="15">
        <v>3570</v>
      </c>
      <c r="C17" s="16">
        <v>50</v>
      </c>
      <c r="D17" s="16">
        <v>2</v>
      </c>
      <c r="E17" s="17">
        <v>245</v>
      </c>
    </row>
    <row r="18" spans="1:5" ht="18" customHeight="1" x14ac:dyDescent="0.25">
      <c r="A18" s="9" t="s">
        <v>9</v>
      </c>
      <c r="B18" s="8">
        <v>3690</v>
      </c>
      <c r="C18" s="4">
        <v>3</v>
      </c>
      <c r="D18" s="4">
        <v>2</v>
      </c>
      <c r="E18" s="6">
        <v>150</v>
      </c>
    </row>
    <row r="19" spans="1:5" ht="18" customHeight="1" x14ac:dyDescent="0.25">
      <c r="A19" s="14" t="s">
        <v>3</v>
      </c>
      <c r="B19" s="15">
        <v>3827</v>
      </c>
      <c r="C19" s="16">
        <v>5</v>
      </c>
      <c r="D19" s="16">
        <v>4</v>
      </c>
      <c r="E19" s="17">
        <v>118</v>
      </c>
    </row>
    <row r="20" spans="1:5" ht="18" customHeight="1" x14ac:dyDescent="0.25">
      <c r="A20" s="9" t="s">
        <v>52</v>
      </c>
      <c r="B20" s="8">
        <v>3993</v>
      </c>
      <c r="C20" s="4">
        <v>4</v>
      </c>
      <c r="D20" s="4">
        <v>3</v>
      </c>
      <c r="E20" s="6">
        <v>200</v>
      </c>
    </row>
    <row r="21" spans="1:5" ht="18" customHeight="1" x14ac:dyDescent="0.25">
      <c r="A21" s="14" t="s">
        <v>1</v>
      </c>
      <c r="B21" s="15">
        <v>4203</v>
      </c>
      <c r="C21" s="16">
        <v>2.5</v>
      </c>
      <c r="D21" s="16">
        <v>2</v>
      </c>
      <c r="E21" s="17">
        <v>52</v>
      </c>
    </row>
    <row r="22" spans="1:5" ht="18" customHeight="1" x14ac:dyDescent="0.25">
      <c r="A22" s="18" t="s">
        <v>9</v>
      </c>
      <c r="B22" s="8">
        <v>4325</v>
      </c>
      <c r="C22" s="19">
        <v>3</v>
      </c>
      <c r="D22" s="19">
        <v>2.5</v>
      </c>
      <c r="E22" s="20">
        <v>150</v>
      </c>
    </row>
    <row r="23" spans="1:5" ht="18" customHeight="1" x14ac:dyDescent="0.25">
      <c r="A23" s="14" t="s">
        <v>14</v>
      </c>
      <c r="B23" s="15">
        <v>4576</v>
      </c>
      <c r="C23" s="16">
        <v>5</v>
      </c>
      <c r="D23" s="16">
        <v>3.5</v>
      </c>
      <c r="E23" s="17">
        <v>200</v>
      </c>
    </row>
    <row r="24" spans="1:5" ht="18" customHeight="1" x14ac:dyDescent="0.25">
      <c r="A24" s="18" t="s">
        <v>2</v>
      </c>
      <c r="B24" s="8">
        <v>4873</v>
      </c>
      <c r="C24" s="19">
        <v>3</v>
      </c>
      <c r="D24" s="19">
        <v>2</v>
      </c>
      <c r="E24" s="20">
        <v>45</v>
      </c>
    </row>
    <row r="25" spans="1:5" ht="18" customHeight="1" thickBot="1" x14ac:dyDescent="0.3">
      <c r="A25" s="21" t="s">
        <v>5</v>
      </c>
      <c r="B25" s="22">
        <v>4950</v>
      </c>
      <c r="C25" s="23">
        <v>2.5</v>
      </c>
      <c r="D25" s="23">
        <v>1.5</v>
      </c>
      <c r="E25" s="24">
        <v>360</v>
      </c>
    </row>
    <row r="26" spans="1:5" ht="18" customHeight="1" x14ac:dyDescent="0.25">
      <c r="A26" s="46"/>
      <c r="B26" s="47"/>
      <c r="C26" s="48"/>
      <c r="D26" s="48"/>
      <c r="E26" s="48"/>
    </row>
    <row r="27" spans="1:5" ht="18" customHeight="1" x14ac:dyDescent="0.25">
      <c r="A27" s="50" t="s">
        <v>20</v>
      </c>
      <c r="B27" s="51"/>
      <c r="C27" s="52">
        <f>SUM(C5:C25)</f>
        <v>171.75</v>
      </c>
      <c r="D27" s="52">
        <f>SUM(D5:D25)</f>
        <v>55</v>
      </c>
      <c r="E27" s="48"/>
    </row>
    <row r="28" spans="1:5" ht="36.75" customHeight="1" x14ac:dyDescent="0.25">
      <c r="A28" s="50" t="s">
        <v>57</v>
      </c>
      <c r="B28" s="51"/>
      <c r="C28" s="157">
        <f>C27/D27</f>
        <v>3.1227272727272726</v>
      </c>
      <c r="D28" s="19"/>
      <c r="E28" s="48"/>
    </row>
    <row r="29" spans="1:5" ht="18" customHeight="1" x14ac:dyDescent="0.25">
      <c r="A29" s="50" t="s">
        <v>21</v>
      </c>
      <c r="B29" s="53">
        <f>B25/20</f>
        <v>247.5</v>
      </c>
      <c r="C29" s="19"/>
      <c r="D29" s="19"/>
      <c r="E29" s="48"/>
    </row>
    <row r="30" spans="1:5" ht="18" customHeight="1" x14ac:dyDescent="0.25">
      <c r="A30" s="50" t="s">
        <v>58</v>
      </c>
      <c r="B30" s="51"/>
      <c r="C30" s="52"/>
      <c r="D30" s="52">
        <f>D27/20</f>
        <v>2.75</v>
      </c>
      <c r="E30" s="48"/>
    </row>
    <row r="31" spans="1:5" ht="18" customHeight="1" x14ac:dyDescent="0.25">
      <c r="A31" s="50" t="s">
        <v>22</v>
      </c>
      <c r="B31" s="51"/>
      <c r="C31" s="158">
        <f>C27/20</f>
        <v>8.5875000000000004</v>
      </c>
      <c r="D31" s="52"/>
      <c r="E31" s="48"/>
    </row>
    <row r="33" spans="1:5" x14ac:dyDescent="0.25">
      <c r="B33" s="156" t="s">
        <v>18</v>
      </c>
    </row>
    <row r="34" spans="1:5" ht="15.75" thickBot="1" x14ac:dyDescent="0.3"/>
    <row r="35" spans="1:5" ht="30.75" thickBot="1" x14ac:dyDescent="0.3">
      <c r="A35" s="32" t="s">
        <v>16</v>
      </c>
      <c r="B35" s="25" t="s">
        <v>10</v>
      </c>
      <c r="C35" s="26" t="s">
        <v>11</v>
      </c>
      <c r="D35" s="113" t="s">
        <v>55</v>
      </c>
      <c r="E35" s="27" t="s">
        <v>13</v>
      </c>
    </row>
    <row r="36" spans="1:5" x14ac:dyDescent="0.25">
      <c r="A36" s="10" t="s">
        <v>1</v>
      </c>
      <c r="B36" s="28">
        <v>280</v>
      </c>
      <c r="C36" s="12">
        <v>2.5</v>
      </c>
      <c r="D36" s="12">
        <v>2</v>
      </c>
      <c r="E36" s="13">
        <v>52</v>
      </c>
    </row>
    <row r="37" spans="1:5" x14ac:dyDescent="0.25">
      <c r="A37" s="34" t="s">
        <v>2</v>
      </c>
      <c r="B37" s="29">
        <v>295</v>
      </c>
      <c r="C37" s="4">
        <v>2.5</v>
      </c>
      <c r="D37" s="4">
        <v>2</v>
      </c>
      <c r="E37" s="6">
        <v>45</v>
      </c>
    </row>
    <row r="38" spans="1:5" x14ac:dyDescent="0.25">
      <c r="A38" s="14" t="s">
        <v>0</v>
      </c>
      <c r="B38" s="30">
        <v>316</v>
      </c>
      <c r="C38" s="16">
        <v>5</v>
      </c>
      <c r="D38" s="16">
        <v>2.25</v>
      </c>
      <c r="E38" s="17">
        <v>245</v>
      </c>
    </row>
    <row r="39" spans="1:5" x14ac:dyDescent="0.25">
      <c r="A39" s="18" t="s">
        <v>1</v>
      </c>
      <c r="B39" s="29">
        <v>653</v>
      </c>
      <c r="C39" s="4">
        <v>3</v>
      </c>
      <c r="D39" s="4">
        <v>2.25</v>
      </c>
      <c r="E39" s="6">
        <v>52</v>
      </c>
    </row>
    <row r="40" spans="1:5" x14ac:dyDescent="0.25">
      <c r="A40" s="42" t="s">
        <v>4</v>
      </c>
      <c r="B40" s="30">
        <v>987</v>
      </c>
      <c r="C40" s="16">
        <v>6</v>
      </c>
      <c r="D40" s="16">
        <v>2.5</v>
      </c>
      <c r="E40" s="17">
        <v>180</v>
      </c>
    </row>
    <row r="41" spans="1:5" x14ac:dyDescent="0.25">
      <c r="A41" s="9" t="s">
        <v>3</v>
      </c>
      <c r="B41" s="29">
        <v>1033</v>
      </c>
      <c r="C41" s="4">
        <v>5</v>
      </c>
      <c r="D41" s="4">
        <v>4.5</v>
      </c>
      <c r="E41" s="6">
        <v>118</v>
      </c>
    </row>
    <row r="42" spans="1:5" x14ac:dyDescent="0.25">
      <c r="A42" s="14" t="s">
        <v>14</v>
      </c>
      <c r="B42" s="30">
        <v>1430</v>
      </c>
      <c r="C42" s="16">
        <v>2</v>
      </c>
      <c r="D42" s="16">
        <v>1.5</v>
      </c>
      <c r="E42" s="17">
        <v>200</v>
      </c>
    </row>
    <row r="43" spans="1:5" x14ac:dyDescent="0.25">
      <c r="A43" s="9" t="s">
        <v>6</v>
      </c>
      <c r="B43" s="29">
        <v>1502</v>
      </c>
      <c r="C43" s="4">
        <v>2.5</v>
      </c>
      <c r="D43" s="4">
        <v>2</v>
      </c>
      <c r="E43" s="6">
        <v>15</v>
      </c>
    </row>
    <row r="44" spans="1:5" x14ac:dyDescent="0.25">
      <c r="A44" s="36" t="s">
        <v>2</v>
      </c>
      <c r="B44" s="30">
        <v>1726</v>
      </c>
      <c r="C44" s="16">
        <v>2.5</v>
      </c>
      <c r="D44" s="16">
        <v>2.25</v>
      </c>
      <c r="E44" s="17">
        <v>45</v>
      </c>
    </row>
    <row r="45" spans="1:5" x14ac:dyDescent="0.25">
      <c r="A45" s="9" t="s">
        <v>9</v>
      </c>
      <c r="B45" s="29">
        <v>1781</v>
      </c>
      <c r="C45" s="4">
        <v>7</v>
      </c>
      <c r="D45" s="4">
        <v>2</v>
      </c>
      <c r="E45" s="6">
        <v>150</v>
      </c>
    </row>
    <row r="46" spans="1:5" x14ac:dyDescent="0.25">
      <c r="A46" s="42" t="s">
        <v>4</v>
      </c>
      <c r="B46" s="30">
        <v>2087</v>
      </c>
      <c r="C46" s="16">
        <v>3</v>
      </c>
      <c r="D46" s="16">
        <v>2.5</v>
      </c>
      <c r="E46" s="17">
        <v>180</v>
      </c>
    </row>
    <row r="47" spans="1:5" x14ac:dyDescent="0.25">
      <c r="A47" s="34" t="s">
        <v>0</v>
      </c>
      <c r="B47" s="29">
        <v>2151</v>
      </c>
      <c r="C47" s="4">
        <v>5</v>
      </c>
      <c r="D47" s="4">
        <v>2.75</v>
      </c>
      <c r="E47" s="6">
        <v>245</v>
      </c>
    </row>
    <row r="48" spans="1:5" x14ac:dyDescent="0.25">
      <c r="A48" s="36" t="s">
        <v>3</v>
      </c>
      <c r="B48" s="30">
        <v>2363</v>
      </c>
      <c r="C48" s="16">
        <v>6</v>
      </c>
      <c r="D48" s="16">
        <v>4</v>
      </c>
      <c r="E48" s="17">
        <v>118</v>
      </c>
    </row>
    <row r="49" spans="1:8" x14ac:dyDescent="0.25">
      <c r="A49" s="18" t="s">
        <v>5</v>
      </c>
      <c r="B49" s="29">
        <v>2731</v>
      </c>
      <c r="C49" s="4">
        <v>2</v>
      </c>
      <c r="D49" s="4">
        <v>1.5</v>
      </c>
      <c r="E49" s="6">
        <v>360</v>
      </c>
    </row>
    <row r="50" spans="1:8" x14ac:dyDescent="0.25">
      <c r="A50" s="14" t="s">
        <v>1</v>
      </c>
      <c r="B50" s="30">
        <v>3216</v>
      </c>
      <c r="C50" s="16">
        <v>3</v>
      </c>
      <c r="D50" s="16">
        <v>2.25</v>
      </c>
      <c r="E50" s="17">
        <v>52</v>
      </c>
    </row>
    <row r="51" spans="1:8" x14ac:dyDescent="0.25">
      <c r="A51" s="34" t="s">
        <v>0</v>
      </c>
      <c r="B51" s="29">
        <v>3586</v>
      </c>
      <c r="C51" s="19">
        <v>60</v>
      </c>
      <c r="D51" s="19">
        <v>2.5</v>
      </c>
      <c r="E51" s="20">
        <v>245</v>
      </c>
      <c r="H51" s="31"/>
    </row>
    <row r="52" spans="1:8" x14ac:dyDescent="0.25">
      <c r="A52" s="14" t="s">
        <v>52</v>
      </c>
      <c r="B52" s="30">
        <v>3901</v>
      </c>
      <c r="C52" s="16">
        <v>8</v>
      </c>
      <c r="D52" s="16">
        <v>3</v>
      </c>
      <c r="E52" s="17">
        <v>200</v>
      </c>
    </row>
    <row r="53" spans="1:8" x14ac:dyDescent="0.25">
      <c r="A53" s="34" t="s">
        <v>1</v>
      </c>
      <c r="B53" s="29">
        <v>4128</v>
      </c>
      <c r="C53" s="19">
        <v>2.5</v>
      </c>
      <c r="D53" s="19">
        <v>2</v>
      </c>
      <c r="E53" s="20">
        <v>52</v>
      </c>
    </row>
    <row r="54" spans="1:8" x14ac:dyDescent="0.25">
      <c r="A54" s="36" t="s">
        <v>3</v>
      </c>
      <c r="B54" s="30">
        <v>4201</v>
      </c>
      <c r="C54" s="16">
        <v>6</v>
      </c>
      <c r="D54" s="16">
        <v>5</v>
      </c>
      <c r="E54" s="17">
        <v>118</v>
      </c>
    </row>
    <row r="55" spans="1:8" x14ac:dyDescent="0.25">
      <c r="A55" s="9" t="s">
        <v>14</v>
      </c>
      <c r="B55" s="29">
        <v>4503</v>
      </c>
      <c r="C55" s="37">
        <v>3.5</v>
      </c>
      <c r="D55" s="37">
        <v>3</v>
      </c>
      <c r="E55" s="6">
        <v>100</v>
      </c>
    </row>
    <row r="56" spans="1:8" x14ac:dyDescent="0.25">
      <c r="A56" s="36" t="s">
        <v>2</v>
      </c>
      <c r="B56" s="30">
        <v>4726</v>
      </c>
      <c r="C56" s="16">
        <v>2.5</v>
      </c>
      <c r="D56" s="16">
        <v>2</v>
      </c>
      <c r="E56" s="17">
        <v>45</v>
      </c>
    </row>
    <row r="57" spans="1:8" x14ac:dyDescent="0.25">
      <c r="A57" s="43" t="s">
        <v>4</v>
      </c>
      <c r="B57" s="29">
        <v>4962</v>
      </c>
      <c r="C57" s="4">
        <v>6</v>
      </c>
      <c r="D57" s="4">
        <v>2.5</v>
      </c>
      <c r="E57" s="6">
        <v>180</v>
      </c>
    </row>
    <row r="58" spans="1:8" x14ac:dyDescent="0.25">
      <c r="A58" s="14" t="s">
        <v>1</v>
      </c>
      <c r="B58" s="30">
        <v>4998</v>
      </c>
      <c r="C58" s="16">
        <v>3</v>
      </c>
      <c r="D58" s="16">
        <v>2.5</v>
      </c>
      <c r="E58" s="17">
        <v>52</v>
      </c>
    </row>
    <row r="59" spans="1:8" x14ac:dyDescent="0.25">
      <c r="A59" s="34" t="s">
        <v>0</v>
      </c>
      <c r="B59" s="29">
        <v>5011</v>
      </c>
      <c r="C59" s="4">
        <v>56</v>
      </c>
      <c r="D59" s="4">
        <v>3</v>
      </c>
      <c r="E59" s="6">
        <v>245</v>
      </c>
    </row>
    <row r="60" spans="1:8" x14ac:dyDescent="0.25">
      <c r="A60" s="14" t="s">
        <v>9</v>
      </c>
      <c r="B60" s="30">
        <v>5268</v>
      </c>
      <c r="C60" s="16">
        <v>3.5</v>
      </c>
      <c r="D60" s="16">
        <v>2</v>
      </c>
      <c r="E60" s="17">
        <v>150</v>
      </c>
    </row>
    <row r="61" spans="1:8" x14ac:dyDescent="0.25">
      <c r="A61" s="18" t="s">
        <v>5</v>
      </c>
      <c r="B61" s="29">
        <v>5431</v>
      </c>
      <c r="C61" s="4">
        <v>3</v>
      </c>
      <c r="D61" s="4">
        <v>2.5</v>
      </c>
      <c r="E61" s="6">
        <v>360</v>
      </c>
    </row>
    <row r="62" spans="1:8" x14ac:dyDescent="0.25">
      <c r="A62" s="36" t="s">
        <v>2</v>
      </c>
      <c r="B62" s="30">
        <v>5483</v>
      </c>
      <c r="C62" s="16">
        <v>2</v>
      </c>
      <c r="D62" s="16">
        <v>1.75</v>
      </c>
      <c r="E62" s="17">
        <v>45</v>
      </c>
    </row>
    <row r="63" spans="1:8" ht="15.75" thickBot="1" x14ac:dyDescent="0.3">
      <c r="A63" s="38" t="s">
        <v>3</v>
      </c>
      <c r="B63" s="39">
        <v>5680</v>
      </c>
      <c r="C63" s="40">
        <v>6</v>
      </c>
      <c r="D63" s="40">
        <v>4.5</v>
      </c>
      <c r="E63" s="41">
        <v>118</v>
      </c>
    </row>
    <row r="64" spans="1:8" x14ac:dyDescent="0.25">
      <c r="A64" s="49"/>
      <c r="B64" s="47"/>
      <c r="C64" s="48"/>
      <c r="D64" s="48"/>
      <c r="E64" s="48"/>
    </row>
    <row r="65" spans="1:5" x14ac:dyDescent="0.25">
      <c r="A65" s="50" t="s">
        <v>20</v>
      </c>
      <c r="B65" s="51"/>
      <c r="C65" s="52">
        <f>SUM(C36:C63)</f>
        <v>219</v>
      </c>
      <c r="D65" s="52">
        <f>SUM(D36:D63)</f>
        <v>72.5</v>
      </c>
      <c r="E65" s="48"/>
    </row>
    <row r="66" spans="1:5" ht="38.25" x14ac:dyDescent="0.25">
      <c r="A66" s="50" t="s">
        <v>57</v>
      </c>
      <c r="B66" s="51"/>
      <c r="C66" s="157">
        <f>C65/D65</f>
        <v>3.0206896551724136</v>
      </c>
      <c r="D66" s="19"/>
      <c r="E66" s="48"/>
    </row>
    <row r="67" spans="1:5" x14ac:dyDescent="0.25">
      <c r="A67" s="50" t="s">
        <v>21</v>
      </c>
      <c r="B67" s="159">
        <f>B63/28</f>
        <v>202.85714285714286</v>
      </c>
      <c r="C67" s="19"/>
      <c r="D67" s="19"/>
      <c r="E67" s="48"/>
    </row>
    <row r="68" spans="1:5" x14ac:dyDescent="0.25">
      <c r="A68" s="50" t="s">
        <v>58</v>
      </c>
      <c r="B68" s="51"/>
      <c r="C68" s="52"/>
      <c r="D68" s="158">
        <f>D65/28</f>
        <v>2.5892857142857144</v>
      </c>
      <c r="E68" s="48"/>
    </row>
    <row r="69" spans="1:5" x14ac:dyDescent="0.25">
      <c r="A69" s="50" t="s">
        <v>22</v>
      </c>
      <c r="B69" s="51"/>
      <c r="C69" s="158">
        <f>C65/28</f>
        <v>7.8214285714285712</v>
      </c>
      <c r="D69" s="52"/>
      <c r="E69" s="48"/>
    </row>
    <row r="70" spans="1:5" x14ac:dyDescent="0.25">
      <c r="A70" s="49"/>
      <c r="B70" s="47"/>
      <c r="C70" s="48"/>
      <c r="D70" s="48"/>
      <c r="E70" s="48"/>
    </row>
    <row r="72" spans="1:5" x14ac:dyDescent="0.25">
      <c r="B72" s="156" t="s">
        <v>19</v>
      </c>
    </row>
    <row r="73" spans="1:5" ht="15.75" thickBot="1" x14ac:dyDescent="0.3"/>
    <row r="74" spans="1:5" ht="30.75" thickBot="1" x14ac:dyDescent="0.3">
      <c r="A74" s="32" t="s">
        <v>16</v>
      </c>
      <c r="B74" s="25" t="s">
        <v>10</v>
      </c>
      <c r="C74" s="26" t="s">
        <v>11</v>
      </c>
      <c r="D74" s="113" t="s">
        <v>55</v>
      </c>
      <c r="E74" s="27" t="s">
        <v>13</v>
      </c>
    </row>
    <row r="75" spans="1:5" x14ac:dyDescent="0.25">
      <c r="A75" s="86" t="s">
        <v>1</v>
      </c>
      <c r="B75" s="87">
        <v>307</v>
      </c>
      <c r="C75" s="88">
        <v>2.5</v>
      </c>
      <c r="D75" s="88">
        <v>2</v>
      </c>
      <c r="E75" s="89">
        <v>52</v>
      </c>
    </row>
    <row r="76" spans="1:5" x14ac:dyDescent="0.25">
      <c r="A76" s="79" t="s">
        <v>2</v>
      </c>
      <c r="B76" s="72">
        <v>329</v>
      </c>
      <c r="C76" s="73">
        <v>1.5</v>
      </c>
      <c r="D76" s="73">
        <v>1</v>
      </c>
      <c r="E76" s="74">
        <v>45</v>
      </c>
    </row>
    <row r="77" spans="1:5" x14ac:dyDescent="0.25">
      <c r="A77" s="75" t="s">
        <v>0</v>
      </c>
      <c r="B77" s="76">
        <v>533</v>
      </c>
      <c r="C77" s="77">
        <v>4</v>
      </c>
      <c r="D77" s="77">
        <v>2</v>
      </c>
      <c r="E77" s="78">
        <v>245</v>
      </c>
    </row>
    <row r="78" spans="1:5" x14ac:dyDescent="0.25">
      <c r="A78" s="80" t="s">
        <v>9</v>
      </c>
      <c r="B78" s="72">
        <v>672</v>
      </c>
      <c r="C78" s="73">
        <v>5</v>
      </c>
      <c r="D78" s="73">
        <v>2.5</v>
      </c>
      <c r="E78" s="74">
        <v>150</v>
      </c>
    </row>
    <row r="79" spans="1:5" x14ac:dyDescent="0.25">
      <c r="A79" s="75" t="s">
        <v>1</v>
      </c>
      <c r="B79" s="76">
        <v>741</v>
      </c>
      <c r="C79" s="77">
        <v>3.5</v>
      </c>
      <c r="D79" s="77">
        <v>2.5</v>
      </c>
      <c r="E79" s="78">
        <v>52</v>
      </c>
    </row>
    <row r="80" spans="1:5" x14ac:dyDescent="0.25">
      <c r="A80" s="71" t="s">
        <v>3</v>
      </c>
      <c r="B80" s="72">
        <v>931</v>
      </c>
      <c r="C80" s="73">
        <v>5</v>
      </c>
      <c r="D80" s="73">
        <v>3.5</v>
      </c>
      <c r="E80" s="74">
        <v>118</v>
      </c>
    </row>
    <row r="81" spans="1:5" x14ac:dyDescent="0.25">
      <c r="A81" s="75" t="s">
        <v>52</v>
      </c>
      <c r="B81" s="76">
        <v>978</v>
      </c>
      <c r="C81" s="77">
        <v>16</v>
      </c>
      <c r="D81" s="77">
        <v>4</v>
      </c>
      <c r="E81" s="78">
        <v>200</v>
      </c>
    </row>
    <row r="82" spans="1:5" x14ac:dyDescent="0.25">
      <c r="A82" s="80" t="s">
        <v>5</v>
      </c>
      <c r="B82" s="72">
        <v>1107</v>
      </c>
      <c r="C82" s="73">
        <v>4</v>
      </c>
      <c r="D82" s="73">
        <v>2.5</v>
      </c>
      <c r="E82" s="74">
        <v>360</v>
      </c>
    </row>
    <row r="83" spans="1:5" x14ac:dyDescent="0.25">
      <c r="A83" s="75" t="s">
        <v>4</v>
      </c>
      <c r="B83" s="76">
        <v>1233</v>
      </c>
      <c r="C83" s="77">
        <v>2.5</v>
      </c>
      <c r="D83" s="77">
        <v>2</v>
      </c>
      <c r="E83" s="78">
        <v>180</v>
      </c>
    </row>
    <row r="84" spans="1:5" x14ac:dyDescent="0.25">
      <c r="A84" s="9" t="s">
        <v>14</v>
      </c>
      <c r="B84" s="8">
        <v>1423</v>
      </c>
      <c r="C84" s="19">
        <v>3</v>
      </c>
      <c r="D84" s="19">
        <v>2</v>
      </c>
      <c r="E84" s="6">
        <v>300</v>
      </c>
    </row>
    <row r="85" spans="1:5" x14ac:dyDescent="0.25">
      <c r="A85" s="44" t="s">
        <v>2</v>
      </c>
      <c r="B85" s="15">
        <v>1639</v>
      </c>
      <c r="C85" s="16">
        <v>1</v>
      </c>
      <c r="D85" s="16">
        <v>0.75</v>
      </c>
      <c r="E85" s="17">
        <v>45</v>
      </c>
    </row>
    <row r="86" spans="1:5" x14ac:dyDescent="0.25">
      <c r="A86" s="71" t="s">
        <v>3</v>
      </c>
      <c r="B86" s="72">
        <v>1799</v>
      </c>
      <c r="C86" s="73">
        <v>18</v>
      </c>
      <c r="D86" s="73">
        <v>4</v>
      </c>
      <c r="E86" s="74">
        <v>118</v>
      </c>
    </row>
    <row r="87" spans="1:5" x14ac:dyDescent="0.25">
      <c r="A87" s="75" t="s">
        <v>9</v>
      </c>
      <c r="B87" s="76">
        <v>2200</v>
      </c>
      <c r="C87" s="77">
        <v>4</v>
      </c>
      <c r="D87" s="77">
        <v>3</v>
      </c>
      <c r="E87" s="78">
        <v>150</v>
      </c>
    </row>
    <row r="88" spans="1:5" x14ac:dyDescent="0.25">
      <c r="A88" s="18" t="s">
        <v>1</v>
      </c>
      <c r="B88" s="8">
        <v>2389</v>
      </c>
      <c r="C88" s="19">
        <v>3</v>
      </c>
      <c r="D88" s="19">
        <v>2.5</v>
      </c>
      <c r="E88" s="20">
        <v>52</v>
      </c>
    </row>
    <row r="89" spans="1:5" x14ac:dyDescent="0.25">
      <c r="A89" s="75" t="s">
        <v>0</v>
      </c>
      <c r="B89" s="76">
        <v>2605</v>
      </c>
      <c r="C89" s="77">
        <v>60</v>
      </c>
      <c r="D89" s="77">
        <v>2.5</v>
      </c>
      <c r="E89" s="78">
        <v>245</v>
      </c>
    </row>
    <row r="90" spans="1:5" x14ac:dyDescent="0.25">
      <c r="A90" s="79" t="s">
        <v>2</v>
      </c>
      <c r="B90" s="72">
        <v>2837</v>
      </c>
      <c r="C90" s="73">
        <v>1</v>
      </c>
      <c r="D90" s="73">
        <v>0.5</v>
      </c>
      <c r="E90" s="74">
        <v>45</v>
      </c>
    </row>
    <row r="91" spans="1:5" x14ac:dyDescent="0.25">
      <c r="A91" s="75" t="s">
        <v>3</v>
      </c>
      <c r="B91" s="76">
        <v>2867</v>
      </c>
      <c r="C91" s="77">
        <v>6</v>
      </c>
      <c r="D91" s="77">
        <v>4</v>
      </c>
      <c r="E91" s="78">
        <v>118</v>
      </c>
    </row>
    <row r="92" spans="1:5" x14ac:dyDescent="0.25">
      <c r="A92" s="80" t="s">
        <v>15</v>
      </c>
      <c r="B92" s="72">
        <v>3000</v>
      </c>
      <c r="C92" s="73">
        <v>62</v>
      </c>
      <c r="D92" s="73">
        <v>7</v>
      </c>
      <c r="E92" s="74">
        <v>2800</v>
      </c>
    </row>
    <row r="93" spans="1:5" x14ac:dyDescent="0.25">
      <c r="A93" s="75" t="s">
        <v>7</v>
      </c>
      <c r="B93" s="76">
        <v>3205</v>
      </c>
      <c r="C93" s="77">
        <v>2.5</v>
      </c>
      <c r="D93" s="77">
        <v>2</v>
      </c>
      <c r="E93" s="78">
        <v>25</v>
      </c>
    </row>
    <row r="94" spans="1:5" x14ac:dyDescent="0.25">
      <c r="A94" s="80" t="s">
        <v>0</v>
      </c>
      <c r="B94" s="72">
        <v>3321</v>
      </c>
      <c r="C94" s="73">
        <v>48</v>
      </c>
      <c r="D94" s="73">
        <v>2.5</v>
      </c>
      <c r="E94" s="74">
        <v>245</v>
      </c>
    </row>
    <row r="95" spans="1:5" x14ac:dyDescent="0.25">
      <c r="A95" s="75" t="s">
        <v>6</v>
      </c>
      <c r="B95" s="76">
        <v>3705</v>
      </c>
      <c r="C95" s="77">
        <v>2.5</v>
      </c>
      <c r="D95" s="77">
        <v>2</v>
      </c>
      <c r="E95" s="78">
        <v>15</v>
      </c>
    </row>
    <row r="96" spans="1:5" x14ac:dyDescent="0.25">
      <c r="A96" s="80" t="s">
        <v>4</v>
      </c>
      <c r="B96" s="72">
        <v>3928</v>
      </c>
      <c r="C96" s="73">
        <v>3</v>
      </c>
      <c r="D96" s="73">
        <v>2</v>
      </c>
      <c r="E96" s="74">
        <v>180</v>
      </c>
    </row>
    <row r="97" spans="1:7" x14ac:dyDescent="0.25">
      <c r="A97" s="81" t="s">
        <v>2</v>
      </c>
      <c r="B97" s="76">
        <v>4125</v>
      </c>
      <c r="C97" s="77">
        <v>2</v>
      </c>
      <c r="D97" s="77">
        <v>1</v>
      </c>
      <c r="E97" s="78">
        <v>45</v>
      </c>
    </row>
    <row r="98" spans="1:7" x14ac:dyDescent="0.25">
      <c r="A98" s="71" t="s">
        <v>3</v>
      </c>
      <c r="B98" s="72">
        <v>4201</v>
      </c>
      <c r="C98" s="73">
        <v>6</v>
      </c>
      <c r="D98" s="73">
        <v>4</v>
      </c>
      <c r="E98" s="74">
        <v>118</v>
      </c>
    </row>
    <row r="99" spans="1:7" x14ac:dyDescent="0.25">
      <c r="A99" s="75" t="s">
        <v>1</v>
      </c>
      <c r="B99" s="76">
        <v>4429</v>
      </c>
      <c r="C99" s="77">
        <v>2.5</v>
      </c>
      <c r="D99" s="77">
        <v>2</v>
      </c>
      <c r="E99" s="78">
        <v>52</v>
      </c>
    </row>
    <row r="100" spans="1:7" x14ac:dyDescent="0.25">
      <c r="A100" s="80" t="s">
        <v>9</v>
      </c>
      <c r="B100" s="72">
        <v>4578</v>
      </c>
      <c r="C100" s="73">
        <v>7</v>
      </c>
      <c r="D100" s="73">
        <v>2</v>
      </c>
      <c r="E100" s="74">
        <v>150</v>
      </c>
    </row>
    <row r="101" spans="1:7" x14ac:dyDescent="0.25">
      <c r="A101" s="75" t="s">
        <v>3</v>
      </c>
      <c r="B101" s="76">
        <v>4602</v>
      </c>
      <c r="C101" s="77">
        <v>3.5</v>
      </c>
      <c r="D101" s="77">
        <v>3</v>
      </c>
      <c r="E101" s="78">
        <v>118</v>
      </c>
    </row>
    <row r="102" spans="1:7" x14ac:dyDescent="0.25">
      <c r="A102" s="80" t="s">
        <v>14</v>
      </c>
      <c r="B102" s="72">
        <v>4834</v>
      </c>
      <c r="C102" s="73">
        <v>4</v>
      </c>
      <c r="D102" s="73">
        <v>3</v>
      </c>
      <c r="E102" s="74">
        <v>600</v>
      </c>
      <c r="G102" s="5"/>
    </row>
    <row r="103" spans="1:7" x14ac:dyDescent="0.25">
      <c r="A103" s="75" t="s">
        <v>0</v>
      </c>
      <c r="B103" s="76">
        <v>4976</v>
      </c>
      <c r="C103" s="77">
        <v>18</v>
      </c>
      <c r="D103" s="77">
        <v>2.25</v>
      </c>
      <c r="E103" s="78">
        <v>245</v>
      </c>
    </row>
    <row r="104" spans="1:7" x14ac:dyDescent="0.25">
      <c r="A104" s="79" t="s">
        <v>2</v>
      </c>
      <c r="B104" s="72">
        <v>5024</v>
      </c>
      <c r="C104" s="73">
        <v>1</v>
      </c>
      <c r="D104" s="73">
        <v>0.75</v>
      </c>
      <c r="E104" s="74">
        <v>45</v>
      </c>
    </row>
    <row r="105" spans="1:7" ht="15.75" thickBot="1" x14ac:dyDescent="0.3">
      <c r="A105" s="82" t="s">
        <v>5</v>
      </c>
      <c r="B105" s="83">
        <v>5150</v>
      </c>
      <c r="C105" s="84">
        <v>3</v>
      </c>
      <c r="D105" s="84">
        <v>2.5</v>
      </c>
      <c r="E105" s="85">
        <v>360</v>
      </c>
    </row>
    <row r="107" spans="1:7" x14ac:dyDescent="0.25">
      <c r="A107" s="50" t="s">
        <v>20</v>
      </c>
      <c r="B107" s="51"/>
      <c r="C107" s="52">
        <f>SUM(C75:C105)</f>
        <v>305</v>
      </c>
      <c r="D107" s="52">
        <f>SUM(D75:D105)</f>
        <v>77.25</v>
      </c>
    </row>
    <row r="108" spans="1:7" ht="38.25" x14ac:dyDescent="0.25">
      <c r="A108" s="50" t="s">
        <v>57</v>
      </c>
      <c r="B108" s="51"/>
      <c r="C108" s="157">
        <f>C107/D107</f>
        <v>3.9482200647249193</v>
      </c>
      <c r="D108" s="19"/>
    </row>
    <row r="109" spans="1:7" x14ac:dyDescent="0.25">
      <c r="A109" s="50" t="s">
        <v>21</v>
      </c>
      <c r="B109" s="159">
        <f>B105/31</f>
        <v>166.12903225806451</v>
      </c>
      <c r="C109" s="19"/>
      <c r="D109" s="19"/>
    </row>
    <row r="110" spans="1:7" x14ac:dyDescent="0.25">
      <c r="A110" s="50" t="s">
        <v>58</v>
      </c>
      <c r="B110" s="51"/>
      <c r="C110" s="52"/>
      <c r="D110" s="158">
        <f>D107/31</f>
        <v>2.4919354838709675</v>
      </c>
    </row>
    <row r="111" spans="1:7" x14ac:dyDescent="0.25">
      <c r="A111" s="50" t="s">
        <v>22</v>
      </c>
      <c r="B111" s="51"/>
      <c r="C111" s="158">
        <f>C107/31</f>
        <v>9.8387096774193541</v>
      </c>
      <c r="D111" s="52"/>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workbookViewId="0">
      <selection activeCell="E1" sqref="E1"/>
    </sheetView>
  </sheetViews>
  <sheetFormatPr baseColWidth="10" defaultRowHeight="15" x14ac:dyDescent="0.25"/>
  <cols>
    <col min="1" max="1" width="27.85546875" customWidth="1"/>
    <col min="2" max="2" width="14.42578125" bestFit="1" customWidth="1"/>
    <col min="3" max="3" width="15.85546875" customWidth="1"/>
    <col min="4" max="4" width="13.140625" customWidth="1"/>
    <col min="5" max="5" width="15.28515625" customWidth="1"/>
    <col min="6" max="6" width="18" customWidth="1"/>
    <col min="8" max="8" width="38.140625" customWidth="1"/>
    <col min="9" max="9" width="16.42578125" customWidth="1"/>
    <col min="10" max="10" width="15.5703125" bestFit="1" customWidth="1"/>
    <col min="11" max="12" width="14.28515625" customWidth="1"/>
    <col min="13" max="13" width="14.85546875" customWidth="1"/>
  </cols>
  <sheetData>
    <row r="1" spans="1:13" ht="30.75" thickBot="1" x14ac:dyDescent="0.3">
      <c r="A1" s="32" t="s">
        <v>16</v>
      </c>
      <c r="B1" s="54" t="s">
        <v>23</v>
      </c>
      <c r="C1" s="25" t="s">
        <v>10</v>
      </c>
      <c r="D1" s="26" t="s">
        <v>11</v>
      </c>
      <c r="E1" s="113" t="s">
        <v>55</v>
      </c>
      <c r="F1" s="27" t="s">
        <v>13</v>
      </c>
    </row>
    <row r="2" spans="1:13" x14ac:dyDescent="0.25">
      <c r="A2" s="10" t="s">
        <v>1</v>
      </c>
      <c r="B2" s="10" t="s">
        <v>24</v>
      </c>
      <c r="C2" s="11">
        <v>324</v>
      </c>
      <c r="D2" s="12">
        <v>2.5</v>
      </c>
      <c r="E2" s="12">
        <v>1.5</v>
      </c>
      <c r="F2" s="13">
        <v>52</v>
      </c>
    </row>
    <row r="3" spans="1:13" x14ac:dyDescent="0.25">
      <c r="A3" s="9" t="s">
        <v>2</v>
      </c>
      <c r="B3" s="9" t="s">
        <v>24</v>
      </c>
      <c r="C3" s="8">
        <v>402</v>
      </c>
      <c r="D3" s="4">
        <v>2.5</v>
      </c>
      <c r="E3" s="4">
        <v>1.75</v>
      </c>
      <c r="F3" s="6">
        <v>45</v>
      </c>
      <c r="H3" s="58" t="s">
        <v>27</v>
      </c>
      <c r="I3" s="58" t="s">
        <v>29</v>
      </c>
      <c r="J3" s="58" t="s">
        <v>31</v>
      </c>
      <c r="K3" s="58" t="s">
        <v>30</v>
      </c>
      <c r="L3" s="90" t="s">
        <v>28</v>
      </c>
      <c r="M3" s="90" t="s">
        <v>32</v>
      </c>
    </row>
    <row r="4" spans="1:13" x14ac:dyDescent="0.25">
      <c r="A4" s="14" t="s">
        <v>0</v>
      </c>
      <c r="B4" s="14" t="s">
        <v>24</v>
      </c>
      <c r="C4" s="15">
        <v>851</v>
      </c>
      <c r="D4" s="16">
        <v>4</v>
      </c>
      <c r="E4" s="16">
        <v>2.5</v>
      </c>
      <c r="F4" s="17">
        <v>245</v>
      </c>
      <c r="H4" s="3" t="s">
        <v>0</v>
      </c>
      <c r="I4" s="154">
        <f>COUNTIF($A$2:$A$81,H4)</f>
        <v>10</v>
      </c>
      <c r="J4" s="154">
        <f>SUMIF($A$2:$A$81,$H4,$E$2:$E$81)</f>
        <v>24.25</v>
      </c>
      <c r="K4" s="155">
        <f>J4/I4</f>
        <v>2.4249999999999998</v>
      </c>
      <c r="L4" s="55">
        <f>SUMIF($A$2:$A$81,H4,$D$2:$D$81)</f>
        <v>310</v>
      </c>
      <c r="M4" s="56">
        <f t="shared" ref="M4:M16" si="0">L4/I4</f>
        <v>31</v>
      </c>
    </row>
    <row r="5" spans="1:13" x14ac:dyDescent="0.25">
      <c r="A5" s="9" t="s">
        <v>3</v>
      </c>
      <c r="B5" s="9" t="s">
        <v>24</v>
      </c>
      <c r="C5" s="8">
        <v>1032</v>
      </c>
      <c r="D5" s="4">
        <v>6</v>
      </c>
      <c r="E5" s="4">
        <v>4</v>
      </c>
      <c r="F5" s="6">
        <v>118</v>
      </c>
      <c r="H5" s="3" t="s">
        <v>1</v>
      </c>
      <c r="I5" s="154">
        <f t="shared" ref="I5:I16" si="1">COUNTIF($A$2:$A$81,H5)</f>
        <v>12</v>
      </c>
      <c r="J5" s="154">
        <f t="shared" ref="J5:J16" si="2">SUMIF($A$2:$A$81,$H5,$E$2:$E$81)</f>
        <v>25.5</v>
      </c>
      <c r="K5" s="155">
        <f t="shared" ref="K5:K15" si="3">J5/I5</f>
        <v>2.125</v>
      </c>
      <c r="L5" s="55">
        <f t="shared" ref="L5:L16" si="4">SUMIF($A$2:$A$81,H5,$D$2:$D$81)</f>
        <v>33.5</v>
      </c>
      <c r="M5" s="56">
        <f t="shared" si="0"/>
        <v>2.7916666666666665</v>
      </c>
    </row>
    <row r="6" spans="1:13" x14ac:dyDescent="0.25">
      <c r="A6" s="14" t="s">
        <v>15</v>
      </c>
      <c r="B6" s="14" t="s">
        <v>24</v>
      </c>
      <c r="C6" s="15">
        <v>1464</v>
      </c>
      <c r="D6" s="16">
        <v>56</v>
      </c>
      <c r="E6" s="16">
        <v>6</v>
      </c>
      <c r="F6" s="17">
        <v>2800</v>
      </c>
      <c r="H6" s="3" t="s">
        <v>2</v>
      </c>
      <c r="I6" s="154">
        <f t="shared" si="1"/>
        <v>12</v>
      </c>
      <c r="J6" s="154">
        <f t="shared" si="2"/>
        <v>17.5</v>
      </c>
      <c r="K6" s="155">
        <f t="shared" si="3"/>
        <v>1.4583333333333333</v>
      </c>
      <c r="L6" s="55">
        <f t="shared" si="4"/>
        <v>23.75</v>
      </c>
      <c r="M6" s="56">
        <f t="shared" si="0"/>
        <v>1.9791666666666667</v>
      </c>
    </row>
    <row r="7" spans="1:13" x14ac:dyDescent="0.25">
      <c r="A7" s="9" t="s">
        <v>6</v>
      </c>
      <c r="B7" s="9" t="s">
        <v>24</v>
      </c>
      <c r="C7" s="8">
        <v>1532</v>
      </c>
      <c r="D7" s="4">
        <v>2.5</v>
      </c>
      <c r="E7" s="4">
        <v>2</v>
      </c>
      <c r="F7" s="7">
        <v>15</v>
      </c>
      <c r="H7" s="3" t="s">
        <v>15</v>
      </c>
      <c r="I7" s="154">
        <f t="shared" si="1"/>
        <v>2</v>
      </c>
      <c r="J7" s="154">
        <f t="shared" si="2"/>
        <v>13</v>
      </c>
      <c r="K7" s="155">
        <f t="shared" si="3"/>
        <v>6.5</v>
      </c>
      <c r="L7" s="55">
        <f t="shared" si="4"/>
        <v>118</v>
      </c>
      <c r="M7" s="56">
        <f t="shared" si="0"/>
        <v>59</v>
      </c>
    </row>
    <row r="8" spans="1:13" x14ac:dyDescent="0.25">
      <c r="A8" s="14" t="s">
        <v>2</v>
      </c>
      <c r="B8" s="14" t="s">
        <v>24</v>
      </c>
      <c r="C8" s="15">
        <v>1816</v>
      </c>
      <c r="D8" s="16">
        <v>2.25</v>
      </c>
      <c r="E8" s="16">
        <v>1.75</v>
      </c>
      <c r="F8" s="17">
        <v>45</v>
      </c>
      <c r="H8" s="3" t="s">
        <v>3</v>
      </c>
      <c r="I8" s="154">
        <f t="shared" si="1"/>
        <v>11</v>
      </c>
      <c r="J8" s="154">
        <f t="shared" si="2"/>
        <v>44.5</v>
      </c>
      <c r="K8" s="155">
        <f t="shared" si="3"/>
        <v>4.0454545454545459</v>
      </c>
      <c r="L8" s="55">
        <f t="shared" si="4"/>
        <v>72.5</v>
      </c>
      <c r="M8" s="56">
        <f t="shared" si="0"/>
        <v>6.5909090909090908</v>
      </c>
    </row>
    <row r="9" spans="1:13" x14ac:dyDescent="0.25">
      <c r="A9" s="9" t="s">
        <v>7</v>
      </c>
      <c r="B9" s="9" t="s">
        <v>24</v>
      </c>
      <c r="C9" s="8">
        <v>2218</v>
      </c>
      <c r="D9" s="4">
        <v>3</v>
      </c>
      <c r="E9" s="4">
        <v>2.5</v>
      </c>
      <c r="F9" s="6">
        <v>25</v>
      </c>
      <c r="H9" s="3" t="s">
        <v>4</v>
      </c>
      <c r="I9" s="154">
        <f t="shared" si="1"/>
        <v>6</v>
      </c>
      <c r="J9" s="154">
        <f t="shared" si="2"/>
        <v>13.5</v>
      </c>
      <c r="K9" s="155">
        <f t="shared" si="3"/>
        <v>2.25</v>
      </c>
      <c r="L9" s="55">
        <f t="shared" si="4"/>
        <v>24</v>
      </c>
      <c r="M9" s="56">
        <f t="shared" si="0"/>
        <v>4</v>
      </c>
    </row>
    <row r="10" spans="1:13" x14ac:dyDescent="0.25">
      <c r="A10" s="14" t="s">
        <v>1</v>
      </c>
      <c r="B10" s="14" t="s">
        <v>24</v>
      </c>
      <c r="C10" s="15">
        <v>2426</v>
      </c>
      <c r="D10" s="16">
        <v>3</v>
      </c>
      <c r="E10" s="16">
        <v>2</v>
      </c>
      <c r="F10" s="17">
        <v>52</v>
      </c>
      <c r="H10" s="3" t="s">
        <v>14</v>
      </c>
      <c r="I10" s="154">
        <f t="shared" si="1"/>
        <v>6</v>
      </c>
      <c r="J10" s="154">
        <f t="shared" si="2"/>
        <v>17</v>
      </c>
      <c r="K10" s="155">
        <f t="shared" si="3"/>
        <v>2.8333333333333335</v>
      </c>
      <c r="L10" s="55">
        <f t="shared" si="4"/>
        <v>22</v>
      </c>
      <c r="M10" s="56">
        <f t="shared" si="0"/>
        <v>3.6666666666666665</v>
      </c>
    </row>
    <row r="11" spans="1:13" x14ac:dyDescent="0.25">
      <c r="A11" s="9" t="s">
        <v>14</v>
      </c>
      <c r="B11" s="9" t="s">
        <v>24</v>
      </c>
      <c r="C11" s="8">
        <v>2602</v>
      </c>
      <c r="D11" s="4">
        <v>3.5</v>
      </c>
      <c r="E11" s="4">
        <v>3</v>
      </c>
      <c r="F11" s="6">
        <v>400</v>
      </c>
      <c r="H11" s="3" t="s">
        <v>5</v>
      </c>
      <c r="I11" s="154">
        <f t="shared" si="1"/>
        <v>5</v>
      </c>
      <c r="J11" s="154">
        <f t="shared" si="2"/>
        <v>10.5</v>
      </c>
      <c r="K11" s="155">
        <f t="shared" si="3"/>
        <v>2.1</v>
      </c>
      <c r="L11" s="55">
        <f t="shared" si="4"/>
        <v>14.5</v>
      </c>
      <c r="M11" s="56">
        <f t="shared" si="0"/>
        <v>2.9</v>
      </c>
    </row>
    <row r="12" spans="1:13" x14ac:dyDescent="0.25">
      <c r="A12" s="14" t="s">
        <v>4</v>
      </c>
      <c r="B12" s="14" t="s">
        <v>24</v>
      </c>
      <c r="C12" s="15">
        <v>3099</v>
      </c>
      <c r="D12" s="16">
        <v>3.5</v>
      </c>
      <c r="E12" s="16">
        <v>2</v>
      </c>
      <c r="F12" s="17">
        <v>180</v>
      </c>
      <c r="H12" s="3" t="s">
        <v>6</v>
      </c>
      <c r="I12" s="154">
        <f t="shared" si="1"/>
        <v>3</v>
      </c>
      <c r="J12" s="154">
        <f t="shared" si="2"/>
        <v>6</v>
      </c>
      <c r="K12" s="155">
        <f t="shared" si="3"/>
        <v>2</v>
      </c>
      <c r="L12" s="55">
        <f t="shared" si="4"/>
        <v>7.5</v>
      </c>
      <c r="M12" s="56">
        <f t="shared" si="0"/>
        <v>2.5</v>
      </c>
    </row>
    <row r="13" spans="1:13" x14ac:dyDescent="0.25">
      <c r="A13" s="33" t="s">
        <v>8</v>
      </c>
      <c r="B13" s="33" t="s">
        <v>24</v>
      </c>
      <c r="C13" s="8">
        <v>3273</v>
      </c>
      <c r="D13" s="4">
        <v>5</v>
      </c>
      <c r="E13" s="4">
        <v>3.5</v>
      </c>
      <c r="F13" s="6">
        <v>106</v>
      </c>
      <c r="H13" s="3" t="s">
        <v>7</v>
      </c>
      <c r="I13" s="154">
        <f t="shared" si="1"/>
        <v>2</v>
      </c>
      <c r="J13" s="154">
        <f t="shared" si="2"/>
        <v>4.5</v>
      </c>
      <c r="K13" s="155">
        <f t="shared" si="3"/>
        <v>2.25</v>
      </c>
      <c r="L13" s="55">
        <f t="shared" si="4"/>
        <v>5.5</v>
      </c>
      <c r="M13" s="56">
        <f t="shared" si="0"/>
        <v>2.75</v>
      </c>
    </row>
    <row r="14" spans="1:13" x14ac:dyDescent="0.25">
      <c r="A14" s="14" t="s">
        <v>0</v>
      </c>
      <c r="B14" s="14" t="s">
        <v>24</v>
      </c>
      <c r="C14" s="15">
        <v>3570</v>
      </c>
      <c r="D14" s="16">
        <v>50</v>
      </c>
      <c r="E14" s="16">
        <v>2</v>
      </c>
      <c r="F14" s="17">
        <v>245</v>
      </c>
      <c r="H14" s="3" t="s">
        <v>52</v>
      </c>
      <c r="I14" s="154">
        <f t="shared" si="1"/>
        <v>3</v>
      </c>
      <c r="J14" s="55">
        <f t="shared" si="2"/>
        <v>10</v>
      </c>
      <c r="K14" s="56">
        <f t="shared" si="3"/>
        <v>3.3333333333333335</v>
      </c>
      <c r="L14" s="55">
        <f t="shared" si="4"/>
        <v>28</v>
      </c>
      <c r="M14" s="56">
        <f t="shared" si="0"/>
        <v>9.3333333333333339</v>
      </c>
    </row>
    <row r="15" spans="1:13" x14ac:dyDescent="0.25">
      <c r="A15" s="9" t="s">
        <v>9</v>
      </c>
      <c r="B15" s="9" t="s">
        <v>24</v>
      </c>
      <c r="C15" s="8">
        <v>3690</v>
      </c>
      <c r="D15" s="4">
        <v>3</v>
      </c>
      <c r="E15" s="4">
        <v>2</v>
      </c>
      <c r="F15" s="6">
        <v>150</v>
      </c>
      <c r="H15" s="3" t="s">
        <v>9</v>
      </c>
      <c r="I15" s="154">
        <f t="shared" si="1"/>
        <v>7</v>
      </c>
      <c r="J15" s="55">
        <f t="shared" si="2"/>
        <v>16</v>
      </c>
      <c r="K15" s="56">
        <f t="shared" si="3"/>
        <v>2.2857142857142856</v>
      </c>
      <c r="L15" s="55">
        <f t="shared" si="4"/>
        <v>32.5</v>
      </c>
      <c r="M15" s="56">
        <f t="shared" si="0"/>
        <v>4.6428571428571432</v>
      </c>
    </row>
    <row r="16" spans="1:13" x14ac:dyDescent="0.25">
      <c r="A16" s="14" t="s">
        <v>3</v>
      </c>
      <c r="B16" s="14" t="s">
        <v>24</v>
      </c>
      <c r="C16" s="15">
        <v>3827</v>
      </c>
      <c r="D16" s="16">
        <v>5</v>
      </c>
      <c r="E16" s="16">
        <v>4</v>
      </c>
      <c r="F16" s="17">
        <v>118</v>
      </c>
      <c r="H16" s="57" t="s">
        <v>8</v>
      </c>
      <c r="I16" s="154">
        <f t="shared" si="1"/>
        <v>1</v>
      </c>
      <c r="J16" s="55">
        <f t="shared" si="2"/>
        <v>3.5</v>
      </c>
      <c r="K16" s="56">
        <f t="shared" ref="K16" si="5">J16/I16</f>
        <v>3.5</v>
      </c>
      <c r="L16" s="55">
        <f t="shared" si="4"/>
        <v>5</v>
      </c>
      <c r="M16" s="56">
        <f t="shared" si="0"/>
        <v>5</v>
      </c>
    </row>
    <row r="17" spans="1:13" x14ac:dyDescent="0.25">
      <c r="A17" s="9" t="s">
        <v>52</v>
      </c>
      <c r="B17" s="9" t="s">
        <v>24</v>
      </c>
      <c r="C17" s="8">
        <v>3993</v>
      </c>
      <c r="D17" s="4">
        <v>4</v>
      </c>
      <c r="E17" s="4">
        <v>3</v>
      </c>
      <c r="F17" s="6">
        <v>200</v>
      </c>
      <c r="H17" s="135" t="s">
        <v>46</v>
      </c>
      <c r="I17" s="143">
        <f>AVERAGE(I4:I16)</f>
        <v>6.1538461538461542</v>
      </c>
      <c r="J17" s="144">
        <f>AVERAGE(J4:J16)</f>
        <v>15.826923076923077</v>
      </c>
      <c r="K17" s="144">
        <f>AVERAGE(K4:K16)</f>
        <v>2.8543206793206792</v>
      </c>
      <c r="L17" s="144">
        <f>AVERAGE(L4:L16)</f>
        <v>53.596153846153847</v>
      </c>
      <c r="M17" s="143">
        <f>AVERAGE(M4:M16)</f>
        <v>10.473430735930737</v>
      </c>
    </row>
    <row r="18" spans="1:13" x14ac:dyDescent="0.25">
      <c r="A18" s="14" t="s">
        <v>1</v>
      </c>
      <c r="B18" s="14" t="s">
        <v>24</v>
      </c>
      <c r="C18" s="15">
        <v>4203</v>
      </c>
      <c r="D18" s="16">
        <v>2.5</v>
      </c>
      <c r="E18" s="16">
        <v>2</v>
      </c>
      <c r="F18" s="17">
        <v>52</v>
      </c>
    </row>
    <row r="19" spans="1:13" x14ac:dyDescent="0.25">
      <c r="A19" s="18" t="s">
        <v>9</v>
      </c>
      <c r="B19" s="18" t="s">
        <v>24</v>
      </c>
      <c r="C19" s="8">
        <v>4325</v>
      </c>
      <c r="D19" s="19">
        <v>3</v>
      </c>
      <c r="E19" s="19">
        <v>2.5</v>
      </c>
      <c r="F19" s="20">
        <v>150</v>
      </c>
      <c r="H19" s="58" t="s">
        <v>27</v>
      </c>
      <c r="I19" s="58" t="s">
        <v>29</v>
      </c>
      <c r="J19" s="58" t="s">
        <v>33</v>
      </c>
    </row>
    <row r="20" spans="1:13" x14ac:dyDescent="0.25">
      <c r="A20" s="14" t="s">
        <v>14</v>
      </c>
      <c r="B20" s="14" t="s">
        <v>24</v>
      </c>
      <c r="C20" s="15">
        <v>4576</v>
      </c>
      <c r="D20" s="16">
        <v>5</v>
      </c>
      <c r="E20" s="16">
        <v>3.5</v>
      </c>
      <c r="F20" s="17">
        <v>200</v>
      </c>
      <c r="H20" s="3" t="s">
        <v>1</v>
      </c>
      <c r="I20" s="55">
        <f t="shared" ref="I20:I32" si="6">COUNTIF($A$2:$A$81,H20)</f>
        <v>12</v>
      </c>
      <c r="J20" s="55">
        <f>I20</f>
        <v>12</v>
      </c>
    </row>
    <row r="21" spans="1:13" x14ac:dyDescent="0.25">
      <c r="A21" s="18" t="s">
        <v>2</v>
      </c>
      <c r="B21" s="18" t="s">
        <v>24</v>
      </c>
      <c r="C21" s="8">
        <v>4873</v>
      </c>
      <c r="D21" s="19">
        <v>3</v>
      </c>
      <c r="E21" s="19">
        <v>2</v>
      </c>
      <c r="F21" s="20">
        <v>45</v>
      </c>
      <c r="H21" s="3" t="s">
        <v>2</v>
      </c>
      <c r="I21" s="55">
        <f t="shared" si="6"/>
        <v>12</v>
      </c>
      <c r="J21" s="55">
        <f>J20+I21</f>
        <v>24</v>
      </c>
    </row>
    <row r="22" spans="1:13" ht="15.75" thickBot="1" x14ac:dyDescent="0.3">
      <c r="A22" s="21" t="s">
        <v>5</v>
      </c>
      <c r="B22" s="21" t="s">
        <v>24</v>
      </c>
      <c r="C22" s="22">
        <v>4950</v>
      </c>
      <c r="D22" s="23">
        <v>2.5</v>
      </c>
      <c r="E22" s="23">
        <v>1.5</v>
      </c>
      <c r="F22" s="24">
        <v>360</v>
      </c>
      <c r="H22" s="3" t="s">
        <v>3</v>
      </c>
      <c r="I22" s="55">
        <f t="shared" si="6"/>
        <v>11</v>
      </c>
      <c r="J22" s="55">
        <f t="shared" ref="J22:J32" si="7">J21+I22</f>
        <v>35</v>
      </c>
    </row>
    <row r="23" spans="1:13" x14ac:dyDescent="0.25">
      <c r="A23" s="10" t="s">
        <v>1</v>
      </c>
      <c r="B23" s="10" t="s">
        <v>25</v>
      </c>
      <c r="C23" s="28">
        <v>280</v>
      </c>
      <c r="D23" s="12">
        <v>2.5</v>
      </c>
      <c r="E23" s="12">
        <v>2</v>
      </c>
      <c r="F23" s="13">
        <v>52</v>
      </c>
      <c r="H23" s="3" t="s">
        <v>0</v>
      </c>
      <c r="I23" s="55">
        <f t="shared" si="6"/>
        <v>10</v>
      </c>
      <c r="J23" s="55">
        <f t="shared" si="7"/>
        <v>45</v>
      </c>
    </row>
    <row r="24" spans="1:13" x14ac:dyDescent="0.25">
      <c r="A24" s="34" t="s">
        <v>2</v>
      </c>
      <c r="B24" s="34" t="s">
        <v>25</v>
      </c>
      <c r="C24" s="29">
        <v>295</v>
      </c>
      <c r="D24" s="4">
        <v>2.5</v>
      </c>
      <c r="E24" s="4">
        <v>2</v>
      </c>
      <c r="F24" s="6">
        <v>45</v>
      </c>
      <c r="H24" s="3" t="s">
        <v>9</v>
      </c>
      <c r="I24" s="55">
        <f t="shared" si="6"/>
        <v>7</v>
      </c>
      <c r="J24" s="55">
        <f t="shared" si="7"/>
        <v>52</v>
      </c>
    </row>
    <row r="25" spans="1:13" x14ac:dyDescent="0.25">
      <c r="A25" s="14" t="s">
        <v>0</v>
      </c>
      <c r="B25" s="14" t="s">
        <v>25</v>
      </c>
      <c r="C25" s="30">
        <v>316</v>
      </c>
      <c r="D25" s="16">
        <v>5</v>
      </c>
      <c r="E25" s="16">
        <v>2.25</v>
      </c>
      <c r="F25" s="17">
        <v>245</v>
      </c>
      <c r="H25" s="3" t="s">
        <v>4</v>
      </c>
      <c r="I25" s="55">
        <f t="shared" si="6"/>
        <v>6</v>
      </c>
      <c r="J25" s="55">
        <f t="shared" si="7"/>
        <v>58</v>
      </c>
    </row>
    <row r="26" spans="1:13" x14ac:dyDescent="0.25">
      <c r="A26" s="18" t="s">
        <v>1</v>
      </c>
      <c r="B26" s="18" t="s">
        <v>25</v>
      </c>
      <c r="C26" s="29">
        <v>653</v>
      </c>
      <c r="D26" s="4">
        <v>3</v>
      </c>
      <c r="E26" s="4">
        <v>2.25</v>
      </c>
      <c r="F26" s="6">
        <v>52</v>
      </c>
      <c r="H26" s="3" t="s">
        <v>14</v>
      </c>
      <c r="I26" s="55">
        <f t="shared" si="6"/>
        <v>6</v>
      </c>
      <c r="J26" s="55">
        <f t="shared" si="7"/>
        <v>64</v>
      </c>
    </row>
    <row r="27" spans="1:13" x14ac:dyDescent="0.25">
      <c r="A27" s="42" t="s">
        <v>4</v>
      </c>
      <c r="B27" s="42" t="s">
        <v>25</v>
      </c>
      <c r="C27" s="30">
        <v>987</v>
      </c>
      <c r="D27" s="16">
        <v>6</v>
      </c>
      <c r="E27" s="16">
        <v>2.5</v>
      </c>
      <c r="F27" s="17">
        <v>180</v>
      </c>
      <c r="H27" s="3" t="s">
        <v>5</v>
      </c>
      <c r="I27" s="55">
        <f t="shared" si="6"/>
        <v>5</v>
      </c>
      <c r="J27" s="55">
        <f t="shared" si="7"/>
        <v>69</v>
      </c>
    </row>
    <row r="28" spans="1:13" x14ac:dyDescent="0.25">
      <c r="A28" s="9" t="s">
        <v>3</v>
      </c>
      <c r="B28" s="9" t="s">
        <v>25</v>
      </c>
      <c r="C28" s="29">
        <v>1033</v>
      </c>
      <c r="D28" s="4">
        <v>5</v>
      </c>
      <c r="E28" s="4">
        <v>4.5</v>
      </c>
      <c r="F28" s="6">
        <v>118</v>
      </c>
      <c r="H28" s="3" t="s">
        <v>6</v>
      </c>
      <c r="I28" s="55">
        <f t="shared" si="6"/>
        <v>3</v>
      </c>
      <c r="J28" s="55">
        <f t="shared" si="7"/>
        <v>72</v>
      </c>
    </row>
    <row r="29" spans="1:13" x14ac:dyDescent="0.25">
      <c r="A29" s="14" t="s">
        <v>14</v>
      </c>
      <c r="B29" s="14" t="s">
        <v>25</v>
      </c>
      <c r="C29" s="30">
        <v>1430</v>
      </c>
      <c r="D29" s="16">
        <v>2</v>
      </c>
      <c r="E29" s="16">
        <v>1.5</v>
      </c>
      <c r="F29" s="17">
        <v>200</v>
      </c>
      <c r="H29" s="3" t="s">
        <v>52</v>
      </c>
      <c r="I29" s="55">
        <f t="shared" si="6"/>
        <v>3</v>
      </c>
      <c r="J29" s="55">
        <f t="shared" si="7"/>
        <v>75</v>
      </c>
    </row>
    <row r="30" spans="1:13" x14ac:dyDescent="0.25">
      <c r="A30" s="9" t="s">
        <v>6</v>
      </c>
      <c r="B30" s="9" t="s">
        <v>25</v>
      </c>
      <c r="C30" s="29">
        <v>1502</v>
      </c>
      <c r="D30" s="4">
        <v>2.5</v>
      </c>
      <c r="E30" s="4">
        <v>2</v>
      </c>
      <c r="F30" s="6">
        <v>15</v>
      </c>
      <c r="H30" s="3" t="s">
        <v>15</v>
      </c>
      <c r="I30" s="55">
        <f t="shared" si="6"/>
        <v>2</v>
      </c>
      <c r="J30" s="55">
        <f t="shared" si="7"/>
        <v>77</v>
      </c>
    </row>
    <row r="31" spans="1:13" x14ac:dyDescent="0.25">
      <c r="A31" s="36" t="s">
        <v>2</v>
      </c>
      <c r="B31" s="36" t="s">
        <v>25</v>
      </c>
      <c r="C31" s="30">
        <v>1726</v>
      </c>
      <c r="D31" s="16">
        <v>2.5</v>
      </c>
      <c r="E31" s="16">
        <v>2.25</v>
      </c>
      <c r="F31" s="17">
        <v>45</v>
      </c>
      <c r="H31" s="3" t="s">
        <v>7</v>
      </c>
      <c r="I31" s="55">
        <f t="shared" si="6"/>
        <v>2</v>
      </c>
      <c r="J31" s="55">
        <f t="shared" si="7"/>
        <v>79</v>
      </c>
    </row>
    <row r="32" spans="1:13" x14ac:dyDescent="0.25">
      <c r="A32" s="9" t="s">
        <v>9</v>
      </c>
      <c r="B32" s="9" t="s">
        <v>25</v>
      </c>
      <c r="C32" s="29">
        <v>1781</v>
      </c>
      <c r="D32" s="4">
        <v>7</v>
      </c>
      <c r="E32" s="4">
        <v>2</v>
      </c>
      <c r="F32" s="6">
        <v>150</v>
      </c>
      <c r="H32" s="57" t="s">
        <v>8</v>
      </c>
      <c r="I32" s="55">
        <f t="shared" si="6"/>
        <v>1</v>
      </c>
      <c r="J32" s="55">
        <f t="shared" si="7"/>
        <v>80</v>
      </c>
    </row>
    <row r="33" spans="1:10" x14ac:dyDescent="0.25">
      <c r="A33" s="42" t="s">
        <v>4</v>
      </c>
      <c r="B33" s="42" t="s">
        <v>25</v>
      </c>
      <c r="C33" s="30">
        <v>2087</v>
      </c>
      <c r="D33" s="16">
        <v>3</v>
      </c>
      <c r="E33" s="16">
        <v>2.5</v>
      </c>
      <c r="F33" s="17">
        <v>180</v>
      </c>
    </row>
    <row r="34" spans="1:10" x14ac:dyDescent="0.25">
      <c r="A34" s="34" t="s">
        <v>0</v>
      </c>
      <c r="B34" s="34" t="s">
        <v>25</v>
      </c>
      <c r="C34" s="29">
        <v>2151</v>
      </c>
      <c r="D34" s="4">
        <v>5</v>
      </c>
      <c r="E34" s="4">
        <v>2.75</v>
      </c>
      <c r="F34" s="6">
        <v>245</v>
      </c>
    </row>
    <row r="35" spans="1:10" x14ac:dyDescent="0.25">
      <c r="A35" s="36" t="s">
        <v>3</v>
      </c>
      <c r="B35" s="36" t="s">
        <v>25</v>
      </c>
      <c r="C35" s="30">
        <v>2363</v>
      </c>
      <c r="D35" s="16">
        <v>6</v>
      </c>
      <c r="E35" s="16">
        <v>4</v>
      </c>
      <c r="F35" s="17">
        <v>118</v>
      </c>
    </row>
    <row r="36" spans="1:10" x14ac:dyDescent="0.25">
      <c r="A36" s="18" t="s">
        <v>5</v>
      </c>
      <c r="B36" s="18" t="s">
        <v>25</v>
      </c>
      <c r="C36" s="29">
        <v>2731</v>
      </c>
      <c r="D36" s="4">
        <v>2</v>
      </c>
      <c r="E36" s="4">
        <v>1.5</v>
      </c>
      <c r="F36" s="6">
        <v>360</v>
      </c>
      <c r="H36" s="58" t="s">
        <v>27</v>
      </c>
      <c r="I36" s="58" t="s">
        <v>30</v>
      </c>
      <c r="J36" s="58" t="s">
        <v>33</v>
      </c>
    </row>
    <row r="37" spans="1:10" x14ac:dyDescent="0.25">
      <c r="A37" s="14" t="s">
        <v>1</v>
      </c>
      <c r="B37" s="14" t="s">
        <v>25</v>
      </c>
      <c r="C37" s="30">
        <v>3216</v>
      </c>
      <c r="D37" s="16">
        <v>3</v>
      </c>
      <c r="E37" s="16">
        <v>2.25</v>
      </c>
      <c r="F37" s="17">
        <v>52</v>
      </c>
      <c r="H37" s="3" t="s">
        <v>15</v>
      </c>
      <c r="I37" s="56">
        <v>6.5</v>
      </c>
      <c r="J37" s="56">
        <f>I37</f>
        <v>6.5</v>
      </c>
    </row>
    <row r="38" spans="1:10" x14ac:dyDescent="0.25">
      <c r="A38" s="34" t="s">
        <v>0</v>
      </c>
      <c r="B38" s="34" t="s">
        <v>25</v>
      </c>
      <c r="C38" s="29">
        <v>3586</v>
      </c>
      <c r="D38" s="19">
        <v>60</v>
      </c>
      <c r="E38" s="19">
        <v>2.5</v>
      </c>
      <c r="F38" s="20">
        <v>245</v>
      </c>
      <c r="H38" s="3" t="s">
        <v>3</v>
      </c>
      <c r="I38" s="56">
        <v>4.0454545454545459</v>
      </c>
      <c r="J38" s="56">
        <f>J37+I38</f>
        <v>10.545454545454547</v>
      </c>
    </row>
    <row r="39" spans="1:10" x14ac:dyDescent="0.25">
      <c r="A39" s="14" t="s">
        <v>52</v>
      </c>
      <c r="B39" s="14" t="s">
        <v>25</v>
      </c>
      <c r="C39" s="30">
        <v>3901</v>
      </c>
      <c r="D39" s="16">
        <v>8</v>
      </c>
      <c r="E39" s="16">
        <v>3</v>
      </c>
      <c r="F39" s="17">
        <v>200</v>
      </c>
      <c r="H39" s="57" t="s">
        <v>8</v>
      </c>
      <c r="I39" s="56">
        <v>3.5</v>
      </c>
      <c r="J39" s="56">
        <f t="shared" ref="J39:J49" si="8">J38+I39</f>
        <v>14.045454545454547</v>
      </c>
    </row>
    <row r="40" spans="1:10" x14ac:dyDescent="0.25">
      <c r="A40" s="34" t="s">
        <v>1</v>
      </c>
      <c r="B40" s="34" t="s">
        <v>25</v>
      </c>
      <c r="C40" s="29">
        <v>4128</v>
      </c>
      <c r="D40" s="19">
        <v>2.5</v>
      </c>
      <c r="E40" s="19">
        <v>2</v>
      </c>
      <c r="F40" s="20">
        <v>52</v>
      </c>
      <c r="H40" s="3" t="s">
        <v>52</v>
      </c>
      <c r="I40" s="56">
        <v>3.3333333333333335</v>
      </c>
      <c r="J40" s="56">
        <f t="shared" si="8"/>
        <v>17.378787878787879</v>
      </c>
    </row>
    <row r="41" spans="1:10" x14ac:dyDescent="0.25">
      <c r="A41" s="36" t="s">
        <v>3</v>
      </c>
      <c r="B41" s="36" t="s">
        <v>25</v>
      </c>
      <c r="C41" s="30">
        <v>4201</v>
      </c>
      <c r="D41" s="16">
        <v>6</v>
      </c>
      <c r="E41" s="16">
        <v>5</v>
      </c>
      <c r="F41" s="17">
        <v>118</v>
      </c>
      <c r="H41" s="3" t="s">
        <v>14</v>
      </c>
      <c r="I41" s="56">
        <v>2.8333333333333335</v>
      </c>
      <c r="J41" s="56">
        <f t="shared" si="8"/>
        <v>20.212121212121211</v>
      </c>
    </row>
    <row r="42" spans="1:10" x14ac:dyDescent="0.25">
      <c r="A42" s="9" t="s">
        <v>14</v>
      </c>
      <c r="B42" s="9" t="s">
        <v>25</v>
      </c>
      <c r="C42" s="29">
        <v>4503</v>
      </c>
      <c r="D42" s="37">
        <v>4.5</v>
      </c>
      <c r="E42" s="37">
        <v>4</v>
      </c>
      <c r="F42" s="6">
        <v>300</v>
      </c>
      <c r="H42" s="3" t="s">
        <v>0</v>
      </c>
      <c r="I42" s="56">
        <v>2.4249999999999998</v>
      </c>
      <c r="J42" s="56">
        <f t="shared" si="8"/>
        <v>22.637121212121212</v>
      </c>
    </row>
    <row r="43" spans="1:10" x14ac:dyDescent="0.25">
      <c r="A43" s="36" t="s">
        <v>2</v>
      </c>
      <c r="B43" s="36" t="s">
        <v>25</v>
      </c>
      <c r="C43" s="30">
        <v>4726</v>
      </c>
      <c r="D43" s="16">
        <v>2.5</v>
      </c>
      <c r="E43" s="16">
        <v>2</v>
      </c>
      <c r="F43" s="17">
        <v>45</v>
      </c>
      <c r="H43" s="3" t="s">
        <v>9</v>
      </c>
      <c r="I43" s="56">
        <v>2.2857142857142856</v>
      </c>
      <c r="J43" s="56">
        <f t="shared" si="8"/>
        <v>24.922835497835496</v>
      </c>
    </row>
    <row r="44" spans="1:10" x14ac:dyDescent="0.25">
      <c r="A44" s="43" t="s">
        <v>4</v>
      </c>
      <c r="B44" s="43" t="s">
        <v>25</v>
      </c>
      <c r="C44" s="29">
        <v>4962</v>
      </c>
      <c r="D44" s="4">
        <v>6</v>
      </c>
      <c r="E44" s="4">
        <v>2.5</v>
      </c>
      <c r="F44" s="6">
        <v>180</v>
      </c>
      <c r="H44" s="3" t="s">
        <v>4</v>
      </c>
      <c r="I44" s="56">
        <v>2.25</v>
      </c>
      <c r="J44" s="56">
        <f t="shared" si="8"/>
        <v>27.172835497835496</v>
      </c>
    </row>
    <row r="45" spans="1:10" x14ac:dyDescent="0.25">
      <c r="A45" s="14" t="s">
        <v>1</v>
      </c>
      <c r="B45" s="14" t="s">
        <v>25</v>
      </c>
      <c r="C45" s="30">
        <v>4998</v>
      </c>
      <c r="D45" s="16">
        <v>3</v>
      </c>
      <c r="E45" s="16">
        <v>2.5</v>
      </c>
      <c r="F45" s="17">
        <v>52</v>
      </c>
      <c r="H45" s="3" t="s">
        <v>7</v>
      </c>
      <c r="I45" s="56">
        <v>2.25</v>
      </c>
      <c r="J45" s="56">
        <f t="shared" si="8"/>
        <v>29.422835497835496</v>
      </c>
    </row>
    <row r="46" spans="1:10" x14ac:dyDescent="0.25">
      <c r="A46" s="34" t="s">
        <v>0</v>
      </c>
      <c r="B46" s="34" t="s">
        <v>25</v>
      </c>
      <c r="C46" s="29">
        <v>5011</v>
      </c>
      <c r="D46" s="4">
        <v>56</v>
      </c>
      <c r="E46" s="4">
        <v>3</v>
      </c>
      <c r="F46" s="6">
        <v>245</v>
      </c>
      <c r="H46" s="3" t="s">
        <v>1</v>
      </c>
      <c r="I46" s="56">
        <v>2.125</v>
      </c>
      <c r="J46" s="56">
        <f t="shared" si="8"/>
        <v>31.547835497835496</v>
      </c>
    </row>
    <row r="47" spans="1:10" x14ac:dyDescent="0.25">
      <c r="A47" s="14" t="s">
        <v>9</v>
      </c>
      <c r="B47" s="14" t="s">
        <v>25</v>
      </c>
      <c r="C47" s="30">
        <v>5268</v>
      </c>
      <c r="D47" s="16">
        <v>3.5</v>
      </c>
      <c r="E47" s="16">
        <v>2</v>
      </c>
      <c r="F47" s="17">
        <v>150</v>
      </c>
      <c r="H47" s="3" t="s">
        <v>5</v>
      </c>
      <c r="I47" s="56">
        <v>2.1</v>
      </c>
      <c r="J47" s="56">
        <f t="shared" si="8"/>
        <v>33.647835497835494</v>
      </c>
    </row>
    <row r="48" spans="1:10" x14ac:dyDescent="0.25">
      <c r="A48" s="18" t="s">
        <v>5</v>
      </c>
      <c r="B48" s="18" t="s">
        <v>25</v>
      </c>
      <c r="C48" s="29">
        <v>5431</v>
      </c>
      <c r="D48" s="4">
        <v>3</v>
      </c>
      <c r="E48" s="4">
        <v>2.5</v>
      </c>
      <c r="F48" s="6">
        <v>360</v>
      </c>
      <c r="H48" s="3" t="s">
        <v>6</v>
      </c>
      <c r="I48" s="56">
        <v>2</v>
      </c>
      <c r="J48" s="56">
        <f t="shared" si="8"/>
        <v>35.647835497835494</v>
      </c>
    </row>
    <row r="49" spans="1:10" x14ac:dyDescent="0.25">
      <c r="A49" s="36" t="s">
        <v>2</v>
      </c>
      <c r="B49" s="36" t="s">
        <v>25</v>
      </c>
      <c r="C49" s="30">
        <v>5483</v>
      </c>
      <c r="D49" s="16">
        <v>2</v>
      </c>
      <c r="E49" s="16">
        <v>1.75</v>
      </c>
      <c r="F49" s="17">
        <v>45</v>
      </c>
      <c r="H49" s="3" t="s">
        <v>2</v>
      </c>
      <c r="I49" s="56">
        <v>1.4583333333333333</v>
      </c>
      <c r="J49" s="56">
        <f t="shared" si="8"/>
        <v>37.10616883116883</v>
      </c>
    </row>
    <row r="50" spans="1:10" ht="15.75" thickBot="1" x14ac:dyDescent="0.3">
      <c r="A50" s="38" t="s">
        <v>3</v>
      </c>
      <c r="B50" s="38" t="s">
        <v>25</v>
      </c>
      <c r="C50" s="39">
        <v>5680</v>
      </c>
      <c r="D50" s="40">
        <v>6</v>
      </c>
      <c r="E50" s="40">
        <v>4.5</v>
      </c>
      <c r="F50" s="41">
        <v>118</v>
      </c>
    </row>
    <row r="51" spans="1:10" x14ac:dyDescent="0.25">
      <c r="A51" s="10" t="s">
        <v>1</v>
      </c>
      <c r="B51" s="10" t="s">
        <v>26</v>
      </c>
      <c r="C51" s="11">
        <v>307</v>
      </c>
      <c r="D51" s="12">
        <v>2.5</v>
      </c>
      <c r="E51" s="12">
        <v>2</v>
      </c>
      <c r="F51" s="13">
        <v>52</v>
      </c>
    </row>
    <row r="52" spans="1:10" x14ac:dyDescent="0.25">
      <c r="A52" s="34" t="s">
        <v>2</v>
      </c>
      <c r="B52" s="34" t="s">
        <v>26</v>
      </c>
      <c r="C52" s="8">
        <v>329</v>
      </c>
      <c r="D52" s="19">
        <v>1.5</v>
      </c>
      <c r="E52" s="19">
        <v>1</v>
      </c>
      <c r="F52" s="20">
        <v>45</v>
      </c>
    </row>
    <row r="53" spans="1:10" x14ac:dyDescent="0.25">
      <c r="A53" s="14" t="s">
        <v>0</v>
      </c>
      <c r="B53" s="14" t="s">
        <v>26</v>
      </c>
      <c r="C53" s="15">
        <v>533</v>
      </c>
      <c r="D53" s="16">
        <v>4</v>
      </c>
      <c r="E53" s="16">
        <v>2</v>
      </c>
      <c r="F53" s="17">
        <v>245</v>
      </c>
      <c r="H53" s="58" t="s">
        <v>27</v>
      </c>
      <c r="I53" s="58" t="s">
        <v>31</v>
      </c>
      <c r="J53" s="58" t="s">
        <v>33</v>
      </c>
    </row>
    <row r="54" spans="1:10" x14ac:dyDescent="0.25">
      <c r="A54" s="18" t="s">
        <v>9</v>
      </c>
      <c r="B54" s="18" t="s">
        <v>26</v>
      </c>
      <c r="C54" s="8">
        <v>672</v>
      </c>
      <c r="D54" s="19">
        <v>5</v>
      </c>
      <c r="E54" s="19">
        <v>2.5</v>
      </c>
      <c r="F54" s="20">
        <v>150</v>
      </c>
      <c r="H54" s="3" t="s">
        <v>3</v>
      </c>
      <c r="I54" s="55">
        <f t="shared" ref="I54:I66" si="9">SUMIF($A$2:$A$81,$H54,$E$2:$E$81)</f>
        <v>44.5</v>
      </c>
      <c r="J54" s="55">
        <f>I54</f>
        <v>44.5</v>
      </c>
    </row>
    <row r="55" spans="1:10" x14ac:dyDescent="0.25">
      <c r="A55" s="14" t="s">
        <v>1</v>
      </c>
      <c r="B55" s="14" t="s">
        <v>26</v>
      </c>
      <c r="C55" s="15">
        <v>741</v>
      </c>
      <c r="D55" s="16">
        <v>3.5</v>
      </c>
      <c r="E55" s="16">
        <v>2.5</v>
      </c>
      <c r="F55" s="17">
        <v>52</v>
      </c>
      <c r="H55" s="3" t="s">
        <v>1</v>
      </c>
      <c r="I55" s="55">
        <f t="shared" si="9"/>
        <v>25.5</v>
      </c>
      <c r="J55" s="55">
        <f>J54+I55</f>
        <v>70</v>
      </c>
    </row>
    <row r="56" spans="1:10" x14ac:dyDescent="0.25">
      <c r="A56" s="9" t="s">
        <v>3</v>
      </c>
      <c r="B56" s="9" t="s">
        <v>26</v>
      </c>
      <c r="C56" s="8">
        <v>931</v>
      </c>
      <c r="D56" s="19">
        <v>5</v>
      </c>
      <c r="E56" s="19">
        <v>3.5</v>
      </c>
      <c r="F56" s="20">
        <v>118</v>
      </c>
      <c r="H56" s="3" t="s">
        <v>0</v>
      </c>
      <c r="I56" s="55">
        <f t="shared" si="9"/>
        <v>24.25</v>
      </c>
      <c r="J56" s="55">
        <f t="shared" ref="J56:J66" si="10">J55+I56</f>
        <v>94.25</v>
      </c>
    </row>
    <row r="57" spans="1:10" x14ac:dyDescent="0.25">
      <c r="A57" s="14" t="s">
        <v>52</v>
      </c>
      <c r="B57" s="14" t="s">
        <v>26</v>
      </c>
      <c r="C57" s="15">
        <v>978</v>
      </c>
      <c r="D57" s="16">
        <v>16</v>
      </c>
      <c r="E57" s="16">
        <v>4</v>
      </c>
      <c r="F57" s="17">
        <v>200</v>
      </c>
      <c r="H57" s="3" t="s">
        <v>2</v>
      </c>
      <c r="I57" s="55">
        <f t="shared" si="9"/>
        <v>17.5</v>
      </c>
      <c r="J57" s="55">
        <f t="shared" si="10"/>
        <v>111.75</v>
      </c>
    </row>
    <row r="58" spans="1:10" x14ac:dyDescent="0.25">
      <c r="A58" s="18" t="s">
        <v>5</v>
      </c>
      <c r="B58" s="18" t="s">
        <v>26</v>
      </c>
      <c r="C58" s="8">
        <v>1107</v>
      </c>
      <c r="D58" s="19">
        <v>4</v>
      </c>
      <c r="E58" s="19">
        <v>2.5</v>
      </c>
      <c r="F58" s="20">
        <v>360</v>
      </c>
      <c r="H58" s="3" t="s">
        <v>14</v>
      </c>
      <c r="I58" s="55">
        <f t="shared" si="9"/>
        <v>17</v>
      </c>
      <c r="J58" s="55">
        <f t="shared" si="10"/>
        <v>128.75</v>
      </c>
    </row>
    <row r="59" spans="1:10" x14ac:dyDescent="0.25">
      <c r="A59" s="14" t="s">
        <v>4</v>
      </c>
      <c r="B59" s="14" t="s">
        <v>26</v>
      </c>
      <c r="C59" s="15">
        <v>1233</v>
      </c>
      <c r="D59" s="16">
        <v>2.5</v>
      </c>
      <c r="E59" s="16">
        <v>2</v>
      </c>
      <c r="F59" s="17">
        <v>180</v>
      </c>
      <c r="H59" s="3" t="s">
        <v>9</v>
      </c>
      <c r="I59" s="55">
        <f t="shared" si="9"/>
        <v>16</v>
      </c>
      <c r="J59" s="55">
        <f t="shared" si="10"/>
        <v>144.75</v>
      </c>
    </row>
    <row r="60" spans="1:10" x14ac:dyDescent="0.25">
      <c r="A60" s="9" t="s">
        <v>14</v>
      </c>
      <c r="B60" s="9" t="s">
        <v>26</v>
      </c>
      <c r="C60" s="8">
        <v>1423</v>
      </c>
      <c r="D60" s="19">
        <v>3</v>
      </c>
      <c r="E60" s="19">
        <v>2</v>
      </c>
      <c r="F60" s="6">
        <v>100</v>
      </c>
      <c r="H60" s="3" t="s">
        <v>4</v>
      </c>
      <c r="I60" s="55">
        <f t="shared" si="9"/>
        <v>13.5</v>
      </c>
      <c r="J60" s="55">
        <f t="shared" si="10"/>
        <v>158.25</v>
      </c>
    </row>
    <row r="61" spans="1:10" x14ac:dyDescent="0.25">
      <c r="A61" s="44" t="s">
        <v>2</v>
      </c>
      <c r="B61" s="44" t="s">
        <v>26</v>
      </c>
      <c r="C61" s="15">
        <v>1639</v>
      </c>
      <c r="D61" s="16">
        <v>1</v>
      </c>
      <c r="E61" s="16">
        <v>0.75</v>
      </c>
      <c r="F61" s="17">
        <v>45</v>
      </c>
      <c r="H61" s="3" t="s">
        <v>15</v>
      </c>
      <c r="I61" s="55">
        <f t="shared" si="9"/>
        <v>13</v>
      </c>
      <c r="J61" s="55">
        <f t="shared" si="10"/>
        <v>171.25</v>
      </c>
    </row>
    <row r="62" spans="1:10" x14ac:dyDescent="0.25">
      <c r="A62" s="9" t="s">
        <v>3</v>
      </c>
      <c r="B62" s="9" t="s">
        <v>26</v>
      </c>
      <c r="C62" s="8">
        <v>1799</v>
      </c>
      <c r="D62" s="19">
        <v>18</v>
      </c>
      <c r="E62" s="19">
        <v>4</v>
      </c>
      <c r="F62" s="20">
        <v>118</v>
      </c>
      <c r="H62" s="3" t="s">
        <v>5</v>
      </c>
      <c r="I62" s="55">
        <f t="shared" si="9"/>
        <v>10.5</v>
      </c>
      <c r="J62" s="55">
        <f t="shared" si="10"/>
        <v>181.75</v>
      </c>
    </row>
    <row r="63" spans="1:10" x14ac:dyDescent="0.25">
      <c r="A63" s="14" t="s">
        <v>9</v>
      </c>
      <c r="B63" s="14" t="s">
        <v>26</v>
      </c>
      <c r="C63" s="15">
        <v>2200</v>
      </c>
      <c r="D63" s="16">
        <v>4</v>
      </c>
      <c r="E63" s="16">
        <v>3</v>
      </c>
      <c r="F63" s="17">
        <v>150</v>
      </c>
      <c r="H63" s="3" t="s">
        <v>52</v>
      </c>
      <c r="I63" s="55">
        <f t="shared" si="9"/>
        <v>10</v>
      </c>
      <c r="J63" s="55">
        <f t="shared" si="10"/>
        <v>191.75</v>
      </c>
    </row>
    <row r="64" spans="1:10" x14ac:dyDescent="0.25">
      <c r="A64" s="18" t="s">
        <v>1</v>
      </c>
      <c r="B64" s="18" t="s">
        <v>26</v>
      </c>
      <c r="C64" s="8">
        <v>2389</v>
      </c>
      <c r="D64" s="19">
        <v>3</v>
      </c>
      <c r="E64" s="19">
        <v>2.5</v>
      </c>
      <c r="F64" s="20">
        <v>52</v>
      </c>
      <c r="H64" s="3" t="s">
        <v>6</v>
      </c>
      <c r="I64" s="55">
        <f t="shared" si="9"/>
        <v>6</v>
      </c>
      <c r="J64" s="55">
        <f t="shared" si="10"/>
        <v>197.75</v>
      </c>
    </row>
    <row r="65" spans="1:10" x14ac:dyDescent="0.25">
      <c r="A65" s="14" t="s">
        <v>0</v>
      </c>
      <c r="B65" s="14" t="s">
        <v>26</v>
      </c>
      <c r="C65" s="15">
        <v>2605</v>
      </c>
      <c r="D65" s="16">
        <v>60</v>
      </c>
      <c r="E65" s="16">
        <v>2.5</v>
      </c>
      <c r="F65" s="17">
        <v>245</v>
      </c>
      <c r="H65" s="3" t="s">
        <v>7</v>
      </c>
      <c r="I65" s="55">
        <f t="shared" si="9"/>
        <v>4.5</v>
      </c>
      <c r="J65" s="55">
        <f t="shared" si="10"/>
        <v>202.25</v>
      </c>
    </row>
    <row r="66" spans="1:10" x14ac:dyDescent="0.25">
      <c r="A66" s="34" t="s">
        <v>2</v>
      </c>
      <c r="B66" s="34" t="s">
        <v>26</v>
      </c>
      <c r="C66" s="8">
        <v>2837</v>
      </c>
      <c r="D66" s="19">
        <v>1</v>
      </c>
      <c r="E66" s="19">
        <v>0.5</v>
      </c>
      <c r="F66" s="20">
        <v>45</v>
      </c>
      <c r="H66" s="57" t="s">
        <v>8</v>
      </c>
      <c r="I66" s="55">
        <f t="shared" si="9"/>
        <v>3.5</v>
      </c>
      <c r="J66" s="55">
        <f t="shared" si="10"/>
        <v>205.75</v>
      </c>
    </row>
    <row r="67" spans="1:10" x14ac:dyDescent="0.25">
      <c r="A67" s="14" t="s">
        <v>3</v>
      </c>
      <c r="B67" s="14" t="s">
        <v>26</v>
      </c>
      <c r="C67" s="15">
        <v>2867</v>
      </c>
      <c r="D67" s="16">
        <v>6</v>
      </c>
      <c r="E67" s="16">
        <v>4</v>
      </c>
      <c r="F67" s="17">
        <v>118</v>
      </c>
    </row>
    <row r="68" spans="1:10" x14ac:dyDescent="0.25">
      <c r="A68" s="18" t="s">
        <v>15</v>
      </c>
      <c r="B68" s="18" t="s">
        <v>26</v>
      </c>
      <c r="C68" s="8">
        <v>3000</v>
      </c>
      <c r="D68" s="19">
        <v>62</v>
      </c>
      <c r="E68" s="19">
        <v>7</v>
      </c>
      <c r="F68" s="20">
        <v>2800</v>
      </c>
    </row>
    <row r="69" spans="1:10" x14ac:dyDescent="0.25">
      <c r="A69" s="14" t="s">
        <v>7</v>
      </c>
      <c r="B69" s="14" t="s">
        <v>26</v>
      </c>
      <c r="C69" s="15">
        <v>3205</v>
      </c>
      <c r="D69" s="16">
        <v>2.5</v>
      </c>
      <c r="E69" s="16">
        <v>2</v>
      </c>
      <c r="F69" s="17">
        <v>25</v>
      </c>
    </row>
    <row r="70" spans="1:10" x14ac:dyDescent="0.25">
      <c r="A70" s="18" t="s">
        <v>0</v>
      </c>
      <c r="B70" s="18" t="s">
        <v>26</v>
      </c>
      <c r="C70" s="8">
        <v>3321</v>
      </c>
      <c r="D70" s="19">
        <v>48</v>
      </c>
      <c r="E70" s="19">
        <v>2.5</v>
      </c>
      <c r="F70" s="20">
        <v>245</v>
      </c>
      <c r="H70" s="58" t="s">
        <v>27</v>
      </c>
      <c r="I70" s="90" t="s">
        <v>32</v>
      </c>
      <c r="J70" s="58" t="s">
        <v>33</v>
      </c>
    </row>
    <row r="71" spans="1:10" x14ac:dyDescent="0.25">
      <c r="A71" s="14" t="s">
        <v>6</v>
      </c>
      <c r="B71" s="14" t="s">
        <v>26</v>
      </c>
      <c r="C71" s="15">
        <v>3705</v>
      </c>
      <c r="D71" s="16">
        <v>2.5</v>
      </c>
      <c r="E71" s="16">
        <v>2</v>
      </c>
      <c r="F71" s="17">
        <v>15</v>
      </c>
      <c r="H71" s="3" t="s">
        <v>15</v>
      </c>
      <c r="I71" s="56">
        <v>59</v>
      </c>
      <c r="J71" s="56">
        <f>I71</f>
        <v>59</v>
      </c>
    </row>
    <row r="72" spans="1:10" x14ac:dyDescent="0.25">
      <c r="A72" s="18" t="s">
        <v>4</v>
      </c>
      <c r="B72" s="18" t="s">
        <v>26</v>
      </c>
      <c r="C72" s="8">
        <v>3928</v>
      </c>
      <c r="D72" s="19">
        <v>3</v>
      </c>
      <c r="E72" s="19">
        <v>2</v>
      </c>
      <c r="F72" s="20">
        <v>180</v>
      </c>
      <c r="H72" s="3" t="s">
        <v>0</v>
      </c>
      <c r="I72" s="56">
        <v>31</v>
      </c>
      <c r="J72" s="56">
        <f>J71+I72</f>
        <v>90</v>
      </c>
    </row>
    <row r="73" spans="1:10" x14ac:dyDescent="0.25">
      <c r="A73" s="44" t="s">
        <v>2</v>
      </c>
      <c r="B73" s="44" t="s">
        <v>26</v>
      </c>
      <c r="C73" s="15">
        <v>4125</v>
      </c>
      <c r="D73" s="16">
        <v>2</v>
      </c>
      <c r="E73" s="16">
        <v>1</v>
      </c>
      <c r="F73" s="17">
        <v>45</v>
      </c>
      <c r="H73" s="3" t="s">
        <v>52</v>
      </c>
      <c r="I73" s="56">
        <v>9.3333333333333339</v>
      </c>
      <c r="J73" s="56">
        <f t="shared" ref="J73:J83" si="11">J72+I73</f>
        <v>99.333333333333329</v>
      </c>
    </row>
    <row r="74" spans="1:10" x14ac:dyDescent="0.25">
      <c r="A74" s="9" t="s">
        <v>3</v>
      </c>
      <c r="B74" s="9" t="s">
        <v>26</v>
      </c>
      <c r="C74" s="8">
        <v>4201</v>
      </c>
      <c r="D74" s="19">
        <v>6</v>
      </c>
      <c r="E74" s="19">
        <v>4</v>
      </c>
      <c r="F74" s="20">
        <v>118</v>
      </c>
      <c r="H74" s="3" t="s">
        <v>3</v>
      </c>
      <c r="I74" s="56">
        <v>6.5909090909090908</v>
      </c>
      <c r="J74" s="56">
        <f t="shared" si="11"/>
        <v>105.92424242424242</v>
      </c>
    </row>
    <row r="75" spans="1:10" x14ac:dyDescent="0.25">
      <c r="A75" s="14" t="s">
        <v>1</v>
      </c>
      <c r="B75" s="14" t="s">
        <v>26</v>
      </c>
      <c r="C75" s="15">
        <v>4429</v>
      </c>
      <c r="D75" s="16">
        <v>2.5</v>
      </c>
      <c r="E75" s="16">
        <v>2</v>
      </c>
      <c r="F75" s="17">
        <v>52</v>
      </c>
      <c r="H75" s="57" t="s">
        <v>8</v>
      </c>
      <c r="I75" s="56">
        <v>5</v>
      </c>
      <c r="J75" s="56">
        <f t="shared" si="11"/>
        <v>110.92424242424242</v>
      </c>
    </row>
    <row r="76" spans="1:10" x14ac:dyDescent="0.25">
      <c r="A76" s="18" t="s">
        <v>9</v>
      </c>
      <c r="B76" s="18" t="s">
        <v>26</v>
      </c>
      <c r="C76" s="8">
        <v>4578</v>
      </c>
      <c r="D76" s="19">
        <v>7</v>
      </c>
      <c r="E76" s="19">
        <v>2</v>
      </c>
      <c r="F76" s="20">
        <v>150</v>
      </c>
      <c r="H76" s="3" t="s">
        <v>9</v>
      </c>
      <c r="I76" s="56">
        <v>4.6428571428571432</v>
      </c>
      <c r="J76" s="56">
        <f t="shared" si="11"/>
        <v>115.56709956709956</v>
      </c>
    </row>
    <row r="77" spans="1:10" x14ac:dyDescent="0.25">
      <c r="A77" s="14" t="s">
        <v>3</v>
      </c>
      <c r="B77" s="14" t="s">
        <v>26</v>
      </c>
      <c r="C77" s="15">
        <v>4602</v>
      </c>
      <c r="D77" s="16">
        <v>3.5</v>
      </c>
      <c r="E77" s="16">
        <v>3</v>
      </c>
      <c r="F77" s="17">
        <v>118</v>
      </c>
      <c r="H77" s="3" t="s">
        <v>4</v>
      </c>
      <c r="I77" s="56">
        <v>4</v>
      </c>
      <c r="J77" s="56">
        <f t="shared" si="11"/>
        <v>119.56709956709956</v>
      </c>
    </row>
    <row r="78" spans="1:10" x14ac:dyDescent="0.25">
      <c r="A78" s="18" t="s">
        <v>14</v>
      </c>
      <c r="B78" s="18" t="s">
        <v>26</v>
      </c>
      <c r="C78" s="8">
        <v>4834</v>
      </c>
      <c r="D78" s="19">
        <v>4</v>
      </c>
      <c r="E78" s="19">
        <v>3</v>
      </c>
      <c r="F78" s="20">
        <v>600</v>
      </c>
      <c r="H78" s="3" t="s">
        <v>14</v>
      </c>
      <c r="I78" s="56">
        <v>3.6666666666666665</v>
      </c>
      <c r="J78" s="56">
        <f t="shared" si="11"/>
        <v>123.23376623376623</v>
      </c>
    </row>
    <row r="79" spans="1:10" x14ac:dyDescent="0.25">
      <c r="A79" s="14" t="s">
        <v>0</v>
      </c>
      <c r="B79" s="14" t="s">
        <v>26</v>
      </c>
      <c r="C79" s="15">
        <v>4976</v>
      </c>
      <c r="D79" s="16">
        <v>18</v>
      </c>
      <c r="E79" s="16">
        <v>2.25</v>
      </c>
      <c r="F79" s="17">
        <v>245</v>
      </c>
      <c r="H79" s="3" t="s">
        <v>5</v>
      </c>
      <c r="I79" s="56">
        <v>2.9</v>
      </c>
      <c r="J79" s="56">
        <f t="shared" si="11"/>
        <v>126.13376623376624</v>
      </c>
    </row>
    <row r="80" spans="1:10" x14ac:dyDescent="0.25">
      <c r="A80" s="34" t="s">
        <v>2</v>
      </c>
      <c r="B80" s="34" t="s">
        <v>26</v>
      </c>
      <c r="C80" s="8">
        <v>5024</v>
      </c>
      <c r="D80" s="19">
        <v>1</v>
      </c>
      <c r="E80" s="19">
        <v>0.75</v>
      </c>
      <c r="F80" s="20">
        <v>45</v>
      </c>
      <c r="H80" s="3" t="s">
        <v>1</v>
      </c>
      <c r="I80" s="56">
        <v>2.7916666666666665</v>
      </c>
      <c r="J80" s="56">
        <f t="shared" si="11"/>
        <v>128.9254329004329</v>
      </c>
    </row>
    <row r="81" spans="1:17" ht="15.75" thickBot="1" x14ac:dyDescent="0.3">
      <c r="A81" s="21" t="s">
        <v>5</v>
      </c>
      <c r="B81" s="21" t="s">
        <v>26</v>
      </c>
      <c r="C81" s="45">
        <v>5150</v>
      </c>
      <c r="D81" s="23">
        <v>3</v>
      </c>
      <c r="E81" s="23">
        <v>2.5</v>
      </c>
      <c r="F81" s="24">
        <v>360</v>
      </c>
      <c r="H81" s="3" t="s">
        <v>7</v>
      </c>
      <c r="I81" s="56">
        <v>2.75</v>
      </c>
      <c r="J81" s="56">
        <f t="shared" si="11"/>
        <v>131.6754329004329</v>
      </c>
    </row>
    <row r="82" spans="1:17" x14ac:dyDescent="0.25">
      <c r="H82" s="3" t="s">
        <v>6</v>
      </c>
      <c r="I82" s="56">
        <v>2.5</v>
      </c>
      <c r="J82" s="56">
        <f t="shared" si="11"/>
        <v>134.1754329004329</v>
      </c>
    </row>
    <row r="83" spans="1:17" x14ac:dyDescent="0.25">
      <c r="H83" s="3" t="s">
        <v>2</v>
      </c>
      <c r="I83" s="56">
        <v>1.9791666666666667</v>
      </c>
      <c r="J83" s="56">
        <f t="shared" si="11"/>
        <v>136.15459956709955</v>
      </c>
    </row>
    <row r="85" spans="1:17" x14ac:dyDescent="0.25">
      <c r="Q85" s="153"/>
    </row>
    <row r="87" spans="1:17" x14ac:dyDescent="0.25">
      <c r="H87" s="58" t="s">
        <v>27</v>
      </c>
      <c r="I87" s="90" t="s">
        <v>28</v>
      </c>
      <c r="J87" s="58" t="s">
        <v>33</v>
      </c>
    </row>
    <row r="88" spans="1:17" x14ac:dyDescent="0.25">
      <c r="H88" s="3" t="s">
        <v>0</v>
      </c>
      <c r="I88" s="55">
        <v>310</v>
      </c>
      <c r="J88" s="55">
        <f>I88</f>
        <v>310</v>
      </c>
    </row>
    <row r="89" spans="1:17" x14ac:dyDescent="0.25">
      <c r="H89" s="3" t="s">
        <v>15</v>
      </c>
      <c r="I89" s="55">
        <v>118</v>
      </c>
      <c r="J89" s="55">
        <f>J88+I89</f>
        <v>428</v>
      </c>
    </row>
    <row r="90" spans="1:17" x14ac:dyDescent="0.25">
      <c r="H90" s="3" t="s">
        <v>3</v>
      </c>
      <c r="I90" s="55">
        <v>72.5</v>
      </c>
      <c r="J90" s="55">
        <f t="shared" ref="J90:J100" si="12">J89+I90</f>
        <v>500.5</v>
      </c>
    </row>
    <row r="91" spans="1:17" x14ac:dyDescent="0.25">
      <c r="H91" s="3" t="s">
        <v>1</v>
      </c>
      <c r="I91" s="55">
        <v>33.5</v>
      </c>
      <c r="J91" s="55">
        <f t="shared" si="12"/>
        <v>534</v>
      </c>
    </row>
    <row r="92" spans="1:17" x14ac:dyDescent="0.25">
      <c r="H92" s="3" t="s">
        <v>9</v>
      </c>
      <c r="I92" s="55">
        <v>32.5</v>
      </c>
      <c r="J92" s="55">
        <f t="shared" si="12"/>
        <v>566.5</v>
      </c>
    </row>
    <row r="93" spans="1:17" x14ac:dyDescent="0.25">
      <c r="H93" s="3" t="s">
        <v>52</v>
      </c>
      <c r="I93" s="55">
        <v>28</v>
      </c>
      <c r="J93" s="55">
        <f t="shared" si="12"/>
        <v>594.5</v>
      </c>
    </row>
    <row r="94" spans="1:17" x14ac:dyDescent="0.25">
      <c r="H94" s="3" t="s">
        <v>4</v>
      </c>
      <c r="I94" s="55">
        <v>24</v>
      </c>
      <c r="J94" s="55">
        <f t="shared" si="12"/>
        <v>618.5</v>
      </c>
    </row>
    <row r="95" spans="1:17" x14ac:dyDescent="0.25">
      <c r="H95" s="3" t="s">
        <v>2</v>
      </c>
      <c r="I95" s="55">
        <v>23.75</v>
      </c>
      <c r="J95" s="55">
        <f t="shared" si="12"/>
        <v>642.25</v>
      </c>
    </row>
    <row r="96" spans="1:17" x14ac:dyDescent="0.25">
      <c r="H96" s="3" t="s">
        <v>14</v>
      </c>
      <c r="I96" s="55">
        <v>22</v>
      </c>
      <c r="J96" s="55">
        <f t="shared" si="12"/>
        <v>664.25</v>
      </c>
    </row>
    <row r="97" spans="8:10" x14ac:dyDescent="0.25">
      <c r="H97" s="3" t="s">
        <v>5</v>
      </c>
      <c r="I97" s="55">
        <v>14.5</v>
      </c>
      <c r="J97" s="55">
        <f t="shared" si="12"/>
        <v>678.75</v>
      </c>
    </row>
    <row r="98" spans="8:10" x14ac:dyDescent="0.25">
      <c r="H98" s="3" t="s">
        <v>6</v>
      </c>
      <c r="I98" s="55">
        <v>7.5</v>
      </c>
      <c r="J98" s="55">
        <f t="shared" si="12"/>
        <v>686.25</v>
      </c>
    </row>
    <row r="99" spans="8:10" x14ac:dyDescent="0.25">
      <c r="H99" s="3" t="s">
        <v>7</v>
      </c>
      <c r="I99" s="55">
        <v>5.5</v>
      </c>
      <c r="J99" s="55">
        <f t="shared" si="12"/>
        <v>691.75</v>
      </c>
    </row>
    <row r="100" spans="8:10" x14ac:dyDescent="0.25">
      <c r="H100" s="57" t="s">
        <v>8</v>
      </c>
      <c r="I100" s="55">
        <v>5</v>
      </c>
      <c r="J100" s="55">
        <f t="shared" si="12"/>
        <v>696.75</v>
      </c>
    </row>
  </sheetData>
  <sortState ref="H88:I100">
    <sortCondition descending="1" ref="I88:I100"/>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topLeftCell="G1" zoomScaleNormal="100" workbookViewId="0">
      <selection activeCell="N6" sqref="N6"/>
    </sheetView>
  </sheetViews>
  <sheetFormatPr baseColWidth="10" defaultRowHeight="15" x14ac:dyDescent="0.25"/>
  <cols>
    <col min="1" max="1" width="26.7109375" customWidth="1"/>
    <col min="2" max="2" width="14.28515625" customWidth="1"/>
    <col min="8" max="8" width="23.5703125" customWidth="1"/>
    <col min="9" max="9" width="14.140625" customWidth="1"/>
    <col min="15" max="15" width="27.85546875" customWidth="1"/>
    <col min="16" max="16" width="21" customWidth="1"/>
    <col min="17" max="17" width="15.42578125" customWidth="1"/>
    <col min="18" max="18" width="21.5703125" customWidth="1"/>
    <col min="19" max="19" width="11.5703125" customWidth="1"/>
    <col min="20" max="20" width="28.140625" customWidth="1"/>
    <col min="21" max="21" width="16.5703125" customWidth="1"/>
    <col min="22" max="22" width="20.28515625" customWidth="1"/>
    <col min="26" max="26" width="13.7109375" customWidth="1"/>
  </cols>
  <sheetData>
    <row r="1" spans="1:26" x14ac:dyDescent="0.25">
      <c r="B1" t="s">
        <v>47</v>
      </c>
      <c r="I1" t="s">
        <v>53</v>
      </c>
    </row>
    <row r="2" spans="1:26" x14ac:dyDescent="0.25">
      <c r="P2" t="s">
        <v>49</v>
      </c>
      <c r="U2" t="s">
        <v>51</v>
      </c>
    </row>
    <row r="3" spans="1:26" ht="15.75" thickBot="1" x14ac:dyDescent="0.3"/>
    <row r="4" spans="1:26" ht="47.25" customHeight="1" thickBot="1" x14ac:dyDescent="0.3">
      <c r="A4" s="118" t="s">
        <v>16</v>
      </c>
      <c r="B4" s="125" t="s">
        <v>23</v>
      </c>
      <c r="C4" s="112" t="s">
        <v>10</v>
      </c>
      <c r="D4" s="113" t="s">
        <v>11</v>
      </c>
      <c r="E4" s="113" t="s">
        <v>12</v>
      </c>
      <c r="F4" s="114" t="s">
        <v>13</v>
      </c>
      <c r="H4" s="118" t="s">
        <v>16</v>
      </c>
      <c r="I4" s="125" t="s">
        <v>23</v>
      </c>
      <c r="J4" s="112" t="s">
        <v>10</v>
      </c>
      <c r="K4" s="113" t="s">
        <v>11</v>
      </c>
      <c r="L4" s="113" t="s">
        <v>56</v>
      </c>
      <c r="M4" s="114" t="s">
        <v>13</v>
      </c>
      <c r="O4" s="136" t="s">
        <v>35</v>
      </c>
      <c r="P4" s="136" t="s">
        <v>37</v>
      </c>
      <c r="Q4" s="136" t="s">
        <v>36</v>
      </c>
      <c r="R4" s="136" t="s">
        <v>54</v>
      </c>
      <c r="S4" s="138"/>
      <c r="T4" s="136" t="s">
        <v>35</v>
      </c>
      <c r="U4" s="136" t="s">
        <v>38</v>
      </c>
      <c r="V4" s="136" t="s">
        <v>39</v>
      </c>
      <c r="W4" s="136" t="s">
        <v>40</v>
      </c>
      <c r="X4" s="141" t="s">
        <v>42</v>
      </c>
      <c r="Y4" s="141" t="s">
        <v>44</v>
      </c>
    </row>
    <row r="5" spans="1:26" ht="15.95" customHeight="1" x14ac:dyDescent="0.25">
      <c r="A5" s="97" t="s">
        <v>1</v>
      </c>
      <c r="B5" s="97" t="s">
        <v>24</v>
      </c>
      <c r="C5" s="98">
        <v>324</v>
      </c>
      <c r="D5" s="99">
        <v>2.5</v>
      </c>
      <c r="E5" s="99">
        <v>1.5</v>
      </c>
      <c r="F5" s="100">
        <v>52</v>
      </c>
      <c r="H5" s="67" t="s">
        <v>3</v>
      </c>
      <c r="I5" s="67" t="s">
        <v>24</v>
      </c>
      <c r="J5" s="60">
        <v>1032</v>
      </c>
      <c r="K5" s="69">
        <v>6</v>
      </c>
      <c r="L5" s="69">
        <v>4</v>
      </c>
      <c r="M5" s="70">
        <v>118</v>
      </c>
      <c r="O5" s="3" t="s">
        <v>0</v>
      </c>
      <c r="P5" s="150">
        <f>COUNTIF($H$5:$H$33,O5)</f>
        <v>8</v>
      </c>
      <c r="Q5" s="151">
        <f>SUMIF($H$5:$H$33,O5,$K$5:$K$33)</f>
        <v>302</v>
      </c>
      <c r="R5" s="151">
        <f>SUMIF($H$5:$H$33,O5,$M$5:$M$33)</f>
        <v>1960</v>
      </c>
      <c r="S5" s="137"/>
      <c r="T5" s="139" t="s">
        <v>0</v>
      </c>
      <c r="U5" s="140">
        <f>(0.2*28000)*P5</f>
        <v>44800</v>
      </c>
      <c r="V5" s="140">
        <f>250*(Q5-(4*P5))</f>
        <v>67500</v>
      </c>
      <c r="W5" s="140">
        <f t="shared" ref="W5:W11" si="0">SUM(U5:V5)</f>
        <v>112300</v>
      </c>
      <c r="X5" s="140">
        <v>4185</v>
      </c>
      <c r="Y5" s="140">
        <v>116485</v>
      </c>
    </row>
    <row r="6" spans="1:26" ht="15.95" customHeight="1" x14ac:dyDescent="0.25">
      <c r="A6" s="96" t="s">
        <v>2</v>
      </c>
      <c r="B6" s="96" t="s">
        <v>24</v>
      </c>
      <c r="C6" s="95">
        <v>402</v>
      </c>
      <c r="D6" s="92">
        <v>2.5</v>
      </c>
      <c r="E6" s="92">
        <v>1.75</v>
      </c>
      <c r="F6" s="93">
        <v>45</v>
      </c>
      <c r="H6" s="63" t="s">
        <v>15</v>
      </c>
      <c r="I6" s="63" t="s">
        <v>24</v>
      </c>
      <c r="J6" s="64">
        <v>1464</v>
      </c>
      <c r="K6" s="65">
        <v>56</v>
      </c>
      <c r="L6" s="65">
        <v>6</v>
      </c>
      <c r="M6" s="66">
        <v>2800</v>
      </c>
      <c r="O6" s="3" t="s">
        <v>1</v>
      </c>
      <c r="P6" s="150">
        <f t="shared" ref="P6:P16" si="1">COUNTIF($H$5:$H$33,O6)</f>
        <v>0</v>
      </c>
      <c r="Q6" s="151">
        <f t="shared" ref="Q6:Q16" si="2">SUMIF($H$5:$H$33,O6,$K$5:$K$33)</f>
        <v>0</v>
      </c>
      <c r="R6" s="151">
        <f t="shared" ref="R6:R16" si="3">SUMIF($H$5:$H$33,O6,$M$5:$M$33)</f>
        <v>0</v>
      </c>
      <c r="S6" s="137"/>
      <c r="T6" s="139" t="s">
        <v>15</v>
      </c>
      <c r="U6" s="140">
        <f>(0.2*28000)*P8</f>
        <v>11200</v>
      </c>
      <c r="V6" s="140">
        <f>250*(Q8-(4*P8))</f>
        <v>27500</v>
      </c>
      <c r="W6" s="140">
        <f t="shared" si="0"/>
        <v>38700</v>
      </c>
      <c r="X6" s="140">
        <v>6100</v>
      </c>
      <c r="Y6" s="140">
        <v>44800</v>
      </c>
    </row>
    <row r="7" spans="1:26" ht="15.95" customHeight="1" x14ac:dyDescent="0.25">
      <c r="A7" s="101" t="s">
        <v>0</v>
      </c>
      <c r="B7" s="101" t="s">
        <v>24</v>
      </c>
      <c r="C7" s="102">
        <v>851</v>
      </c>
      <c r="D7" s="103">
        <v>4</v>
      </c>
      <c r="E7" s="103">
        <v>2.5</v>
      </c>
      <c r="F7" s="104">
        <v>245</v>
      </c>
      <c r="H7" s="68" t="s">
        <v>8</v>
      </c>
      <c r="I7" s="68" t="s">
        <v>24</v>
      </c>
      <c r="J7" s="60">
        <v>3273</v>
      </c>
      <c r="K7" s="69">
        <v>5</v>
      </c>
      <c r="L7" s="69">
        <v>3.5</v>
      </c>
      <c r="M7" s="70">
        <v>106</v>
      </c>
      <c r="O7" s="3" t="s">
        <v>2</v>
      </c>
      <c r="P7" s="150">
        <f t="shared" si="1"/>
        <v>0</v>
      </c>
      <c r="Q7" s="151">
        <f t="shared" si="2"/>
        <v>0</v>
      </c>
      <c r="R7" s="151">
        <f t="shared" si="3"/>
        <v>0</v>
      </c>
      <c r="S7" s="137"/>
      <c r="T7" s="139" t="s">
        <v>3</v>
      </c>
      <c r="U7" s="140">
        <f>(0.2*28000)*P9</f>
        <v>56000</v>
      </c>
      <c r="V7" s="140">
        <f>250*(Q9-(4*P9))</f>
        <v>7250</v>
      </c>
      <c r="W7" s="140">
        <f t="shared" si="0"/>
        <v>63250</v>
      </c>
      <c r="X7" s="140">
        <v>3405</v>
      </c>
      <c r="Y7" s="140">
        <v>66655</v>
      </c>
    </row>
    <row r="8" spans="1:26" ht="15.95" customHeight="1" x14ac:dyDescent="0.25">
      <c r="A8" s="67" t="s">
        <v>3</v>
      </c>
      <c r="B8" s="67" t="s">
        <v>24</v>
      </c>
      <c r="C8" s="60">
        <v>1032</v>
      </c>
      <c r="D8" s="69">
        <v>6</v>
      </c>
      <c r="E8" s="69">
        <v>4</v>
      </c>
      <c r="F8" s="70">
        <v>118</v>
      </c>
      <c r="H8" s="63" t="s">
        <v>0</v>
      </c>
      <c r="I8" s="63" t="s">
        <v>24</v>
      </c>
      <c r="J8" s="64">
        <v>3570</v>
      </c>
      <c r="K8" s="65">
        <v>50</v>
      </c>
      <c r="L8" s="65">
        <v>2</v>
      </c>
      <c r="M8" s="66">
        <v>245</v>
      </c>
      <c r="O8" s="3" t="s">
        <v>15</v>
      </c>
      <c r="P8" s="150">
        <f t="shared" si="1"/>
        <v>2</v>
      </c>
      <c r="Q8" s="151">
        <f t="shared" si="2"/>
        <v>118</v>
      </c>
      <c r="R8" s="151">
        <f t="shared" si="3"/>
        <v>5600</v>
      </c>
      <c r="S8" s="137"/>
      <c r="T8" s="3" t="s">
        <v>4</v>
      </c>
      <c r="U8" s="55">
        <f>(0.2*28000)*P10</f>
        <v>11200</v>
      </c>
      <c r="V8" s="152">
        <f>250*(Q10-(4*P10))</f>
        <v>1000</v>
      </c>
      <c r="W8" s="55">
        <f t="shared" si="0"/>
        <v>12200</v>
      </c>
      <c r="X8" s="55">
        <v>1460</v>
      </c>
      <c r="Y8" s="55">
        <v>15660</v>
      </c>
    </row>
    <row r="9" spans="1:26" ht="15.95" customHeight="1" x14ac:dyDescent="0.25">
      <c r="A9" s="63" t="s">
        <v>15</v>
      </c>
      <c r="B9" s="63" t="s">
        <v>24</v>
      </c>
      <c r="C9" s="64">
        <v>1464</v>
      </c>
      <c r="D9" s="65">
        <v>56</v>
      </c>
      <c r="E9" s="65">
        <v>6</v>
      </c>
      <c r="F9" s="66">
        <v>2800</v>
      </c>
      <c r="H9" s="63" t="s">
        <v>3</v>
      </c>
      <c r="I9" s="63" t="s">
        <v>24</v>
      </c>
      <c r="J9" s="64">
        <v>3827</v>
      </c>
      <c r="K9" s="65">
        <v>5</v>
      </c>
      <c r="L9" s="65">
        <v>4</v>
      </c>
      <c r="M9" s="66">
        <v>118</v>
      </c>
      <c r="O9" s="3" t="s">
        <v>3</v>
      </c>
      <c r="P9" s="150">
        <f t="shared" si="1"/>
        <v>10</v>
      </c>
      <c r="Q9" s="151">
        <f t="shared" si="2"/>
        <v>69</v>
      </c>
      <c r="R9" s="151">
        <f t="shared" si="3"/>
        <v>1180</v>
      </c>
      <c r="S9" s="137"/>
      <c r="T9" s="3" t="s">
        <v>14</v>
      </c>
      <c r="U9" s="55">
        <f>(0.2*28000)*P11</f>
        <v>5600</v>
      </c>
      <c r="V9" s="152">
        <f>250*(Q11-(4*P11))</f>
        <v>250</v>
      </c>
      <c r="W9" s="55">
        <f t="shared" si="0"/>
        <v>5850</v>
      </c>
      <c r="X9" s="55">
        <v>2425</v>
      </c>
      <c r="Y9" s="55">
        <v>9275</v>
      </c>
    </row>
    <row r="10" spans="1:26" ht="15.95" customHeight="1" x14ac:dyDescent="0.25">
      <c r="A10" s="96" t="s">
        <v>6</v>
      </c>
      <c r="B10" s="96" t="s">
        <v>24</v>
      </c>
      <c r="C10" s="95">
        <v>1532</v>
      </c>
      <c r="D10" s="92">
        <v>2.5</v>
      </c>
      <c r="E10" s="92">
        <v>2</v>
      </c>
      <c r="F10" s="94">
        <v>15</v>
      </c>
      <c r="H10" s="63" t="s">
        <v>14</v>
      </c>
      <c r="I10" s="63" t="s">
        <v>24</v>
      </c>
      <c r="J10" s="64">
        <v>4576</v>
      </c>
      <c r="K10" s="65">
        <v>5</v>
      </c>
      <c r="L10" s="65">
        <v>3.5</v>
      </c>
      <c r="M10" s="66">
        <v>200</v>
      </c>
      <c r="O10" s="3" t="s">
        <v>4</v>
      </c>
      <c r="P10" s="150">
        <f t="shared" si="1"/>
        <v>2</v>
      </c>
      <c r="Q10" s="151">
        <f t="shared" si="2"/>
        <v>12</v>
      </c>
      <c r="R10" s="151">
        <f t="shared" si="3"/>
        <v>360</v>
      </c>
      <c r="S10" s="137"/>
      <c r="T10" s="3" t="s">
        <v>52</v>
      </c>
      <c r="U10" s="55">
        <f>(0.2*28000)*P15</f>
        <v>11200</v>
      </c>
      <c r="V10" s="152">
        <f>250*(Q15-(4*P15))</f>
        <v>4000</v>
      </c>
      <c r="W10" s="55">
        <f t="shared" si="0"/>
        <v>15200</v>
      </c>
      <c r="X10" s="55">
        <v>1200</v>
      </c>
      <c r="Y10" s="55">
        <v>18400</v>
      </c>
    </row>
    <row r="11" spans="1:26" ht="15.95" customHeight="1" x14ac:dyDescent="0.25">
      <c r="A11" s="101" t="s">
        <v>2</v>
      </c>
      <c r="B11" s="101" t="s">
        <v>24</v>
      </c>
      <c r="C11" s="102">
        <v>1816</v>
      </c>
      <c r="D11" s="103">
        <v>2.25</v>
      </c>
      <c r="E11" s="103">
        <v>1.75</v>
      </c>
      <c r="F11" s="104">
        <v>45</v>
      </c>
      <c r="H11" s="63" t="s">
        <v>0</v>
      </c>
      <c r="I11" s="63" t="s">
        <v>25</v>
      </c>
      <c r="J11" s="91">
        <v>316</v>
      </c>
      <c r="K11" s="65">
        <v>5</v>
      </c>
      <c r="L11" s="65">
        <v>2.25</v>
      </c>
      <c r="M11" s="66">
        <v>245</v>
      </c>
      <c r="O11" s="3" t="s">
        <v>14</v>
      </c>
      <c r="P11" s="150">
        <f t="shared" si="1"/>
        <v>1</v>
      </c>
      <c r="Q11" s="151">
        <f t="shared" si="2"/>
        <v>5</v>
      </c>
      <c r="R11" s="151">
        <f t="shared" si="3"/>
        <v>200</v>
      </c>
      <c r="S11" s="137"/>
      <c r="T11" s="3" t="s">
        <v>9</v>
      </c>
      <c r="U11" s="55">
        <f>(0.2*28000)*P16</f>
        <v>16800</v>
      </c>
      <c r="V11" s="152">
        <f>250*(Q16-(4*P16))</f>
        <v>1750</v>
      </c>
      <c r="W11" s="55">
        <f t="shared" si="0"/>
        <v>18550</v>
      </c>
      <c r="X11" s="55">
        <v>1550</v>
      </c>
      <c r="Y11" s="55">
        <v>23100</v>
      </c>
    </row>
    <row r="12" spans="1:26" ht="15.95" customHeight="1" x14ac:dyDescent="0.25">
      <c r="A12" s="96" t="s">
        <v>7</v>
      </c>
      <c r="B12" s="96" t="s">
        <v>24</v>
      </c>
      <c r="C12" s="95">
        <v>2218</v>
      </c>
      <c r="D12" s="92">
        <v>3</v>
      </c>
      <c r="E12" s="92">
        <v>2.5</v>
      </c>
      <c r="F12" s="93">
        <v>25</v>
      </c>
      <c r="H12" s="126" t="s">
        <v>4</v>
      </c>
      <c r="I12" s="126" t="s">
        <v>25</v>
      </c>
      <c r="J12" s="91">
        <v>987</v>
      </c>
      <c r="K12" s="65">
        <v>6</v>
      </c>
      <c r="L12" s="65">
        <v>2.5</v>
      </c>
      <c r="M12" s="66">
        <v>180</v>
      </c>
      <c r="O12" s="3" t="s">
        <v>5</v>
      </c>
      <c r="P12" s="150">
        <f t="shared" si="1"/>
        <v>0</v>
      </c>
      <c r="Q12" s="151">
        <f t="shared" si="2"/>
        <v>0</v>
      </c>
      <c r="R12" s="151">
        <f t="shared" si="3"/>
        <v>0</v>
      </c>
      <c r="S12" s="137"/>
    </row>
    <row r="13" spans="1:26" ht="15.95" customHeight="1" x14ac:dyDescent="0.25">
      <c r="A13" s="101" t="s">
        <v>1</v>
      </c>
      <c r="B13" s="101" t="s">
        <v>24</v>
      </c>
      <c r="C13" s="102">
        <v>2426</v>
      </c>
      <c r="D13" s="103">
        <v>3</v>
      </c>
      <c r="E13" s="103">
        <v>2</v>
      </c>
      <c r="F13" s="104">
        <v>52</v>
      </c>
      <c r="H13" s="67" t="s">
        <v>3</v>
      </c>
      <c r="I13" s="67" t="s">
        <v>25</v>
      </c>
      <c r="J13" s="127">
        <v>1033</v>
      </c>
      <c r="K13" s="69">
        <v>5</v>
      </c>
      <c r="L13" s="69">
        <v>4.5</v>
      </c>
      <c r="M13" s="70">
        <v>118</v>
      </c>
      <c r="O13" s="3" t="s">
        <v>6</v>
      </c>
      <c r="P13" s="150">
        <f t="shared" si="1"/>
        <v>0</v>
      </c>
      <c r="Q13" s="151">
        <f t="shared" si="2"/>
        <v>0</v>
      </c>
      <c r="R13" s="151">
        <f t="shared" si="3"/>
        <v>0</v>
      </c>
      <c r="S13" s="137"/>
    </row>
    <row r="14" spans="1:26" ht="15.95" customHeight="1" x14ac:dyDescent="0.25">
      <c r="A14" s="96" t="s">
        <v>14</v>
      </c>
      <c r="B14" s="96" t="s">
        <v>24</v>
      </c>
      <c r="C14" s="95">
        <v>2602</v>
      </c>
      <c r="D14" s="92">
        <v>3.5</v>
      </c>
      <c r="E14" s="92">
        <v>3</v>
      </c>
      <c r="F14" s="93">
        <v>400</v>
      </c>
      <c r="H14" s="67" t="s">
        <v>9</v>
      </c>
      <c r="I14" s="67" t="s">
        <v>25</v>
      </c>
      <c r="J14" s="127">
        <v>1781</v>
      </c>
      <c r="K14" s="69">
        <v>7</v>
      </c>
      <c r="L14" s="69">
        <v>2</v>
      </c>
      <c r="M14" s="70">
        <v>150</v>
      </c>
      <c r="O14" s="3" t="s">
        <v>7</v>
      </c>
      <c r="P14" s="150">
        <f t="shared" si="1"/>
        <v>0</v>
      </c>
      <c r="Q14" s="151">
        <f t="shared" si="2"/>
        <v>0</v>
      </c>
      <c r="R14" s="151">
        <f t="shared" si="3"/>
        <v>0</v>
      </c>
      <c r="S14" s="137"/>
      <c r="V14" t="s">
        <v>50</v>
      </c>
    </row>
    <row r="15" spans="1:26" ht="15.95" customHeight="1" x14ac:dyDescent="0.25">
      <c r="A15" s="101" t="s">
        <v>4</v>
      </c>
      <c r="B15" s="101" t="s">
        <v>24</v>
      </c>
      <c r="C15" s="102">
        <v>3099</v>
      </c>
      <c r="D15" s="103">
        <v>3.5</v>
      </c>
      <c r="E15" s="103">
        <v>2</v>
      </c>
      <c r="F15" s="104">
        <v>180</v>
      </c>
      <c r="H15" s="128" t="s">
        <v>0</v>
      </c>
      <c r="I15" s="128" t="s">
        <v>25</v>
      </c>
      <c r="J15" s="127">
        <v>2151</v>
      </c>
      <c r="K15" s="69">
        <v>5</v>
      </c>
      <c r="L15" s="69">
        <v>2.75</v>
      </c>
      <c r="M15" s="70">
        <v>245</v>
      </c>
      <c r="O15" s="3" t="s">
        <v>52</v>
      </c>
      <c r="P15" s="150">
        <f t="shared" si="1"/>
        <v>2</v>
      </c>
      <c r="Q15" s="151">
        <f t="shared" si="2"/>
        <v>24</v>
      </c>
      <c r="R15" s="151">
        <f t="shared" si="3"/>
        <v>400</v>
      </c>
      <c r="S15" s="137"/>
    </row>
    <row r="16" spans="1:26" ht="15.95" customHeight="1" x14ac:dyDescent="0.25">
      <c r="A16" s="68" t="s">
        <v>8</v>
      </c>
      <c r="B16" s="68" t="s">
        <v>24</v>
      </c>
      <c r="C16" s="60">
        <v>3273</v>
      </c>
      <c r="D16" s="69">
        <v>5</v>
      </c>
      <c r="E16" s="69">
        <v>3.5</v>
      </c>
      <c r="F16" s="70">
        <v>106</v>
      </c>
      <c r="H16" s="129" t="s">
        <v>3</v>
      </c>
      <c r="I16" s="129" t="s">
        <v>25</v>
      </c>
      <c r="J16" s="91">
        <v>2363</v>
      </c>
      <c r="K16" s="65">
        <v>6</v>
      </c>
      <c r="L16" s="65">
        <v>4</v>
      </c>
      <c r="M16" s="66">
        <v>118</v>
      </c>
      <c r="O16" s="3" t="s">
        <v>9</v>
      </c>
      <c r="P16" s="150">
        <f t="shared" si="1"/>
        <v>3</v>
      </c>
      <c r="Q16" s="151">
        <f t="shared" si="2"/>
        <v>19</v>
      </c>
      <c r="R16" s="151">
        <f t="shared" si="3"/>
        <v>450</v>
      </c>
      <c r="S16" s="137"/>
      <c r="T16" s="141" t="s">
        <v>43</v>
      </c>
      <c r="U16" s="141" t="s">
        <v>41</v>
      </c>
      <c r="V16" s="141" t="s">
        <v>42</v>
      </c>
      <c r="W16" s="136" t="s">
        <v>40</v>
      </c>
      <c r="X16" s="141" t="s">
        <v>44</v>
      </c>
      <c r="Z16" s="141" t="s">
        <v>45</v>
      </c>
    </row>
    <row r="17" spans="1:26" ht="15.95" customHeight="1" x14ac:dyDescent="0.25">
      <c r="A17" s="63" t="s">
        <v>0</v>
      </c>
      <c r="B17" s="63" t="s">
        <v>24</v>
      </c>
      <c r="C17" s="64">
        <v>3570</v>
      </c>
      <c r="D17" s="65">
        <v>50</v>
      </c>
      <c r="E17" s="65">
        <v>2</v>
      </c>
      <c r="F17" s="66">
        <v>245</v>
      </c>
      <c r="H17" s="128" t="s">
        <v>0</v>
      </c>
      <c r="I17" s="128" t="s">
        <v>25</v>
      </c>
      <c r="J17" s="127">
        <v>3586</v>
      </c>
      <c r="K17" s="61">
        <v>60</v>
      </c>
      <c r="L17" s="61">
        <v>2.5</v>
      </c>
      <c r="M17" s="62">
        <v>245</v>
      </c>
      <c r="T17" s="140">
        <f t="shared" ref="T17:T23" si="4">Q22*50</f>
        <v>2225</v>
      </c>
      <c r="U17" s="140">
        <f t="shared" ref="U17:U23" si="5">R22</f>
        <v>1960</v>
      </c>
      <c r="V17" s="140">
        <f>T17+U17</f>
        <v>4185</v>
      </c>
      <c r="W17" s="140">
        <v>112300</v>
      </c>
      <c r="X17" s="142">
        <f t="shared" ref="X17:X23" si="6">W17+V17</f>
        <v>116485</v>
      </c>
      <c r="Y17">
        <f>X17/8</f>
        <v>14560.625</v>
      </c>
      <c r="Z17" s="140">
        <f t="shared" ref="Z17:Z23" si="7">(V17/X17)*100</f>
        <v>3.5927372623084519</v>
      </c>
    </row>
    <row r="18" spans="1:26" ht="15.95" customHeight="1" x14ac:dyDescent="0.25">
      <c r="A18" s="96" t="s">
        <v>9</v>
      </c>
      <c r="B18" s="96" t="s">
        <v>24</v>
      </c>
      <c r="C18" s="95">
        <v>3690</v>
      </c>
      <c r="D18" s="92">
        <v>3</v>
      </c>
      <c r="E18" s="92">
        <v>2</v>
      </c>
      <c r="F18" s="93">
        <v>150</v>
      </c>
      <c r="H18" s="63" t="s">
        <v>52</v>
      </c>
      <c r="I18" s="63" t="s">
        <v>25</v>
      </c>
      <c r="J18" s="91">
        <v>3901</v>
      </c>
      <c r="K18" s="65">
        <v>8</v>
      </c>
      <c r="L18" s="65">
        <v>3</v>
      </c>
      <c r="M18" s="66">
        <v>200</v>
      </c>
      <c r="T18" s="140">
        <f t="shared" si="4"/>
        <v>500</v>
      </c>
      <c r="U18" s="140">
        <f t="shared" si="5"/>
        <v>5600</v>
      </c>
      <c r="V18" s="140">
        <f t="shared" ref="V18:V23" si="8">T18+U18</f>
        <v>6100</v>
      </c>
      <c r="W18" s="140">
        <v>38700</v>
      </c>
      <c r="X18" s="142">
        <f t="shared" si="6"/>
        <v>44800</v>
      </c>
      <c r="Y18">
        <f>X18/2</f>
        <v>22400</v>
      </c>
      <c r="Z18" s="140">
        <f t="shared" si="7"/>
        <v>13.616071428571427</v>
      </c>
    </row>
    <row r="19" spans="1:26" ht="15.95" customHeight="1" x14ac:dyDescent="0.25">
      <c r="A19" s="63" t="s">
        <v>3</v>
      </c>
      <c r="B19" s="63" t="s">
        <v>24</v>
      </c>
      <c r="C19" s="64">
        <v>3827</v>
      </c>
      <c r="D19" s="65">
        <v>5</v>
      </c>
      <c r="E19" s="65">
        <v>4</v>
      </c>
      <c r="F19" s="66">
        <v>118</v>
      </c>
      <c r="H19" s="129" t="s">
        <v>3</v>
      </c>
      <c r="I19" s="129" t="s">
        <v>25</v>
      </c>
      <c r="J19" s="91">
        <v>4201</v>
      </c>
      <c r="K19" s="65">
        <v>6</v>
      </c>
      <c r="L19" s="65">
        <v>5</v>
      </c>
      <c r="M19" s="66">
        <v>118</v>
      </c>
      <c r="T19" s="140">
        <f t="shared" si="4"/>
        <v>2225</v>
      </c>
      <c r="U19" s="140">
        <f t="shared" si="5"/>
        <v>1180</v>
      </c>
      <c r="V19" s="140">
        <f t="shared" si="8"/>
        <v>3405</v>
      </c>
      <c r="W19" s="140">
        <v>63250</v>
      </c>
      <c r="X19" s="142">
        <f t="shared" si="6"/>
        <v>66655</v>
      </c>
      <c r="Y19">
        <f>X19/10</f>
        <v>6665.5</v>
      </c>
      <c r="Z19" s="140">
        <f t="shared" si="7"/>
        <v>5.1083939689445659</v>
      </c>
    </row>
    <row r="20" spans="1:26" ht="15.95" customHeight="1" x14ac:dyDescent="0.25">
      <c r="A20" s="96" t="s">
        <v>52</v>
      </c>
      <c r="B20" s="96" t="s">
        <v>24</v>
      </c>
      <c r="C20" s="95">
        <v>3993</v>
      </c>
      <c r="D20" s="92">
        <v>4</v>
      </c>
      <c r="E20" s="92">
        <v>3</v>
      </c>
      <c r="F20" s="93">
        <v>200</v>
      </c>
      <c r="H20" s="130" t="s">
        <v>4</v>
      </c>
      <c r="I20" s="130" t="s">
        <v>25</v>
      </c>
      <c r="J20" s="127">
        <v>4962</v>
      </c>
      <c r="K20" s="69">
        <v>6</v>
      </c>
      <c r="L20" s="69">
        <v>2.5</v>
      </c>
      <c r="M20" s="70">
        <v>180</v>
      </c>
      <c r="T20" s="55">
        <f t="shared" si="4"/>
        <v>1100</v>
      </c>
      <c r="U20" s="55">
        <f t="shared" si="5"/>
        <v>360</v>
      </c>
      <c r="V20" s="55">
        <f t="shared" si="8"/>
        <v>1460</v>
      </c>
      <c r="W20" s="55">
        <v>14200</v>
      </c>
      <c r="X20" s="55">
        <f t="shared" si="6"/>
        <v>15660</v>
      </c>
      <c r="Z20" s="55">
        <f t="shared" si="7"/>
        <v>9.3231162196679449</v>
      </c>
    </row>
    <row r="21" spans="1:26" ht="15.95" customHeight="1" x14ac:dyDescent="0.25">
      <c r="A21" s="101" t="s">
        <v>1</v>
      </c>
      <c r="B21" s="101" t="s">
        <v>24</v>
      </c>
      <c r="C21" s="102">
        <v>4203</v>
      </c>
      <c r="D21" s="103">
        <v>2.5</v>
      </c>
      <c r="E21" s="103">
        <v>2</v>
      </c>
      <c r="F21" s="104">
        <v>52</v>
      </c>
      <c r="H21" s="128" t="s">
        <v>0</v>
      </c>
      <c r="I21" s="128" t="s">
        <v>25</v>
      </c>
      <c r="J21" s="127">
        <v>5011</v>
      </c>
      <c r="K21" s="69">
        <v>56</v>
      </c>
      <c r="L21" s="69">
        <v>3</v>
      </c>
      <c r="M21" s="70">
        <v>245</v>
      </c>
      <c r="O21" s="141" t="s">
        <v>27</v>
      </c>
      <c r="P21" s="141" t="s">
        <v>29</v>
      </c>
      <c r="Q21" s="141" t="s">
        <v>31</v>
      </c>
      <c r="R21" s="136" t="s">
        <v>54</v>
      </c>
      <c r="T21" s="55">
        <f t="shared" si="4"/>
        <v>2225</v>
      </c>
      <c r="U21" s="55">
        <f t="shared" si="5"/>
        <v>200</v>
      </c>
      <c r="V21" s="55">
        <f t="shared" si="8"/>
        <v>2425</v>
      </c>
      <c r="W21" s="55">
        <v>6850</v>
      </c>
      <c r="X21" s="55">
        <f t="shared" si="6"/>
        <v>9275</v>
      </c>
      <c r="Z21" s="55">
        <f t="shared" si="7"/>
        <v>26.145552560646902</v>
      </c>
    </row>
    <row r="22" spans="1:26" ht="15.95" customHeight="1" thickBot="1" x14ac:dyDescent="0.3">
      <c r="A22" s="105" t="s">
        <v>9</v>
      </c>
      <c r="B22" s="105" t="s">
        <v>24</v>
      </c>
      <c r="C22" s="95">
        <v>4325</v>
      </c>
      <c r="D22" s="106">
        <v>3</v>
      </c>
      <c r="E22" s="106">
        <v>2.5</v>
      </c>
      <c r="F22" s="107">
        <v>150</v>
      </c>
      <c r="H22" s="131" t="s">
        <v>3</v>
      </c>
      <c r="I22" s="131" t="s">
        <v>25</v>
      </c>
      <c r="J22" s="132">
        <v>5680</v>
      </c>
      <c r="K22" s="133">
        <v>6</v>
      </c>
      <c r="L22" s="133">
        <v>4.5</v>
      </c>
      <c r="M22" s="134">
        <v>118</v>
      </c>
      <c r="O22" s="3" t="s">
        <v>0</v>
      </c>
      <c r="P22" s="55">
        <f>COUNTIF($A$2:$A$81,O22)</f>
        <v>9</v>
      </c>
      <c r="Q22" s="55">
        <f>SUMIF($A$2:$A$81,$H22,$E$2:$E$81)</f>
        <v>44.5</v>
      </c>
      <c r="R22" s="92">
        <f>SUMIF($H$5:$H$33,O22,$M$5:$M$33)</f>
        <v>1960</v>
      </c>
      <c r="T22" s="55">
        <f t="shared" si="4"/>
        <v>800</v>
      </c>
      <c r="U22" s="55">
        <f t="shared" si="5"/>
        <v>400</v>
      </c>
      <c r="V22" s="55">
        <f t="shared" si="8"/>
        <v>1200</v>
      </c>
      <c r="W22" s="55">
        <v>17200</v>
      </c>
      <c r="X22" s="55">
        <f t="shared" si="6"/>
        <v>18400</v>
      </c>
      <c r="Z22" s="55">
        <f t="shared" si="7"/>
        <v>6.5217391304347823</v>
      </c>
    </row>
    <row r="23" spans="1:26" ht="15.95" customHeight="1" x14ac:dyDescent="0.25">
      <c r="A23" s="63" t="s">
        <v>14</v>
      </c>
      <c r="B23" s="63" t="s">
        <v>24</v>
      </c>
      <c r="C23" s="64">
        <v>4576</v>
      </c>
      <c r="D23" s="65">
        <v>5</v>
      </c>
      <c r="E23" s="65">
        <v>3.5</v>
      </c>
      <c r="F23" s="66">
        <v>200</v>
      </c>
      <c r="H23" s="59" t="s">
        <v>9</v>
      </c>
      <c r="I23" s="59" t="s">
        <v>26</v>
      </c>
      <c r="J23" s="60">
        <v>672</v>
      </c>
      <c r="K23" s="61">
        <v>5</v>
      </c>
      <c r="L23" s="61">
        <v>2.5</v>
      </c>
      <c r="M23" s="62">
        <v>150</v>
      </c>
      <c r="O23" s="3" t="s">
        <v>15</v>
      </c>
      <c r="P23" s="55">
        <f t="shared" ref="P23:P28" si="9">COUNTIF($A$2:$A$81,O23)</f>
        <v>2</v>
      </c>
      <c r="Q23" s="55">
        <f>SUMIF($A$2:$A$81,$H25,$E$2:$E$81)</f>
        <v>10</v>
      </c>
      <c r="R23" s="92">
        <f t="shared" ref="R23:R28" si="10">SUMIF($H$5:$H$33,O23,$M$5:$M$33)</f>
        <v>5600</v>
      </c>
      <c r="T23" s="55">
        <f t="shared" si="4"/>
        <v>1100</v>
      </c>
      <c r="U23" s="55">
        <f t="shared" si="5"/>
        <v>450</v>
      </c>
      <c r="V23" s="55">
        <f t="shared" si="8"/>
        <v>1550</v>
      </c>
      <c r="W23" s="55">
        <v>21550</v>
      </c>
      <c r="X23" s="55">
        <f t="shared" si="6"/>
        <v>23100</v>
      </c>
      <c r="Z23" s="55">
        <f t="shared" si="7"/>
        <v>6.7099567099567103</v>
      </c>
    </row>
    <row r="24" spans="1:26" ht="15.95" customHeight="1" x14ac:dyDescent="0.25">
      <c r="A24" s="105" t="s">
        <v>2</v>
      </c>
      <c r="B24" s="105" t="s">
        <v>24</v>
      </c>
      <c r="C24" s="95">
        <v>4873</v>
      </c>
      <c r="D24" s="106">
        <v>3</v>
      </c>
      <c r="E24" s="106">
        <v>2</v>
      </c>
      <c r="F24" s="107">
        <v>45</v>
      </c>
      <c r="H24" s="67" t="s">
        <v>3</v>
      </c>
      <c r="I24" s="67" t="s">
        <v>26</v>
      </c>
      <c r="J24" s="60">
        <v>931</v>
      </c>
      <c r="K24" s="61">
        <v>5</v>
      </c>
      <c r="L24" s="61">
        <v>3.5</v>
      </c>
      <c r="M24" s="62">
        <v>118</v>
      </c>
      <c r="O24" s="3" t="s">
        <v>3</v>
      </c>
      <c r="P24" s="55">
        <f t="shared" si="9"/>
        <v>11</v>
      </c>
      <c r="Q24" s="55">
        <f>SUMIF($A$2:$A$81,$H26,$E$2:$E$81)</f>
        <v>44.5</v>
      </c>
      <c r="R24" s="92">
        <f t="shared" si="10"/>
        <v>1180</v>
      </c>
    </row>
    <row r="25" spans="1:26" ht="15.95" customHeight="1" thickBot="1" x14ac:dyDescent="0.3">
      <c r="A25" s="108" t="s">
        <v>5</v>
      </c>
      <c r="B25" s="108" t="s">
        <v>24</v>
      </c>
      <c r="C25" s="109">
        <v>4950</v>
      </c>
      <c r="D25" s="110">
        <v>2.5</v>
      </c>
      <c r="E25" s="110">
        <v>1.5</v>
      </c>
      <c r="F25" s="111">
        <v>360</v>
      </c>
      <c r="H25" s="63" t="s">
        <v>52</v>
      </c>
      <c r="I25" s="63" t="s">
        <v>26</v>
      </c>
      <c r="J25" s="64">
        <v>978</v>
      </c>
      <c r="K25" s="65">
        <v>16</v>
      </c>
      <c r="L25" s="65">
        <v>4</v>
      </c>
      <c r="M25" s="66">
        <v>200</v>
      </c>
      <c r="O25" s="3" t="s">
        <v>4</v>
      </c>
      <c r="P25" s="55">
        <f t="shared" si="9"/>
        <v>6</v>
      </c>
      <c r="Q25" s="55">
        <f>SUMIF($A$2:$A$81,$H27,$E$2:$E$81)</f>
        <v>22</v>
      </c>
      <c r="R25" s="92">
        <f t="shared" si="10"/>
        <v>360</v>
      </c>
    </row>
    <row r="26" spans="1:26" ht="15.95" customHeight="1" x14ac:dyDescent="0.25">
      <c r="A26" s="97" t="s">
        <v>1</v>
      </c>
      <c r="B26" s="97" t="s">
        <v>25</v>
      </c>
      <c r="C26" s="115">
        <v>280</v>
      </c>
      <c r="D26" s="99">
        <v>2.5</v>
      </c>
      <c r="E26" s="99">
        <v>2</v>
      </c>
      <c r="F26" s="100">
        <v>52</v>
      </c>
      <c r="H26" s="67" t="s">
        <v>3</v>
      </c>
      <c r="I26" s="67" t="s">
        <v>26</v>
      </c>
      <c r="J26" s="60">
        <v>1799</v>
      </c>
      <c r="K26" s="61">
        <v>18</v>
      </c>
      <c r="L26" s="61">
        <v>4</v>
      </c>
      <c r="M26" s="62">
        <v>118</v>
      </c>
      <c r="O26" s="3" t="s">
        <v>14</v>
      </c>
      <c r="P26" s="55">
        <f t="shared" si="9"/>
        <v>6</v>
      </c>
      <c r="Q26" s="55">
        <f>SUMIF($A$2:$A$81,$H28,$E$2:$E$81)</f>
        <v>44.5</v>
      </c>
      <c r="R26" s="92">
        <f t="shared" si="10"/>
        <v>200</v>
      </c>
    </row>
    <row r="27" spans="1:26" ht="15.95" customHeight="1" x14ac:dyDescent="0.25">
      <c r="A27" s="119" t="s">
        <v>2</v>
      </c>
      <c r="B27" s="119" t="s">
        <v>25</v>
      </c>
      <c r="C27" s="116">
        <v>295</v>
      </c>
      <c r="D27" s="92">
        <v>2.5</v>
      </c>
      <c r="E27" s="92">
        <v>2</v>
      </c>
      <c r="F27" s="93">
        <v>45</v>
      </c>
      <c r="H27" s="63" t="s">
        <v>0</v>
      </c>
      <c r="I27" s="63" t="s">
        <v>26</v>
      </c>
      <c r="J27" s="64">
        <v>2605</v>
      </c>
      <c r="K27" s="65">
        <v>60</v>
      </c>
      <c r="L27" s="65">
        <v>2.5</v>
      </c>
      <c r="M27" s="66">
        <v>245</v>
      </c>
      <c r="O27" s="3" t="s">
        <v>52</v>
      </c>
      <c r="P27" s="55">
        <f t="shared" si="9"/>
        <v>3</v>
      </c>
      <c r="Q27" s="55">
        <f>SUMIF($A$2:$A$81,$H32,$E$2:$E$81)</f>
        <v>16</v>
      </c>
      <c r="R27" s="92">
        <f t="shared" si="10"/>
        <v>400</v>
      </c>
    </row>
    <row r="28" spans="1:26" ht="15.95" customHeight="1" x14ac:dyDescent="0.25">
      <c r="A28" s="63" t="s">
        <v>0</v>
      </c>
      <c r="B28" s="63" t="s">
        <v>25</v>
      </c>
      <c r="C28" s="91">
        <v>316</v>
      </c>
      <c r="D28" s="65">
        <v>5</v>
      </c>
      <c r="E28" s="65">
        <v>2.25</v>
      </c>
      <c r="F28" s="66">
        <v>245</v>
      </c>
      <c r="H28" s="63" t="s">
        <v>3</v>
      </c>
      <c r="I28" s="63" t="s">
        <v>26</v>
      </c>
      <c r="J28" s="64">
        <v>2867</v>
      </c>
      <c r="K28" s="65">
        <v>6</v>
      </c>
      <c r="L28" s="65">
        <v>4</v>
      </c>
      <c r="M28" s="66">
        <v>118</v>
      </c>
      <c r="O28" s="3" t="s">
        <v>9</v>
      </c>
      <c r="P28" s="55">
        <f t="shared" si="9"/>
        <v>7</v>
      </c>
      <c r="Q28" s="55">
        <f>SUMIF($A$2:$A$81,$H33,$E$2:$E$81)</f>
        <v>22</v>
      </c>
      <c r="R28" s="92">
        <f t="shared" si="10"/>
        <v>450</v>
      </c>
    </row>
    <row r="29" spans="1:26" ht="15.95" customHeight="1" x14ac:dyDescent="0.25">
      <c r="A29" s="105" t="s">
        <v>1</v>
      </c>
      <c r="B29" s="105" t="s">
        <v>25</v>
      </c>
      <c r="C29" s="116">
        <v>653</v>
      </c>
      <c r="D29" s="92">
        <v>3</v>
      </c>
      <c r="E29" s="92">
        <v>2.25</v>
      </c>
      <c r="F29" s="93">
        <v>52</v>
      </c>
      <c r="H29" s="59" t="s">
        <v>15</v>
      </c>
      <c r="I29" s="59" t="s">
        <v>26</v>
      </c>
      <c r="J29" s="60">
        <v>3000</v>
      </c>
      <c r="K29" s="61">
        <v>62</v>
      </c>
      <c r="L29" s="61">
        <v>7</v>
      </c>
      <c r="M29" s="62">
        <v>2800</v>
      </c>
    </row>
    <row r="30" spans="1:26" ht="15.95" customHeight="1" x14ac:dyDescent="0.25">
      <c r="A30" s="126" t="s">
        <v>4</v>
      </c>
      <c r="B30" s="126" t="s">
        <v>25</v>
      </c>
      <c r="C30" s="91">
        <v>987</v>
      </c>
      <c r="D30" s="65">
        <v>6</v>
      </c>
      <c r="E30" s="65">
        <v>2.5</v>
      </c>
      <c r="F30" s="66">
        <v>180</v>
      </c>
      <c r="H30" s="59" t="s">
        <v>0</v>
      </c>
      <c r="I30" s="59" t="s">
        <v>26</v>
      </c>
      <c r="J30" s="60">
        <v>3321</v>
      </c>
      <c r="K30" s="61">
        <v>48</v>
      </c>
      <c r="L30" s="61">
        <v>2.5</v>
      </c>
      <c r="M30" s="62">
        <v>245</v>
      </c>
    </row>
    <row r="31" spans="1:26" ht="15.95" customHeight="1" x14ac:dyDescent="0.25">
      <c r="A31" s="67" t="s">
        <v>3</v>
      </c>
      <c r="B31" s="67" t="s">
        <v>25</v>
      </c>
      <c r="C31" s="127">
        <v>1033</v>
      </c>
      <c r="D31" s="69">
        <v>5</v>
      </c>
      <c r="E31" s="69">
        <v>4.5</v>
      </c>
      <c r="F31" s="70">
        <v>118</v>
      </c>
      <c r="H31" s="67" t="s">
        <v>3</v>
      </c>
      <c r="I31" s="67" t="s">
        <v>26</v>
      </c>
      <c r="J31" s="60">
        <v>4201</v>
      </c>
      <c r="K31" s="61">
        <v>6</v>
      </c>
      <c r="L31" s="61">
        <v>4</v>
      </c>
      <c r="M31" s="62">
        <v>118</v>
      </c>
    </row>
    <row r="32" spans="1:26" ht="15.95" customHeight="1" x14ac:dyDescent="0.25">
      <c r="A32" s="101" t="s">
        <v>14</v>
      </c>
      <c r="B32" s="101" t="s">
        <v>25</v>
      </c>
      <c r="C32" s="117">
        <v>1430</v>
      </c>
      <c r="D32" s="103">
        <v>2</v>
      </c>
      <c r="E32" s="103">
        <v>1.5</v>
      </c>
      <c r="F32" s="104">
        <v>200</v>
      </c>
      <c r="H32" s="59" t="s">
        <v>9</v>
      </c>
      <c r="I32" s="59" t="s">
        <v>26</v>
      </c>
      <c r="J32" s="60">
        <v>4578</v>
      </c>
      <c r="K32" s="61">
        <v>7</v>
      </c>
      <c r="L32" s="61">
        <v>2</v>
      </c>
      <c r="M32" s="62">
        <v>150</v>
      </c>
    </row>
    <row r="33" spans="1:13" ht="15.95" customHeight="1" x14ac:dyDescent="0.25">
      <c r="A33" s="96" t="s">
        <v>6</v>
      </c>
      <c r="B33" s="96" t="s">
        <v>25</v>
      </c>
      <c r="C33" s="116">
        <v>1502</v>
      </c>
      <c r="D33" s="92">
        <v>2.5</v>
      </c>
      <c r="E33" s="92">
        <v>2</v>
      </c>
      <c r="F33" s="93">
        <v>15</v>
      </c>
      <c r="H33" s="63" t="s">
        <v>0</v>
      </c>
      <c r="I33" s="63" t="s">
        <v>26</v>
      </c>
      <c r="J33" s="64">
        <v>4976</v>
      </c>
      <c r="K33" s="65">
        <v>18</v>
      </c>
      <c r="L33" s="65">
        <v>2.25</v>
      </c>
      <c r="M33" s="66">
        <v>245</v>
      </c>
    </row>
    <row r="34" spans="1:13" ht="15.95" customHeight="1" x14ac:dyDescent="0.25">
      <c r="A34" s="120" t="s">
        <v>2</v>
      </c>
      <c r="B34" s="120" t="s">
        <v>25</v>
      </c>
      <c r="C34" s="117">
        <v>1726</v>
      </c>
      <c r="D34" s="103">
        <v>2.5</v>
      </c>
      <c r="E34" s="103">
        <v>2.25</v>
      </c>
      <c r="F34" s="104">
        <v>45</v>
      </c>
    </row>
    <row r="35" spans="1:13" ht="15.95" customHeight="1" x14ac:dyDescent="0.25">
      <c r="A35" s="67" t="s">
        <v>9</v>
      </c>
      <c r="B35" s="67" t="s">
        <v>25</v>
      </c>
      <c r="C35" s="127">
        <v>1781</v>
      </c>
      <c r="D35" s="69">
        <v>7</v>
      </c>
      <c r="E35" s="69">
        <v>2</v>
      </c>
      <c r="F35" s="70">
        <v>150</v>
      </c>
      <c r="H35" s="135" t="s">
        <v>34</v>
      </c>
      <c r="I35" s="135"/>
      <c r="J35" s="135"/>
      <c r="K35" s="135">
        <f>SUM(K5:K33)</f>
        <v>554</v>
      </c>
      <c r="L35" s="135">
        <f>SUM(L5:L33)</f>
        <v>99.75</v>
      </c>
      <c r="M35" s="135">
        <f>SUM(M5:M33)</f>
        <v>10256</v>
      </c>
    </row>
    <row r="36" spans="1:13" ht="15.95" customHeight="1" x14ac:dyDescent="0.25">
      <c r="A36" s="122" t="s">
        <v>4</v>
      </c>
      <c r="B36" s="122" t="s">
        <v>25</v>
      </c>
      <c r="C36" s="117">
        <v>2087</v>
      </c>
      <c r="D36" s="103">
        <v>3</v>
      </c>
      <c r="E36" s="103">
        <v>2.5</v>
      </c>
      <c r="F36" s="104">
        <v>180</v>
      </c>
      <c r="H36" s="147" t="s">
        <v>48</v>
      </c>
      <c r="I36" s="148"/>
      <c r="J36" s="148"/>
      <c r="K36" s="149">
        <f>AVERAGE(K5:K33)</f>
        <v>19.103448275862068</v>
      </c>
      <c r="L36" s="149">
        <f t="shared" ref="L36:M36" si="11">AVERAGE(L5:L33)</f>
        <v>3.4396551724137931</v>
      </c>
      <c r="M36" s="149">
        <f t="shared" si="11"/>
        <v>353.65517241379308</v>
      </c>
    </row>
    <row r="37" spans="1:13" ht="15.95" customHeight="1" x14ac:dyDescent="0.25">
      <c r="A37" s="128" t="s">
        <v>0</v>
      </c>
      <c r="B37" s="128" t="s">
        <v>25</v>
      </c>
      <c r="C37" s="127">
        <v>2151</v>
      </c>
      <c r="D37" s="69">
        <v>5</v>
      </c>
      <c r="E37" s="69">
        <v>2.75</v>
      </c>
      <c r="F37" s="70">
        <v>245</v>
      </c>
    </row>
    <row r="38" spans="1:13" ht="15.95" customHeight="1" x14ac:dyDescent="0.25">
      <c r="A38" s="129" t="s">
        <v>3</v>
      </c>
      <c r="B38" s="129" t="s">
        <v>25</v>
      </c>
      <c r="C38" s="91">
        <v>2363</v>
      </c>
      <c r="D38" s="65">
        <v>6</v>
      </c>
      <c r="E38" s="65">
        <v>4</v>
      </c>
      <c r="F38" s="66">
        <v>118</v>
      </c>
    </row>
    <row r="39" spans="1:13" ht="15.95" customHeight="1" x14ac:dyDescent="0.25">
      <c r="A39" s="105" t="s">
        <v>5</v>
      </c>
      <c r="B39" s="105" t="s">
        <v>25</v>
      </c>
      <c r="C39" s="116">
        <v>2731</v>
      </c>
      <c r="D39" s="92">
        <v>2</v>
      </c>
      <c r="E39" s="92">
        <v>1.5</v>
      </c>
      <c r="F39" s="93">
        <v>360</v>
      </c>
    </row>
    <row r="40" spans="1:13" ht="15.95" customHeight="1" x14ac:dyDescent="0.25">
      <c r="A40" s="101" t="s">
        <v>1</v>
      </c>
      <c r="B40" s="101" t="s">
        <v>25</v>
      </c>
      <c r="C40" s="117">
        <v>3216</v>
      </c>
      <c r="D40" s="103">
        <v>3</v>
      </c>
      <c r="E40" s="103">
        <v>2.25</v>
      </c>
      <c r="F40" s="104">
        <v>52</v>
      </c>
    </row>
    <row r="41" spans="1:13" ht="15.95" customHeight="1" x14ac:dyDescent="0.25">
      <c r="A41" s="128" t="s">
        <v>0</v>
      </c>
      <c r="B41" s="128" t="s">
        <v>25</v>
      </c>
      <c r="C41" s="127">
        <v>3586</v>
      </c>
      <c r="D41" s="61">
        <v>60</v>
      </c>
      <c r="E41" s="61">
        <v>2.5</v>
      </c>
      <c r="F41" s="62">
        <v>245</v>
      </c>
    </row>
    <row r="42" spans="1:13" ht="15.95" customHeight="1" x14ac:dyDescent="0.25">
      <c r="A42" s="63" t="s">
        <v>52</v>
      </c>
      <c r="B42" s="63" t="s">
        <v>25</v>
      </c>
      <c r="C42" s="91">
        <v>3901</v>
      </c>
      <c r="D42" s="65">
        <v>8</v>
      </c>
      <c r="E42" s="65">
        <v>3</v>
      </c>
      <c r="F42" s="66">
        <v>200</v>
      </c>
    </row>
    <row r="43" spans="1:13" ht="15.95" customHeight="1" x14ac:dyDescent="0.25">
      <c r="A43" s="119" t="s">
        <v>1</v>
      </c>
      <c r="B43" s="119" t="s">
        <v>25</v>
      </c>
      <c r="C43" s="116">
        <v>4128</v>
      </c>
      <c r="D43" s="106">
        <v>2.5</v>
      </c>
      <c r="E43" s="106">
        <v>2</v>
      </c>
      <c r="F43" s="107">
        <v>52</v>
      </c>
    </row>
    <row r="44" spans="1:13" ht="15.95" customHeight="1" x14ac:dyDescent="0.25">
      <c r="A44" s="129" t="s">
        <v>3</v>
      </c>
      <c r="B44" s="129" t="s">
        <v>25</v>
      </c>
      <c r="C44" s="91">
        <v>4201</v>
      </c>
      <c r="D44" s="65">
        <v>6</v>
      </c>
      <c r="E44" s="65">
        <v>5</v>
      </c>
      <c r="F44" s="66">
        <v>118</v>
      </c>
    </row>
    <row r="45" spans="1:13" ht="15.95" customHeight="1" x14ac:dyDescent="0.25">
      <c r="A45" s="96" t="s">
        <v>14</v>
      </c>
      <c r="B45" s="96" t="s">
        <v>25</v>
      </c>
      <c r="C45" s="116">
        <v>4503</v>
      </c>
      <c r="D45" s="121">
        <v>4.5</v>
      </c>
      <c r="E45" s="121">
        <v>4</v>
      </c>
      <c r="F45" s="93">
        <v>300</v>
      </c>
    </row>
    <row r="46" spans="1:13" ht="15.95" customHeight="1" x14ac:dyDescent="0.25">
      <c r="A46" s="120" t="s">
        <v>2</v>
      </c>
      <c r="B46" s="120" t="s">
        <v>25</v>
      </c>
      <c r="C46" s="117">
        <v>4726</v>
      </c>
      <c r="D46" s="103">
        <v>2.5</v>
      </c>
      <c r="E46" s="103">
        <v>2</v>
      </c>
      <c r="F46" s="104">
        <v>45</v>
      </c>
    </row>
    <row r="47" spans="1:13" ht="15.95" customHeight="1" x14ac:dyDescent="0.25">
      <c r="A47" s="130" t="s">
        <v>4</v>
      </c>
      <c r="B47" s="130" t="s">
        <v>25</v>
      </c>
      <c r="C47" s="127">
        <v>4962</v>
      </c>
      <c r="D47" s="69">
        <v>6</v>
      </c>
      <c r="E47" s="69">
        <v>2.5</v>
      </c>
      <c r="F47" s="70">
        <v>180</v>
      </c>
    </row>
    <row r="48" spans="1:13" ht="15.95" customHeight="1" x14ac:dyDescent="0.25">
      <c r="A48" s="101" t="s">
        <v>1</v>
      </c>
      <c r="B48" s="101" t="s">
        <v>25</v>
      </c>
      <c r="C48" s="117">
        <v>4998</v>
      </c>
      <c r="D48" s="103">
        <v>3</v>
      </c>
      <c r="E48" s="103">
        <v>2.5</v>
      </c>
      <c r="F48" s="104">
        <v>52</v>
      </c>
    </row>
    <row r="49" spans="1:6" ht="15.95" customHeight="1" x14ac:dyDescent="0.25">
      <c r="A49" s="128" t="s">
        <v>0</v>
      </c>
      <c r="B49" s="128" t="s">
        <v>25</v>
      </c>
      <c r="C49" s="127">
        <v>5011</v>
      </c>
      <c r="D49" s="69">
        <v>56</v>
      </c>
      <c r="E49" s="69">
        <v>3</v>
      </c>
      <c r="F49" s="70">
        <v>245</v>
      </c>
    </row>
    <row r="50" spans="1:6" ht="15.95" customHeight="1" x14ac:dyDescent="0.25">
      <c r="A50" s="101" t="s">
        <v>9</v>
      </c>
      <c r="B50" s="101" t="s">
        <v>25</v>
      </c>
      <c r="C50" s="117">
        <v>5268</v>
      </c>
      <c r="D50" s="103">
        <v>3.5</v>
      </c>
      <c r="E50" s="103">
        <v>2</v>
      </c>
      <c r="F50" s="104">
        <v>150</v>
      </c>
    </row>
    <row r="51" spans="1:6" ht="15.95" customHeight="1" x14ac:dyDescent="0.25">
      <c r="A51" s="105" t="s">
        <v>5</v>
      </c>
      <c r="B51" s="105" t="s">
        <v>25</v>
      </c>
      <c r="C51" s="116">
        <v>5431</v>
      </c>
      <c r="D51" s="92">
        <v>3</v>
      </c>
      <c r="E51" s="92">
        <v>2.5</v>
      </c>
      <c r="F51" s="93">
        <v>360</v>
      </c>
    </row>
    <row r="52" spans="1:6" ht="15.95" customHeight="1" x14ac:dyDescent="0.25">
      <c r="A52" s="120" t="s">
        <v>2</v>
      </c>
      <c r="B52" s="120" t="s">
        <v>25</v>
      </c>
      <c r="C52" s="117">
        <v>5483</v>
      </c>
      <c r="D52" s="103">
        <v>2</v>
      </c>
      <c r="E52" s="103">
        <v>1.75</v>
      </c>
      <c r="F52" s="104">
        <v>45</v>
      </c>
    </row>
    <row r="53" spans="1:6" ht="15.95" customHeight="1" thickBot="1" x14ac:dyDescent="0.3">
      <c r="A53" s="131" t="s">
        <v>3</v>
      </c>
      <c r="B53" s="131" t="s">
        <v>25</v>
      </c>
      <c r="C53" s="132">
        <v>5680</v>
      </c>
      <c r="D53" s="133">
        <v>6</v>
      </c>
      <c r="E53" s="133">
        <v>4.5</v>
      </c>
      <c r="F53" s="134">
        <v>118</v>
      </c>
    </row>
    <row r="54" spans="1:6" ht="15.95" customHeight="1" x14ac:dyDescent="0.25">
      <c r="A54" s="97" t="s">
        <v>1</v>
      </c>
      <c r="B54" s="97" t="s">
        <v>26</v>
      </c>
      <c r="C54" s="98">
        <v>307</v>
      </c>
      <c r="D54" s="99">
        <v>2.5</v>
      </c>
      <c r="E54" s="99">
        <v>2</v>
      </c>
      <c r="F54" s="100">
        <v>52</v>
      </c>
    </row>
    <row r="55" spans="1:6" ht="15.95" customHeight="1" x14ac:dyDescent="0.25">
      <c r="A55" s="119" t="s">
        <v>2</v>
      </c>
      <c r="B55" s="119" t="s">
        <v>26</v>
      </c>
      <c r="C55" s="95">
        <v>329</v>
      </c>
      <c r="D55" s="106">
        <v>1.5</v>
      </c>
      <c r="E55" s="106">
        <v>1</v>
      </c>
      <c r="F55" s="107">
        <v>45</v>
      </c>
    </row>
    <row r="56" spans="1:6" ht="15.95" customHeight="1" x14ac:dyDescent="0.25">
      <c r="A56" s="101" t="s">
        <v>0</v>
      </c>
      <c r="B56" s="101" t="s">
        <v>26</v>
      </c>
      <c r="C56" s="102">
        <v>533</v>
      </c>
      <c r="D56" s="103">
        <v>4</v>
      </c>
      <c r="E56" s="103">
        <v>2</v>
      </c>
      <c r="F56" s="104">
        <v>245</v>
      </c>
    </row>
    <row r="57" spans="1:6" ht="15.95" customHeight="1" x14ac:dyDescent="0.25">
      <c r="A57" s="59" t="s">
        <v>9</v>
      </c>
      <c r="B57" s="59" t="s">
        <v>26</v>
      </c>
      <c r="C57" s="60">
        <v>672</v>
      </c>
      <c r="D57" s="61">
        <v>5</v>
      </c>
      <c r="E57" s="61">
        <v>2.5</v>
      </c>
      <c r="F57" s="62">
        <v>150</v>
      </c>
    </row>
    <row r="58" spans="1:6" ht="15.95" customHeight="1" x14ac:dyDescent="0.25">
      <c r="A58" s="101" t="s">
        <v>1</v>
      </c>
      <c r="B58" s="101" t="s">
        <v>26</v>
      </c>
      <c r="C58" s="102">
        <v>741</v>
      </c>
      <c r="D58" s="103">
        <v>3.5</v>
      </c>
      <c r="E58" s="103">
        <v>2.5</v>
      </c>
      <c r="F58" s="104">
        <v>52</v>
      </c>
    </row>
    <row r="59" spans="1:6" ht="15.95" customHeight="1" x14ac:dyDescent="0.25">
      <c r="A59" s="67" t="s">
        <v>3</v>
      </c>
      <c r="B59" s="67" t="s">
        <v>26</v>
      </c>
      <c r="C59" s="60">
        <v>931</v>
      </c>
      <c r="D59" s="61">
        <v>5</v>
      </c>
      <c r="E59" s="61">
        <v>3.5</v>
      </c>
      <c r="F59" s="62">
        <v>118</v>
      </c>
    </row>
    <row r="60" spans="1:6" ht="15.95" customHeight="1" x14ac:dyDescent="0.25">
      <c r="A60" s="63" t="s">
        <v>52</v>
      </c>
      <c r="B60" s="63" t="s">
        <v>26</v>
      </c>
      <c r="C60" s="64">
        <v>978</v>
      </c>
      <c r="D60" s="65">
        <v>16</v>
      </c>
      <c r="E60" s="65">
        <v>4</v>
      </c>
      <c r="F60" s="66">
        <v>200</v>
      </c>
    </row>
    <row r="61" spans="1:6" ht="15.95" customHeight="1" x14ac:dyDescent="0.25">
      <c r="A61" s="105" t="s">
        <v>5</v>
      </c>
      <c r="B61" s="105" t="s">
        <v>26</v>
      </c>
      <c r="C61" s="95">
        <v>1107</v>
      </c>
      <c r="D61" s="106">
        <v>4</v>
      </c>
      <c r="E61" s="106">
        <v>2.5</v>
      </c>
      <c r="F61" s="107">
        <v>360</v>
      </c>
    </row>
    <row r="62" spans="1:6" ht="15.95" customHeight="1" x14ac:dyDescent="0.25">
      <c r="A62" s="101" t="s">
        <v>4</v>
      </c>
      <c r="B62" s="101" t="s">
        <v>26</v>
      </c>
      <c r="C62" s="102">
        <v>1233</v>
      </c>
      <c r="D62" s="103">
        <v>2.5</v>
      </c>
      <c r="E62" s="103">
        <v>2</v>
      </c>
      <c r="F62" s="104">
        <v>180</v>
      </c>
    </row>
    <row r="63" spans="1:6" ht="15.95" customHeight="1" x14ac:dyDescent="0.25">
      <c r="A63" s="96" t="s">
        <v>14</v>
      </c>
      <c r="B63" s="96" t="s">
        <v>26</v>
      </c>
      <c r="C63" s="95">
        <v>1423</v>
      </c>
      <c r="D63" s="106">
        <v>3</v>
      </c>
      <c r="E63" s="106">
        <v>2</v>
      </c>
      <c r="F63" s="93">
        <v>100</v>
      </c>
    </row>
    <row r="64" spans="1:6" ht="15.95" customHeight="1" x14ac:dyDescent="0.25">
      <c r="A64" s="123" t="s">
        <v>2</v>
      </c>
      <c r="B64" s="123" t="s">
        <v>26</v>
      </c>
      <c r="C64" s="102">
        <v>1639</v>
      </c>
      <c r="D64" s="103">
        <v>1</v>
      </c>
      <c r="E64" s="103">
        <v>0.75</v>
      </c>
      <c r="F64" s="104">
        <v>45</v>
      </c>
    </row>
    <row r="65" spans="1:6" ht="15.95" customHeight="1" x14ac:dyDescent="0.25">
      <c r="A65" s="67" t="s">
        <v>3</v>
      </c>
      <c r="B65" s="67" t="s">
        <v>26</v>
      </c>
      <c r="C65" s="60">
        <v>1799</v>
      </c>
      <c r="D65" s="61">
        <v>18</v>
      </c>
      <c r="E65" s="61">
        <v>4</v>
      </c>
      <c r="F65" s="62">
        <v>118</v>
      </c>
    </row>
    <row r="66" spans="1:6" ht="15.95" customHeight="1" x14ac:dyDescent="0.25">
      <c r="A66" s="101" t="s">
        <v>9</v>
      </c>
      <c r="B66" s="101" t="s">
        <v>26</v>
      </c>
      <c r="C66" s="102">
        <v>2200</v>
      </c>
      <c r="D66" s="103">
        <v>4</v>
      </c>
      <c r="E66" s="103">
        <v>3</v>
      </c>
      <c r="F66" s="104">
        <v>150</v>
      </c>
    </row>
    <row r="67" spans="1:6" ht="15.95" customHeight="1" x14ac:dyDescent="0.25">
      <c r="A67" s="105" t="s">
        <v>1</v>
      </c>
      <c r="B67" s="105" t="s">
        <v>26</v>
      </c>
      <c r="C67" s="95">
        <v>2389</v>
      </c>
      <c r="D67" s="106">
        <v>3</v>
      </c>
      <c r="E67" s="106">
        <v>2.5</v>
      </c>
      <c r="F67" s="107">
        <v>52</v>
      </c>
    </row>
    <row r="68" spans="1:6" ht="15.95" customHeight="1" x14ac:dyDescent="0.25">
      <c r="A68" s="63" t="s">
        <v>0</v>
      </c>
      <c r="B68" s="63" t="s">
        <v>26</v>
      </c>
      <c r="C68" s="64">
        <v>2605</v>
      </c>
      <c r="D68" s="65">
        <v>60</v>
      </c>
      <c r="E68" s="65">
        <v>2.5</v>
      </c>
      <c r="F68" s="66">
        <v>245</v>
      </c>
    </row>
    <row r="69" spans="1:6" ht="15.95" customHeight="1" x14ac:dyDescent="0.25">
      <c r="A69" s="119" t="s">
        <v>2</v>
      </c>
      <c r="B69" s="119" t="s">
        <v>26</v>
      </c>
      <c r="C69" s="95">
        <v>2837</v>
      </c>
      <c r="D69" s="106">
        <v>1</v>
      </c>
      <c r="E69" s="106">
        <v>0.5</v>
      </c>
      <c r="F69" s="107">
        <v>45</v>
      </c>
    </row>
    <row r="70" spans="1:6" ht="15.95" customHeight="1" x14ac:dyDescent="0.25">
      <c r="A70" s="63" t="s">
        <v>3</v>
      </c>
      <c r="B70" s="63" t="s">
        <v>26</v>
      </c>
      <c r="C70" s="64">
        <v>2867</v>
      </c>
      <c r="D70" s="65">
        <v>6</v>
      </c>
      <c r="E70" s="65">
        <v>4</v>
      </c>
      <c r="F70" s="66">
        <v>118</v>
      </c>
    </row>
    <row r="71" spans="1:6" ht="15.95" customHeight="1" x14ac:dyDescent="0.25">
      <c r="A71" s="59" t="s">
        <v>15</v>
      </c>
      <c r="B71" s="59" t="s">
        <v>26</v>
      </c>
      <c r="C71" s="60">
        <v>3000</v>
      </c>
      <c r="D71" s="61">
        <v>62</v>
      </c>
      <c r="E71" s="61">
        <v>7</v>
      </c>
      <c r="F71" s="62">
        <v>2800</v>
      </c>
    </row>
    <row r="72" spans="1:6" ht="15.95" customHeight="1" x14ac:dyDescent="0.25">
      <c r="A72" s="101" t="s">
        <v>7</v>
      </c>
      <c r="B72" s="101" t="s">
        <v>26</v>
      </c>
      <c r="C72" s="102">
        <v>3205</v>
      </c>
      <c r="D72" s="103">
        <v>2.5</v>
      </c>
      <c r="E72" s="103">
        <v>2</v>
      </c>
      <c r="F72" s="104">
        <v>25</v>
      </c>
    </row>
    <row r="73" spans="1:6" ht="15.95" customHeight="1" x14ac:dyDescent="0.25">
      <c r="A73" s="59" t="s">
        <v>0</v>
      </c>
      <c r="B73" s="59" t="s">
        <v>26</v>
      </c>
      <c r="C73" s="60">
        <v>3321</v>
      </c>
      <c r="D73" s="61">
        <v>48</v>
      </c>
      <c r="E73" s="61">
        <v>2.5</v>
      </c>
      <c r="F73" s="62">
        <v>245</v>
      </c>
    </row>
    <row r="74" spans="1:6" ht="15.95" customHeight="1" x14ac:dyDescent="0.25">
      <c r="A74" s="101" t="s">
        <v>6</v>
      </c>
      <c r="B74" s="101" t="s">
        <v>26</v>
      </c>
      <c r="C74" s="102">
        <v>3705</v>
      </c>
      <c r="D74" s="103">
        <v>2.5</v>
      </c>
      <c r="E74" s="103">
        <v>2</v>
      </c>
      <c r="F74" s="104">
        <v>15</v>
      </c>
    </row>
    <row r="75" spans="1:6" ht="15.95" customHeight="1" x14ac:dyDescent="0.25">
      <c r="A75" s="105" t="s">
        <v>4</v>
      </c>
      <c r="B75" s="105" t="s">
        <v>26</v>
      </c>
      <c r="C75" s="95">
        <v>3928</v>
      </c>
      <c r="D75" s="106">
        <v>3</v>
      </c>
      <c r="E75" s="106">
        <v>2</v>
      </c>
      <c r="F75" s="107">
        <v>180</v>
      </c>
    </row>
    <row r="76" spans="1:6" ht="15.95" customHeight="1" x14ac:dyDescent="0.25">
      <c r="A76" s="123" t="s">
        <v>2</v>
      </c>
      <c r="B76" s="123" t="s">
        <v>26</v>
      </c>
      <c r="C76" s="102">
        <v>4125</v>
      </c>
      <c r="D76" s="103">
        <v>2</v>
      </c>
      <c r="E76" s="103">
        <v>1</v>
      </c>
      <c r="F76" s="104">
        <v>45</v>
      </c>
    </row>
    <row r="77" spans="1:6" ht="15.95" customHeight="1" x14ac:dyDescent="0.25">
      <c r="A77" s="67" t="s">
        <v>3</v>
      </c>
      <c r="B77" s="67" t="s">
        <v>26</v>
      </c>
      <c r="C77" s="60">
        <v>4201</v>
      </c>
      <c r="D77" s="61">
        <v>6</v>
      </c>
      <c r="E77" s="61">
        <v>4</v>
      </c>
      <c r="F77" s="62">
        <v>118</v>
      </c>
    </row>
    <row r="78" spans="1:6" ht="15.95" customHeight="1" x14ac:dyDescent="0.25">
      <c r="A78" s="101" t="s">
        <v>1</v>
      </c>
      <c r="B78" s="101" t="s">
        <v>26</v>
      </c>
      <c r="C78" s="102">
        <v>4429</v>
      </c>
      <c r="D78" s="103">
        <v>2.5</v>
      </c>
      <c r="E78" s="103">
        <v>2</v>
      </c>
      <c r="F78" s="104">
        <v>52</v>
      </c>
    </row>
    <row r="79" spans="1:6" ht="15.95" customHeight="1" x14ac:dyDescent="0.25">
      <c r="A79" s="59" t="s">
        <v>9</v>
      </c>
      <c r="B79" s="59" t="s">
        <v>26</v>
      </c>
      <c r="C79" s="60">
        <v>4578</v>
      </c>
      <c r="D79" s="61">
        <v>7</v>
      </c>
      <c r="E79" s="61">
        <v>2</v>
      </c>
      <c r="F79" s="62">
        <v>150</v>
      </c>
    </row>
    <row r="80" spans="1:6" ht="15.95" customHeight="1" x14ac:dyDescent="0.25">
      <c r="A80" s="101" t="s">
        <v>3</v>
      </c>
      <c r="B80" s="101" t="s">
        <v>26</v>
      </c>
      <c r="C80" s="102">
        <v>4602</v>
      </c>
      <c r="D80" s="103">
        <v>3.5</v>
      </c>
      <c r="E80" s="103">
        <v>3</v>
      </c>
      <c r="F80" s="104">
        <v>118</v>
      </c>
    </row>
    <row r="81" spans="1:6" ht="15.95" customHeight="1" x14ac:dyDescent="0.25">
      <c r="A81" s="105" t="s">
        <v>14</v>
      </c>
      <c r="B81" s="105" t="s">
        <v>26</v>
      </c>
      <c r="C81" s="95">
        <v>4834</v>
      </c>
      <c r="D81" s="106">
        <v>4</v>
      </c>
      <c r="E81" s="106">
        <v>3</v>
      </c>
      <c r="F81" s="107">
        <v>600</v>
      </c>
    </row>
    <row r="82" spans="1:6" ht="15.95" customHeight="1" x14ac:dyDescent="0.25">
      <c r="A82" s="63" t="s">
        <v>0</v>
      </c>
      <c r="B82" s="63" t="s">
        <v>26</v>
      </c>
      <c r="C82" s="64">
        <v>4976</v>
      </c>
      <c r="D82" s="65">
        <v>18</v>
      </c>
      <c r="E82" s="65">
        <v>2.25</v>
      </c>
      <c r="F82" s="66">
        <v>245</v>
      </c>
    </row>
    <row r="83" spans="1:6" ht="15.95" customHeight="1" x14ac:dyDescent="0.25">
      <c r="A83" s="119" t="s">
        <v>2</v>
      </c>
      <c r="B83" s="119" t="s">
        <v>26</v>
      </c>
      <c r="C83" s="95">
        <v>5024</v>
      </c>
      <c r="D83" s="106">
        <v>1</v>
      </c>
      <c r="E83" s="106">
        <v>0.75</v>
      </c>
      <c r="F83" s="107">
        <v>45</v>
      </c>
    </row>
    <row r="84" spans="1:6" ht="15.95" customHeight="1" thickBot="1" x14ac:dyDescent="0.3">
      <c r="A84" s="108" t="s">
        <v>5</v>
      </c>
      <c r="B84" s="108" t="s">
        <v>26</v>
      </c>
      <c r="C84" s="124">
        <v>5150</v>
      </c>
      <c r="D84" s="110">
        <v>3</v>
      </c>
      <c r="E84" s="110">
        <v>2.5</v>
      </c>
      <c r="F84" s="111">
        <v>360</v>
      </c>
    </row>
    <row r="85" spans="1:6" ht="15.95" customHeight="1" x14ac:dyDescent="0.25"/>
    <row r="86" spans="1:6" ht="15.95" customHeight="1" x14ac:dyDescent="0.25">
      <c r="A86" s="145" t="s">
        <v>46</v>
      </c>
      <c r="B86" s="145"/>
      <c r="C86" s="145"/>
      <c r="D86" s="146">
        <f>AVERAGE(D5:D84)</f>
        <v>8.7093749999999996</v>
      </c>
      <c r="E86" s="146">
        <f>AVERAGE(E5:E84)</f>
        <v>2.5718749999999999</v>
      </c>
      <c r="F86" s="146">
        <f>AVERAGE(F5:F84)</f>
        <v>213.03749999999999</v>
      </c>
    </row>
    <row r="87" spans="1:6" ht="15.95" customHeight="1" x14ac:dyDescent="0.25"/>
    <row r="88" spans="1:6" ht="15.95" customHeight="1" x14ac:dyDescent="0.25"/>
    <row r="89" spans="1:6" ht="15.95" customHeight="1" x14ac:dyDescent="0.25"/>
    <row r="90" spans="1:6" ht="15.95" customHeight="1" x14ac:dyDescent="0.25"/>
    <row r="91" spans="1:6" ht="15.95" customHeight="1" x14ac:dyDescent="0.25"/>
    <row r="92" spans="1:6" ht="15.95" customHeight="1" x14ac:dyDescent="0.25"/>
    <row r="93" spans="1:6" ht="15.95" customHeight="1" x14ac:dyDescent="0.25"/>
    <row r="94" spans="1:6" ht="15.95" customHeight="1" x14ac:dyDescent="0.25"/>
    <row r="95" spans="1:6" ht="15.95" customHeight="1" x14ac:dyDescent="0.25"/>
    <row r="96" spans="1:6" ht="15.95" customHeight="1" x14ac:dyDescent="0.25"/>
    <row r="97" ht="15.95" customHeight="1" x14ac:dyDescent="0.25"/>
    <row r="98" ht="15.95" customHeight="1" x14ac:dyDescent="0.25"/>
    <row r="99" ht="15.95" customHeight="1" x14ac:dyDescent="0.25"/>
    <row r="100" ht="15.95" customHeight="1" x14ac:dyDescent="0.25"/>
    <row r="101" ht="15.95" customHeight="1" x14ac:dyDescent="0.25"/>
    <row r="102" ht="15.95" customHeight="1" x14ac:dyDescent="0.25"/>
    <row r="103" ht="15.95" customHeight="1" x14ac:dyDescent="0.25"/>
    <row r="104" ht="15.95" customHeight="1" x14ac:dyDescent="0.25"/>
    <row r="105" ht="15.95" customHeight="1" x14ac:dyDescent="0.25"/>
    <row r="106" ht="15.95" customHeight="1" x14ac:dyDescent="0.25"/>
    <row r="107" ht="15.95" customHeight="1" x14ac:dyDescent="0.25"/>
    <row r="108" ht="15.95" customHeight="1" x14ac:dyDescent="0.25"/>
    <row r="109" ht="15.95" customHeight="1" x14ac:dyDescent="0.25"/>
    <row r="110" ht="15.95" customHeight="1" x14ac:dyDescent="0.25"/>
    <row r="111" ht="15.95" customHeight="1" x14ac:dyDescent="0.25"/>
    <row r="112" ht="15.95" customHeight="1" x14ac:dyDescent="0.25"/>
    <row r="113" ht="15.95" customHeight="1" x14ac:dyDescent="0.25"/>
  </sheetData>
  <sortState ref="Q5:T16">
    <sortCondition descending="1" ref="T5:T16"/>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historique </vt:lpstr>
      <vt:lpstr>calcul dispo</vt:lpstr>
      <vt:lpstr>impact pp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Users</dc:creator>
  <cp:lastModifiedBy>RPMI</cp:lastModifiedBy>
  <dcterms:created xsi:type="dcterms:W3CDTF">2015-01-20T13:42:32Z</dcterms:created>
  <dcterms:modified xsi:type="dcterms:W3CDTF">2015-05-21T06:37:17Z</dcterms:modified>
</cp:coreProperties>
</file>