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mc:AlternateContent xmlns:mc="http://schemas.openxmlformats.org/markup-compatibility/2006">
    <mc:Choice Requires="x15">
      <x15ac:absPath xmlns:x15ac="http://schemas.microsoft.com/office/spreadsheetml/2010/11/ac" url="M:\dec7sujets\capbp MARIA ISABEL\2024\PILOTAGE\Pilotage SUJETS 2024\CAP MENUISIER FABRICANT\4) envoi sefia\SEFIA_CAP Menuisier fabricant\EP2_CAP_MF_2024\"/>
    </mc:Choice>
  </mc:AlternateContent>
  <workbookProtection workbookPassword="C70A" lockStructure="1"/>
  <bookViews>
    <workbookView xWindow="-120" yWindow="-120" windowWidth="29040" windowHeight="15840" tabRatio="432" activeTab="3"/>
  </bookViews>
  <sheets>
    <sheet name="SESSION 2024" sheetId="1" r:id="rId1"/>
    <sheet name="EP1" sheetId="4" r:id="rId2"/>
    <sheet name="EP2 Centre" sheetId="5" r:id="rId3"/>
    <sheet name="EP2 Entreprise" sheetId="6" r:id="rId4"/>
  </sheets>
  <definedNames>
    <definedName name="_xlnm.Print_Area" localSheetId="1">'EP1'!$B$1:$S$63</definedName>
    <definedName name="_xlnm.Print_Area" localSheetId="2">'EP2 Centre'!$B$1:$S$105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0" i="1" l="1"/>
  <c r="L87" i="6"/>
  <c r="X85" i="6"/>
  <c r="W85" i="6"/>
  <c r="S85" i="6"/>
  <c r="Q85" i="6"/>
  <c r="R85" i="6" s="1"/>
  <c r="T85" i="6" s="1"/>
  <c r="X84" i="6"/>
  <c r="W84" i="6"/>
  <c r="U84" i="6"/>
  <c r="S84" i="6"/>
  <c r="Q84" i="6"/>
  <c r="R84" i="6" s="1"/>
  <c r="T84" i="6" s="1"/>
  <c r="AA83" i="6"/>
  <c r="X83" i="6"/>
  <c r="W83" i="6"/>
  <c r="S83" i="6"/>
  <c r="Q83" i="6"/>
  <c r="U83" i="6" s="1"/>
  <c r="M82" i="6"/>
  <c r="X81" i="6"/>
  <c r="W81" i="6"/>
  <c r="S81" i="6"/>
  <c r="Q81" i="6"/>
  <c r="U81" i="6" s="1"/>
  <c r="X80" i="6"/>
  <c r="W80" i="6"/>
  <c r="S80" i="6"/>
  <c r="Q80" i="6"/>
  <c r="U80" i="6" s="1"/>
  <c r="X79" i="6"/>
  <c r="W79" i="6"/>
  <c r="U79" i="6"/>
  <c r="S79" i="6"/>
  <c r="Q79" i="6"/>
  <c r="R79" i="6" s="1"/>
  <c r="T79" i="6" s="1"/>
  <c r="X78" i="6"/>
  <c r="W78" i="6"/>
  <c r="S78" i="6"/>
  <c r="Q78" i="6"/>
  <c r="U78" i="6" s="1"/>
  <c r="X77" i="6"/>
  <c r="W77" i="6"/>
  <c r="S77" i="6"/>
  <c r="Q77" i="6"/>
  <c r="U77" i="6" s="1"/>
  <c r="AA76" i="6"/>
  <c r="X76" i="6"/>
  <c r="W76" i="6"/>
  <c r="S76" i="6"/>
  <c r="R76" i="6"/>
  <c r="T76" i="6" s="1"/>
  <c r="Q76" i="6"/>
  <c r="U76" i="6" s="1"/>
  <c r="M75" i="6"/>
  <c r="X74" i="6"/>
  <c r="W74" i="6"/>
  <c r="S74" i="6"/>
  <c r="Q74" i="6"/>
  <c r="R74" i="6" s="1"/>
  <c r="T74" i="6" s="1"/>
  <c r="X73" i="6"/>
  <c r="W73" i="6"/>
  <c r="S73" i="6"/>
  <c r="Q73" i="6"/>
  <c r="U73" i="6" s="1"/>
  <c r="X72" i="6"/>
  <c r="W72" i="6"/>
  <c r="S72" i="6"/>
  <c r="Q72" i="6"/>
  <c r="U72" i="6" s="1"/>
  <c r="AA71" i="6"/>
  <c r="X71" i="6"/>
  <c r="W71" i="6"/>
  <c r="S71" i="6"/>
  <c r="Q71" i="6"/>
  <c r="U71" i="6" s="1"/>
  <c r="M70" i="6"/>
  <c r="X69" i="6"/>
  <c r="W69" i="6"/>
  <c r="S69" i="6"/>
  <c r="Q69" i="6"/>
  <c r="R69" i="6" s="1"/>
  <c r="T69" i="6" s="1"/>
  <c r="X68" i="6"/>
  <c r="W68" i="6"/>
  <c r="S68" i="6"/>
  <c r="Q68" i="6"/>
  <c r="U68" i="6" s="1"/>
  <c r="X67" i="6"/>
  <c r="W67" i="6"/>
  <c r="S67" i="6"/>
  <c r="Q67" i="6"/>
  <c r="U67" i="6" s="1"/>
  <c r="X66" i="6"/>
  <c r="W66" i="6"/>
  <c r="S66" i="6"/>
  <c r="Q66" i="6"/>
  <c r="U66" i="6" s="1"/>
  <c r="X65" i="6"/>
  <c r="W65" i="6"/>
  <c r="S65" i="6"/>
  <c r="Q65" i="6"/>
  <c r="R65" i="6" s="1"/>
  <c r="T65" i="6" s="1"/>
  <c r="X64" i="6"/>
  <c r="W64" i="6"/>
  <c r="S64" i="6"/>
  <c r="Q64" i="6"/>
  <c r="U64" i="6" s="1"/>
  <c r="X63" i="6"/>
  <c r="W63" i="6"/>
  <c r="S63" i="6"/>
  <c r="Q63" i="6"/>
  <c r="U63" i="6" s="1"/>
  <c r="X62" i="6"/>
  <c r="W62" i="6"/>
  <c r="S62" i="6"/>
  <c r="Q62" i="6"/>
  <c r="U62" i="6" s="1"/>
  <c r="AA61" i="6"/>
  <c r="X61" i="6"/>
  <c r="W61" i="6"/>
  <c r="S61" i="6"/>
  <c r="Q61" i="6"/>
  <c r="U61" i="6" s="1"/>
  <c r="M60" i="6"/>
  <c r="X59" i="6"/>
  <c r="W59" i="6"/>
  <c r="S59" i="6"/>
  <c r="Q59" i="6"/>
  <c r="U59" i="6" s="1"/>
  <c r="X58" i="6"/>
  <c r="W58" i="6"/>
  <c r="S58" i="6"/>
  <c r="Q58" i="6"/>
  <c r="U58" i="6" s="1"/>
  <c r="X57" i="6"/>
  <c r="W57" i="6"/>
  <c r="S57" i="6"/>
  <c r="Q57" i="6"/>
  <c r="U57" i="6" s="1"/>
  <c r="X56" i="6"/>
  <c r="W56" i="6"/>
  <c r="S56" i="6"/>
  <c r="Q56" i="6"/>
  <c r="R56" i="6" s="1"/>
  <c r="T56" i="6" s="1"/>
  <c r="X55" i="6"/>
  <c r="W55" i="6"/>
  <c r="S55" i="6"/>
  <c r="Q55" i="6"/>
  <c r="U55" i="6" s="1"/>
  <c r="X54" i="6"/>
  <c r="W54" i="6"/>
  <c r="S54" i="6"/>
  <c r="Q54" i="6"/>
  <c r="U54" i="6" s="1"/>
  <c r="X53" i="6"/>
  <c r="W53" i="6"/>
  <c r="S53" i="6"/>
  <c r="Q53" i="6"/>
  <c r="R53" i="6" s="1"/>
  <c r="T53" i="6" s="1"/>
  <c r="X52" i="6"/>
  <c r="W52" i="6"/>
  <c r="S52" i="6"/>
  <c r="Q52" i="6"/>
  <c r="R52" i="6" s="1"/>
  <c r="T52" i="6" s="1"/>
  <c r="X51" i="6"/>
  <c r="W51" i="6"/>
  <c r="S51" i="6"/>
  <c r="Q51" i="6"/>
  <c r="R51" i="6" s="1"/>
  <c r="T51" i="6" s="1"/>
  <c r="X50" i="6"/>
  <c r="W50" i="6"/>
  <c r="S50" i="6"/>
  <c r="R50" i="6"/>
  <c r="T50" i="6" s="1"/>
  <c r="Q50" i="6"/>
  <c r="U50" i="6" s="1"/>
  <c r="AA49" i="6"/>
  <c r="X49" i="6"/>
  <c r="W49" i="6"/>
  <c r="S49" i="6"/>
  <c r="R49" i="6"/>
  <c r="T49" i="6" s="1"/>
  <c r="Q49" i="6"/>
  <c r="U49" i="6" s="1"/>
  <c r="M48" i="6"/>
  <c r="K48" i="6"/>
  <c r="X47" i="6"/>
  <c r="W47" i="6"/>
  <c r="S47" i="6"/>
  <c r="Q47" i="6"/>
  <c r="U47" i="6" s="1"/>
  <c r="X46" i="6"/>
  <c r="W46" i="6"/>
  <c r="S46" i="6"/>
  <c r="Q46" i="6"/>
  <c r="U46" i="6" s="1"/>
  <c r="X45" i="6"/>
  <c r="W45" i="6"/>
  <c r="S45" i="6"/>
  <c r="K45" i="6" s="1"/>
  <c r="V45" i="6" s="1"/>
  <c r="Q45" i="6"/>
  <c r="R45" i="6" s="1"/>
  <c r="T45" i="6" s="1"/>
  <c r="X44" i="6"/>
  <c r="W44" i="6"/>
  <c r="S44" i="6"/>
  <c r="Q44" i="6"/>
  <c r="R44" i="6" s="1"/>
  <c r="T44" i="6" s="1"/>
  <c r="X43" i="6"/>
  <c r="W43" i="6"/>
  <c r="S43" i="6"/>
  <c r="Q43" i="6"/>
  <c r="U43" i="6" s="1"/>
  <c r="X42" i="6"/>
  <c r="W42" i="6"/>
  <c r="S42" i="6"/>
  <c r="Q42" i="6"/>
  <c r="U42" i="6" s="1"/>
  <c r="AA41" i="6"/>
  <c r="X41" i="6"/>
  <c r="W41" i="6"/>
  <c r="S41" i="6"/>
  <c r="Q41" i="6"/>
  <c r="U41" i="6" s="1"/>
  <c r="M40" i="6"/>
  <c r="X39" i="6"/>
  <c r="W39" i="6"/>
  <c r="S39" i="6"/>
  <c r="Q39" i="6"/>
  <c r="R39" i="6" s="1"/>
  <c r="T39" i="6" s="1"/>
  <c r="X38" i="6"/>
  <c r="W38" i="6"/>
  <c r="S38" i="6"/>
  <c r="Q38" i="6"/>
  <c r="U38" i="6" s="1"/>
  <c r="X37" i="6"/>
  <c r="W37" i="6"/>
  <c r="S37" i="6"/>
  <c r="Q37" i="6"/>
  <c r="U37" i="6" s="1"/>
  <c r="X36" i="6"/>
  <c r="W36" i="6"/>
  <c r="S36" i="6"/>
  <c r="Q36" i="6"/>
  <c r="R36" i="6" s="1"/>
  <c r="T36" i="6" s="1"/>
  <c r="X35" i="6"/>
  <c r="W35" i="6"/>
  <c r="S35" i="6"/>
  <c r="Q35" i="6"/>
  <c r="R35" i="6" s="1"/>
  <c r="T35" i="6" s="1"/>
  <c r="AA34" i="6"/>
  <c r="X34" i="6"/>
  <c r="W34" i="6"/>
  <c r="S34" i="6"/>
  <c r="Q34" i="6"/>
  <c r="R34" i="6" s="1"/>
  <c r="T34" i="6" s="1"/>
  <c r="M33" i="6"/>
  <c r="X32" i="6"/>
  <c r="W32" i="6"/>
  <c r="S32" i="6"/>
  <c r="Q32" i="6"/>
  <c r="U32" i="6" s="1"/>
  <c r="X31" i="6"/>
  <c r="W31" i="6"/>
  <c r="S31" i="6"/>
  <c r="Q31" i="6"/>
  <c r="R31" i="6" s="1"/>
  <c r="T31" i="6" s="1"/>
  <c r="X30" i="6"/>
  <c r="W30" i="6"/>
  <c r="S30" i="6"/>
  <c r="Q30" i="6"/>
  <c r="R30" i="6" s="1"/>
  <c r="T30" i="6" s="1"/>
  <c r="AA29" i="6"/>
  <c r="X29" i="6"/>
  <c r="W29" i="6"/>
  <c r="S29" i="6"/>
  <c r="Q29" i="6"/>
  <c r="U29" i="6" s="1"/>
  <c r="M28" i="6"/>
  <c r="X27" i="6"/>
  <c r="W27" i="6"/>
  <c r="S27" i="6"/>
  <c r="Q27" i="6"/>
  <c r="U27" i="6" s="1"/>
  <c r="X26" i="6"/>
  <c r="W26" i="6"/>
  <c r="S26" i="6"/>
  <c r="Q26" i="6"/>
  <c r="U26" i="6" s="1"/>
  <c r="X25" i="6"/>
  <c r="W25" i="6"/>
  <c r="S25" i="6"/>
  <c r="Q25" i="6"/>
  <c r="R25" i="6" s="1"/>
  <c r="T25" i="6" s="1"/>
  <c r="X24" i="6"/>
  <c r="W24" i="6"/>
  <c r="S24" i="6"/>
  <c r="Q24" i="6"/>
  <c r="U24" i="6" s="1"/>
  <c r="AA23" i="6"/>
  <c r="X23" i="6"/>
  <c r="W23" i="6"/>
  <c r="S23" i="6"/>
  <c r="Q23" i="6"/>
  <c r="R23" i="6" s="1"/>
  <c r="T23" i="6" s="1"/>
  <c r="M22" i="6"/>
  <c r="X21" i="6"/>
  <c r="W21" i="6"/>
  <c r="S21" i="6"/>
  <c r="Q21" i="6"/>
  <c r="U21" i="6" s="1"/>
  <c r="X20" i="6"/>
  <c r="W20" i="6"/>
  <c r="S20" i="6"/>
  <c r="K20" i="6" s="1"/>
  <c r="V20" i="6" s="1"/>
  <c r="Q20" i="6"/>
  <c r="R20" i="6" s="1"/>
  <c r="T20" i="6" s="1"/>
  <c r="X19" i="6"/>
  <c r="W19" i="6"/>
  <c r="S19" i="6"/>
  <c r="Q19" i="6"/>
  <c r="U19" i="6" s="1"/>
  <c r="X18" i="6"/>
  <c r="W18" i="6"/>
  <c r="S18" i="6"/>
  <c r="Q18" i="6"/>
  <c r="R18" i="6" s="1"/>
  <c r="T18" i="6" s="1"/>
  <c r="X17" i="6"/>
  <c r="W17" i="6"/>
  <c r="S17" i="6"/>
  <c r="Q17" i="6"/>
  <c r="R17" i="6" s="1"/>
  <c r="T17" i="6" s="1"/>
  <c r="AA16" i="6"/>
  <c r="X16" i="6"/>
  <c r="W16" i="6"/>
  <c r="S16" i="6"/>
  <c r="Q16" i="6"/>
  <c r="U16" i="6" s="1"/>
  <c r="M15" i="6"/>
  <c r="O15" i="6" s="1"/>
  <c r="R87" i="5"/>
  <c r="AD85" i="5"/>
  <c r="AC85" i="5"/>
  <c r="Y85" i="5"/>
  <c r="W85" i="5"/>
  <c r="X85" i="5" s="1"/>
  <c r="Z85" i="5" s="1"/>
  <c r="AD84" i="5"/>
  <c r="AC84" i="5"/>
  <c r="Y84" i="5"/>
  <c r="W84" i="5"/>
  <c r="X84" i="5" s="1"/>
  <c r="Z84" i="5" s="1"/>
  <c r="AG83" i="5"/>
  <c r="AD83" i="5"/>
  <c r="AC83" i="5"/>
  <c r="Y83" i="5"/>
  <c r="W83" i="5"/>
  <c r="AA83" i="5" s="1"/>
  <c r="S82" i="5"/>
  <c r="AD81" i="5"/>
  <c r="AC81" i="5"/>
  <c r="Y81" i="5"/>
  <c r="W81" i="5"/>
  <c r="AA81" i="5" s="1"/>
  <c r="AD80" i="5"/>
  <c r="AC80" i="5"/>
  <c r="Y80" i="5"/>
  <c r="W80" i="5"/>
  <c r="AA80" i="5" s="1"/>
  <c r="AD79" i="5"/>
  <c r="AC79" i="5"/>
  <c r="Y79" i="5"/>
  <c r="W79" i="5"/>
  <c r="X79" i="5" s="1"/>
  <c r="Z79" i="5" s="1"/>
  <c r="AD78" i="5"/>
  <c r="AC78" i="5"/>
  <c r="Y78" i="5"/>
  <c r="W78" i="5"/>
  <c r="AA78" i="5" s="1"/>
  <c r="AD77" i="5"/>
  <c r="AC77" i="5"/>
  <c r="Y77" i="5"/>
  <c r="W77" i="5"/>
  <c r="AA77" i="5" s="1"/>
  <c r="AG76" i="5"/>
  <c r="AD76" i="5"/>
  <c r="AC76" i="5"/>
  <c r="Y76" i="5"/>
  <c r="W76" i="5"/>
  <c r="AA76" i="5" s="1"/>
  <c r="S75" i="5"/>
  <c r="AD74" i="5"/>
  <c r="AC74" i="5"/>
  <c r="Y74" i="5"/>
  <c r="W74" i="5"/>
  <c r="X74" i="5" s="1"/>
  <c r="Z74" i="5" s="1"/>
  <c r="AD73" i="5"/>
  <c r="AC73" i="5"/>
  <c r="Y73" i="5"/>
  <c r="W73" i="5"/>
  <c r="AA73" i="5" s="1"/>
  <c r="AD72" i="5"/>
  <c r="AC72" i="5"/>
  <c r="Y72" i="5"/>
  <c r="W72" i="5"/>
  <c r="AA72" i="5" s="1"/>
  <c r="AG71" i="5"/>
  <c r="AD71" i="5"/>
  <c r="AC71" i="5"/>
  <c r="Y71" i="5"/>
  <c r="W71" i="5"/>
  <c r="AA71" i="5" s="1"/>
  <c r="S70" i="5"/>
  <c r="AD69" i="5"/>
  <c r="AC69" i="5"/>
  <c r="Y69" i="5"/>
  <c r="W69" i="5"/>
  <c r="X69" i="5" s="1"/>
  <c r="Z69" i="5" s="1"/>
  <c r="AD68" i="5"/>
  <c r="AC68" i="5"/>
  <c r="Y68" i="5"/>
  <c r="W68" i="5"/>
  <c r="AA68" i="5" s="1"/>
  <c r="AD67" i="5"/>
  <c r="AC67" i="5"/>
  <c r="Y67" i="5"/>
  <c r="W67" i="5"/>
  <c r="AA67" i="5" s="1"/>
  <c r="AD66" i="5"/>
  <c r="AC66" i="5"/>
  <c r="Y66" i="5"/>
  <c r="W66" i="5"/>
  <c r="AA66" i="5" s="1"/>
  <c r="AD65" i="5"/>
  <c r="AC65" i="5"/>
  <c r="Y65" i="5"/>
  <c r="W65" i="5"/>
  <c r="X65" i="5" s="1"/>
  <c r="Z65" i="5" s="1"/>
  <c r="AD64" i="5"/>
  <c r="AC64" i="5"/>
  <c r="Y64" i="5"/>
  <c r="W64" i="5"/>
  <c r="AA64" i="5" s="1"/>
  <c r="AD63" i="5"/>
  <c r="AC63" i="5"/>
  <c r="Y63" i="5"/>
  <c r="W63" i="5"/>
  <c r="AA63" i="5" s="1"/>
  <c r="AD62" i="5"/>
  <c r="AC62" i="5"/>
  <c r="Y62" i="5"/>
  <c r="W62" i="5"/>
  <c r="AA62" i="5" s="1"/>
  <c r="AG61" i="5"/>
  <c r="AD61" i="5"/>
  <c r="AC61" i="5"/>
  <c r="Y61" i="5"/>
  <c r="W61" i="5"/>
  <c r="AA61" i="5" s="1"/>
  <c r="S60" i="5"/>
  <c r="AD59" i="5"/>
  <c r="AC59" i="5"/>
  <c r="Y59" i="5"/>
  <c r="W59" i="5"/>
  <c r="AA59" i="5" s="1"/>
  <c r="AD58" i="5"/>
  <c r="AC58" i="5"/>
  <c r="Y58" i="5"/>
  <c r="W58" i="5"/>
  <c r="AA58" i="5" s="1"/>
  <c r="AD57" i="5"/>
  <c r="AC57" i="5"/>
  <c r="Y57" i="5"/>
  <c r="W57" i="5"/>
  <c r="X57" i="5" s="1"/>
  <c r="Z57" i="5" s="1"/>
  <c r="AD56" i="5"/>
  <c r="AC56" i="5"/>
  <c r="Y56" i="5"/>
  <c r="W56" i="5"/>
  <c r="X56" i="5" s="1"/>
  <c r="Z56" i="5" s="1"/>
  <c r="AD55" i="5"/>
  <c r="AC55" i="5"/>
  <c r="Y55" i="5"/>
  <c r="W55" i="5"/>
  <c r="AA55" i="5" s="1"/>
  <c r="AD54" i="5"/>
  <c r="AC54" i="5"/>
  <c r="Y54" i="5"/>
  <c r="W54" i="5"/>
  <c r="AA54" i="5" s="1"/>
  <c r="AD53" i="5"/>
  <c r="AC53" i="5"/>
  <c r="Y53" i="5"/>
  <c r="W53" i="5"/>
  <c r="AA53" i="5" s="1"/>
  <c r="AD52" i="5"/>
  <c r="AC52" i="5"/>
  <c r="Y52" i="5"/>
  <c r="W52" i="5"/>
  <c r="X52" i="5" s="1"/>
  <c r="Z52" i="5" s="1"/>
  <c r="AD51" i="5"/>
  <c r="AC51" i="5"/>
  <c r="Y51" i="5"/>
  <c r="W51" i="5"/>
  <c r="AA51" i="5" s="1"/>
  <c r="AD50" i="5"/>
  <c r="AC50" i="5"/>
  <c r="Y50" i="5"/>
  <c r="W50" i="5"/>
  <c r="AA50" i="5" s="1"/>
  <c r="AG49" i="5"/>
  <c r="AD49" i="5"/>
  <c r="AC49" i="5"/>
  <c r="Y49" i="5"/>
  <c r="W49" i="5"/>
  <c r="AA49" i="5" s="1"/>
  <c r="S48" i="5"/>
  <c r="Q48" i="5"/>
  <c r="AD47" i="5"/>
  <c r="AC47" i="5"/>
  <c r="Y47" i="5"/>
  <c r="W47" i="5"/>
  <c r="AA47" i="5" s="1"/>
  <c r="AD46" i="5"/>
  <c r="AC46" i="5"/>
  <c r="Y46" i="5"/>
  <c r="W46" i="5"/>
  <c r="AA46" i="5" s="1"/>
  <c r="AD45" i="5"/>
  <c r="AC45" i="5"/>
  <c r="Y45" i="5"/>
  <c r="W45" i="5"/>
  <c r="X45" i="5" s="1"/>
  <c r="Z45" i="5" s="1"/>
  <c r="AD44" i="5"/>
  <c r="AC44" i="5"/>
  <c r="Y44" i="5"/>
  <c r="W44" i="5"/>
  <c r="X44" i="5" s="1"/>
  <c r="Z44" i="5" s="1"/>
  <c r="AD43" i="5"/>
  <c r="AC43" i="5"/>
  <c r="Y43" i="5"/>
  <c r="W43" i="5"/>
  <c r="AA43" i="5" s="1"/>
  <c r="AD42" i="5"/>
  <c r="AC42" i="5"/>
  <c r="Y42" i="5"/>
  <c r="W42" i="5"/>
  <c r="AA42" i="5" s="1"/>
  <c r="AG41" i="5"/>
  <c r="AD41" i="5"/>
  <c r="AC41" i="5"/>
  <c r="Y41" i="5"/>
  <c r="W41" i="5"/>
  <c r="AA41" i="5" s="1"/>
  <c r="S40" i="5"/>
  <c r="AD39" i="5"/>
  <c r="AC39" i="5"/>
  <c r="Y39" i="5"/>
  <c r="W39" i="5"/>
  <c r="X39" i="5" s="1"/>
  <c r="Z39" i="5" s="1"/>
  <c r="AD38" i="5"/>
  <c r="AC38" i="5"/>
  <c r="Y38" i="5"/>
  <c r="W38" i="5"/>
  <c r="AA38" i="5" s="1"/>
  <c r="AD37" i="5"/>
  <c r="AC37" i="5"/>
  <c r="Y37" i="5"/>
  <c r="W37" i="5"/>
  <c r="AA37" i="5" s="1"/>
  <c r="AD36" i="5"/>
  <c r="AC36" i="5"/>
  <c r="Y36" i="5"/>
  <c r="W36" i="5"/>
  <c r="X36" i="5" s="1"/>
  <c r="Z36" i="5" s="1"/>
  <c r="AD35" i="5"/>
  <c r="AC35" i="5"/>
  <c r="Y35" i="5"/>
  <c r="W35" i="5"/>
  <c r="X35" i="5" s="1"/>
  <c r="Z35" i="5" s="1"/>
  <c r="AG34" i="5"/>
  <c r="AD34" i="5"/>
  <c r="AC34" i="5"/>
  <c r="Y34" i="5"/>
  <c r="W34" i="5"/>
  <c r="X34" i="5" s="1"/>
  <c r="Z34" i="5" s="1"/>
  <c r="S33" i="5"/>
  <c r="AD32" i="5"/>
  <c r="AC32" i="5"/>
  <c r="Y32" i="5"/>
  <c r="W32" i="5"/>
  <c r="AA32" i="5" s="1"/>
  <c r="AD31" i="5"/>
  <c r="AC31" i="5"/>
  <c r="Y31" i="5"/>
  <c r="W31" i="5"/>
  <c r="X31" i="5" s="1"/>
  <c r="Z31" i="5" s="1"/>
  <c r="AD30" i="5"/>
  <c r="AC30" i="5"/>
  <c r="Y30" i="5"/>
  <c r="W30" i="5"/>
  <c r="X30" i="5" s="1"/>
  <c r="Z30" i="5" s="1"/>
  <c r="AG29" i="5"/>
  <c r="AD29" i="5"/>
  <c r="AC29" i="5"/>
  <c r="Y29" i="5"/>
  <c r="W29" i="5"/>
  <c r="AA29" i="5" s="1"/>
  <c r="S28" i="5"/>
  <c r="AD27" i="5"/>
  <c r="AC27" i="5"/>
  <c r="Y27" i="5"/>
  <c r="W27" i="5"/>
  <c r="AA27" i="5" s="1"/>
  <c r="AD26" i="5"/>
  <c r="AC26" i="5"/>
  <c r="Y26" i="5"/>
  <c r="W26" i="5"/>
  <c r="AA26" i="5" s="1"/>
  <c r="AD25" i="5"/>
  <c r="AC25" i="5"/>
  <c r="Y25" i="5"/>
  <c r="W25" i="5"/>
  <c r="X25" i="5" s="1"/>
  <c r="Z25" i="5" s="1"/>
  <c r="AD24" i="5"/>
  <c r="AC24" i="5"/>
  <c r="Y24" i="5"/>
  <c r="W24" i="5"/>
  <c r="AA24" i="5" s="1"/>
  <c r="AG23" i="5"/>
  <c r="AD23" i="5"/>
  <c r="AC23" i="5"/>
  <c r="Y23" i="5"/>
  <c r="W23" i="5"/>
  <c r="X23" i="5" s="1"/>
  <c r="Z23" i="5" s="1"/>
  <c r="S22" i="5"/>
  <c r="AD21" i="5"/>
  <c r="AC21" i="5"/>
  <c r="Y21" i="5"/>
  <c r="W21" i="5"/>
  <c r="AA21" i="5" s="1"/>
  <c r="AD20" i="5"/>
  <c r="AC20" i="5"/>
  <c r="Y20" i="5"/>
  <c r="W20" i="5"/>
  <c r="X20" i="5" s="1"/>
  <c r="Z20" i="5" s="1"/>
  <c r="AD19" i="5"/>
  <c r="AC19" i="5"/>
  <c r="Y19" i="5"/>
  <c r="W19" i="5"/>
  <c r="X19" i="5" s="1"/>
  <c r="Z19" i="5" s="1"/>
  <c r="AD18" i="5"/>
  <c r="AC18" i="5"/>
  <c r="Y18" i="5"/>
  <c r="W18" i="5"/>
  <c r="X18" i="5" s="1"/>
  <c r="Z18" i="5" s="1"/>
  <c r="AD17" i="5"/>
  <c r="AC17" i="5"/>
  <c r="Y17" i="5"/>
  <c r="W17" i="5"/>
  <c r="AA17" i="5" s="1"/>
  <c r="AG16" i="5"/>
  <c r="AD16" i="5"/>
  <c r="AC16" i="5"/>
  <c r="Y16" i="5"/>
  <c r="W16" i="5"/>
  <c r="X16" i="5" s="1"/>
  <c r="Z16" i="5" s="1"/>
  <c r="S15" i="5"/>
  <c r="U15" i="5" s="1"/>
  <c r="R47" i="4"/>
  <c r="AD45" i="4"/>
  <c r="AC45" i="4"/>
  <c r="Y45" i="4"/>
  <c r="W45" i="4"/>
  <c r="X45" i="4" s="1"/>
  <c r="Z45" i="4" s="1"/>
  <c r="AD44" i="4"/>
  <c r="AC44" i="4"/>
  <c r="Y44" i="4"/>
  <c r="W44" i="4"/>
  <c r="X44" i="4" s="1"/>
  <c r="Z44" i="4" s="1"/>
  <c r="AG43" i="4"/>
  <c r="AD43" i="4"/>
  <c r="AC43" i="4"/>
  <c r="Y43" i="4"/>
  <c r="W43" i="4"/>
  <c r="AA43" i="4" s="1"/>
  <c r="S42" i="4"/>
  <c r="AD41" i="4"/>
  <c r="AC41" i="4"/>
  <c r="Y41" i="4"/>
  <c r="W41" i="4"/>
  <c r="X41" i="4" s="1"/>
  <c r="Z41" i="4" s="1"/>
  <c r="AD40" i="4"/>
  <c r="AC40" i="4"/>
  <c r="Y40" i="4"/>
  <c r="W40" i="4"/>
  <c r="X40" i="4" s="1"/>
  <c r="Z40" i="4" s="1"/>
  <c r="AD39" i="4"/>
  <c r="AC39" i="4"/>
  <c r="Y39" i="4"/>
  <c r="W39" i="4"/>
  <c r="X39" i="4" s="1"/>
  <c r="Z39" i="4" s="1"/>
  <c r="AG38" i="4"/>
  <c r="AD38" i="4"/>
  <c r="AC38" i="4"/>
  <c r="Y38" i="4"/>
  <c r="W38" i="4"/>
  <c r="AA38" i="4" s="1"/>
  <c r="S37" i="4"/>
  <c r="AD36" i="4"/>
  <c r="AC36" i="4"/>
  <c r="Y36" i="4"/>
  <c r="W36" i="4"/>
  <c r="X36" i="4" s="1"/>
  <c r="Z36" i="4" s="1"/>
  <c r="AD35" i="4"/>
  <c r="AC35" i="4"/>
  <c r="Y35" i="4"/>
  <c r="W35" i="4"/>
  <c r="X35" i="4" s="1"/>
  <c r="Z35" i="4" s="1"/>
  <c r="AG34" i="4"/>
  <c r="AD34" i="4"/>
  <c r="AC34" i="4"/>
  <c r="Y34" i="4"/>
  <c r="W34" i="4"/>
  <c r="X34" i="4" s="1"/>
  <c r="Z34" i="4" s="1"/>
  <c r="S33" i="4"/>
  <c r="AD32" i="4"/>
  <c r="AC32" i="4"/>
  <c r="Y32" i="4"/>
  <c r="W32" i="4"/>
  <c r="AA32" i="4" s="1"/>
  <c r="AD31" i="4"/>
  <c r="AC31" i="4"/>
  <c r="Y31" i="4"/>
  <c r="W31" i="4"/>
  <c r="X31" i="4" s="1"/>
  <c r="Z31" i="4" s="1"/>
  <c r="AG30" i="4"/>
  <c r="AD30" i="4"/>
  <c r="AC30" i="4"/>
  <c r="Y30" i="4"/>
  <c r="W30" i="4"/>
  <c r="AA30" i="4" s="1"/>
  <c r="S29" i="4"/>
  <c r="AD28" i="4"/>
  <c r="AC28" i="4"/>
  <c r="Y28" i="4"/>
  <c r="W28" i="4"/>
  <c r="X28" i="4" s="1"/>
  <c r="Z28" i="4" s="1"/>
  <c r="AD27" i="4"/>
  <c r="AC27" i="4"/>
  <c r="Y27" i="4"/>
  <c r="W27" i="4"/>
  <c r="AA27" i="4" s="1"/>
  <c r="AD26" i="4"/>
  <c r="AC26" i="4"/>
  <c r="Y26" i="4"/>
  <c r="W26" i="4"/>
  <c r="X26" i="4" s="1"/>
  <c r="Z26" i="4" s="1"/>
  <c r="AG25" i="4"/>
  <c r="AD25" i="4"/>
  <c r="AC25" i="4"/>
  <c r="Y25" i="4"/>
  <c r="W25" i="4"/>
  <c r="AA25" i="4" s="1"/>
  <c r="S24" i="4"/>
  <c r="AD23" i="4"/>
  <c r="AC23" i="4"/>
  <c r="Y23" i="4"/>
  <c r="W23" i="4"/>
  <c r="X23" i="4" s="1"/>
  <c r="Z23" i="4" s="1"/>
  <c r="AD22" i="4"/>
  <c r="AC22" i="4"/>
  <c r="Y22" i="4"/>
  <c r="W22" i="4"/>
  <c r="AA22" i="4" s="1"/>
  <c r="AD21" i="4"/>
  <c r="AC21" i="4"/>
  <c r="Y21" i="4"/>
  <c r="W21" i="4"/>
  <c r="X21" i="4" s="1"/>
  <c r="Z21" i="4" s="1"/>
  <c r="AD20" i="4"/>
  <c r="AC20" i="4"/>
  <c r="Y20" i="4"/>
  <c r="W20" i="4"/>
  <c r="X20" i="4" s="1"/>
  <c r="Z20" i="4" s="1"/>
  <c r="AD19" i="4"/>
  <c r="AC19" i="4"/>
  <c r="Y19" i="4"/>
  <c r="W19" i="4"/>
  <c r="AA19" i="4" s="1"/>
  <c r="AD18" i="4"/>
  <c r="AC18" i="4"/>
  <c r="Y18" i="4"/>
  <c r="W18" i="4"/>
  <c r="AA18" i="4" s="1"/>
  <c r="AD17" i="4"/>
  <c r="AC17" i="4"/>
  <c r="Y17" i="4"/>
  <c r="W17" i="4"/>
  <c r="X17" i="4" s="1"/>
  <c r="Z17" i="4" s="1"/>
  <c r="AG16" i="4"/>
  <c r="AD16" i="4"/>
  <c r="AC16" i="4"/>
  <c r="Y16" i="4"/>
  <c r="W16" i="4"/>
  <c r="AA16" i="4" s="1"/>
  <c r="S15" i="4"/>
  <c r="U15" i="4" s="1"/>
  <c r="X78" i="5" l="1"/>
  <c r="Z78" i="5" s="1"/>
  <c r="Q43" i="4"/>
  <c r="AB43" i="4" s="1"/>
  <c r="K29" i="6"/>
  <c r="V29" i="6" s="1"/>
  <c r="X43" i="5"/>
  <c r="Z43" i="5" s="1"/>
  <c r="X55" i="5"/>
  <c r="Z55" i="5" s="1"/>
  <c r="X71" i="5"/>
  <c r="Z71" i="5" s="1"/>
  <c r="Q35" i="5"/>
  <c r="AB35" i="5" s="1"/>
  <c r="X53" i="5"/>
  <c r="Z53" i="5" s="1"/>
  <c r="Q38" i="5"/>
  <c r="AB38" i="5" s="1"/>
  <c r="U16" i="5"/>
  <c r="Q17" i="5"/>
  <c r="AB17" i="5" s="1"/>
  <c r="X21" i="5"/>
  <c r="Z21" i="5" s="1"/>
  <c r="V16" i="5"/>
  <c r="X42" i="5"/>
  <c r="Z42" i="5" s="1"/>
  <c r="X83" i="5"/>
  <c r="Z83" i="5" s="1"/>
  <c r="AH83" i="5" s="1"/>
  <c r="AA23" i="5"/>
  <c r="Q30" i="5"/>
  <c r="AB30" i="5" s="1"/>
  <c r="Q20" i="5"/>
  <c r="AB20" i="5" s="1"/>
  <c r="Q24" i="5"/>
  <c r="AB24" i="5" s="1"/>
  <c r="Q37" i="5"/>
  <c r="AB37" i="5" s="1"/>
  <c r="AA18" i="5"/>
  <c r="X59" i="5"/>
  <c r="Z59" i="5" s="1"/>
  <c r="X67" i="5"/>
  <c r="Z67" i="5" s="1"/>
  <c r="X73" i="5"/>
  <c r="Z73" i="5" s="1"/>
  <c r="X50" i="5"/>
  <c r="Z50" i="5" s="1"/>
  <c r="X29" i="5"/>
  <c r="Z29" i="5" s="1"/>
  <c r="X54" i="5"/>
  <c r="Z54" i="5" s="1"/>
  <c r="X38" i="5"/>
  <c r="Z38" i="5" s="1"/>
  <c r="X77" i="5"/>
  <c r="Z77" i="5" s="1"/>
  <c r="Q23" i="5"/>
  <c r="AB23" i="5" s="1"/>
  <c r="X37" i="5"/>
  <c r="Z37" i="5" s="1"/>
  <c r="X58" i="5"/>
  <c r="Z58" i="5" s="1"/>
  <c r="X62" i="5"/>
  <c r="Z62" i="5" s="1"/>
  <c r="Q27" i="5"/>
  <c r="AB27" i="5" s="1"/>
  <c r="Q39" i="5"/>
  <c r="AB39" i="5" s="1"/>
  <c r="AA84" i="5"/>
  <c r="AA21" i="4"/>
  <c r="AA20" i="4"/>
  <c r="AA40" i="4"/>
  <c r="X25" i="4"/>
  <c r="Z25" i="4" s="1"/>
  <c r="U16" i="4"/>
  <c r="X16" i="4"/>
  <c r="Z16" i="4" s="1"/>
  <c r="X30" i="4"/>
  <c r="Z30" i="4" s="1"/>
  <c r="Q16" i="4"/>
  <c r="AB16" i="4" s="1"/>
  <c r="V16" i="4"/>
  <c r="X22" i="4"/>
  <c r="Z22" i="4" s="1"/>
  <c r="X26" i="5"/>
  <c r="Z26" i="5" s="1"/>
  <c r="X51" i="5"/>
  <c r="Z51" i="5" s="1"/>
  <c r="X63" i="5"/>
  <c r="Z63" i="5" s="1"/>
  <c r="X68" i="5"/>
  <c r="Z68" i="5" s="1"/>
  <c r="Q69" i="5"/>
  <c r="AB69" i="5" s="1"/>
  <c r="X76" i="5"/>
  <c r="Z76" i="5" s="1"/>
  <c r="AA17" i="4"/>
  <c r="AA26" i="4"/>
  <c r="X32" i="4"/>
  <c r="Z32" i="4" s="1"/>
  <c r="AA19" i="5"/>
  <c r="Q31" i="5"/>
  <c r="AB31" i="5" s="1"/>
  <c r="X41" i="5"/>
  <c r="Z41" i="5" s="1"/>
  <c r="X46" i="5"/>
  <c r="Z46" i="5" s="1"/>
  <c r="X72" i="5"/>
  <c r="Z72" i="5" s="1"/>
  <c r="AA79" i="5"/>
  <c r="AF76" i="5" s="1"/>
  <c r="AF81" i="5" s="1"/>
  <c r="Q83" i="5"/>
  <c r="AB83" i="5" s="1"/>
  <c r="R46" i="6"/>
  <c r="T46" i="6" s="1"/>
  <c r="R63" i="6"/>
  <c r="T63" i="6" s="1"/>
  <c r="Q19" i="4"/>
  <c r="AB19" i="4" s="1"/>
  <c r="AE43" i="4"/>
  <c r="Q45" i="4"/>
  <c r="AB45" i="4" s="1"/>
  <c r="X81" i="5"/>
  <c r="Z81" i="5" s="1"/>
  <c r="Q84" i="5"/>
  <c r="AB84" i="5" s="1"/>
  <c r="R26" i="6"/>
  <c r="T26" i="6" s="1"/>
  <c r="U30" i="6"/>
  <c r="K71" i="6"/>
  <c r="V71" i="6" s="1"/>
  <c r="K73" i="6"/>
  <c r="V73" i="6" s="1"/>
  <c r="R81" i="6"/>
  <c r="T81" i="6" s="1"/>
  <c r="X18" i="4"/>
  <c r="Z18" i="4" s="1"/>
  <c r="X27" i="4"/>
  <c r="Z27" i="4" s="1"/>
  <c r="Q38" i="4"/>
  <c r="AB38" i="4" s="1"/>
  <c r="Q29" i="5"/>
  <c r="AB29" i="5" s="1"/>
  <c r="AA30" i="5"/>
  <c r="X32" i="5"/>
  <c r="Z32" i="5" s="1"/>
  <c r="Q36" i="5"/>
  <c r="AB36" i="5" s="1"/>
  <c r="X49" i="5"/>
  <c r="Z49" i="5" s="1"/>
  <c r="X61" i="5"/>
  <c r="Z61" i="5" s="1"/>
  <c r="X64" i="5"/>
  <c r="Z64" i="5" s="1"/>
  <c r="X80" i="5"/>
  <c r="Z80" i="5" s="1"/>
  <c r="U35" i="6"/>
  <c r="U52" i="6"/>
  <c r="R58" i="6"/>
  <c r="T58" i="6" s="1"/>
  <c r="U69" i="6"/>
  <c r="Q44" i="4"/>
  <c r="AB44" i="4" s="1"/>
  <c r="X27" i="5"/>
  <c r="Z27" i="5" s="1"/>
  <c r="X47" i="5"/>
  <c r="Z47" i="5" s="1"/>
  <c r="AA52" i="5"/>
  <c r="X66" i="5"/>
  <c r="Z66" i="5" s="1"/>
  <c r="AA69" i="5"/>
  <c r="K64" i="6"/>
  <c r="V64" i="6" s="1"/>
  <c r="R66" i="6"/>
  <c r="T66" i="6" s="1"/>
  <c r="K78" i="6"/>
  <c r="V78" i="6" s="1"/>
  <c r="AA20" i="5"/>
  <c r="R21" i="6"/>
  <c r="T21" i="6" s="1"/>
  <c r="R61" i="6"/>
  <c r="T61" i="6" s="1"/>
  <c r="R68" i="6"/>
  <c r="T68" i="6" s="1"/>
  <c r="K30" i="6"/>
  <c r="V30" i="6" s="1"/>
  <c r="K35" i="6"/>
  <c r="V35" i="6" s="1"/>
  <c r="K84" i="6"/>
  <c r="V84" i="6" s="1"/>
  <c r="K69" i="6"/>
  <c r="V69" i="6" s="1"/>
  <c r="K68" i="6"/>
  <c r="V68" i="6" s="1"/>
  <c r="K62" i="6"/>
  <c r="V62" i="6" s="1"/>
  <c r="K79" i="6"/>
  <c r="V79" i="6" s="1"/>
  <c r="K76" i="6"/>
  <c r="V76" i="6" s="1"/>
  <c r="K31" i="6"/>
  <c r="V31" i="6" s="1"/>
  <c r="K27" i="6"/>
  <c r="V27" i="6" s="1"/>
  <c r="K24" i="6"/>
  <c r="V24" i="6" s="1"/>
  <c r="K19" i="6"/>
  <c r="V19" i="6" s="1"/>
  <c r="K18" i="6"/>
  <c r="V18" i="6" s="1"/>
  <c r="Q18" i="5"/>
  <c r="AB18" i="5" s="1"/>
  <c r="Q19" i="5"/>
  <c r="AB19" i="5" s="1"/>
  <c r="Q21" i="5"/>
  <c r="AB21" i="5" s="1"/>
  <c r="Q25" i="5"/>
  <c r="AB25" i="5" s="1"/>
  <c r="AE34" i="5"/>
  <c r="Q45" i="5"/>
  <c r="AB45" i="5" s="1"/>
  <c r="AE83" i="5"/>
  <c r="AI83" i="5"/>
  <c r="Q85" i="5"/>
  <c r="AB85" i="5" s="1"/>
  <c r="Q76" i="5"/>
  <c r="AB76" i="5" s="1"/>
  <c r="Q63" i="5"/>
  <c r="AB63" i="5" s="1"/>
  <c r="Q44" i="5"/>
  <c r="AB44" i="5" s="1"/>
  <c r="Q43" i="5"/>
  <c r="AB43" i="5" s="1"/>
  <c r="Q41" i="5"/>
  <c r="AB41" i="5" s="1"/>
  <c r="AI34" i="5"/>
  <c r="Q34" i="5"/>
  <c r="AB34" i="5" s="1"/>
  <c r="Q32" i="5"/>
  <c r="AB32" i="5" s="1"/>
  <c r="AE29" i="5"/>
  <c r="Q26" i="5"/>
  <c r="AB26" i="5" s="1"/>
  <c r="AE23" i="5"/>
  <c r="AE16" i="5"/>
  <c r="Q16" i="5"/>
  <c r="AB16" i="5" s="1"/>
  <c r="AI43" i="4"/>
  <c r="Q39" i="4"/>
  <c r="AB39" i="4" s="1"/>
  <c r="Q27" i="4"/>
  <c r="AB27" i="4" s="1"/>
  <c r="Q23" i="4"/>
  <c r="AB23" i="4" s="1"/>
  <c r="Q22" i="4"/>
  <c r="AB22" i="4" s="1"/>
  <c r="Q20" i="4"/>
  <c r="AB20" i="4" s="1"/>
  <c r="Q18" i="4"/>
  <c r="AB18" i="4" s="1"/>
  <c r="K50" i="6"/>
  <c r="V50" i="6" s="1"/>
  <c r="K38" i="6"/>
  <c r="V38" i="6" s="1"/>
  <c r="K37" i="6"/>
  <c r="V37" i="6" s="1"/>
  <c r="AC83" i="6"/>
  <c r="K83" i="6"/>
  <c r="V83" i="6" s="1"/>
  <c r="K81" i="6"/>
  <c r="V81" i="6" s="1"/>
  <c r="K80" i="6"/>
  <c r="V80" i="6" s="1"/>
  <c r="K74" i="6"/>
  <c r="V74" i="6" s="1"/>
  <c r="K66" i="6"/>
  <c r="V66" i="6" s="1"/>
  <c r="K59" i="6"/>
  <c r="V59" i="6" s="1"/>
  <c r="Y49" i="6"/>
  <c r="K44" i="6"/>
  <c r="V44" i="6" s="1"/>
  <c r="K42" i="6"/>
  <c r="V42" i="6" s="1"/>
  <c r="K34" i="6"/>
  <c r="V34" i="6" s="1"/>
  <c r="K49" i="6"/>
  <c r="V49" i="6" s="1"/>
  <c r="K51" i="6"/>
  <c r="V51" i="6" s="1"/>
  <c r="K52" i="6"/>
  <c r="V52" i="6" s="1"/>
  <c r="K53" i="6"/>
  <c r="V53" i="6" s="1"/>
  <c r="K55" i="6"/>
  <c r="V55" i="6" s="1"/>
  <c r="K58" i="6"/>
  <c r="V58" i="6" s="1"/>
  <c r="K46" i="6"/>
  <c r="V46" i="6" s="1"/>
  <c r="K47" i="6"/>
  <c r="V47" i="6" s="1"/>
  <c r="K36" i="6"/>
  <c r="V36" i="6" s="1"/>
  <c r="K21" i="6"/>
  <c r="V21" i="6" s="1"/>
  <c r="Y16" i="6"/>
  <c r="K23" i="6"/>
  <c r="V23" i="6" s="1"/>
  <c r="Q78" i="5"/>
  <c r="AB78" i="5" s="1"/>
  <c r="Q74" i="5"/>
  <c r="AB74" i="5" s="1"/>
  <c r="Q73" i="5"/>
  <c r="AB73" i="5" s="1"/>
  <c r="Q66" i="5"/>
  <c r="AB66" i="5" s="1"/>
  <c r="Q68" i="5"/>
  <c r="AB68" i="5" s="1"/>
  <c r="Q65" i="5"/>
  <c r="AB65" i="5" s="1"/>
  <c r="Q51" i="5"/>
  <c r="AB51" i="5" s="1"/>
  <c r="Q56" i="5"/>
  <c r="AB56" i="5" s="1"/>
  <c r="Q57" i="5"/>
  <c r="AB57" i="5" s="1"/>
  <c r="Q55" i="5"/>
  <c r="AB55" i="5" s="1"/>
  <c r="Q46" i="5"/>
  <c r="AB46" i="5" s="1"/>
  <c r="Q47" i="5"/>
  <c r="AB47" i="5" s="1"/>
  <c r="Q79" i="5"/>
  <c r="AB79" i="5" s="1"/>
  <c r="Q81" i="5"/>
  <c r="AB81" i="5" s="1"/>
  <c r="Q80" i="5"/>
  <c r="AB80" i="5" s="1"/>
  <c r="AE76" i="5"/>
  <c r="Q71" i="5"/>
  <c r="AB71" i="5" s="1"/>
  <c r="Q64" i="5"/>
  <c r="AB64" i="5" s="1"/>
  <c r="Q62" i="5"/>
  <c r="AB62" i="5" s="1"/>
  <c r="Q49" i="5"/>
  <c r="AB49" i="5" s="1"/>
  <c r="Q53" i="5"/>
  <c r="AB53" i="5" s="1"/>
  <c r="Q52" i="5"/>
  <c r="AB52" i="5" s="1"/>
  <c r="Q58" i="5"/>
  <c r="AB58" i="5" s="1"/>
  <c r="AE49" i="5"/>
  <c r="Q54" i="5"/>
  <c r="AB54" i="5" s="1"/>
  <c r="Q59" i="5"/>
  <c r="AB59" i="5" s="1"/>
  <c r="AE71" i="5"/>
  <c r="Q67" i="5"/>
  <c r="AB67" i="5" s="1"/>
  <c r="Q40" i="4"/>
  <c r="AB40" i="4" s="1"/>
  <c r="Q17" i="4"/>
  <c r="AB17" i="4" s="1"/>
  <c r="Q21" i="4"/>
  <c r="AB21" i="4" s="1"/>
  <c r="AE38" i="4"/>
  <c r="Q31" i="4"/>
  <c r="AB31" i="4" s="1"/>
  <c r="AI16" i="4"/>
  <c r="Q26" i="4"/>
  <c r="AB26" i="4" s="1"/>
  <c r="AE30" i="4"/>
  <c r="AI38" i="4"/>
  <c r="Q36" i="4"/>
  <c r="AB36" i="4" s="1"/>
  <c r="AE34" i="4"/>
  <c r="Q35" i="4"/>
  <c r="AB35" i="4" s="1"/>
  <c r="AI30" i="4"/>
  <c r="R51" i="4"/>
  <c r="AI34" i="4"/>
  <c r="AJ34" i="4" s="1"/>
  <c r="Q32" i="4"/>
  <c r="AB32" i="4" s="1"/>
  <c r="AE25" i="4"/>
  <c r="Q28" i="4"/>
  <c r="AB28" i="4" s="1"/>
  <c r="AI25" i="4"/>
  <c r="R16" i="6"/>
  <c r="T16" i="6" s="1"/>
  <c r="U17" i="6"/>
  <c r="U23" i="6"/>
  <c r="K26" i="6"/>
  <c r="V26" i="6" s="1"/>
  <c r="Y23" i="6"/>
  <c r="R32" i="6"/>
  <c r="T32" i="6" s="1"/>
  <c r="K41" i="6"/>
  <c r="V41" i="6" s="1"/>
  <c r="R43" i="6"/>
  <c r="T43" i="6" s="1"/>
  <c r="R54" i="6"/>
  <c r="T54" i="6" s="1"/>
  <c r="R57" i="6"/>
  <c r="T57" i="6" s="1"/>
  <c r="K63" i="6"/>
  <c r="V63" i="6" s="1"/>
  <c r="R72" i="6"/>
  <c r="T72" i="6" s="1"/>
  <c r="Y76" i="6"/>
  <c r="R78" i="6"/>
  <c r="T78" i="6" s="1"/>
  <c r="R80" i="6"/>
  <c r="T80" i="6" s="1"/>
  <c r="Y83" i="6"/>
  <c r="K85" i="6"/>
  <c r="V85" i="6" s="1"/>
  <c r="O16" i="6"/>
  <c r="K16" i="6"/>
  <c r="V16" i="6" s="1"/>
  <c r="U18" i="6"/>
  <c r="K25" i="6"/>
  <c r="V25" i="6" s="1"/>
  <c r="R27" i="6"/>
  <c r="T27" i="6" s="1"/>
  <c r="R29" i="6"/>
  <c r="T29" i="6" s="1"/>
  <c r="K32" i="6"/>
  <c r="V32" i="6" s="1"/>
  <c r="R37" i="6"/>
  <c r="T37" i="6" s="1"/>
  <c r="K39" i="6"/>
  <c r="V39" i="6" s="1"/>
  <c r="Y41" i="6"/>
  <c r="K43" i="6"/>
  <c r="V43" i="6" s="1"/>
  <c r="U44" i="6"/>
  <c r="U51" i="6"/>
  <c r="K54" i="6"/>
  <c r="V54" i="6" s="1"/>
  <c r="K57" i="6"/>
  <c r="V57" i="6" s="1"/>
  <c r="R62" i="6"/>
  <c r="T62" i="6" s="1"/>
  <c r="K65" i="6"/>
  <c r="V65" i="6" s="1"/>
  <c r="R67" i="6"/>
  <c r="T67" i="6" s="1"/>
  <c r="R71" i="6"/>
  <c r="T71" i="6" s="1"/>
  <c r="R83" i="6"/>
  <c r="T83" i="6" s="1"/>
  <c r="AB83" i="6" s="1"/>
  <c r="P16" i="6"/>
  <c r="K17" i="6"/>
  <c r="V17" i="6" s="1"/>
  <c r="U20" i="6"/>
  <c r="R42" i="6"/>
  <c r="T42" i="6" s="1"/>
  <c r="K56" i="6"/>
  <c r="V56" i="6" s="1"/>
  <c r="K67" i="6"/>
  <c r="V67" i="6" s="1"/>
  <c r="Y71" i="6"/>
  <c r="R73" i="6"/>
  <c r="T73" i="6" s="1"/>
  <c r="AB71" i="6" s="1"/>
  <c r="Z76" i="6"/>
  <c r="Z81" i="6" s="1"/>
  <c r="R77" i="6"/>
  <c r="T77" i="6" s="1"/>
  <c r="AC49" i="6"/>
  <c r="R24" i="6"/>
  <c r="T24" i="6" s="1"/>
  <c r="Y34" i="6"/>
  <c r="R41" i="6"/>
  <c r="T41" i="6" s="1"/>
  <c r="R59" i="6"/>
  <c r="T59" i="6" s="1"/>
  <c r="R64" i="6"/>
  <c r="T64" i="6" s="1"/>
  <c r="AC16" i="6"/>
  <c r="R19" i="6"/>
  <c r="T19" i="6" s="1"/>
  <c r="AC23" i="6"/>
  <c r="AC41" i="6"/>
  <c r="U74" i="6"/>
  <c r="Z71" i="6" s="1"/>
  <c r="Z74" i="6" s="1"/>
  <c r="L91" i="6"/>
  <c r="W87" i="6"/>
  <c r="Y29" i="6"/>
  <c r="R38" i="6"/>
  <c r="T38" i="6" s="1"/>
  <c r="R47" i="6"/>
  <c r="T47" i="6" s="1"/>
  <c r="R55" i="6"/>
  <c r="T55" i="6" s="1"/>
  <c r="Y61" i="6"/>
  <c r="AC71" i="6"/>
  <c r="K72" i="6"/>
  <c r="V72" i="6" s="1"/>
  <c r="U25" i="6"/>
  <c r="Z23" i="6" s="1"/>
  <c r="Z27" i="6" s="1"/>
  <c r="AC29" i="6"/>
  <c r="AC34" i="6"/>
  <c r="AD34" i="6" s="1"/>
  <c r="U39" i="6"/>
  <c r="U56" i="6"/>
  <c r="AC61" i="6"/>
  <c r="K61" i="6"/>
  <c r="V61" i="6" s="1"/>
  <c r="U65" i="6"/>
  <c r="Z61" i="6" s="1"/>
  <c r="Z69" i="6" s="1"/>
  <c r="AC76" i="6"/>
  <c r="K77" i="6"/>
  <c r="V77" i="6" s="1"/>
  <c r="U31" i="6"/>
  <c r="Z29" i="6" s="1"/>
  <c r="Z32" i="6" s="1"/>
  <c r="U34" i="6"/>
  <c r="U36" i="6"/>
  <c r="U45" i="6"/>
  <c r="U53" i="6"/>
  <c r="U85" i="6"/>
  <c r="Z83" i="6" s="1"/>
  <c r="Z85" i="6" s="1"/>
  <c r="AI49" i="5"/>
  <c r="Q50" i="5"/>
  <c r="AB50" i="5" s="1"/>
  <c r="X24" i="5"/>
  <c r="Z24" i="5" s="1"/>
  <c r="AA16" i="5"/>
  <c r="AI16" i="5"/>
  <c r="X17" i="5"/>
  <c r="Z17" i="5" s="1"/>
  <c r="AI23" i="5"/>
  <c r="AA39" i="5"/>
  <c r="AI41" i="5"/>
  <c r="Q42" i="5"/>
  <c r="AB42" i="5" s="1"/>
  <c r="AA44" i="5"/>
  <c r="AA56" i="5"/>
  <c r="AE61" i="5"/>
  <c r="AA74" i="5"/>
  <c r="AF71" i="5" s="1"/>
  <c r="AF74" i="5" s="1"/>
  <c r="R91" i="5"/>
  <c r="AC87" i="5"/>
  <c r="AI61" i="5"/>
  <c r="Q61" i="5"/>
  <c r="AB61" i="5" s="1"/>
  <c r="AI71" i="5"/>
  <c r="Q72" i="5"/>
  <c r="AB72" i="5" s="1"/>
  <c r="AA25" i="5"/>
  <c r="AI29" i="5"/>
  <c r="AA35" i="5"/>
  <c r="AE41" i="5"/>
  <c r="AA65" i="5"/>
  <c r="AI76" i="5"/>
  <c r="Q77" i="5"/>
  <c r="AB77" i="5" s="1"/>
  <c r="AA31" i="5"/>
  <c r="AA34" i="5"/>
  <c r="AA36" i="5"/>
  <c r="AA45" i="5"/>
  <c r="AA57" i="5"/>
  <c r="AA85" i="5"/>
  <c r="AH34" i="4"/>
  <c r="AA23" i="4"/>
  <c r="AA28" i="4"/>
  <c r="AA39" i="4"/>
  <c r="AA44" i="4"/>
  <c r="X19" i="4"/>
  <c r="Z19" i="4" s="1"/>
  <c r="Q34" i="4"/>
  <c r="AB34" i="4" s="1"/>
  <c r="AA35" i="4"/>
  <c r="Q41" i="4"/>
  <c r="AB41" i="4" s="1"/>
  <c r="AA45" i="4"/>
  <c r="Q30" i="4"/>
  <c r="AB30" i="4" s="1"/>
  <c r="AA34" i="4"/>
  <c r="AA36" i="4"/>
  <c r="X38" i="4"/>
  <c r="Z38" i="4" s="1"/>
  <c r="AH38" i="4" s="1"/>
  <c r="AA41" i="4"/>
  <c r="X43" i="4"/>
  <c r="Z43" i="4" s="1"/>
  <c r="AH43" i="4" s="1"/>
  <c r="Q25" i="4"/>
  <c r="AB25" i="4" s="1"/>
  <c r="AA31" i="4"/>
  <c r="AF30" i="4" s="1"/>
  <c r="AF32" i="4" s="1"/>
  <c r="AE16" i="4"/>
  <c r="AC47" i="4"/>
  <c r="AF61" i="5" l="1"/>
  <c r="AF69" i="5" s="1"/>
  <c r="AH25" i="4"/>
  <c r="AH16" i="5"/>
  <c r="AH29" i="5"/>
  <c r="AF16" i="4"/>
  <c r="AF23" i="4" s="1"/>
  <c r="AH41" i="5"/>
  <c r="AJ29" i="5"/>
  <c r="AF23" i="5"/>
  <c r="AF27" i="5" s="1"/>
  <c r="AH61" i="5"/>
  <c r="AH71" i="5"/>
  <c r="AH34" i="5"/>
  <c r="AF29" i="5"/>
  <c r="AF32" i="5" s="1"/>
  <c r="AJ83" i="5"/>
  <c r="AH23" i="5"/>
  <c r="AH76" i="5"/>
  <c r="AJ34" i="5"/>
  <c r="AJ61" i="5"/>
  <c r="AH49" i="5"/>
  <c r="AJ49" i="5"/>
  <c r="AJ76" i="5"/>
  <c r="AF16" i="5"/>
  <c r="AF21" i="5" s="1"/>
  <c r="AJ41" i="5"/>
  <c r="AJ23" i="5"/>
  <c r="AF83" i="5"/>
  <c r="AF85" i="5" s="1"/>
  <c r="AJ71" i="5"/>
  <c r="AJ30" i="4"/>
  <c r="AH30" i="4"/>
  <c r="AH16" i="4"/>
  <c r="AF25" i="4"/>
  <c r="AF28" i="4" s="1"/>
  <c r="Z16" i="6"/>
  <c r="Z21" i="6" s="1"/>
  <c r="AD61" i="6"/>
  <c r="AF49" i="5"/>
  <c r="AF59" i="5" s="1"/>
  <c r="AJ25" i="4"/>
  <c r="AB16" i="6"/>
  <c r="AB61" i="6"/>
  <c r="AB76" i="6"/>
  <c r="AB34" i="6"/>
  <c r="AF43" i="4"/>
  <c r="AF45" i="4" s="1"/>
  <c r="AF38" i="4"/>
  <c r="AF41" i="4" s="1"/>
  <c r="Z49" i="6"/>
  <c r="Z59" i="6" s="1"/>
  <c r="AD76" i="6"/>
  <c r="AD71" i="6"/>
  <c r="AB49" i="6"/>
  <c r="AD29" i="6"/>
  <c r="AF41" i="5"/>
  <c r="AF47" i="5" s="1"/>
  <c r="Z87" i="5"/>
  <c r="AB87" i="5"/>
  <c r="Y47" i="4"/>
  <c r="AB47" i="4"/>
  <c r="Z41" i="6"/>
  <c r="Z47" i="6" s="1"/>
  <c r="AD83" i="6"/>
  <c r="AB23" i="6"/>
  <c r="AB29" i="6"/>
  <c r="V87" i="6"/>
  <c r="T87" i="6"/>
  <c r="AD41" i="6"/>
  <c r="AB41" i="6"/>
  <c r="AD49" i="6"/>
  <c r="AD16" i="6"/>
  <c r="S87" i="6"/>
  <c r="Z34" i="6"/>
  <c r="Z39" i="6" s="1"/>
  <c r="AD23" i="6"/>
  <c r="X87" i="6"/>
  <c r="AJ16" i="5"/>
  <c r="Y87" i="5"/>
  <c r="AD87" i="5"/>
  <c r="AF34" i="5"/>
  <c r="AF39" i="5" s="1"/>
  <c r="AF34" i="4"/>
  <c r="AF36" i="4" s="1"/>
  <c r="AJ38" i="4"/>
  <c r="AJ43" i="4"/>
  <c r="AJ16" i="4"/>
  <c r="AD47" i="4"/>
  <c r="Z47" i="4"/>
  <c r="AF87" i="5" l="1"/>
  <c r="M89" i="5" s="1"/>
  <c r="AF47" i="4"/>
  <c r="M47" i="4" s="1"/>
  <c r="Z87" i="6"/>
  <c r="G89" i="6" s="1"/>
  <c r="D4" i="5"/>
  <c r="N4" i="5"/>
  <c r="D5" i="5"/>
  <c r="N5" i="5"/>
  <c r="D6" i="5"/>
  <c r="N6" i="5"/>
  <c r="D7" i="5"/>
  <c r="N7" i="5"/>
  <c r="D8" i="5"/>
  <c r="N8" i="5"/>
  <c r="N10" i="5"/>
  <c r="M91" i="5" l="1"/>
  <c r="M87" i="5"/>
  <c r="M49" i="4"/>
  <c r="M51" i="4" s="1"/>
  <c r="G87" i="6"/>
  <c r="H18" i="1" l="1"/>
  <c r="I18" i="1" s="1"/>
  <c r="H19" i="1"/>
  <c r="I19" i="1" s="1"/>
  <c r="N10" i="4"/>
  <c r="N8" i="4"/>
  <c r="N7" i="4" l="1"/>
  <c r="N6" i="4"/>
  <c r="N5" i="4"/>
  <c r="N4" i="4"/>
  <c r="D8" i="4" l="1"/>
  <c r="D7" i="4"/>
  <c r="D6" i="4"/>
  <c r="D5" i="4"/>
  <c r="D4" i="4"/>
  <c r="H16" i="1" l="1"/>
  <c r="I16" i="1" s="1"/>
</calcChain>
</file>

<file path=xl/comments1.xml><?xml version="1.0" encoding="utf-8"?>
<comments xmlns="http://schemas.openxmlformats.org/spreadsheetml/2006/main">
  <authors>
    <author>raczka</author>
  </authors>
  <commentList>
    <comment ref="W15" authorId="0" shapeId="0">
      <text>
        <r>
          <rPr>
            <b/>
            <sz val="14"/>
            <color indexed="81"/>
            <rFont val="Tahoma"/>
            <family val="2"/>
          </rPr>
          <t>Z0 :</t>
        </r>
        <r>
          <rPr>
            <sz val="12"/>
            <color indexed="81"/>
            <rFont val="Tahoma"/>
            <family val="2"/>
          </rPr>
          <t xml:space="preserve">
</t>
        </r>
        <r>
          <rPr>
            <sz val="11"/>
            <color indexed="81"/>
            <rFont val="Tahoma"/>
            <family val="2"/>
          </rPr>
          <t>On affecte le poids pour la compétence intermédiaire et cela ligne par ligne.</t>
        </r>
      </text>
    </comment>
    <comment ref="X15" authorId="0" shapeId="0">
      <text>
        <r>
          <rPr>
            <b/>
            <sz val="14"/>
            <color indexed="81"/>
            <rFont val="Tahoma"/>
            <family val="2"/>
          </rPr>
          <t xml:space="preserve">Z2 </t>
        </r>
        <r>
          <rPr>
            <sz val="9"/>
            <color indexed="81"/>
            <rFont val="Tahoma"/>
            <family val="2"/>
          </rPr>
          <t xml:space="preserve">
</t>
        </r>
        <r>
          <rPr>
            <sz val="11"/>
            <color indexed="81"/>
            <rFont val="Tahoma"/>
            <family val="2"/>
          </rPr>
          <t>Valeur en points de l'évaluation proposée en fonction du poids de ce même critère et ramené sur 20.</t>
        </r>
        <r>
          <rPr>
            <sz val="12"/>
            <color indexed="81"/>
            <rFont val="Tahoma"/>
            <family val="2"/>
          </rPr>
          <t xml:space="preserve">
</t>
        </r>
        <r>
          <rPr>
            <b/>
            <u/>
            <sz val="11"/>
            <color indexed="81"/>
            <rFont val="Tahoma"/>
            <family val="2"/>
          </rPr>
          <t>Exemple :</t>
        </r>
        <r>
          <rPr>
            <sz val="12"/>
            <color indexed="81"/>
            <rFont val="Tahoma"/>
            <family val="2"/>
          </rPr>
          <t xml:space="preserve">
</t>
        </r>
        <r>
          <rPr>
            <sz val="11"/>
            <color indexed="81"/>
            <rFont val="Tahoma"/>
            <family val="2"/>
          </rPr>
          <t>Si le critère est validé à 2
(0,66 x 25%) x 20 = 3.33 
Ce résultat sera ensuite reconsidéré en fonction du poids de</t>
        </r>
        <r>
          <rPr>
            <b/>
            <u/>
            <sz val="11"/>
            <color indexed="81"/>
            <rFont val="Tahoma"/>
            <family val="2"/>
          </rPr>
          <t xml:space="preserve"> la compétence terminale</t>
        </r>
        <r>
          <rPr>
            <sz val="11"/>
            <color indexed="81"/>
            <rFont val="Tahoma"/>
            <family val="2"/>
          </rPr>
          <t>, ici dans le cas présent 30%.</t>
        </r>
      </text>
    </comment>
    <comment ref="Y15" authorId="0" shapeId="0">
      <text>
        <r>
          <rPr>
            <b/>
            <sz val="14"/>
            <color indexed="81"/>
            <rFont val="Tahoma"/>
            <family val="2"/>
          </rPr>
          <t>Z3 :</t>
        </r>
        <r>
          <rPr>
            <b/>
            <sz val="9"/>
            <color indexed="81"/>
            <rFont val="Tahoma"/>
            <family val="2"/>
          </rPr>
          <t xml:space="preserve">
</t>
        </r>
        <r>
          <rPr>
            <sz val="11"/>
            <color indexed="81"/>
            <rFont val="Tahoma"/>
            <family val="2"/>
          </rPr>
          <t xml:space="preserve">Ligne qui contrôle l'éventualitée d'une double saisie, une ligne en lien avec la colonne afin d'indiquer le message d'erreur qui apparait en Z1 (Colonne L)
</t>
        </r>
        <r>
          <rPr>
            <u/>
            <sz val="11"/>
            <color indexed="81"/>
            <rFont val="Tahoma"/>
            <family val="2"/>
          </rPr>
          <t xml:space="preserve">Donc, si en Z3 apparait </t>
        </r>
        <r>
          <rPr>
            <sz val="11"/>
            <color indexed="81"/>
            <rFont val="Tahoma"/>
            <family val="2"/>
          </rPr>
          <t xml:space="preserve">:
0 = Le critère non pris en compte, indiquer NON dans la colonne G.
1 = Conforme, alors le résultat en Z2 sera pris en compte.
2 ou plus = Erreur, la  valeur en Z2 pas prise en compte. </t>
        </r>
      </text>
    </comment>
    <comment ref="Z15" authorId="0" shapeId="0">
      <text>
        <r>
          <rPr>
            <b/>
            <sz val="14"/>
            <color indexed="81"/>
            <rFont val="Tahoma"/>
            <family val="2"/>
          </rPr>
          <t>Z4</t>
        </r>
        <r>
          <rPr>
            <sz val="9"/>
            <color indexed="81"/>
            <rFont val="Tahoma"/>
            <family val="2"/>
          </rPr>
          <t xml:space="preserve">
</t>
        </r>
        <r>
          <rPr>
            <sz val="11"/>
            <color indexed="81"/>
            <rFont val="Tahoma"/>
            <family val="2"/>
          </rPr>
          <t>Cette ligne indique simplement la valeur numérique de l'évaluation, avec 
- Si 0 = valeur 0
- Si 1 = valeur 0,33
- Si 2 = valeur 0,66
- Si 3 = valeur 1
Cette ligne est une ligne de transition de calcul en lien avec la cellule Z12.</t>
        </r>
      </text>
    </comment>
    <comment ref="AA15" authorId="0" shapeId="0">
      <text>
        <r>
          <rPr>
            <b/>
            <sz val="14"/>
            <color indexed="81"/>
            <rFont val="Tahoma"/>
            <family val="2"/>
          </rPr>
          <t>Z5</t>
        </r>
        <r>
          <rPr>
            <b/>
            <sz val="9"/>
            <color indexed="81"/>
            <rFont val="Tahoma"/>
            <family val="2"/>
          </rPr>
          <t xml:space="preserve">
</t>
        </r>
        <r>
          <rPr>
            <sz val="11"/>
            <color indexed="81"/>
            <rFont val="Tahoma"/>
            <family val="2"/>
          </rPr>
          <t xml:space="preserve">Dès lors que le critère est sélectionné, cette ligne affiche en décimal le poids de ce même critère.
Z5 est simplement une cellule de transition afin d'être en mesure de connaitre le poids des global critères pris en compte. Un addition qui se retrouve dans la cellule  Z10.
</t>
        </r>
      </text>
    </comment>
    <comment ref="AB15" authorId="0" shapeId="0">
      <text>
        <r>
          <rPr>
            <b/>
            <sz val="14"/>
            <color indexed="81"/>
            <rFont val="Tahoma"/>
            <family val="2"/>
          </rPr>
          <t>Z6</t>
        </r>
        <r>
          <rPr>
            <b/>
            <sz val="9"/>
            <color indexed="81"/>
            <rFont val="Tahoma"/>
            <family val="2"/>
          </rPr>
          <t xml:space="preserve">
</t>
        </r>
        <r>
          <rPr>
            <sz val="11"/>
            <color indexed="81"/>
            <rFont val="Tahoma"/>
            <family val="2"/>
          </rPr>
          <t>Ligne importante qui va détecter les erreurs de saisie en indiquant la valeur 1.
Si la valeur 0 est affichée, la saisie est par conséquent valide.</t>
        </r>
        <r>
          <rPr>
            <b/>
            <sz val="9"/>
            <color indexed="81"/>
            <rFont val="Tahoma"/>
            <family val="2"/>
          </rPr>
          <t xml:space="preserve"> </t>
        </r>
        <r>
          <rPr>
            <sz val="9"/>
            <color indexed="81"/>
            <rFont val="Tahoma"/>
            <family val="2"/>
          </rPr>
          <t xml:space="preserve">
</t>
        </r>
      </text>
    </comment>
    <comment ref="AC15" authorId="0" shapeId="0">
      <text>
        <r>
          <rPr>
            <b/>
            <sz val="14"/>
            <color indexed="81"/>
            <rFont val="Tahoma"/>
            <family val="2"/>
          </rPr>
          <t>Z7 :</t>
        </r>
        <r>
          <rPr>
            <b/>
            <sz val="9"/>
            <color indexed="81"/>
            <rFont val="Tahoma"/>
            <family val="2"/>
          </rPr>
          <t xml:space="preserve">
</t>
        </r>
        <r>
          <rPr>
            <sz val="11"/>
            <color indexed="81"/>
            <rFont val="Tahoma"/>
            <family val="2"/>
          </rPr>
          <t>Ligne qui permet de contrôler la prise en compte ou pas du critère, selon que l'on indique dans la colonne NON. 
Si critère retenu et saisie conforme = Message VRAI
Si criètre non retenu = Message 0</t>
        </r>
      </text>
    </comment>
    <comment ref="AD15" authorId="0" shapeId="0">
      <text>
        <r>
          <rPr>
            <b/>
            <sz val="14"/>
            <color indexed="81"/>
            <rFont val="Tahoma"/>
            <family val="2"/>
          </rPr>
          <t>Z8</t>
        </r>
        <r>
          <rPr>
            <b/>
            <sz val="9"/>
            <color indexed="81"/>
            <rFont val="Tahoma"/>
            <family val="2"/>
          </rPr>
          <t xml:space="preserve">
</t>
        </r>
        <r>
          <rPr>
            <sz val="11"/>
            <color indexed="81"/>
            <rFont val="Tahoma"/>
            <family val="2"/>
          </rPr>
          <t>Si le critère est non retenu et par mégarde l'opérateur renseigne sur ce même critère, alors dans cette ligne le chiffre 1 apparait. 
Si tel est le cas, cela bloque les calculs .</t>
        </r>
        <r>
          <rPr>
            <sz val="9"/>
            <color indexed="81"/>
            <rFont val="Tahoma"/>
            <family val="2"/>
          </rPr>
          <t xml:space="preserve">
</t>
        </r>
      </text>
    </comment>
    <comment ref="AE15" authorId="0" shapeId="0">
      <text>
        <r>
          <rPr>
            <b/>
            <sz val="14"/>
            <color indexed="81"/>
            <rFont val="Tahoma"/>
            <family val="2"/>
          </rPr>
          <t>Z9</t>
        </r>
        <r>
          <rPr>
            <b/>
            <sz val="9"/>
            <color indexed="81"/>
            <rFont val="Tahoma"/>
            <family val="2"/>
          </rPr>
          <t xml:space="preserve">
</t>
        </r>
        <r>
          <rPr>
            <sz val="11"/>
            <color indexed="81"/>
            <rFont val="Tahoma"/>
            <family val="2"/>
          </rPr>
          <t>Même fonction que Z8, mais Z9 propose un contrôle complet de la compétence terminale.</t>
        </r>
        <r>
          <rPr>
            <sz val="9"/>
            <color indexed="81"/>
            <rFont val="Tahoma"/>
            <family val="2"/>
          </rPr>
          <t xml:space="preserve">
</t>
        </r>
      </text>
    </comment>
    <comment ref="AF15" authorId="0" shapeId="0">
      <text>
        <r>
          <rPr>
            <b/>
            <sz val="14"/>
            <color indexed="81"/>
            <rFont val="Tahoma"/>
            <family val="2"/>
          </rPr>
          <t>Z10</t>
        </r>
        <r>
          <rPr>
            <b/>
            <sz val="9"/>
            <color indexed="81"/>
            <rFont val="Tahoma"/>
            <family val="2"/>
          </rPr>
          <t xml:space="preserve">
</t>
        </r>
        <r>
          <rPr>
            <sz val="11"/>
            <color indexed="81"/>
            <rFont val="Tahoma"/>
            <family val="2"/>
          </rPr>
          <t xml:space="preserve">Cette cellule fait la somme du poids des critères sélectionnés, depuis la colonne Z5.
</t>
        </r>
        <r>
          <rPr>
            <sz val="9"/>
            <color indexed="81"/>
            <rFont val="Tahoma"/>
            <family val="2"/>
          </rPr>
          <t xml:space="preserve">
</t>
        </r>
      </text>
    </comment>
    <comment ref="AG15" authorId="0" shapeId="0">
      <text>
        <r>
          <rPr>
            <b/>
            <sz val="14"/>
            <color indexed="81"/>
            <rFont val="Tahoma"/>
            <family val="2"/>
          </rPr>
          <t>Z11</t>
        </r>
        <r>
          <rPr>
            <b/>
            <sz val="9"/>
            <color indexed="81"/>
            <rFont val="Tahoma"/>
            <family val="2"/>
          </rPr>
          <t xml:space="preserve">
</t>
        </r>
        <r>
          <rPr>
            <sz val="11"/>
            <color indexed="81"/>
            <rFont val="Tahoma"/>
            <family val="2"/>
          </rPr>
          <t xml:space="preserve">Rappel du poids de la compétence terminale.
</t>
        </r>
        <r>
          <rPr>
            <sz val="9"/>
            <color indexed="81"/>
            <rFont val="Tahoma"/>
            <family val="2"/>
          </rPr>
          <t xml:space="preserve">
</t>
        </r>
      </text>
    </comment>
    <comment ref="AH15" authorId="0" shapeId="0">
      <text>
        <r>
          <rPr>
            <b/>
            <sz val="14"/>
            <color indexed="81"/>
            <rFont val="Tahoma"/>
            <family val="2"/>
          </rPr>
          <t>Z12</t>
        </r>
        <r>
          <rPr>
            <b/>
            <sz val="9"/>
            <color indexed="81"/>
            <rFont val="Tahoma"/>
            <family val="2"/>
          </rPr>
          <t xml:space="preserve">
</t>
        </r>
        <r>
          <rPr>
            <sz val="11"/>
            <color indexed="81"/>
            <rFont val="Tahoma"/>
            <family val="2"/>
          </rPr>
          <t xml:space="preserve">Cellule qui additionne les valeurs en points affichés dans la colonne Z4. 
</t>
        </r>
        <r>
          <rPr>
            <sz val="9"/>
            <color indexed="81"/>
            <rFont val="Tahoma"/>
            <family val="2"/>
          </rPr>
          <t xml:space="preserve">
</t>
        </r>
      </text>
    </comment>
    <comment ref="AI15" authorId="0" shapeId="0">
      <text>
        <r>
          <rPr>
            <b/>
            <sz val="14"/>
            <color indexed="81"/>
            <rFont val="Tahoma"/>
            <family val="2"/>
          </rPr>
          <t>Z13</t>
        </r>
        <r>
          <rPr>
            <b/>
            <sz val="9"/>
            <color indexed="81"/>
            <rFont val="Tahoma"/>
            <family val="2"/>
          </rPr>
          <t xml:space="preserve">
</t>
        </r>
        <r>
          <rPr>
            <sz val="11"/>
            <color indexed="81"/>
            <rFont val="Tahoma"/>
            <family val="2"/>
          </rPr>
          <t xml:space="preserve">Cellule de contrôle qui permet de vérifier si la compétence terminale est prise en compte ou pas. 
</t>
        </r>
        <r>
          <rPr>
            <sz val="9"/>
            <color indexed="81"/>
            <rFont val="Tahoma"/>
            <family val="2"/>
          </rPr>
          <t xml:space="preserve">
</t>
        </r>
      </text>
    </comment>
    <comment ref="AJ15" authorId="0" shapeId="0">
      <text>
        <r>
          <rPr>
            <b/>
            <sz val="14"/>
            <color indexed="81"/>
            <rFont val="Tahoma"/>
            <family val="2"/>
          </rPr>
          <t>Z14</t>
        </r>
        <r>
          <rPr>
            <b/>
            <sz val="9"/>
            <color indexed="81"/>
            <rFont val="Tahoma"/>
            <family val="2"/>
          </rPr>
          <t xml:space="preserve">
</t>
        </r>
        <r>
          <rPr>
            <sz val="11"/>
            <color indexed="81"/>
            <rFont val="Tahoma"/>
            <family val="2"/>
          </rPr>
          <t xml:space="preserve">Cellule complète de calcul, qui permet de donner la note sur 20 pour la compétence terminale en fonction du poids de celle-ci.
</t>
        </r>
        <r>
          <rPr>
            <sz val="9"/>
            <color indexed="81"/>
            <rFont val="Tahoma"/>
            <family val="2"/>
          </rPr>
          <t xml:space="preserve">
</t>
        </r>
      </text>
    </comment>
  </commentList>
</comments>
</file>

<file path=xl/comments2.xml><?xml version="1.0" encoding="utf-8"?>
<comments xmlns="http://schemas.openxmlformats.org/spreadsheetml/2006/main">
  <authors>
    <author>raczka</author>
  </authors>
  <commentList>
    <comment ref="W15" authorId="0" shapeId="0">
      <text>
        <r>
          <rPr>
            <b/>
            <sz val="14"/>
            <color indexed="81"/>
            <rFont val="Tahoma"/>
            <family val="2"/>
          </rPr>
          <t>Z0 :</t>
        </r>
        <r>
          <rPr>
            <sz val="12"/>
            <color indexed="81"/>
            <rFont val="Tahoma"/>
            <family val="2"/>
          </rPr>
          <t xml:space="preserve">
</t>
        </r>
        <r>
          <rPr>
            <sz val="11"/>
            <color indexed="81"/>
            <rFont val="Tahoma"/>
            <family val="2"/>
          </rPr>
          <t>On affecte le poids pour la compétence intermédiaire et cela ligne par ligne.</t>
        </r>
      </text>
    </comment>
    <comment ref="X15" authorId="0" shapeId="0">
      <text>
        <r>
          <rPr>
            <b/>
            <sz val="14"/>
            <color indexed="81"/>
            <rFont val="Tahoma"/>
            <family val="2"/>
          </rPr>
          <t xml:space="preserve">Z2 </t>
        </r>
        <r>
          <rPr>
            <sz val="9"/>
            <color indexed="81"/>
            <rFont val="Tahoma"/>
            <family val="2"/>
          </rPr>
          <t xml:space="preserve">
</t>
        </r>
        <r>
          <rPr>
            <sz val="11"/>
            <color indexed="81"/>
            <rFont val="Tahoma"/>
            <family val="2"/>
          </rPr>
          <t>Valeur en points de l'évaluation proposée en fonction du poids de ce même critère et ramené sur 20.</t>
        </r>
        <r>
          <rPr>
            <sz val="12"/>
            <color indexed="81"/>
            <rFont val="Tahoma"/>
            <family val="2"/>
          </rPr>
          <t xml:space="preserve">
</t>
        </r>
        <r>
          <rPr>
            <b/>
            <u/>
            <sz val="11"/>
            <color indexed="81"/>
            <rFont val="Tahoma"/>
            <family val="2"/>
          </rPr>
          <t>Exemple :</t>
        </r>
        <r>
          <rPr>
            <sz val="12"/>
            <color indexed="81"/>
            <rFont val="Tahoma"/>
            <family val="2"/>
          </rPr>
          <t xml:space="preserve">
</t>
        </r>
        <r>
          <rPr>
            <sz val="11"/>
            <color indexed="81"/>
            <rFont val="Tahoma"/>
            <family val="2"/>
          </rPr>
          <t>Si le critère est validé à 2
(0,66 x 25%) x 20 = 3.33 
Ce résultat sera ensuite reconsidéré en fonction du poids de</t>
        </r>
        <r>
          <rPr>
            <b/>
            <u/>
            <sz val="11"/>
            <color indexed="81"/>
            <rFont val="Tahoma"/>
            <family val="2"/>
          </rPr>
          <t xml:space="preserve"> la compétence terminale</t>
        </r>
        <r>
          <rPr>
            <sz val="11"/>
            <color indexed="81"/>
            <rFont val="Tahoma"/>
            <family val="2"/>
          </rPr>
          <t>, ici dans le cas présent 30%.</t>
        </r>
      </text>
    </comment>
    <comment ref="Y15" authorId="0" shapeId="0">
      <text>
        <r>
          <rPr>
            <b/>
            <sz val="14"/>
            <color indexed="81"/>
            <rFont val="Tahoma"/>
            <family val="2"/>
          </rPr>
          <t>Z3 :</t>
        </r>
        <r>
          <rPr>
            <b/>
            <sz val="9"/>
            <color indexed="81"/>
            <rFont val="Tahoma"/>
            <family val="2"/>
          </rPr>
          <t xml:space="preserve">
</t>
        </r>
        <r>
          <rPr>
            <sz val="11"/>
            <color indexed="81"/>
            <rFont val="Tahoma"/>
            <family val="2"/>
          </rPr>
          <t xml:space="preserve">Ligne qui contrôle l'éventualitée d'une double saisie, une ligne en lien avec la colonne afin d'indiquer le message d'erreur qui apparait en Z1 (Colonne L)
</t>
        </r>
        <r>
          <rPr>
            <u/>
            <sz val="11"/>
            <color indexed="81"/>
            <rFont val="Tahoma"/>
            <family val="2"/>
          </rPr>
          <t xml:space="preserve">Donc, si en Z3 apparait </t>
        </r>
        <r>
          <rPr>
            <sz val="11"/>
            <color indexed="81"/>
            <rFont val="Tahoma"/>
            <family val="2"/>
          </rPr>
          <t xml:space="preserve">:
0 = Le critère non pris en compte, indiquer NON dans la colonne G.
1 = Conforme, alors le résultat en Z2 sera pris en compte.
2 ou plus = Erreur, la  valeur en Z2 pas prise en compte. </t>
        </r>
      </text>
    </comment>
    <comment ref="Z15" authorId="0" shapeId="0">
      <text>
        <r>
          <rPr>
            <b/>
            <sz val="14"/>
            <color indexed="81"/>
            <rFont val="Tahoma"/>
            <family val="2"/>
          </rPr>
          <t>Z4</t>
        </r>
        <r>
          <rPr>
            <sz val="9"/>
            <color indexed="81"/>
            <rFont val="Tahoma"/>
            <family val="2"/>
          </rPr>
          <t xml:space="preserve">
</t>
        </r>
        <r>
          <rPr>
            <sz val="11"/>
            <color indexed="81"/>
            <rFont val="Tahoma"/>
            <family val="2"/>
          </rPr>
          <t>Cette ligne indique simplement la valeur numérique de l'évaluation, avec 
- Si 0 = valeur 0
- Si 1 = valeur 0,33
- Si 2 = valeur 0,66
- Si 3 = valeur 1
Cette ligne est une ligne de transition de calcul en lien avec la cellule Z12.</t>
        </r>
      </text>
    </comment>
    <comment ref="AA15" authorId="0" shapeId="0">
      <text>
        <r>
          <rPr>
            <b/>
            <sz val="14"/>
            <color indexed="81"/>
            <rFont val="Tahoma"/>
            <family val="2"/>
          </rPr>
          <t>Z5</t>
        </r>
        <r>
          <rPr>
            <b/>
            <sz val="9"/>
            <color indexed="81"/>
            <rFont val="Tahoma"/>
            <family val="2"/>
          </rPr>
          <t xml:space="preserve">
</t>
        </r>
        <r>
          <rPr>
            <sz val="11"/>
            <color indexed="81"/>
            <rFont val="Tahoma"/>
            <family val="2"/>
          </rPr>
          <t xml:space="preserve">Dès lors que le critère est sélectionné, cette ligne affiche en décimal le poids de ce même critère.
Z5 est simplement une cellule de transition afin d'être en mesure de connaitre le poids des global critères pris en compte. Un addition qui se retrouve dans la cellule  Z10.
</t>
        </r>
      </text>
    </comment>
    <comment ref="AB15" authorId="0" shapeId="0">
      <text>
        <r>
          <rPr>
            <b/>
            <sz val="14"/>
            <color indexed="81"/>
            <rFont val="Tahoma"/>
            <family val="2"/>
          </rPr>
          <t>Z6</t>
        </r>
        <r>
          <rPr>
            <b/>
            <sz val="9"/>
            <color indexed="81"/>
            <rFont val="Tahoma"/>
            <family val="2"/>
          </rPr>
          <t xml:space="preserve">
</t>
        </r>
        <r>
          <rPr>
            <sz val="11"/>
            <color indexed="81"/>
            <rFont val="Tahoma"/>
            <family val="2"/>
          </rPr>
          <t>Ligne importante qui va détecter les erreurs de saisie en indiquant la valeur 1.
Si la valeur 0 est affichée, la saisie est par conséquent valide.</t>
        </r>
        <r>
          <rPr>
            <b/>
            <sz val="9"/>
            <color indexed="81"/>
            <rFont val="Tahoma"/>
            <family val="2"/>
          </rPr>
          <t xml:space="preserve"> </t>
        </r>
        <r>
          <rPr>
            <sz val="9"/>
            <color indexed="81"/>
            <rFont val="Tahoma"/>
            <family val="2"/>
          </rPr>
          <t xml:space="preserve">
</t>
        </r>
      </text>
    </comment>
    <comment ref="AC15" authorId="0" shapeId="0">
      <text>
        <r>
          <rPr>
            <b/>
            <sz val="14"/>
            <color indexed="81"/>
            <rFont val="Tahoma"/>
            <family val="2"/>
          </rPr>
          <t>Z7 :</t>
        </r>
        <r>
          <rPr>
            <b/>
            <sz val="9"/>
            <color indexed="81"/>
            <rFont val="Tahoma"/>
            <family val="2"/>
          </rPr>
          <t xml:space="preserve">
</t>
        </r>
        <r>
          <rPr>
            <sz val="11"/>
            <color indexed="81"/>
            <rFont val="Tahoma"/>
            <family val="2"/>
          </rPr>
          <t>Ligne qui permet de contrôler la prise en compte ou pas du critère, selon que l'on indique dans la colonne NON. 
Si critère retenu et saisie conforme = Message VRAI
Si criètre non retenu = Message 0</t>
        </r>
      </text>
    </comment>
    <comment ref="AD15" authorId="0" shapeId="0">
      <text>
        <r>
          <rPr>
            <b/>
            <sz val="14"/>
            <color indexed="81"/>
            <rFont val="Tahoma"/>
            <family val="2"/>
          </rPr>
          <t>Z8</t>
        </r>
        <r>
          <rPr>
            <b/>
            <sz val="9"/>
            <color indexed="81"/>
            <rFont val="Tahoma"/>
            <family val="2"/>
          </rPr>
          <t xml:space="preserve">
</t>
        </r>
        <r>
          <rPr>
            <sz val="11"/>
            <color indexed="81"/>
            <rFont val="Tahoma"/>
            <family val="2"/>
          </rPr>
          <t>Si le critère est non retenu et par mégarde l'opérateur renseigne sur ce même critère, alors dans cette ligne le chiffre 1 apparait. 
Si tel est le cas, cela bloque les calculs .</t>
        </r>
        <r>
          <rPr>
            <sz val="9"/>
            <color indexed="81"/>
            <rFont val="Tahoma"/>
            <family val="2"/>
          </rPr>
          <t xml:space="preserve">
</t>
        </r>
      </text>
    </comment>
    <comment ref="AE15" authorId="0" shapeId="0">
      <text>
        <r>
          <rPr>
            <b/>
            <sz val="14"/>
            <color indexed="81"/>
            <rFont val="Tahoma"/>
            <family val="2"/>
          </rPr>
          <t>Z9</t>
        </r>
        <r>
          <rPr>
            <b/>
            <sz val="9"/>
            <color indexed="81"/>
            <rFont val="Tahoma"/>
            <family val="2"/>
          </rPr>
          <t xml:space="preserve">
</t>
        </r>
        <r>
          <rPr>
            <sz val="11"/>
            <color indexed="81"/>
            <rFont val="Tahoma"/>
            <family val="2"/>
          </rPr>
          <t>Même fonction que Z8, mais Z9 propose un contrôle complet de la compétence terminale.</t>
        </r>
        <r>
          <rPr>
            <sz val="9"/>
            <color indexed="81"/>
            <rFont val="Tahoma"/>
            <family val="2"/>
          </rPr>
          <t xml:space="preserve">
</t>
        </r>
      </text>
    </comment>
    <comment ref="AF15" authorId="0" shapeId="0">
      <text>
        <r>
          <rPr>
            <b/>
            <sz val="14"/>
            <color indexed="81"/>
            <rFont val="Tahoma"/>
            <family val="2"/>
          </rPr>
          <t>Z10</t>
        </r>
        <r>
          <rPr>
            <b/>
            <sz val="9"/>
            <color indexed="81"/>
            <rFont val="Tahoma"/>
            <family val="2"/>
          </rPr>
          <t xml:space="preserve">
</t>
        </r>
        <r>
          <rPr>
            <sz val="11"/>
            <color indexed="81"/>
            <rFont val="Tahoma"/>
            <family val="2"/>
          </rPr>
          <t xml:space="preserve">Cette cellule fait la somme du poids des critères sélectionnés, depuis la colonne Z5.
</t>
        </r>
        <r>
          <rPr>
            <sz val="9"/>
            <color indexed="81"/>
            <rFont val="Tahoma"/>
            <family val="2"/>
          </rPr>
          <t xml:space="preserve">
</t>
        </r>
      </text>
    </comment>
    <comment ref="AG15" authorId="0" shapeId="0">
      <text>
        <r>
          <rPr>
            <b/>
            <sz val="14"/>
            <color indexed="81"/>
            <rFont val="Tahoma"/>
            <family val="2"/>
          </rPr>
          <t>Z11</t>
        </r>
        <r>
          <rPr>
            <b/>
            <sz val="9"/>
            <color indexed="81"/>
            <rFont val="Tahoma"/>
            <family val="2"/>
          </rPr>
          <t xml:space="preserve">
</t>
        </r>
        <r>
          <rPr>
            <sz val="11"/>
            <color indexed="81"/>
            <rFont val="Tahoma"/>
            <family val="2"/>
          </rPr>
          <t xml:space="preserve">Rappel du poids de la compétence terminale.
</t>
        </r>
        <r>
          <rPr>
            <sz val="9"/>
            <color indexed="81"/>
            <rFont val="Tahoma"/>
            <family val="2"/>
          </rPr>
          <t xml:space="preserve">
</t>
        </r>
      </text>
    </comment>
    <comment ref="AH15" authorId="0" shapeId="0">
      <text>
        <r>
          <rPr>
            <b/>
            <sz val="14"/>
            <color indexed="81"/>
            <rFont val="Tahoma"/>
            <family val="2"/>
          </rPr>
          <t>Z12</t>
        </r>
        <r>
          <rPr>
            <b/>
            <sz val="9"/>
            <color indexed="81"/>
            <rFont val="Tahoma"/>
            <family val="2"/>
          </rPr>
          <t xml:space="preserve">
</t>
        </r>
        <r>
          <rPr>
            <sz val="11"/>
            <color indexed="81"/>
            <rFont val="Tahoma"/>
            <family val="2"/>
          </rPr>
          <t xml:space="preserve">Cellule qui additionne les valeurs en points affichés dans la colonne Z4. 
</t>
        </r>
        <r>
          <rPr>
            <sz val="9"/>
            <color indexed="81"/>
            <rFont val="Tahoma"/>
            <family val="2"/>
          </rPr>
          <t xml:space="preserve">
</t>
        </r>
      </text>
    </comment>
    <comment ref="AI15" authorId="0" shapeId="0">
      <text>
        <r>
          <rPr>
            <b/>
            <sz val="14"/>
            <color indexed="81"/>
            <rFont val="Tahoma"/>
            <family val="2"/>
          </rPr>
          <t>Z13</t>
        </r>
        <r>
          <rPr>
            <b/>
            <sz val="9"/>
            <color indexed="81"/>
            <rFont val="Tahoma"/>
            <family val="2"/>
          </rPr>
          <t xml:space="preserve">
</t>
        </r>
        <r>
          <rPr>
            <sz val="11"/>
            <color indexed="81"/>
            <rFont val="Tahoma"/>
            <family val="2"/>
          </rPr>
          <t xml:space="preserve">Cellule de contrôle qui permet de vérifier si la compétence terminale est prise en compte ou pas. 
</t>
        </r>
        <r>
          <rPr>
            <sz val="9"/>
            <color indexed="81"/>
            <rFont val="Tahoma"/>
            <family val="2"/>
          </rPr>
          <t xml:space="preserve">
</t>
        </r>
      </text>
    </comment>
    <comment ref="AJ15" authorId="0" shapeId="0">
      <text>
        <r>
          <rPr>
            <b/>
            <sz val="14"/>
            <color indexed="81"/>
            <rFont val="Tahoma"/>
            <family val="2"/>
          </rPr>
          <t>Z14</t>
        </r>
        <r>
          <rPr>
            <b/>
            <sz val="9"/>
            <color indexed="81"/>
            <rFont val="Tahoma"/>
            <family val="2"/>
          </rPr>
          <t xml:space="preserve">
</t>
        </r>
        <r>
          <rPr>
            <sz val="11"/>
            <color indexed="81"/>
            <rFont val="Tahoma"/>
            <family val="2"/>
          </rPr>
          <t xml:space="preserve">Cellule complète de calcul, qui permet de donner la note sur 20 pour la compétence terminale en fonction du poids de celle-ci.
</t>
        </r>
        <r>
          <rPr>
            <sz val="9"/>
            <color indexed="81"/>
            <rFont val="Tahoma"/>
            <family val="2"/>
          </rPr>
          <t xml:space="preserve">
</t>
        </r>
      </text>
    </comment>
  </commentList>
</comments>
</file>

<file path=xl/comments3.xml><?xml version="1.0" encoding="utf-8"?>
<comments xmlns="http://schemas.openxmlformats.org/spreadsheetml/2006/main">
  <authors>
    <author>raczka</author>
  </authors>
  <commentList>
    <comment ref="Q15" authorId="0" shapeId="0">
      <text>
        <r>
          <rPr>
            <b/>
            <sz val="14"/>
            <color indexed="81"/>
            <rFont val="Tahoma"/>
            <family val="2"/>
          </rPr>
          <t>Z0 :</t>
        </r>
        <r>
          <rPr>
            <sz val="12"/>
            <color indexed="81"/>
            <rFont val="Tahoma"/>
            <family val="2"/>
          </rPr>
          <t xml:space="preserve">
</t>
        </r>
        <r>
          <rPr>
            <sz val="11"/>
            <color indexed="81"/>
            <rFont val="Tahoma"/>
            <family val="2"/>
          </rPr>
          <t>On affecte le poids pour la compétence intermédiaire et cela ligne par ligne.</t>
        </r>
      </text>
    </comment>
    <comment ref="R15" authorId="0" shapeId="0">
      <text>
        <r>
          <rPr>
            <b/>
            <sz val="14"/>
            <color indexed="81"/>
            <rFont val="Tahoma"/>
            <family val="2"/>
          </rPr>
          <t xml:space="preserve">Z2 </t>
        </r>
        <r>
          <rPr>
            <sz val="9"/>
            <color indexed="81"/>
            <rFont val="Tahoma"/>
            <family val="2"/>
          </rPr>
          <t xml:space="preserve">
</t>
        </r>
        <r>
          <rPr>
            <sz val="11"/>
            <color indexed="81"/>
            <rFont val="Tahoma"/>
            <family val="2"/>
          </rPr>
          <t>Valeur en points de l'évaluation proposée en fonction du poids de ce même critère et ramené sur 20.</t>
        </r>
        <r>
          <rPr>
            <sz val="12"/>
            <color indexed="81"/>
            <rFont val="Tahoma"/>
            <family val="2"/>
          </rPr>
          <t xml:space="preserve">
</t>
        </r>
        <r>
          <rPr>
            <b/>
            <u/>
            <sz val="11"/>
            <color indexed="81"/>
            <rFont val="Tahoma"/>
            <family val="2"/>
          </rPr>
          <t>Exemple :</t>
        </r>
        <r>
          <rPr>
            <sz val="12"/>
            <color indexed="81"/>
            <rFont val="Tahoma"/>
            <family val="2"/>
          </rPr>
          <t xml:space="preserve">
</t>
        </r>
        <r>
          <rPr>
            <sz val="11"/>
            <color indexed="81"/>
            <rFont val="Tahoma"/>
            <family val="2"/>
          </rPr>
          <t>Si le critère est validé à 2
(0,66 x 25%) x 20 = 3.33 
Ce résultat sera ensuite reconsidéré en fonction du poids de</t>
        </r>
        <r>
          <rPr>
            <b/>
            <u/>
            <sz val="11"/>
            <color indexed="81"/>
            <rFont val="Tahoma"/>
            <family val="2"/>
          </rPr>
          <t xml:space="preserve"> la compétence terminale</t>
        </r>
        <r>
          <rPr>
            <sz val="11"/>
            <color indexed="81"/>
            <rFont val="Tahoma"/>
            <family val="2"/>
          </rPr>
          <t>, ici dans le cas présent 30%.</t>
        </r>
      </text>
    </comment>
    <comment ref="S15" authorId="0" shapeId="0">
      <text>
        <r>
          <rPr>
            <b/>
            <sz val="14"/>
            <color indexed="81"/>
            <rFont val="Tahoma"/>
            <family val="2"/>
          </rPr>
          <t>Z3 :</t>
        </r>
        <r>
          <rPr>
            <b/>
            <sz val="9"/>
            <color indexed="81"/>
            <rFont val="Tahoma"/>
            <family val="2"/>
          </rPr>
          <t xml:space="preserve">
</t>
        </r>
        <r>
          <rPr>
            <sz val="11"/>
            <color indexed="81"/>
            <rFont val="Tahoma"/>
            <family val="2"/>
          </rPr>
          <t xml:space="preserve">Ligne qui contrôle l'éventualitée d'une double saisie, une ligne en lien avec la colonne afin d'indiquer le message d'erreur qui apparait en Z1 (Colonne L)
</t>
        </r>
        <r>
          <rPr>
            <u/>
            <sz val="11"/>
            <color indexed="81"/>
            <rFont val="Tahoma"/>
            <family val="2"/>
          </rPr>
          <t xml:space="preserve">Donc, si en Z3 apparait </t>
        </r>
        <r>
          <rPr>
            <sz val="11"/>
            <color indexed="81"/>
            <rFont val="Tahoma"/>
            <family val="2"/>
          </rPr>
          <t xml:space="preserve">:
0 = Le critère non pris en compte, indiquer NON dans la colonne G.
1 = Conforme, alors le résultat en Z2 sera pris en compte.
2 ou plus = Erreur, la  valeur en Z2 pas prise en compte. </t>
        </r>
      </text>
    </comment>
    <comment ref="T15" authorId="0" shapeId="0">
      <text>
        <r>
          <rPr>
            <b/>
            <sz val="14"/>
            <color indexed="81"/>
            <rFont val="Tahoma"/>
            <family val="2"/>
          </rPr>
          <t>Z4</t>
        </r>
        <r>
          <rPr>
            <sz val="9"/>
            <color indexed="81"/>
            <rFont val="Tahoma"/>
            <family val="2"/>
          </rPr>
          <t xml:space="preserve">
</t>
        </r>
        <r>
          <rPr>
            <sz val="11"/>
            <color indexed="81"/>
            <rFont val="Tahoma"/>
            <family val="2"/>
          </rPr>
          <t>Cette ligne indique simplement la valeur numérique de l'évaluation, avec 
- Si 0 = valeur 0
- Si 1 = valeur 0,33
- Si 2 = valeur 0,66
- Si 3 = valeur 1
Cette ligne est une ligne de transition de calcul en lien avec la cellule Z12.</t>
        </r>
      </text>
    </comment>
    <comment ref="U15" authorId="0" shapeId="0">
      <text>
        <r>
          <rPr>
            <b/>
            <sz val="14"/>
            <color indexed="81"/>
            <rFont val="Tahoma"/>
            <family val="2"/>
          </rPr>
          <t>Z5</t>
        </r>
        <r>
          <rPr>
            <b/>
            <sz val="9"/>
            <color indexed="81"/>
            <rFont val="Tahoma"/>
            <family val="2"/>
          </rPr>
          <t xml:space="preserve">
</t>
        </r>
        <r>
          <rPr>
            <sz val="11"/>
            <color indexed="81"/>
            <rFont val="Tahoma"/>
            <family val="2"/>
          </rPr>
          <t xml:space="preserve">Dès lors que le critère est sélectionné, cette ligne affiche en décimal le poids de ce même critère.
Z5 est simplement une cellule de transition afin d'être en mesure de connaitre le poids des global critères pris en compte. Un addition qui se retrouve dans la cellule  Z10.
</t>
        </r>
      </text>
    </comment>
    <comment ref="V15" authorId="0" shapeId="0">
      <text>
        <r>
          <rPr>
            <b/>
            <sz val="14"/>
            <color indexed="81"/>
            <rFont val="Tahoma"/>
            <family val="2"/>
          </rPr>
          <t>Z6</t>
        </r>
        <r>
          <rPr>
            <b/>
            <sz val="9"/>
            <color indexed="81"/>
            <rFont val="Tahoma"/>
            <family val="2"/>
          </rPr>
          <t xml:space="preserve">
</t>
        </r>
        <r>
          <rPr>
            <sz val="11"/>
            <color indexed="81"/>
            <rFont val="Tahoma"/>
            <family val="2"/>
          </rPr>
          <t>Ligne importante qui va détecter les erreurs de saisie en indiquant la valeur 1.
Si la valeur 0 est affichée, la saisie est par conséquent valide.</t>
        </r>
        <r>
          <rPr>
            <b/>
            <sz val="9"/>
            <color indexed="81"/>
            <rFont val="Tahoma"/>
            <family val="2"/>
          </rPr>
          <t xml:space="preserve"> </t>
        </r>
        <r>
          <rPr>
            <sz val="9"/>
            <color indexed="81"/>
            <rFont val="Tahoma"/>
            <family val="2"/>
          </rPr>
          <t xml:space="preserve">
</t>
        </r>
      </text>
    </comment>
    <comment ref="W15" authorId="0" shapeId="0">
      <text>
        <r>
          <rPr>
            <b/>
            <sz val="14"/>
            <color indexed="81"/>
            <rFont val="Tahoma"/>
            <family val="2"/>
          </rPr>
          <t>Z7 :</t>
        </r>
        <r>
          <rPr>
            <b/>
            <sz val="9"/>
            <color indexed="81"/>
            <rFont val="Tahoma"/>
            <family val="2"/>
          </rPr>
          <t xml:space="preserve">
</t>
        </r>
        <r>
          <rPr>
            <sz val="11"/>
            <color indexed="81"/>
            <rFont val="Tahoma"/>
            <family val="2"/>
          </rPr>
          <t>Ligne qui permet de contrôler la prise en compte ou pas du critère, selon que l'on indique dans la colonne NON. 
Si critère retenu et saisie conforme = Message VRAI
Si criètre non retenu = Message 0</t>
        </r>
      </text>
    </comment>
    <comment ref="X15" authorId="0" shapeId="0">
      <text>
        <r>
          <rPr>
            <b/>
            <sz val="14"/>
            <color indexed="81"/>
            <rFont val="Tahoma"/>
            <family val="2"/>
          </rPr>
          <t>Z8</t>
        </r>
        <r>
          <rPr>
            <b/>
            <sz val="9"/>
            <color indexed="81"/>
            <rFont val="Tahoma"/>
            <family val="2"/>
          </rPr>
          <t xml:space="preserve">
</t>
        </r>
        <r>
          <rPr>
            <sz val="11"/>
            <color indexed="81"/>
            <rFont val="Tahoma"/>
            <family val="2"/>
          </rPr>
          <t>Si le critère est non retenu et par mégarde l'opérateur renseigne sur ce même critère, alors dans cette ligne le chiffre 1 apparait. 
Si tel est le cas, cela bloque les calculs .</t>
        </r>
        <r>
          <rPr>
            <sz val="9"/>
            <color indexed="81"/>
            <rFont val="Tahoma"/>
            <family val="2"/>
          </rPr>
          <t xml:space="preserve">
</t>
        </r>
      </text>
    </comment>
    <comment ref="Y15" authorId="0" shapeId="0">
      <text>
        <r>
          <rPr>
            <b/>
            <sz val="14"/>
            <color indexed="81"/>
            <rFont val="Tahoma"/>
            <family val="2"/>
          </rPr>
          <t>Z9</t>
        </r>
        <r>
          <rPr>
            <b/>
            <sz val="9"/>
            <color indexed="81"/>
            <rFont val="Tahoma"/>
            <family val="2"/>
          </rPr>
          <t xml:space="preserve">
</t>
        </r>
        <r>
          <rPr>
            <sz val="11"/>
            <color indexed="81"/>
            <rFont val="Tahoma"/>
            <family val="2"/>
          </rPr>
          <t>Même fonction que Z8, mais Z9 propose un contrôle complet de la compétence terminale.</t>
        </r>
        <r>
          <rPr>
            <sz val="9"/>
            <color indexed="81"/>
            <rFont val="Tahoma"/>
            <family val="2"/>
          </rPr>
          <t xml:space="preserve">
</t>
        </r>
      </text>
    </comment>
    <comment ref="Z15" authorId="0" shapeId="0">
      <text>
        <r>
          <rPr>
            <b/>
            <sz val="14"/>
            <color indexed="81"/>
            <rFont val="Tahoma"/>
            <family val="2"/>
          </rPr>
          <t>Z10</t>
        </r>
        <r>
          <rPr>
            <b/>
            <sz val="9"/>
            <color indexed="81"/>
            <rFont val="Tahoma"/>
            <family val="2"/>
          </rPr>
          <t xml:space="preserve">
</t>
        </r>
        <r>
          <rPr>
            <sz val="11"/>
            <color indexed="81"/>
            <rFont val="Tahoma"/>
            <family val="2"/>
          </rPr>
          <t xml:space="preserve">Cette cellule fait la somme du poids des critères sélectionnés, depuis la colonne Z5.
</t>
        </r>
        <r>
          <rPr>
            <sz val="9"/>
            <color indexed="81"/>
            <rFont val="Tahoma"/>
            <family val="2"/>
          </rPr>
          <t xml:space="preserve">
</t>
        </r>
      </text>
    </comment>
    <comment ref="AA15" authorId="0" shapeId="0">
      <text>
        <r>
          <rPr>
            <b/>
            <sz val="14"/>
            <color indexed="81"/>
            <rFont val="Tahoma"/>
            <family val="2"/>
          </rPr>
          <t>Z11</t>
        </r>
        <r>
          <rPr>
            <b/>
            <sz val="9"/>
            <color indexed="81"/>
            <rFont val="Tahoma"/>
            <family val="2"/>
          </rPr>
          <t xml:space="preserve">
</t>
        </r>
        <r>
          <rPr>
            <sz val="11"/>
            <color indexed="81"/>
            <rFont val="Tahoma"/>
            <family val="2"/>
          </rPr>
          <t xml:space="preserve">Rappel du poids de la compétence terminale.
</t>
        </r>
        <r>
          <rPr>
            <sz val="9"/>
            <color indexed="81"/>
            <rFont val="Tahoma"/>
            <family val="2"/>
          </rPr>
          <t xml:space="preserve">
</t>
        </r>
      </text>
    </comment>
    <comment ref="AB15" authorId="0" shapeId="0">
      <text>
        <r>
          <rPr>
            <b/>
            <sz val="14"/>
            <color indexed="81"/>
            <rFont val="Tahoma"/>
            <family val="2"/>
          </rPr>
          <t>Z12</t>
        </r>
        <r>
          <rPr>
            <b/>
            <sz val="9"/>
            <color indexed="81"/>
            <rFont val="Tahoma"/>
            <family val="2"/>
          </rPr>
          <t xml:space="preserve">
</t>
        </r>
        <r>
          <rPr>
            <sz val="11"/>
            <color indexed="81"/>
            <rFont val="Tahoma"/>
            <family val="2"/>
          </rPr>
          <t xml:space="preserve">Cellule qui additionne les valeurs en points affichés dans la colonne Z4. 
</t>
        </r>
        <r>
          <rPr>
            <sz val="9"/>
            <color indexed="81"/>
            <rFont val="Tahoma"/>
            <family val="2"/>
          </rPr>
          <t xml:space="preserve">
</t>
        </r>
      </text>
    </comment>
    <comment ref="AC15" authorId="0" shapeId="0">
      <text>
        <r>
          <rPr>
            <b/>
            <sz val="14"/>
            <color indexed="81"/>
            <rFont val="Tahoma"/>
            <family val="2"/>
          </rPr>
          <t>Z13</t>
        </r>
        <r>
          <rPr>
            <b/>
            <sz val="9"/>
            <color indexed="81"/>
            <rFont val="Tahoma"/>
            <family val="2"/>
          </rPr>
          <t xml:space="preserve">
</t>
        </r>
        <r>
          <rPr>
            <sz val="11"/>
            <color indexed="81"/>
            <rFont val="Tahoma"/>
            <family val="2"/>
          </rPr>
          <t xml:space="preserve">Cellule de contrôle qui permet de vérifier si la compétence terminale est prise en compte ou pas. 
</t>
        </r>
        <r>
          <rPr>
            <sz val="9"/>
            <color indexed="81"/>
            <rFont val="Tahoma"/>
            <family val="2"/>
          </rPr>
          <t xml:space="preserve">
</t>
        </r>
      </text>
    </comment>
    <comment ref="AD15" authorId="0" shapeId="0">
      <text>
        <r>
          <rPr>
            <b/>
            <sz val="14"/>
            <color indexed="81"/>
            <rFont val="Tahoma"/>
            <family val="2"/>
          </rPr>
          <t>Z14</t>
        </r>
        <r>
          <rPr>
            <b/>
            <sz val="9"/>
            <color indexed="81"/>
            <rFont val="Tahoma"/>
            <family val="2"/>
          </rPr>
          <t xml:space="preserve">
</t>
        </r>
        <r>
          <rPr>
            <sz val="11"/>
            <color indexed="81"/>
            <rFont val="Tahoma"/>
            <family val="2"/>
          </rPr>
          <t xml:space="preserve">Cellule complète de calcul, qui permet de donner la note sur 20 pour la compétence terminale en fonction du poids de celle-ci.
</t>
        </r>
        <r>
          <rPr>
            <sz val="9"/>
            <color indexed="81"/>
            <rFont val="Tahoma"/>
            <family val="2"/>
          </rPr>
          <t xml:space="preserve">
</t>
        </r>
      </text>
    </comment>
  </commentList>
</comments>
</file>

<file path=xl/sharedStrings.xml><?xml version="1.0" encoding="utf-8"?>
<sst xmlns="http://schemas.openxmlformats.org/spreadsheetml/2006/main" count="947" uniqueCount="528">
  <si>
    <t>Établissement :</t>
  </si>
  <si>
    <t xml:space="preserve">Session : </t>
  </si>
  <si>
    <t>Nom du candidat :</t>
  </si>
  <si>
    <t>Prénom du candidat :</t>
  </si>
  <si>
    <t>Date de l'évaluation :</t>
  </si>
  <si>
    <t>Lieu de l'évaluation :</t>
  </si>
  <si>
    <t>Poids de la compétence</t>
  </si>
  <si>
    <t>Compétences évaluées</t>
  </si>
  <si>
    <t>Taux pondéré de compétences et indicateurs évalués :</t>
  </si>
  <si>
    <t>Note brute obtenue par calcul automatique :</t>
  </si>
  <si>
    <t>Note sur 20 proposée au jury* :</t>
  </si>
  <si>
    <t>/20</t>
  </si>
  <si>
    <t>Appréciation globale</t>
  </si>
  <si>
    <t>Noms des Correcteurs</t>
  </si>
  <si>
    <t>Signatures</t>
  </si>
  <si>
    <t>Date</t>
  </si>
  <si>
    <t xml:space="preserve">Critères d'évaluation                                            </t>
  </si>
  <si>
    <t>CCF</t>
  </si>
  <si>
    <t>Note sur 20</t>
  </si>
  <si>
    <t>C 1.1.1</t>
  </si>
  <si>
    <t>C 1.1.2</t>
  </si>
  <si>
    <t>C 2.1.1</t>
  </si>
  <si>
    <t>C 2.1.2</t>
  </si>
  <si>
    <t>C 3.1.1</t>
  </si>
  <si>
    <t>C 2.1.3</t>
  </si>
  <si>
    <t>C 2.3.1</t>
  </si>
  <si>
    <t>C 3.7.1</t>
  </si>
  <si>
    <t>C 3.7.2</t>
  </si>
  <si>
    <t>C 3.7.3</t>
  </si>
  <si>
    <t xml:space="preserve">
</t>
  </si>
  <si>
    <t>Z0</t>
  </si>
  <si>
    <t>Z2</t>
  </si>
  <si>
    <t>Z3</t>
  </si>
  <si>
    <t>Z4</t>
  </si>
  <si>
    <t>Z5</t>
  </si>
  <si>
    <t>Z6</t>
  </si>
  <si>
    <t>Z7</t>
  </si>
  <si>
    <t>Z8</t>
  </si>
  <si>
    <t>Z9</t>
  </si>
  <si>
    <t>Z10</t>
  </si>
  <si>
    <t>Z11</t>
  </si>
  <si>
    <t>Z12</t>
  </si>
  <si>
    <t>Z13</t>
  </si>
  <si>
    <t>Z14</t>
  </si>
  <si>
    <t>C 3.3.2</t>
  </si>
  <si>
    <t>Taux pondéré</t>
  </si>
  <si>
    <t>Non</t>
  </si>
  <si>
    <t>* La note proposée, arrondie au demi point, est décidée par les évaluateurs à partir de la note brute qui peut être modulée de + 0 à + 1 point en fonction de la réactivité du candidat ou de tout autre attitude professionnelle positive observée.</t>
  </si>
  <si>
    <t xml:space="preserve">Note sur 20 proposée au jury* : </t>
  </si>
  <si>
    <t>Compétence en cours d'acquisition  non stabilisée</t>
  </si>
  <si>
    <t>Compétence partiellement acquise</t>
  </si>
  <si>
    <t>Compétence totalement acquise et transférable</t>
  </si>
  <si>
    <t>UP1</t>
  </si>
  <si>
    <t>UP2</t>
  </si>
  <si>
    <t xml:space="preserve">Critères d'évaluation        </t>
  </si>
  <si>
    <t>C 2.2.1</t>
  </si>
  <si>
    <t>C 2.2.2</t>
  </si>
  <si>
    <t>C 3.2.1</t>
  </si>
  <si>
    <t>C 3.2.2</t>
  </si>
  <si>
    <t>C 3.3.1</t>
  </si>
  <si>
    <t>C 3.4.1</t>
  </si>
  <si>
    <t>C 3.5.1</t>
  </si>
  <si>
    <t>C 3.4.2</t>
  </si>
  <si>
    <t>C 3.5.2</t>
  </si>
  <si>
    <t>C 3.6.1</t>
  </si>
  <si>
    <t>C 3.6.2</t>
  </si>
  <si>
    <t>C 3.5.3</t>
  </si>
  <si>
    <t>EP1</t>
  </si>
  <si>
    <t>EP2</t>
  </si>
  <si>
    <t>C 1.1.3</t>
  </si>
  <si>
    <t>C 1.1.4</t>
  </si>
  <si>
    <t>C 1.1.5</t>
  </si>
  <si>
    <t>C 1.1.6</t>
  </si>
  <si>
    <t>C 1.2.1</t>
  </si>
  <si>
    <t>C 1.2.2</t>
  </si>
  <si>
    <t>C 1.2.3</t>
  </si>
  <si>
    <t>C 1.2.4</t>
  </si>
  <si>
    <t>C 2.2.3</t>
  </si>
  <si>
    <t>C2.2 - Traduire graphiquement une solution technique</t>
  </si>
  <si>
    <t>C 2.3.2</t>
  </si>
  <si>
    <t>C 2.3.3</t>
  </si>
  <si>
    <t>C 2.3.4</t>
  </si>
  <si>
    <t>C 2.4.1</t>
  </si>
  <si>
    <t>C 2.4.2</t>
  </si>
  <si>
    <t>C 2.4.3</t>
  </si>
  <si>
    <t>L’identification des documents est réalisée sans erreur.</t>
  </si>
  <si>
    <t>Les manipulations simples de visualisation et le choix des vues permettent la compréhension de l’ouvrage.</t>
  </si>
  <si>
    <t>L’identification des volumes est réalisée sans erreur.</t>
  </si>
  <si>
    <t>Les caractéristiques et les performances sont repérées sans erreur.
Les comparaisons effectuées permettent d’effectuer un choix judicieux.</t>
  </si>
  <si>
    <t>Le résultat est compatible avec les données et les contraintes techniques.</t>
  </si>
  <si>
    <t>C 3.1.2</t>
  </si>
  <si>
    <t>C 3.1.3</t>
  </si>
  <si>
    <t>C 3.1.4</t>
  </si>
  <si>
    <t>C 3.1.5</t>
  </si>
  <si>
    <t>C 3.1.6</t>
  </si>
  <si>
    <t>C 3.2.3</t>
  </si>
  <si>
    <t>C 3.2.4</t>
  </si>
  <si>
    <t>C 3.2.5</t>
  </si>
  <si>
    <t>C 3.3.3</t>
  </si>
  <si>
    <t>C 3.3.4</t>
  </si>
  <si>
    <t>C 3.4.3</t>
  </si>
  <si>
    <t>C 3.4.4</t>
  </si>
  <si>
    <t>C 3.4.5</t>
  </si>
  <si>
    <t>C 3.4.6</t>
  </si>
  <si>
    <t>C 3.5.4</t>
  </si>
  <si>
    <t>C 3.5.5</t>
  </si>
  <si>
    <t>C 3.6.3</t>
  </si>
  <si>
    <t>C 3.6.4</t>
  </si>
  <si>
    <t>C 3.6.5</t>
  </si>
  <si>
    <t>C 3.6.6</t>
  </si>
  <si>
    <t>C 3.6.7</t>
  </si>
  <si>
    <t>C 3.6.8</t>
  </si>
  <si>
    <t>C 3.6.9</t>
  </si>
  <si>
    <t>C 3.6.10</t>
  </si>
  <si>
    <t>C 3.7.4</t>
  </si>
  <si>
    <t>C 3.7.5</t>
  </si>
  <si>
    <t>C 3.7.6</t>
  </si>
  <si>
    <t>C 3.7.7</t>
  </si>
  <si>
    <t>C 3.7.8</t>
  </si>
  <si>
    <t>C 3.7.9</t>
  </si>
  <si>
    <t>C 3.8.1</t>
  </si>
  <si>
    <t>C 3.8.2</t>
  </si>
  <si>
    <t>C 3.8.3</t>
  </si>
  <si>
    <t>C 3.8.4</t>
  </si>
  <si>
    <t>C3.1 - Organiser et sécuriser son espace de travail</t>
  </si>
  <si>
    <r>
      <rPr>
        <b/>
        <sz val="12"/>
        <color rgb="FF000000"/>
        <rFont val="Arial"/>
        <family val="2"/>
      </rPr>
      <t>Alerter</t>
    </r>
    <r>
      <rPr>
        <sz val="12"/>
        <color rgb="FF000000"/>
        <rFont val="Arial"/>
        <family val="2"/>
      </rPr>
      <t xml:space="preserve"> en cas de situation dangereuse.</t>
    </r>
  </si>
  <si>
    <r>
      <rPr>
        <b/>
        <sz val="12"/>
        <color rgb="FF000000"/>
        <rFont val="Arial"/>
        <family val="2"/>
      </rPr>
      <t>Respecter</t>
    </r>
    <r>
      <rPr>
        <sz val="12"/>
        <color rgb="FF000000"/>
        <rFont val="Arial"/>
        <family val="2"/>
      </rPr>
      <t xml:space="preserve"> le temps alloué.</t>
    </r>
  </si>
  <si>
    <r>
      <rPr>
        <b/>
        <sz val="12"/>
        <color rgb="FF000000"/>
        <rFont val="Arial"/>
        <family val="2"/>
      </rPr>
      <t xml:space="preserve">Identifier </t>
    </r>
    <r>
      <rPr>
        <sz val="12"/>
        <color rgb="FF000000"/>
        <rFont val="Arial"/>
        <family val="2"/>
      </rPr>
      <t>les différents documents, plans d’architecte et/ou d’exécution.</t>
    </r>
  </si>
  <si>
    <r>
      <rPr>
        <b/>
        <sz val="12"/>
        <color rgb="FF000000"/>
        <rFont val="Arial"/>
        <family val="2"/>
      </rPr>
      <t>Identifier</t>
    </r>
    <r>
      <rPr>
        <sz val="12"/>
        <color rgb="FF000000"/>
        <rFont val="Arial"/>
        <family val="2"/>
      </rPr>
      <t xml:space="preserve"> les volumes de la construction dans l’environnement architectural.</t>
    </r>
  </si>
  <si>
    <r>
      <rPr>
        <b/>
        <sz val="12"/>
        <color rgb="FF000000"/>
        <rFont val="Arial"/>
        <family val="2"/>
      </rPr>
      <t>Identifier</t>
    </r>
    <r>
      <rPr>
        <sz val="12"/>
        <color rgb="FF000000"/>
        <rFont val="Arial"/>
        <family val="2"/>
      </rPr>
      <t xml:space="preserve">, </t>
    </r>
    <r>
      <rPr>
        <b/>
        <sz val="12"/>
        <color rgb="FF000000"/>
        <rFont val="Arial"/>
        <family val="2"/>
      </rPr>
      <t>localise</t>
    </r>
    <r>
      <rPr>
        <sz val="12"/>
        <color rgb="FF000000"/>
        <rFont val="Arial"/>
        <family val="2"/>
      </rPr>
      <t xml:space="preserve">r, </t>
    </r>
    <r>
      <rPr>
        <b/>
        <sz val="12"/>
        <color rgb="FF000000"/>
        <rFont val="Arial"/>
        <family val="2"/>
      </rPr>
      <t>caractériser</t>
    </r>
    <r>
      <rPr>
        <sz val="12"/>
        <color rgb="FF000000"/>
        <rFont val="Arial"/>
        <family val="2"/>
      </rPr>
      <t xml:space="preserve"> et </t>
    </r>
    <r>
      <rPr>
        <b/>
        <sz val="12"/>
        <color rgb="FF000000"/>
        <rFont val="Arial"/>
        <family val="2"/>
      </rPr>
      <t>décrire</t>
    </r>
    <r>
      <rPr>
        <sz val="12"/>
        <color rgb="FF000000"/>
        <rFont val="Arial"/>
        <family val="2"/>
      </rPr>
      <t xml:space="preserve"> un élément, un ouvrage ou une partie d’ouvrage constitutif :
- forme géométrique des surfaces et des volumes, 
- dimensions,
- nature, qualité,
- spécificités.</t>
    </r>
  </si>
  <si>
    <t>UNITÉS PROFESSIONNELLES</t>
  </si>
  <si>
    <t>ÉPREUVES</t>
  </si>
  <si>
    <t>UNITÉS</t>
  </si>
  <si>
    <t>Académie :</t>
  </si>
  <si>
    <t>Nombre de double saisies</t>
  </si>
  <si>
    <t>Nombre de compétences terminales visées</t>
  </si>
  <si>
    <t>X</t>
  </si>
  <si>
    <t>Note coefficientée de l'épreuve</t>
  </si>
  <si>
    <t>MODES</t>
  </si>
  <si>
    <t>Nombre de compétences détaillées non visées :</t>
  </si>
  <si>
    <t>Nombre de compétences détaillées non évaluées</t>
  </si>
  <si>
    <t>Le temps alloué est pris en compte.</t>
  </si>
  <si>
    <t>Épreuve ponctuelle 
3 heures</t>
  </si>
  <si>
    <t>Session :</t>
  </si>
  <si>
    <t xml:space="preserve">Sessions : </t>
  </si>
  <si>
    <t>MARTIN</t>
  </si>
  <si>
    <t>Quentin</t>
  </si>
  <si>
    <t>Numéro candidat :</t>
  </si>
  <si>
    <t>Date de l'épeuve :</t>
  </si>
  <si>
    <t>Centre de formation</t>
  </si>
  <si>
    <t>_</t>
  </si>
  <si>
    <t>Centre d'examen :</t>
  </si>
  <si>
    <t>COEF.</t>
  </si>
  <si>
    <t>Identification candidat - Contrôle en cours de formation</t>
  </si>
  <si>
    <r>
      <t xml:space="preserve">Identification candidat - </t>
    </r>
    <r>
      <rPr>
        <b/>
        <sz val="14"/>
        <rFont val="Calibri"/>
        <family val="2"/>
      </rPr>
      <t>É</t>
    </r>
    <r>
      <rPr>
        <b/>
        <sz val="14"/>
        <rFont val="Arial"/>
        <family val="2"/>
      </rPr>
      <t>preuves ponctuelles</t>
    </r>
  </si>
  <si>
    <t>Identification candidat - Épreuves ponctuelles</t>
  </si>
  <si>
    <t>VVVVVV</t>
  </si>
  <si>
    <t>Note obtenue par calcul automatique :</t>
  </si>
  <si>
    <t>XXXXX</t>
  </si>
  <si>
    <t>CAP Menuisier fabricant</t>
  </si>
  <si>
    <t>MENUISIER FABRICANT</t>
  </si>
  <si>
    <t>C1.1 - Identifier, décoder et interpréter les données de définition d’un ouvrage ou d’une partie d'ouvrage</t>
  </si>
  <si>
    <t>C 1.1.7</t>
  </si>
  <si>
    <t>C 1.1.8</t>
  </si>
  <si>
    <r>
      <rPr>
        <b/>
        <sz val="12"/>
        <color rgb="FF000000"/>
        <rFont val="Arial"/>
        <family val="2"/>
      </rPr>
      <t>Interpréter</t>
    </r>
    <r>
      <rPr>
        <sz val="12"/>
        <color rgb="FF000000"/>
        <rFont val="Arial"/>
        <family val="2"/>
      </rPr>
      <t xml:space="preserve"> les symbolisations d'un ouvrage ou d'une partie d'ouvrage (traits, écriture…) et de sa cotation.</t>
    </r>
  </si>
  <si>
    <r>
      <rPr>
        <b/>
        <sz val="12"/>
        <color rgb="FF000000"/>
        <rFont val="Arial"/>
        <family val="2"/>
      </rPr>
      <t>Rechercher</t>
    </r>
    <r>
      <rPr>
        <sz val="12"/>
        <color rgb="FF000000"/>
        <rFont val="Arial"/>
        <family val="2"/>
      </rPr>
      <t xml:space="preserve"> les caractéristiques dimensionnelles et géométriques fonctionnelles d'un élément, d'une partie d'ouvrage, d'un ouvrage.</t>
    </r>
  </si>
  <si>
    <r>
      <rPr>
        <b/>
        <sz val="12"/>
        <color rgb="FF000000"/>
        <rFont val="Arial"/>
        <family val="2"/>
      </rPr>
      <t>Décrire</t>
    </r>
    <r>
      <rPr>
        <sz val="12"/>
        <color rgb="FF000000"/>
        <rFont val="Arial"/>
        <family val="2"/>
      </rPr>
      <t xml:space="preserve"> une solution constructive à partir d'une représentation ou d'un objet.</t>
    </r>
  </si>
  <si>
    <r>
      <rPr>
        <b/>
        <sz val="12"/>
        <color rgb="FF000000"/>
        <rFont val="Arial"/>
        <family val="2"/>
      </rPr>
      <t>Mettre en relation</t>
    </r>
    <r>
      <rPr>
        <sz val="12"/>
        <color rgb="FF000000"/>
        <rFont val="Arial"/>
        <family val="2"/>
      </rPr>
      <t xml:space="preserve"> les données numériques d'un élément avec les documents graphiques d'un dossier.</t>
    </r>
  </si>
  <si>
    <t>Les informations et les données relevées sont concordantes et exploitables.</t>
  </si>
  <si>
    <t>La solution constructive est correctement énoncée.</t>
  </si>
  <si>
    <t>Les dimensions et les angles sont correctement identifiés et permettent la réalisation de l'activité.</t>
  </si>
  <si>
    <t>La représentation de l'ouvrage ou d'une partie d'ouvrage est correctement traduite.</t>
  </si>
  <si>
    <t>C1.2 - Analyser les contraintes de fabrication</t>
  </si>
  <si>
    <t>Les périodes, les durées d'intervention sont correctement identifiées sur le planning prévisionnel de l'entreprise.</t>
  </si>
  <si>
    <t>Les moyens matériels choisis sont adaptés aux opérations.</t>
  </si>
  <si>
    <t>La règle de mise en œuvre est applicable à la fabrication.</t>
  </si>
  <si>
    <r>
      <rPr>
        <b/>
        <sz val="12"/>
        <color rgb="FF000000"/>
        <rFont val="Arial"/>
        <family val="2"/>
      </rPr>
      <t>S'approprier</t>
    </r>
    <r>
      <rPr>
        <sz val="12"/>
        <color rgb="FF000000"/>
        <rFont val="Arial"/>
        <family val="2"/>
      </rPr>
      <t xml:space="preserve"> le planning prévisionnel de l'entreprise.</t>
    </r>
  </si>
  <si>
    <r>
      <rPr>
        <b/>
        <sz val="12"/>
        <color rgb="FF000000"/>
        <rFont val="Arial"/>
        <family val="2"/>
      </rPr>
      <t>Identifier</t>
    </r>
    <r>
      <rPr>
        <sz val="12"/>
        <color rgb="FF000000"/>
        <rFont val="Arial"/>
        <family val="2"/>
      </rPr>
      <t xml:space="preserve"> les dates de début et de fin d'intervention de l'entreprise pour les phases successives de la fabrication.</t>
    </r>
  </si>
  <si>
    <r>
      <rPr>
        <b/>
        <sz val="12"/>
        <color rgb="FF000000"/>
        <rFont val="Arial"/>
        <family val="2"/>
      </rPr>
      <t>Extraire</t>
    </r>
    <r>
      <rPr>
        <sz val="12"/>
        <color rgb="FF000000"/>
        <rFont val="Arial"/>
        <family val="2"/>
      </rPr>
      <t xml:space="preserve"> de la norme une règle de mise en œuvre pour une fabrication donnée.</t>
    </r>
  </si>
  <si>
    <r>
      <rPr>
        <b/>
        <sz val="12"/>
        <color rgb="FF000000"/>
        <rFont val="Arial"/>
        <family val="2"/>
      </rPr>
      <t>Déterminer</t>
    </r>
    <r>
      <rPr>
        <sz val="12"/>
        <color rgb="FF000000"/>
        <rFont val="Arial"/>
        <family val="2"/>
      </rPr>
      <t xml:space="preserve"> les moyens matériels de fabrication disponibles et </t>
    </r>
    <r>
      <rPr>
        <b/>
        <sz val="12"/>
        <color rgb="FF000000"/>
        <rFont val="Arial"/>
        <family val="2"/>
      </rPr>
      <t>prendre en compte</t>
    </r>
    <r>
      <rPr>
        <sz val="12"/>
        <color rgb="FF000000"/>
        <rFont val="Arial"/>
        <family val="2"/>
      </rPr>
      <t xml:space="preserve"> leurs capacités en vue des opérations à effectuer.</t>
    </r>
  </si>
  <si>
    <t>C2.1 - Proposer et justifier des solutions techniques de fabrication</t>
  </si>
  <si>
    <t>L’inventaire des différentes caractéristiques est effectué sans erreur.
Les données recueillies sont correctes.</t>
  </si>
  <si>
    <r>
      <rPr>
        <b/>
        <sz val="12"/>
        <color rgb="FF000000"/>
        <rFont val="Arial"/>
        <family val="2"/>
      </rPr>
      <t xml:space="preserve">Choisir </t>
    </r>
    <r>
      <rPr>
        <sz val="12"/>
        <color rgb="FF000000"/>
        <rFont val="Arial"/>
        <family val="2"/>
      </rPr>
      <t>en fonction de sa destination un produit, un matériau, un composant, une quincaillerie, une liaison.</t>
    </r>
  </si>
  <si>
    <t>Le relevé établi est exploitable.</t>
  </si>
  <si>
    <t>Le croquis exprime correctement les besoins.</t>
  </si>
  <si>
    <t>Les résultats respectent les données et les règles de représentation et de cotation.
Les différents documents exécutés ne comportent pas d'erreur pour la réalisation de l'ouvrage.</t>
  </si>
  <si>
    <r>
      <rPr>
        <b/>
        <sz val="12"/>
        <color rgb="FF000000"/>
        <rFont val="Arial"/>
        <family val="2"/>
      </rPr>
      <t>Établir</t>
    </r>
    <r>
      <rPr>
        <sz val="12"/>
        <color rgb="FF000000"/>
        <rFont val="Arial"/>
        <family val="2"/>
      </rPr>
      <t xml:space="preserve"> le relevé sur plan et/ou sur site d'un ouvrage à exécuter.</t>
    </r>
  </si>
  <si>
    <r>
      <rPr>
        <b/>
        <sz val="12"/>
        <color rgb="FF000000"/>
        <rFont val="Arial"/>
        <family val="2"/>
      </rPr>
      <t>Exécuter</t>
    </r>
    <r>
      <rPr>
        <sz val="12"/>
        <color rgb="FF000000"/>
        <rFont val="Arial"/>
        <family val="2"/>
      </rPr>
      <t xml:space="preserve"> un croquis ou un schéma à main levée d'un élément ou d'une partie d'un ouvrage et/ou d'un produit.</t>
    </r>
  </si>
  <si>
    <t>C2.3 - Établir un débit-matière et/ou une liste de composants</t>
  </si>
  <si>
    <t>Les composants sont tous correctement listés et désignés.</t>
  </si>
  <si>
    <t>Les renseignements fournis sont exacts.</t>
  </si>
  <si>
    <t>La fiche de débit et le quantitatif sont exploitables.</t>
  </si>
  <si>
    <r>
      <rPr>
        <b/>
        <sz val="12"/>
        <color rgb="FF000000"/>
        <rFont val="Arial"/>
        <family val="2"/>
      </rPr>
      <t>Identifier</t>
    </r>
    <r>
      <rPr>
        <sz val="12"/>
        <color rgb="FF000000"/>
        <rFont val="Arial"/>
        <family val="2"/>
      </rPr>
      <t xml:space="preserve"> l'ensemble des composants d'un ouvrage à fabriquer.</t>
    </r>
  </si>
  <si>
    <r>
      <rPr>
        <b/>
        <sz val="12"/>
        <color rgb="FF000000"/>
        <rFont val="Arial"/>
        <family val="2"/>
      </rPr>
      <t>Quantifier</t>
    </r>
    <r>
      <rPr>
        <sz val="12"/>
        <color rgb="FF000000"/>
        <rFont val="Arial"/>
        <family val="2"/>
      </rPr>
      <t xml:space="preserve"> les matériaux, les composants et la quincaillerie nécessaires à la réalisation de tout ou partie d'un ouvrage.</t>
    </r>
  </si>
  <si>
    <r>
      <rPr>
        <b/>
        <sz val="12"/>
        <color rgb="FF000000"/>
        <rFont val="Arial"/>
        <family val="2"/>
      </rPr>
      <t>Déterminer</t>
    </r>
    <r>
      <rPr>
        <sz val="12"/>
        <color rgb="FF000000"/>
        <rFont val="Arial"/>
        <family val="2"/>
      </rPr>
      <t xml:space="preserve"> les spécificités du débit :
- géométriques (forme de la pièce),
- dimensionnelles.</t>
    </r>
  </si>
  <si>
    <r>
      <rPr>
        <b/>
        <sz val="12"/>
        <color rgb="FF000000"/>
        <rFont val="Arial"/>
        <family val="2"/>
      </rPr>
      <t>Renseigner</t>
    </r>
    <r>
      <rPr>
        <sz val="12"/>
        <color rgb="FF000000"/>
        <rFont val="Arial"/>
        <family val="2"/>
      </rPr>
      <t xml:space="preserve"> le bordereau du quantitatif :
- des matériaux,
- de la quincaillerie,
- des composants.</t>
    </r>
  </si>
  <si>
    <t>C2.4 - Compléter des modes opératoires ou des processus de réalisation</t>
  </si>
  <si>
    <t>L'ensemble des opérations est recensé.</t>
  </si>
  <si>
    <t>La chronologie des opérations est correcte.
Les moyens de mise en œuvre sont en harmonie avec les opérations à effectuer.
Le mode opératoire permet la réalisation de l'élément ou de la partie de l'ouvrage conformément au dossier de fabrication.</t>
  </si>
  <si>
    <t>La chronologie des étapes permet la réalisation de l'ouvrage.</t>
  </si>
  <si>
    <r>
      <rPr>
        <b/>
        <sz val="12"/>
        <color rgb="FF000000"/>
        <rFont val="Arial"/>
        <family val="2"/>
      </rPr>
      <t>Identifier</t>
    </r>
    <r>
      <rPr>
        <sz val="12"/>
        <color rgb="FF000000"/>
        <rFont val="Arial"/>
        <family val="2"/>
      </rPr>
      <t xml:space="preserve"> et</t>
    </r>
    <r>
      <rPr>
        <b/>
        <sz val="12"/>
        <color rgb="FF000000"/>
        <rFont val="Arial"/>
        <family val="2"/>
      </rPr>
      <t xml:space="preserve"> lister</t>
    </r>
    <r>
      <rPr>
        <sz val="12"/>
        <color rgb="FF000000"/>
        <rFont val="Arial"/>
        <family val="2"/>
      </rPr>
      <t xml:space="preserve"> les opérations nécessaires pour la fabrication d'un élément ou d'une partie d'ouvrage.</t>
    </r>
  </si>
  <si>
    <r>
      <rPr>
        <b/>
        <sz val="12"/>
        <color rgb="FF000000"/>
        <rFont val="Arial"/>
        <family val="2"/>
      </rPr>
      <t>Compléter</t>
    </r>
    <r>
      <rPr>
        <sz val="12"/>
        <color rgb="FF000000"/>
        <rFont val="Arial"/>
        <family val="2"/>
      </rPr>
      <t xml:space="preserve"> un mode opératoire de fabrication d'un élément ou d'une partie d'ouvrage :
- </t>
    </r>
    <r>
      <rPr>
        <b/>
        <sz val="12"/>
        <color rgb="FF000000"/>
        <rFont val="Arial"/>
        <family val="2"/>
      </rPr>
      <t>ordonner</t>
    </r>
    <r>
      <rPr>
        <sz val="12"/>
        <color rgb="FF000000"/>
        <rFont val="Arial"/>
        <family val="2"/>
      </rPr>
      <t xml:space="preserve"> les opérations à effectuer,
- </t>
    </r>
    <r>
      <rPr>
        <b/>
        <sz val="12"/>
        <color rgb="FF000000"/>
        <rFont val="Arial"/>
        <family val="2"/>
      </rPr>
      <t>associer</t>
    </r>
    <r>
      <rPr>
        <sz val="12"/>
        <color rgb="FF000000"/>
        <rFont val="Arial"/>
        <family val="2"/>
      </rPr>
      <t xml:space="preserve"> les moyens matériels et les outillages aux opérations à exécuter.</t>
    </r>
  </si>
  <si>
    <t>C3.9 - Maintenir les machines et les outillages en état</t>
  </si>
  <si>
    <t>C 3.5.6</t>
  </si>
  <si>
    <t>C 3.5.7</t>
  </si>
  <si>
    <t>C 3.6.11</t>
  </si>
  <si>
    <t>Les quantités contrôlées correspondent aux bordereaux de livraison.</t>
  </si>
  <si>
    <t>Les tracés sont conformes aux spécifications des plans.</t>
  </si>
  <si>
    <t>L'établissement des bois respecte les contraintes esthétiques et fonctionnelles.</t>
  </si>
  <si>
    <t>Les tracés sont exploitables et les positions sont exactes.</t>
  </si>
  <si>
    <t>C3.2 - Contrôler la conformité des matériaux, des produits et des ouvrages</t>
  </si>
  <si>
    <t>C3.3 - Tracer et préparer les pièces à usiner, à monter, à finir</t>
  </si>
  <si>
    <t>C3.4 - Installer et régler les outils, les accessoires, les pièces</t>
  </si>
  <si>
    <t>C3.5 - Conduire les opérations d'usinage</t>
  </si>
  <si>
    <t>C3.6 -  Assembler les composants constitutifs d'un ouvrage ou d'un produit</t>
  </si>
  <si>
    <t>C3.7 - Réaliser les opérations de finition et de traitement</t>
  </si>
  <si>
    <t>Les outils sont installés sur la machine sans erreur.</t>
  </si>
  <si>
    <t>La pièce est correctement positionnée.
Les appuis et les maintiens permettent un usinage sans défaut.</t>
  </si>
  <si>
    <t>Les réglages sont conformes aux procédures (mode opératoire…).</t>
  </si>
  <si>
    <t>Les sélections et/ou les affichages sont conformes aux données des procédures.</t>
  </si>
  <si>
    <t>Les organes de sécurité sont correctement installés et réglés.</t>
  </si>
  <si>
    <t>Les règles de prévention et de sécurité sont respectées.</t>
  </si>
  <si>
    <t>L'utilisation de la machine est conforme au mode opératoire.</t>
  </si>
  <si>
    <t>L'utilisation des montages d'usinage est effectuée en toute sécurité.</t>
  </si>
  <si>
    <t>Les procédures de contrôle sont respectées.
Les mesures permettent de mettre en œuvre les actions correctives.</t>
  </si>
  <si>
    <t>Les actions correctives apportées sont précises et adaptées.</t>
  </si>
  <si>
    <t>Les pièces, les composants et les produits nécessaires sont inventoriés et regroupés correctement.</t>
  </si>
  <si>
    <t>L'organisation du poste de pressage ou d'assemblage respecte les règles de sécurité et d'ergonomie.</t>
  </si>
  <si>
    <t>Les réglages et les positions sont conformes aux spécifications.</t>
  </si>
  <si>
    <t>L'encollage est conforme aux spécifications.
Les organes de liaison et les équipements sont correctement installés.</t>
  </si>
  <si>
    <t>L'assemblage est conforme aux spécifications techniques particulières.</t>
  </si>
  <si>
    <t>Les dimensions et la géométrie sont conformes aux dessins d'exécution.</t>
  </si>
  <si>
    <t>Les corrections apportées sont pertinentes et fiables.</t>
  </si>
  <si>
    <t>L'ouvrage est déposé sans dommage.</t>
  </si>
  <si>
    <t>Le fonctionnement de l'ouvrage est assuré.</t>
  </si>
  <si>
    <t>Le poste est prêt pour une nouvelle utilisation.</t>
  </si>
  <si>
    <t>Les matériels et le poste de travail sont remis en état.
L'identification et le tri des déchets sont réalisés.</t>
  </si>
  <si>
    <t>Les durées préconisées par le fabricant sont respectées.</t>
  </si>
  <si>
    <t>Le ponçage et l'égrainage sont réalisés selon le niveau de qualité attendu.</t>
  </si>
  <si>
    <t>Les ouvrages sont stockés suivant les consignes.</t>
  </si>
  <si>
    <t>L'application est conforme à la finition souhaitée selon les recommandations du fabricant</t>
  </si>
  <si>
    <t>Les matériels sont en état de fonctionnement.</t>
  </si>
  <si>
    <t>La préparation des produits respecte les prescriptions du fabricant :
- quantité, dosage,
- température…</t>
  </si>
  <si>
    <t>L'état du support est conforme aux prescriptions.</t>
  </si>
  <si>
    <t>Les ouvrages sont manipulés et stockés suivant les consignes et l'ordre d'installation sur le chantier.</t>
  </si>
  <si>
    <t>Les produits et les ouvrages fabriqués sont conditionnés et protégés selon les consignes.</t>
  </si>
  <si>
    <t>Les ouvrages, les matériaux, les produits et les quincailleries sont regroupés selon un quantitatif.</t>
  </si>
  <si>
    <t>C 3.9.1</t>
  </si>
  <si>
    <t>C 3.9.2</t>
  </si>
  <si>
    <t>C 3.9.3</t>
  </si>
  <si>
    <t>C 3.9.4</t>
  </si>
  <si>
    <t>C 3.9.5</t>
  </si>
  <si>
    <t>C 3.9.6</t>
  </si>
  <si>
    <t>Les informations reportées sont complètes.</t>
  </si>
  <si>
    <t>La maintenance est effective suivant la méthode prescrite.</t>
  </si>
  <si>
    <t>Le remplacement des outils est conduit sans erreur.
Le réglage est précis.</t>
  </si>
  <si>
    <t>L'affûtage des outils est satisfaisant, les angles de coupe sont respectés.</t>
  </si>
  <si>
    <t>L'état de coupe des outils est identifié par l'opérateur. Il en informe son responsable si nécessaire.</t>
  </si>
  <si>
    <t>Les améliorations suggérées sont pertinentes.</t>
  </si>
  <si>
    <t>Les étapes de fabrication sont correctement identifiées et exprimées.
Les fiches faisant état des temps passés, des matières consommées et des contrôles sont exploitables.
Les opérations de maintenance sont correctement énumérées.</t>
  </si>
  <si>
    <t>La formulation et le vocabulaire employé sont adaptés à l'interlocuteur.</t>
  </si>
  <si>
    <t>C 4.1.1</t>
  </si>
  <si>
    <t>C 4.1.2</t>
  </si>
  <si>
    <t>C 4.1.3</t>
  </si>
  <si>
    <t>Préparation de la fabrication</t>
  </si>
  <si>
    <r>
      <rPr>
        <b/>
        <sz val="12"/>
        <color rgb="FF000000"/>
        <rFont val="Arial"/>
        <family val="2"/>
      </rPr>
      <t>Identifier</t>
    </r>
    <r>
      <rPr>
        <sz val="12"/>
        <color rgb="FF000000"/>
        <rFont val="Arial"/>
        <family val="2"/>
      </rPr>
      <t xml:space="preserve"> les dangers propres à son espace de travail :
- environnement et interactions entre les postes de travail,
- accès au poste et circulations dans l'atelier,
- co-activité.</t>
    </r>
  </si>
  <si>
    <r>
      <rPr>
        <b/>
        <sz val="12"/>
        <color rgb="FF000000"/>
        <rFont val="Arial"/>
        <family val="2"/>
      </rPr>
      <t>Identifier</t>
    </r>
    <r>
      <rPr>
        <sz val="12"/>
        <color rgb="FF000000"/>
        <rFont val="Arial"/>
        <family val="2"/>
      </rPr>
      <t xml:space="preserve"> les dangers propres à son matériel :
- dimensionnement,
- conformité d'utilisation,
- maintenance,
- fonctionnement.</t>
    </r>
  </si>
  <si>
    <r>
      <rPr>
        <b/>
        <sz val="12"/>
        <color rgb="FF000000"/>
        <rFont val="Arial"/>
        <family val="2"/>
      </rPr>
      <t>Organiser</t>
    </r>
    <r>
      <rPr>
        <sz val="12"/>
        <color rgb="FF000000"/>
        <rFont val="Arial"/>
        <family val="2"/>
      </rPr>
      <t xml:space="preserve"> son espace de travail, le stockage et les circulations.</t>
    </r>
  </si>
  <si>
    <r>
      <rPr>
        <b/>
        <sz val="12"/>
        <color rgb="FF000000"/>
        <rFont val="Arial"/>
        <family val="2"/>
      </rPr>
      <t>Appliquer</t>
    </r>
    <r>
      <rPr>
        <sz val="12"/>
        <color rgb="FF000000"/>
        <rFont val="Arial"/>
        <family val="2"/>
      </rPr>
      <t xml:space="preserve"> les mesures de prévention (protections collectives et protections individuelles) prévues pour se protéger :
- des poussières de bois,
- des agents chimiques,
- du bruit,
- des troubles musculo-squelettiques (T.M.S.),
- agents chimiques dangereux (A.C.D.).</t>
    </r>
  </si>
  <si>
    <r>
      <rPr>
        <b/>
        <sz val="12"/>
        <color rgb="FF000000"/>
        <rFont val="Arial"/>
        <family val="2"/>
      </rPr>
      <t>Respecter</t>
    </r>
    <r>
      <rPr>
        <sz val="12"/>
        <color rgb="FF000000"/>
        <rFont val="Arial"/>
        <family val="2"/>
      </rPr>
      <t xml:space="preserve"> les méthodes de travail :
- procédures,
- protections collectives et protections individuelles,
- moyens de manutention.</t>
    </r>
  </si>
  <si>
    <r>
      <rPr>
        <b/>
        <sz val="12"/>
        <color rgb="FF000000"/>
        <rFont val="Arial"/>
        <family val="2"/>
      </rPr>
      <t>Contrôler</t>
    </r>
    <r>
      <rPr>
        <sz val="12"/>
        <color rgb="FF000000"/>
        <rFont val="Arial"/>
        <family val="2"/>
      </rPr>
      <t xml:space="preserve"> quantitativement les matériaux, les produits et les composants.</t>
    </r>
  </si>
  <si>
    <r>
      <rPr>
        <b/>
        <sz val="12"/>
        <color rgb="FF000000"/>
        <rFont val="Arial"/>
        <family val="2"/>
      </rPr>
      <t>Effectuer</t>
    </r>
    <r>
      <rPr>
        <sz val="12"/>
        <color rgb="FF000000"/>
        <rFont val="Arial"/>
        <family val="2"/>
      </rPr>
      <t xml:space="preserve"> le contrôle qualitatif des matériaux, des produits et des composants :
- nature, essence,
- altérations,
- état de surface,
- taux d'humidité,
- classement.</t>
    </r>
  </si>
  <si>
    <r>
      <t xml:space="preserve">En cours et en fin de fabrication ; </t>
    </r>
    <r>
      <rPr>
        <b/>
        <sz val="12"/>
        <color rgb="FF000000"/>
        <rFont val="Arial"/>
        <family val="2"/>
      </rPr>
      <t>contrôler</t>
    </r>
    <r>
      <rPr>
        <sz val="12"/>
        <color rgb="FF000000"/>
        <rFont val="Arial"/>
        <family val="2"/>
      </rPr>
      <t xml:space="preserve"> la conformité des ouvrages réalisés :
- caractéristiques géométriques et dimensionnelles
- jeux, fonctionnement,
- aspect, finition.</t>
    </r>
  </si>
  <si>
    <r>
      <rPr>
        <b/>
        <sz val="12"/>
        <color rgb="FF000000"/>
        <rFont val="Arial"/>
        <family val="2"/>
      </rPr>
      <t>Proposer</t>
    </r>
    <r>
      <rPr>
        <sz val="12"/>
        <color rgb="FF000000"/>
        <rFont val="Arial"/>
        <family val="2"/>
      </rPr>
      <t xml:space="preserve"> une ou plusieurs améliorations de son environnement de travail.</t>
    </r>
  </si>
  <si>
    <r>
      <rPr>
        <b/>
        <sz val="12"/>
        <color rgb="FF000000"/>
        <rFont val="Arial"/>
        <family val="2"/>
      </rPr>
      <t>Rendre compte</t>
    </r>
    <r>
      <rPr>
        <sz val="12"/>
        <color rgb="FF000000"/>
        <rFont val="Arial"/>
        <family val="2"/>
      </rPr>
      <t xml:space="preserve"> d'une activité :
- les étapes de fabrication,
- les temps passés,
- les contraintes,
- les solutions apportées,
- les contrôles effectués,
- les matières et produits consommés,
- les opérations de maintenance.</t>
    </r>
  </si>
  <si>
    <r>
      <rPr>
        <b/>
        <sz val="12"/>
        <color rgb="FF000000"/>
        <rFont val="Arial"/>
        <family val="2"/>
      </rPr>
      <t>S'exprimer</t>
    </r>
    <r>
      <rPr>
        <sz val="12"/>
        <color rgb="FF000000"/>
        <rFont val="Arial"/>
        <family val="2"/>
      </rPr>
      <t xml:space="preserve"> oralement et par écrit sur la fabrication de son ouvrage.</t>
    </r>
  </si>
  <si>
    <r>
      <rPr>
        <b/>
        <sz val="12"/>
        <color rgb="FF000000"/>
        <rFont val="Arial"/>
        <family val="2"/>
      </rPr>
      <t>Renseigner</t>
    </r>
    <r>
      <rPr>
        <sz val="12"/>
        <color rgb="FF000000"/>
        <rFont val="Arial"/>
        <family val="2"/>
      </rPr>
      <t xml:space="preserve"> les documents de maintenance.</t>
    </r>
  </si>
  <si>
    <r>
      <rPr>
        <b/>
        <sz val="12"/>
        <color rgb="FF000000"/>
        <rFont val="Arial"/>
        <family val="2"/>
      </rPr>
      <t>Effectuer</t>
    </r>
    <r>
      <rPr>
        <sz val="12"/>
        <color rgb="FF000000"/>
        <rFont val="Arial"/>
        <family val="2"/>
      </rPr>
      <t xml:space="preserve"> la maintenance de premier niveau sur les machines (NF X 60-010).</t>
    </r>
  </si>
  <si>
    <r>
      <rPr>
        <b/>
        <sz val="12"/>
        <color rgb="FF000000"/>
        <rFont val="Arial"/>
        <family val="2"/>
      </rPr>
      <t>Remplacer</t>
    </r>
    <r>
      <rPr>
        <sz val="12"/>
        <color rgb="FF000000"/>
        <rFont val="Arial"/>
        <family val="2"/>
      </rPr>
      <t xml:space="preserve"> et </t>
    </r>
    <r>
      <rPr>
        <b/>
        <sz val="12"/>
        <color rgb="FF000000"/>
        <rFont val="Arial"/>
        <family val="2"/>
      </rPr>
      <t>régler</t>
    </r>
    <r>
      <rPr>
        <sz val="12"/>
        <color rgb="FF000000"/>
        <rFont val="Arial"/>
        <family val="2"/>
      </rPr>
      <t xml:space="preserve"> les outils de coupe sur machines fixes et/ou électroportatives.</t>
    </r>
  </si>
  <si>
    <r>
      <rPr>
        <b/>
        <sz val="12"/>
        <color rgb="FF000000"/>
        <rFont val="Arial"/>
        <family val="2"/>
      </rPr>
      <t>Affûter</t>
    </r>
    <r>
      <rPr>
        <sz val="12"/>
        <color rgb="FF000000"/>
        <rFont val="Arial"/>
        <family val="2"/>
      </rPr>
      <t xml:space="preserve"> les outillages manuels.</t>
    </r>
  </si>
  <si>
    <r>
      <rPr>
        <b/>
        <sz val="12"/>
        <color rgb="FF000000"/>
        <rFont val="Arial"/>
        <family val="2"/>
      </rPr>
      <t>Contrôler</t>
    </r>
    <r>
      <rPr>
        <sz val="12"/>
        <color rgb="FF000000"/>
        <rFont val="Arial"/>
        <family val="2"/>
      </rPr>
      <t xml:space="preserve"> l'état de coupe de l'outillage.</t>
    </r>
  </si>
  <si>
    <r>
      <rPr>
        <b/>
        <sz val="12"/>
        <color rgb="FF000000"/>
        <rFont val="Arial"/>
        <family val="2"/>
      </rPr>
      <t>Stocker</t>
    </r>
    <r>
      <rPr>
        <sz val="12"/>
        <color rgb="FF000000"/>
        <rFont val="Arial"/>
        <family val="2"/>
      </rPr>
      <t xml:space="preserve"> et</t>
    </r>
    <r>
      <rPr>
        <b/>
        <sz val="12"/>
        <color rgb="FF000000"/>
        <rFont val="Arial"/>
        <family val="2"/>
      </rPr>
      <t xml:space="preserve"> ranger</t>
    </r>
    <r>
      <rPr>
        <sz val="12"/>
        <color rgb="FF000000"/>
        <rFont val="Arial"/>
        <family val="2"/>
      </rPr>
      <t xml:space="preserve"> rationnellement les ouvrages conditionnés.</t>
    </r>
  </si>
  <si>
    <r>
      <rPr>
        <b/>
        <sz val="12"/>
        <color rgb="FF000000"/>
        <rFont val="Arial"/>
        <family val="2"/>
      </rPr>
      <t>Conditionner</t>
    </r>
    <r>
      <rPr>
        <sz val="12"/>
        <color rgb="FF000000"/>
        <rFont val="Arial"/>
        <family val="2"/>
      </rPr>
      <t xml:space="preserve">, </t>
    </r>
    <r>
      <rPr>
        <b/>
        <sz val="12"/>
        <color rgb="FF000000"/>
        <rFont val="Arial"/>
        <family val="2"/>
      </rPr>
      <t xml:space="preserve">protéger </t>
    </r>
    <r>
      <rPr>
        <sz val="12"/>
        <color rgb="FF000000"/>
        <rFont val="Arial"/>
        <family val="2"/>
      </rPr>
      <t xml:space="preserve">et </t>
    </r>
    <r>
      <rPr>
        <b/>
        <sz val="12"/>
        <color rgb="FF000000"/>
        <rFont val="Arial"/>
        <family val="2"/>
      </rPr>
      <t xml:space="preserve">repérer </t>
    </r>
    <r>
      <rPr>
        <sz val="12"/>
        <color rgb="FF000000"/>
        <rFont val="Arial"/>
        <family val="2"/>
      </rPr>
      <t>les ouvrages, les matériaux, les produits et les quincailleries.</t>
    </r>
  </si>
  <si>
    <r>
      <rPr>
        <b/>
        <sz val="12"/>
        <color rgb="FF000000"/>
        <rFont val="Arial"/>
        <family val="2"/>
      </rPr>
      <t>Regrouper</t>
    </r>
    <r>
      <rPr>
        <sz val="12"/>
        <color rgb="FF000000"/>
        <rFont val="Arial"/>
        <family val="2"/>
      </rPr>
      <t xml:space="preserve"> les ouvrages, les matériaux, les produits et les quincailleries.</t>
    </r>
  </si>
  <si>
    <r>
      <rPr>
        <b/>
        <sz val="12"/>
        <color rgb="FF000000"/>
        <rFont val="Arial"/>
        <family val="2"/>
      </rPr>
      <t xml:space="preserve">Nettoyer </t>
    </r>
    <r>
      <rPr>
        <sz val="12"/>
        <color rgb="FF000000"/>
        <rFont val="Arial"/>
        <family val="2"/>
      </rPr>
      <t>le matériel et le poste de travail.</t>
    </r>
  </si>
  <si>
    <r>
      <rPr>
        <b/>
        <sz val="12"/>
        <color rgb="FF000000"/>
        <rFont val="Arial"/>
        <family val="2"/>
      </rPr>
      <t>Respecter</t>
    </r>
    <r>
      <rPr>
        <sz val="12"/>
        <color rgb="FF000000"/>
        <rFont val="Arial"/>
        <family val="2"/>
      </rPr>
      <t xml:space="preserve"> les durées et les délais d'intervention.</t>
    </r>
  </si>
  <si>
    <r>
      <rPr>
        <b/>
        <sz val="12"/>
        <color rgb="FF000000"/>
        <rFont val="Arial"/>
        <family val="2"/>
      </rPr>
      <t>Poncer</t>
    </r>
    <r>
      <rPr>
        <sz val="12"/>
        <color rgb="FF000000"/>
        <rFont val="Arial"/>
        <family val="2"/>
      </rPr>
      <t xml:space="preserve">, </t>
    </r>
    <r>
      <rPr>
        <b/>
        <sz val="12"/>
        <color rgb="FF000000"/>
        <rFont val="Arial"/>
        <family val="2"/>
      </rPr>
      <t>égrainer</t>
    </r>
    <r>
      <rPr>
        <sz val="12"/>
        <color rgb="FF000000"/>
        <rFont val="Arial"/>
        <family val="2"/>
      </rPr>
      <t xml:space="preserve"> les produits appliqués sur les ouvrages.</t>
    </r>
  </si>
  <si>
    <r>
      <rPr>
        <b/>
        <sz val="12"/>
        <color rgb="FF000000"/>
        <rFont val="Arial"/>
        <family val="2"/>
      </rPr>
      <t xml:space="preserve">Stocker </t>
    </r>
    <r>
      <rPr>
        <sz val="12"/>
        <color rgb="FF000000"/>
        <rFont val="Arial"/>
        <family val="2"/>
      </rPr>
      <t>rationnellement les ouvrages pour séchage.</t>
    </r>
  </si>
  <si>
    <r>
      <rPr>
        <b/>
        <sz val="12"/>
        <color rgb="FF000000"/>
        <rFont val="Arial"/>
        <family val="2"/>
      </rPr>
      <t>Appliquer</t>
    </r>
    <r>
      <rPr>
        <sz val="12"/>
        <color rgb="FF000000"/>
        <rFont val="Arial"/>
        <family val="2"/>
      </rPr>
      <t xml:space="preserve"> les produits suivant la méthode définie par le fabricant.</t>
    </r>
  </si>
  <si>
    <r>
      <rPr>
        <b/>
        <sz val="12"/>
        <color rgb="FF000000"/>
        <rFont val="Arial"/>
        <family val="2"/>
      </rPr>
      <t>Préparer</t>
    </r>
    <r>
      <rPr>
        <sz val="12"/>
        <color rgb="FF000000"/>
        <rFont val="Arial"/>
        <family val="2"/>
      </rPr>
      <t xml:space="preserve"> les matériels.</t>
    </r>
  </si>
  <si>
    <r>
      <rPr>
        <b/>
        <sz val="12"/>
        <color rgb="FF000000"/>
        <rFont val="Arial"/>
        <family val="2"/>
      </rPr>
      <t>Préparer</t>
    </r>
    <r>
      <rPr>
        <sz val="12"/>
        <color rgb="FF000000"/>
        <rFont val="Arial"/>
        <family val="2"/>
      </rPr>
      <t xml:space="preserve"> les produits de traitement selon le moyen d'application choisi.</t>
    </r>
  </si>
  <si>
    <r>
      <rPr>
        <b/>
        <sz val="12"/>
        <color rgb="FF000000"/>
        <rFont val="Arial"/>
        <family val="2"/>
      </rPr>
      <t>Préparer</t>
    </r>
    <r>
      <rPr>
        <sz val="12"/>
        <color rgb="FF000000"/>
        <rFont val="Arial"/>
        <family val="2"/>
      </rPr>
      <t xml:space="preserve"> les supports selon la finition prescrite.</t>
    </r>
  </si>
  <si>
    <r>
      <rPr>
        <b/>
        <sz val="12"/>
        <color rgb="FF000000"/>
        <rFont val="Arial"/>
        <family val="2"/>
      </rPr>
      <t>Remettre</t>
    </r>
    <r>
      <rPr>
        <sz val="12"/>
        <color rgb="FF000000"/>
        <rFont val="Arial"/>
        <family val="2"/>
      </rPr>
      <t xml:space="preserve"> le poste de travail dans son état initial.</t>
    </r>
  </si>
  <si>
    <r>
      <rPr>
        <b/>
        <sz val="12"/>
        <color rgb="FF000000"/>
        <rFont val="Arial"/>
        <family val="2"/>
      </rPr>
      <t>Ajuster</t>
    </r>
    <r>
      <rPr>
        <sz val="12"/>
        <color rgb="FF000000"/>
        <rFont val="Arial"/>
        <family val="2"/>
      </rPr>
      <t xml:space="preserve"> les différentes parties d'ouvrages entre-elles.</t>
    </r>
  </si>
  <si>
    <r>
      <rPr>
        <b/>
        <sz val="12"/>
        <color rgb="FF000000"/>
        <rFont val="Arial"/>
        <family val="2"/>
      </rPr>
      <t>Effectuer</t>
    </r>
    <r>
      <rPr>
        <sz val="12"/>
        <color rgb="FF000000"/>
        <rFont val="Arial"/>
        <family val="2"/>
      </rPr>
      <t xml:space="preserve"> si nécessaire les actions correctives.</t>
    </r>
  </si>
  <si>
    <r>
      <rPr>
        <b/>
        <sz val="12"/>
        <color rgb="FF000000"/>
        <rFont val="Arial"/>
        <family val="2"/>
      </rPr>
      <t>Vérifier</t>
    </r>
    <r>
      <rPr>
        <sz val="12"/>
        <color rgb="FF000000"/>
        <rFont val="Arial"/>
        <family val="2"/>
      </rPr>
      <t xml:space="preserve"> les caractéristiques géométriques et fonctionnelles de l'ouvrage.</t>
    </r>
  </si>
  <si>
    <r>
      <rPr>
        <b/>
        <sz val="12"/>
        <color rgb="FF000000"/>
        <rFont val="Arial"/>
        <family val="2"/>
      </rPr>
      <t>Cadrer</t>
    </r>
    <r>
      <rPr>
        <sz val="12"/>
        <color rgb="FF000000"/>
        <rFont val="Arial"/>
        <family val="2"/>
      </rPr>
      <t>,</t>
    </r>
    <r>
      <rPr>
        <b/>
        <sz val="12"/>
        <color rgb="FF000000"/>
        <rFont val="Arial"/>
        <family val="2"/>
      </rPr>
      <t xml:space="preserve"> presser</t>
    </r>
    <r>
      <rPr>
        <sz val="12"/>
        <color rgb="FF000000"/>
        <rFont val="Arial"/>
        <family val="2"/>
      </rPr>
      <t xml:space="preserve">, </t>
    </r>
    <r>
      <rPr>
        <b/>
        <sz val="12"/>
        <color rgb="FF000000"/>
        <rFont val="Arial"/>
        <family val="2"/>
      </rPr>
      <t>solidariser</t>
    </r>
    <r>
      <rPr>
        <sz val="12"/>
        <color rgb="FF000000"/>
        <rFont val="Arial"/>
        <family val="2"/>
      </rPr>
      <t xml:space="preserve"> les pièces et composants.</t>
    </r>
  </si>
  <si>
    <r>
      <rPr>
        <b/>
        <sz val="12"/>
        <color rgb="FF000000"/>
        <rFont val="Arial"/>
        <family val="2"/>
      </rPr>
      <t>Encoller</t>
    </r>
    <r>
      <rPr>
        <sz val="12"/>
        <color rgb="FF000000"/>
        <rFont val="Arial"/>
        <family val="2"/>
      </rPr>
      <t xml:space="preserve">, </t>
    </r>
    <r>
      <rPr>
        <b/>
        <sz val="12"/>
        <color rgb="FF000000"/>
        <rFont val="Arial"/>
        <family val="2"/>
      </rPr>
      <t>équiper</t>
    </r>
    <r>
      <rPr>
        <sz val="12"/>
        <color rgb="FF000000"/>
        <rFont val="Arial"/>
        <family val="2"/>
      </rPr>
      <t xml:space="preserve"> les pièces et composants à assembler.</t>
    </r>
  </si>
  <si>
    <r>
      <rPr>
        <b/>
        <sz val="12"/>
        <color rgb="FF000000"/>
        <rFont val="Arial"/>
        <family val="2"/>
      </rPr>
      <t>Positionner</t>
    </r>
    <r>
      <rPr>
        <sz val="12"/>
        <color rgb="FF000000"/>
        <rFont val="Arial"/>
        <family val="2"/>
      </rPr>
      <t xml:space="preserve">, </t>
    </r>
    <r>
      <rPr>
        <b/>
        <sz val="12"/>
        <color rgb="FF000000"/>
        <rFont val="Arial"/>
        <family val="2"/>
      </rPr>
      <t>régler</t>
    </r>
    <r>
      <rPr>
        <sz val="12"/>
        <color rgb="FF000000"/>
        <rFont val="Arial"/>
        <family val="2"/>
      </rPr>
      <t xml:space="preserve"> les systèmes de serrage, de mise en forme, de pressage, d'assemblage, de cadrage…</t>
    </r>
  </si>
  <si>
    <r>
      <rPr>
        <b/>
        <sz val="12"/>
        <color rgb="FF000000"/>
        <rFont val="Arial"/>
        <family val="2"/>
      </rPr>
      <t>Préparer</t>
    </r>
    <r>
      <rPr>
        <sz val="12"/>
        <color rgb="FF000000"/>
        <rFont val="Arial"/>
        <family val="2"/>
      </rPr>
      <t xml:space="preserve">, </t>
    </r>
    <r>
      <rPr>
        <b/>
        <sz val="12"/>
        <color rgb="FF000000"/>
        <rFont val="Arial"/>
        <family val="2"/>
      </rPr>
      <t>disposer</t>
    </r>
    <r>
      <rPr>
        <sz val="12"/>
        <color rgb="FF000000"/>
        <rFont val="Arial"/>
        <family val="2"/>
      </rPr>
      <t xml:space="preserve"> rationnellement les moyens de mise en forme, pressage, d'assemblage…</t>
    </r>
  </si>
  <si>
    <r>
      <rPr>
        <b/>
        <sz val="12"/>
        <color rgb="FF000000"/>
        <rFont val="Arial"/>
        <family val="2"/>
      </rPr>
      <t>Regrouper</t>
    </r>
    <r>
      <rPr>
        <sz val="12"/>
        <color rgb="FF000000"/>
        <rFont val="Arial"/>
        <family val="2"/>
      </rPr>
      <t xml:space="preserve"> au poste d'assemblage les différents composants : pièces, placage stratifié, quincaillerie, vitrage, colles, accessoires…</t>
    </r>
  </si>
  <si>
    <r>
      <rPr>
        <b/>
        <sz val="12"/>
        <color rgb="FF000000"/>
        <rFont val="Arial"/>
        <family val="2"/>
      </rPr>
      <t>Effectuer</t>
    </r>
    <r>
      <rPr>
        <sz val="12"/>
        <color rgb="FF000000"/>
        <rFont val="Arial"/>
        <family val="2"/>
      </rPr>
      <t xml:space="preserve"> les actions correctives.</t>
    </r>
  </si>
  <si>
    <r>
      <rPr>
        <b/>
        <sz val="12"/>
        <color rgb="FF000000"/>
        <rFont val="Arial"/>
        <family val="2"/>
      </rPr>
      <t>Contrôler</t>
    </r>
    <r>
      <rPr>
        <sz val="12"/>
        <color rgb="FF000000"/>
        <rFont val="Arial"/>
        <family val="2"/>
      </rPr>
      <t xml:space="preserve">, </t>
    </r>
    <r>
      <rPr>
        <b/>
        <sz val="12"/>
        <color rgb="FF000000"/>
        <rFont val="Arial"/>
        <family val="2"/>
      </rPr>
      <t>mesurer</t>
    </r>
    <r>
      <rPr>
        <sz val="12"/>
        <color rgb="FF000000"/>
        <rFont val="Arial"/>
        <family val="2"/>
      </rPr>
      <t xml:space="preserve"> les usinages effectués.</t>
    </r>
  </si>
  <si>
    <r>
      <rPr>
        <b/>
        <sz val="12"/>
        <color rgb="FF000000"/>
        <rFont val="Arial"/>
        <family val="2"/>
      </rPr>
      <t>Observer et contrôler</t>
    </r>
    <r>
      <rPr>
        <sz val="12"/>
        <color rgb="FF000000"/>
        <rFont val="Arial"/>
        <family val="2"/>
      </rPr>
      <t xml:space="preserve"> le déroulement.</t>
    </r>
  </si>
  <si>
    <r>
      <rPr>
        <b/>
        <sz val="12"/>
        <color rgb="FF000000"/>
        <rFont val="Arial"/>
        <family val="2"/>
      </rPr>
      <t xml:space="preserve">Utiliser </t>
    </r>
    <r>
      <rPr>
        <sz val="12"/>
        <color rgb="FF000000"/>
        <rFont val="Arial"/>
        <family val="2"/>
      </rPr>
      <t>rationnellement les montages et les accessoires.</t>
    </r>
  </si>
  <si>
    <r>
      <rPr>
        <b/>
        <sz val="12"/>
        <color rgb="FF000000"/>
        <rFont val="Arial"/>
        <family val="2"/>
      </rPr>
      <t>Réaliser</t>
    </r>
    <r>
      <rPr>
        <sz val="12"/>
        <color rgb="FF000000"/>
        <rFont val="Arial"/>
        <family val="2"/>
      </rPr>
      <t xml:space="preserve"> manuellement ou mécaniquement l'usinage.</t>
    </r>
  </si>
  <si>
    <r>
      <rPr>
        <b/>
        <sz val="12"/>
        <color rgb="FF000000"/>
        <rFont val="Arial"/>
        <family val="2"/>
      </rPr>
      <t>Appliquer</t>
    </r>
    <r>
      <rPr>
        <sz val="12"/>
        <color rgb="FF000000"/>
        <rFont val="Arial"/>
        <family val="2"/>
      </rPr>
      <t xml:space="preserve"> les règles et les procédures de sécurité.</t>
    </r>
  </si>
  <si>
    <r>
      <rPr>
        <b/>
        <sz val="12"/>
        <color rgb="FF000000"/>
        <rFont val="Arial"/>
        <family val="2"/>
      </rPr>
      <t>Desserrer et extraire</t>
    </r>
    <r>
      <rPr>
        <sz val="12"/>
        <color rgb="FF000000"/>
        <rFont val="Arial"/>
        <family val="2"/>
      </rPr>
      <t xml:space="preserve"> l'ouvrage du moyen d'assemblage ou de pressage.</t>
    </r>
  </si>
  <si>
    <r>
      <rPr>
        <b/>
        <sz val="12"/>
        <color rgb="FF000000"/>
        <rFont val="Arial"/>
        <family val="2"/>
      </rPr>
      <t>Installer</t>
    </r>
    <r>
      <rPr>
        <sz val="12"/>
        <color rgb="FF000000"/>
        <rFont val="Arial"/>
        <family val="2"/>
      </rPr>
      <t xml:space="preserve">, </t>
    </r>
    <r>
      <rPr>
        <b/>
        <sz val="12"/>
        <color rgb="FF000000"/>
        <rFont val="Arial"/>
        <family val="2"/>
      </rPr>
      <t>régler</t>
    </r>
    <r>
      <rPr>
        <sz val="12"/>
        <color rgb="FF000000"/>
        <rFont val="Arial"/>
        <family val="2"/>
      </rPr>
      <t xml:space="preserve"> les organes de sécurité.</t>
    </r>
  </si>
  <si>
    <r>
      <rPr>
        <b/>
        <sz val="12"/>
        <color rgb="FF000000"/>
        <rFont val="Arial"/>
        <family val="2"/>
      </rPr>
      <t>Sélectionner et/ou afficher</t>
    </r>
    <r>
      <rPr>
        <sz val="12"/>
        <color rgb="FF000000"/>
        <rFont val="Arial"/>
        <family val="2"/>
      </rPr>
      <t xml:space="preserve"> les paramètres et/ou les programmes nécessaires à l'opération.</t>
    </r>
  </si>
  <si>
    <r>
      <rPr>
        <b/>
        <sz val="12"/>
        <color rgb="FF000000"/>
        <rFont val="Arial"/>
        <family val="2"/>
      </rPr>
      <t>Régler</t>
    </r>
    <r>
      <rPr>
        <sz val="12"/>
        <color rgb="FF000000"/>
        <rFont val="Arial"/>
        <family val="2"/>
      </rPr>
      <t xml:space="preserve"> les positions relatives outil/pièce (avec ou sans montage).</t>
    </r>
  </si>
  <si>
    <r>
      <rPr>
        <b/>
        <sz val="12"/>
        <color rgb="FF000000"/>
        <rFont val="Arial"/>
        <family val="2"/>
      </rPr>
      <t>Réaliser</t>
    </r>
    <r>
      <rPr>
        <sz val="12"/>
        <color rgb="FF000000"/>
        <rFont val="Arial"/>
        <family val="2"/>
      </rPr>
      <t xml:space="preserve"> des tracés professionnels :
- épure, mise au plan…</t>
    </r>
  </si>
  <si>
    <r>
      <rPr>
        <b/>
        <sz val="12"/>
        <color rgb="FF000000"/>
        <rFont val="Arial"/>
        <family val="2"/>
      </rPr>
      <t>Orienter</t>
    </r>
    <r>
      <rPr>
        <sz val="12"/>
        <color rgb="FF000000"/>
        <rFont val="Arial"/>
        <family val="2"/>
      </rPr>
      <t xml:space="preserve">, </t>
    </r>
    <r>
      <rPr>
        <b/>
        <sz val="12"/>
        <color rgb="FF000000"/>
        <rFont val="Arial"/>
        <family val="2"/>
      </rPr>
      <t>repérer</t>
    </r>
    <r>
      <rPr>
        <sz val="12"/>
        <color rgb="FF000000"/>
        <rFont val="Arial"/>
        <family val="2"/>
      </rPr>
      <t xml:space="preserve"> et </t>
    </r>
    <r>
      <rPr>
        <b/>
        <sz val="12"/>
        <color rgb="FF000000"/>
        <rFont val="Arial"/>
        <family val="2"/>
      </rPr>
      <t>établir</t>
    </r>
    <r>
      <rPr>
        <sz val="12"/>
        <color rgb="FF000000"/>
        <rFont val="Arial"/>
        <family val="2"/>
      </rPr>
      <t xml:space="preserve"> les pièces et/ou les sous-ensembles à usiner, à monter et à finir.</t>
    </r>
  </si>
  <si>
    <r>
      <rPr>
        <b/>
        <sz val="12"/>
        <color rgb="FF000000"/>
        <rFont val="Arial"/>
        <family val="2"/>
      </rPr>
      <t>Tracer et positionner</t>
    </r>
    <r>
      <rPr>
        <sz val="12"/>
        <color rgb="FF000000"/>
        <rFont val="Arial"/>
        <family val="2"/>
      </rPr>
      <t xml:space="preserve"> les éléments à usiner et/ou à monter.</t>
    </r>
  </si>
  <si>
    <t xml:space="preserve">(1) EP2 - Coefficient 12 dont 1 (11 + 1) pour l’évaluation du chef d’œuvre, uniquement pour les candidats scolaires et apprentis.
</t>
  </si>
  <si>
    <t>Entreprise</t>
  </si>
  <si>
    <r>
      <rPr>
        <b/>
        <sz val="12"/>
        <color rgb="FF000000"/>
        <rFont val="Arial"/>
        <family val="2"/>
      </rPr>
      <t>Installer</t>
    </r>
    <r>
      <rPr>
        <sz val="12"/>
        <color rgb="FF000000"/>
        <rFont val="Arial"/>
        <family val="2"/>
      </rPr>
      <t xml:space="preserve"> les outils et/ou les porte-outils.</t>
    </r>
  </si>
  <si>
    <t>Épreuve ponctuelle</t>
  </si>
  <si>
    <r>
      <rPr>
        <b/>
        <sz val="12"/>
        <color rgb="FF000000"/>
        <rFont val="Arial"/>
        <family val="2"/>
      </rPr>
      <t xml:space="preserve">Renseigner </t>
    </r>
    <r>
      <rPr>
        <sz val="12"/>
        <color rgb="FF000000"/>
        <rFont val="Arial"/>
        <family val="2"/>
      </rPr>
      <t>la fiche d'autocontrôle.</t>
    </r>
  </si>
  <si>
    <t xml:space="preserve">Établissement : </t>
  </si>
  <si>
    <r>
      <rPr>
        <b/>
        <sz val="12"/>
        <color rgb="FF000000"/>
        <rFont val="Arial"/>
        <family val="2"/>
      </rPr>
      <t>Exploiter</t>
    </r>
    <r>
      <rPr>
        <sz val="12"/>
        <color rgb="FF000000"/>
        <rFont val="Arial"/>
        <family val="2"/>
      </rPr>
      <t xml:space="preserve"> le modèle numérique de définition d’un ouvrage.</t>
    </r>
  </si>
  <si>
    <t>L’identification et la localisation de l’élément sont réalisées sans erreur.
L’élément est correctement repéré, caractérisé et désigné.</t>
  </si>
  <si>
    <r>
      <rPr>
        <b/>
        <sz val="12"/>
        <color rgb="FF000000"/>
        <rFont val="Arial"/>
        <family val="2"/>
      </rPr>
      <t xml:space="preserve">Identifier </t>
    </r>
    <r>
      <rPr>
        <sz val="12"/>
        <color rgb="FF000000"/>
        <rFont val="Arial"/>
        <family val="2"/>
      </rPr>
      <t>les caractéristiques relatives :
- aux ouvrages et aux produits,
- 	aux matériaux,
- 	aux types de matériels,
- 	à la qualité requise.</t>
    </r>
  </si>
  <si>
    <r>
      <rPr>
        <b/>
        <sz val="12"/>
        <color rgb="FF000000"/>
        <rFont val="Arial"/>
        <family val="2"/>
      </rPr>
      <t>Comparer</t>
    </r>
    <r>
      <rPr>
        <sz val="12"/>
        <color rgb="FF000000"/>
        <rFont val="Arial"/>
        <family val="2"/>
      </rPr>
      <t xml:space="preserve"> les caractéristiques et les performances :
- 	des ouvrages et des produits,
- des quincailleries et des composants,
- 	des matéraux,
- 	des matériels d’atelier.</t>
    </r>
  </si>
  <si>
    <r>
      <rPr>
        <b/>
        <sz val="12"/>
        <color rgb="FF000000"/>
        <rFont val="Arial"/>
        <family val="2"/>
      </rPr>
      <t>Compléter</t>
    </r>
    <r>
      <rPr>
        <sz val="12"/>
        <color rgb="FF000000"/>
        <rFont val="Arial"/>
        <family val="2"/>
      </rPr>
      <t xml:space="preserve"> des dessins d'exécution et </t>
    </r>
    <r>
      <rPr>
        <b/>
        <sz val="12"/>
        <color rgb="FF000000"/>
        <rFont val="Arial"/>
        <family val="2"/>
      </rPr>
      <t>représenter</t>
    </r>
    <r>
      <rPr>
        <sz val="12"/>
        <color rgb="FF000000"/>
        <rFont val="Arial"/>
        <family val="2"/>
      </rPr>
      <t xml:space="preserve"> le détail d'une liaison, d'un assemblage…</t>
    </r>
  </si>
  <si>
    <t>C4.1 - Communiquer avec les différents partenaires de l'entreprise (à évaluer dans le cadre du compte-rendu oral de 10 min)</t>
  </si>
  <si>
    <r>
      <t xml:space="preserve">Épreuve ponctuelle 
18 heures </t>
    </r>
    <r>
      <rPr>
        <vertAlign val="superscript"/>
        <sz val="12"/>
        <color theme="1"/>
        <rFont val="Arial"/>
        <family val="2"/>
      </rPr>
      <t>(2)</t>
    </r>
  </si>
  <si>
    <t>ATTENTION, Ne pas évaluer les mêmes compétences plusieurs fois dans des épreuves différentes. Un choix judicieux de la répartition des compétences à évaluer sur l’ensemble des situations d’évaluation est donc à faire globalement et pour toutes les épreuves.</t>
  </si>
  <si>
    <t>C4.1 - Communiquer avec les différents partenaires de l'entreprise</t>
  </si>
  <si>
    <r>
      <t>(2) Pour les candidats qui se présentent à l'</t>
    </r>
    <r>
      <rPr>
        <b/>
        <sz val="11"/>
        <color theme="1"/>
        <rFont val="Arial"/>
        <family val="2"/>
      </rPr>
      <t>épreuve EP2 en mode ponctuel</t>
    </r>
    <r>
      <rPr>
        <sz val="11"/>
        <color theme="1"/>
        <rFont val="Arial"/>
        <family val="2"/>
      </rPr>
      <t>, la note correspond aux données des cellules H18 (note sur 20) et I18 (note coefficientée).</t>
    </r>
  </si>
  <si>
    <r>
      <t>(3) Pour les candidats qui se présentent à l'</t>
    </r>
    <r>
      <rPr>
        <b/>
        <sz val="11"/>
        <color theme="1"/>
        <rFont val="Arial"/>
        <family val="2"/>
      </rPr>
      <t>épreuve EP2 sous la forme du CCF</t>
    </r>
    <r>
      <rPr>
        <sz val="11"/>
        <color theme="1"/>
        <rFont val="Arial"/>
        <family val="2"/>
      </rPr>
      <t>, les notes correspondent aux données des cellules H19, H20 (notes sur 20) et I19 (note coefficientée).</t>
    </r>
  </si>
  <si>
    <r>
      <t xml:space="preserve">CCF </t>
    </r>
    <r>
      <rPr>
        <vertAlign val="superscript"/>
        <sz val="14"/>
        <rFont val="Arial"/>
        <family val="2"/>
      </rPr>
      <t>(3)</t>
    </r>
  </si>
  <si>
    <r>
      <t xml:space="preserve">Fabrication d’ouvrages de menuiserie, agencement ou mobilier </t>
    </r>
    <r>
      <rPr>
        <b/>
        <vertAlign val="superscript"/>
        <sz val="18"/>
        <color theme="1"/>
        <rFont val="Arial"/>
        <family val="2"/>
      </rPr>
      <t>(1)</t>
    </r>
  </si>
  <si>
    <t>CCF - Évaluation en centre de formation
Situation 1</t>
  </si>
  <si>
    <t>CCF - Évaluation en entreprise
Situation 2</t>
  </si>
  <si>
    <r>
      <rPr>
        <b/>
        <sz val="12"/>
        <color rgb="FF000000"/>
        <rFont val="Arial"/>
        <family val="2"/>
      </rPr>
      <t xml:space="preserve">Observer </t>
    </r>
    <r>
      <rPr>
        <sz val="12"/>
        <color rgb="FF000000"/>
        <rFont val="Arial"/>
        <family val="2"/>
      </rPr>
      <t xml:space="preserve">et </t>
    </r>
    <r>
      <rPr>
        <b/>
        <sz val="12"/>
        <color rgb="FF000000"/>
        <rFont val="Arial"/>
        <family val="2"/>
      </rPr>
      <t>contrôler</t>
    </r>
    <r>
      <rPr>
        <sz val="12"/>
        <color rgb="FF000000"/>
        <rFont val="Arial"/>
        <family val="2"/>
      </rPr>
      <t xml:space="preserve"> le déroulement.</t>
    </r>
  </si>
  <si>
    <r>
      <rPr>
        <b/>
        <sz val="12"/>
        <color rgb="FF000000"/>
        <rFont val="Arial"/>
        <family val="2"/>
      </rPr>
      <t>Compléter</t>
    </r>
    <r>
      <rPr>
        <sz val="12"/>
        <color rgb="FF000000"/>
        <rFont val="Arial"/>
        <family val="2"/>
      </rPr>
      <t xml:space="preserve"> un processus de fabrication d'un ouvrage    simple :
- </t>
    </r>
    <r>
      <rPr>
        <b/>
        <sz val="12"/>
        <color rgb="FF000000"/>
        <rFont val="Arial"/>
        <family val="2"/>
      </rPr>
      <t>lister</t>
    </r>
    <r>
      <rPr>
        <sz val="12"/>
        <color rgb="FF000000"/>
        <rFont val="Arial"/>
        <family val="2"/>
      </rPr>
      <t xml:space="preserve"> et </t>
    </r>
    <r>
      <rPr>
        <b/>
        <sz val="12"/>
        <color rgb="FF000000"/>
        <rFont val="Arial"/>
        <family val="2"/>
      </rPr>
      <t>ordonner</t>
    </r>
    <r>
      <rPr>
        <sz val="12"/>
        <color rgb="FF000000"/>
        <rFont val="Arial"/>
        <family val="2"/>
      </rPr>
      <t xml:space="preserve"> les différentes étapes de fabrication.</t>
    </r>
  </si>
  <si>
    <t>Les différentes caractéristiques des matériaux, des produits et des composants sont conformes aux spécifications.</t>
  </si>
  <si>
    <t>Les ouvrages réalisés sont conformes aux plans et au cahier des charges.</t>
  </si>
  <si>
    <t>Les informations et les observations écrites et orales sont correctes et exploitables.</t>
  </si>
  <si>
    <t xml:space="preserve">Les dangers sont identifiés de manière exhaustive.
Le poste de travail est délimité.
Les accès et les circulations sont définis et dégagés.
Les risques liés à la co-activité sont identifiés et maîtrisés.
Les principes de la Prévention des Risques liés à l'activité Physique (P.R.A.P.) sont appliqués.
</t>
  </si>
  <si>
    <t>L'organisation du poste et de son environnement est conforme à l'évaluation des risques professionnels, à l'ergonomie, à la qualité.</t>
  </si>
  <si>
    <t>Les mesures de protection collectives et individuelles sont correctement appliquées et adaptées à la situation.
L'aspiration est fonctionnelle (machines fixes et électro-portatives) et correctement utilisée.
Les mesures de sécurité préconisées par la F.D.S. sont respectées.
Le bon état des équipements est vérifié et les dates de Vérification Générale Périodique (V.G.P.) sont contrôlées.
Les moyens de nettoyage par aspiration sont présents.
Les principes de la Prévention des Risques liés à l'Activité Physique (PRAP) sont appliqués.</t>
  </si>
  <si>
    <t>Une situation dangereuse persistante est signalée à sa hiérarchie.
Le droit de retrait est appliqué en cas de danger grave et imminent.</t>
  </si>
  <si>
    <t>Les modes opératoires fournis par la hiérarchie sont respectés.
Les dispositifs de protection collective et individuelle sont mis en œuvre.
Les équipements de protection individuelle (E.P.I.) sont portés et adaptés à la situation.
Les moyens de manutention utilisés correspondent aux situations de travail (charges, dimensions…).</t>
  </si>
  <si>
    <r>
      <rPr>
        <b/>
        <sz val="12"/>
        <color rgb="FF000000"/>
        <rFont val="Arial"/>
        <family val="2"/>
      </rPr>
      <t xml:space="preserve">Positionner </t>
    </r>
    <r>
      <rPr>
        <sz val="12"/>
        <color rgb="FF000000"/>
        <rFont val="Arial"/>
        <family val="2"/>
      </rPr>
      <t>et</t>
    </r>
    <r>
      <rPr>
        <b/>
        <sz val="12"/>
        <color rgb="FF000000"/>
        <rFont val="Arial"/>
        <family val="2"/>
      </rPr>
      <t xml:space="preserve"> maintenir</t>
    </r>
    <r>
      <rPr>
        <sz val="12"/>
        <color rgb="FF000000"/>
        <rFont val="Arial"/>
        <family val="2"/>
      </rPr>
      <t xml:space="preserve"> la ou les pièces sur les supports de pièces.</t>
    </r>
  </si>
  <si>
    <t>Les opérations d'usinage respectent la chronologie établie par le mode opératoire.</t>
  </si>
  <si>
    <t>C3.8 - Conditionner, stocker les ouvrages, les matériaux et les produits</t>
  </si>
  <si>
    <r>
      <rPr>
        <b/>
        <sz val="12"/>
        <color rgb="FF000000"/>
        <rFont val="Arial"/>
        <family val="2"/>
      </rPr>
      <t>Positionner</t>
    </r>
    <r>
      <rPr>
        <sz val="12"/>
        <color rgb="FF000000"/>
        <rFont val="Arial"/>
        <family val="2"/>
      </rPr>
      <t xml:space="preserve"> et</t>
    </r>
    <r>
      <rPr>
        <b/>
        <sz val="12"/>
        <color rgb="FF000000"/>
        <rFont val="Arial"/>
        <family val="2"/>
      </rPr>
      <t xml:space="preserve"> maintenir</t>
    </r>
    <r>
      <rPr>
        <sz val="12"/>
        <color rgb="FF000000"/>
        <rFont val="Arial"/>
        <family val="2"/>
      </rPr>
      <t xml:space="preserve"> la ou les pièces sur les porte-pièces.</t>
    </r>
  </si>
  <si>
    <r>
      <rPr>
        <b/>
        <sz val="20"/>
        <rFont val="Calibri"/>
        <family val="2"/>
      </rPr>
      <t>É</t>
    </r>
    <r>
      <rPr>
        <b/>
        <sz val="20"/>
        <rFont val="Arial"/>
        <family val="2"/>
      </rPr>
      <t>valuation</t>
    </r>
  </si>
  <si>
    <r>
      <rPr>
        <b/>
        <sz val="16"/>
        <color theme="1"/>
        <rFont val="Calibri"/>
        <family val="2"/>
      </rPr>
      <t>É</t>
    </r>
    <r>
      <rPr>
        <b/>
        <sz val="16"/>
        <color theme="1"/>
        <rFont val="Arial"/>
        <family val="2"/>
      </rPr>
      <t xml:space="preserve">preuve EP1 - (Unité UP1) :                             
</t>
    </r>
    <r>
      <rPr>
        <b/>
        <i/>
        <sz val="20"/>
        <color theme="1"/>
        <rFont val="Arial"/>
        <family val="2"/>
      </rPr>
      <t>Préparation de la fabrication</t>
    </r>
  </si>
  <si>
    <t>Non 
évaluée</t>
  </si>
  <si>
    <r>
      <rPr>
        <b/>
        <sz val="16"/>
        <color theme="0"/>
        <rFont val="Calibri"/>
        <family val="2"/>
      </rPr>
      <t>É</t>
    </r>
    <r>
      <rPr>
        <b/>
        <sz val="16"/>
        <color theme="0"/>
        <rFont val="Arial"/>
        <family val="2"/>
      </rPr>
      <t xml:space="preserve">preuve EP2 - Unité (UP2) :  
</t>
    </r>
    <r>
      <rPr>
        <b/>
        <i/>
        <sz val="20"/>
        <color theme="0"/>
        <rFont val="Arial"/>
        <family val="2"/>
      </rPr>
      <t>Fabrication d'ouvrages de menuiserie, agencement ou mobilier</t>
    </r>
  </si>
  <si>
    <t>Compétence                  non acquise</t>
  </si>
  <si>
    <t>Compétence        non acquise</t>
  </si>
  <si>
    <t>Compétence 
non acquise</t>
  </si>
  <si>
    <t>Épreuve EP2 - Unité (UP2) :
Fabrication d'ouvrages de menuiserie, agencement ou mobilier</t>
  </si>
  <si>
    <t>Évaluation :
 en cours d'épreuve (CE)
 ou fin d'épreuve  (FE)</t>
  </si>
  <si>
    <t>x</t>
  </si>
  <si>
    <t>* La note proposée, arrondie au demi point, est décidée par les évaluateurs à partir de la note brute qui peut être modulée de + 0 à + 1 point en fonction de la réactivité du candidat ou de toute autre attitude professionnelle positive observée.</t>
  </si>
  <si>
    <t>Épreuve EP1 - (Unité UP1) :
préparation de la fabrication</t>
  </si>
  <si>
    <t>Questions</t>
  </si>
  <si>
    <t>Etapes ou thêmes d'évaluation.</t>
  </si>
  <si>
    <t>Thème 1: Question 1.1</t>
  </si>
  <si>
    <t>Thème 1: Question 1.2</t>
  </si>
  <si>
    <t>Thème 1: Question 1.3</t>
  </si>
  <si>
    <t>Toutes les réponses sont fausses</t>
  </si>
  <si>
    <t>Il y a 2 ou 3 erreurs</t>
  </si>
  <si>
    <t>Il y a 1 erreur</t>
  </si>
  <si>
    <t>Toutes les réponses sont correctes</t>
  </si>
  <si>
    <t>Il y a plus de 6 erreurs</t>
  </si>
  <si>
    <t>Il y a de 4 à 6 erreurs</t>
  </si>
  <si>
    <t>Toutes les dimensions sont correctes</t>
  </si>
  <si>
    <t>Il y a plus de 3 erreurs</t>
  </si>
  <si>
    <t>Tous les assemblages sont identifiés</t>
  </si>
  <si>
    <t>Thème 2: Question 2.1</t>
  </si>
  <si>
    <t>Thème 2: Question 2.2</t>
  </si>
  <si>
    <t>Thème 2: Question 2.3</t>
  </si>
  <si>
    <t>le salarié n'est pas identifié</t>
  </si>
  <si>
    <t>Le salarié est bien identifié</t>
  </si>
  <si>
    <t>Les réponses sont fausses</t>
  </si>
  <si>
    <t>Les heures sont bonnes mais pas les jours</t>
  </si>
  <si>
    <t>Les jours sont corrects mais pas les heures</t>
  </si>
  <si>
    <t>Les jours et heures de début et de fin sont correctes</t>
  </si>
  <si>
    <t>Il y a une réponse fausse</t>
  </si>
  <si>
    <t>Les réponses sont bonnes mais incomplètes</t>
  </si>
  <si>
    <t>Les réponses sont bonnes</t>
  </si>
  <si>
    <t>Thème 3: Question 3.1</t>
  </si>
  <si>
    <t>Thème 3: Question 3.2</t>
  </si>
  <si>
    <t>Il y a 2 erreurs ou 2 oublis</t>
  </si>
  <si>
    <t>Il y a une erreur ou un oubli</t>
  </si>
  <si>
    <t>La nature de tous les matériaux est identifiée</t>
  </si>
  <si>
    <t>Il y a 2 erreurs</t>
  </si>
  <si>
    <t>Il y a une erreur</t>
  </si>
  <si>
    <t>Les colles sont toutes adaptées</t>
  </si>
  <si>
    <t>Il y a de 1 à 3 erreur(s)</t>
  </si>
  <si>
    <t>Thème 4: Question 4.1 et 4.2</t>
  </si>
  <si>
    <t>La représentation n'est pas conforme ou n'a pas été effectuée.
Il n'y a aucune cotation</t>
  </si>
  <si>
    <t>Il y a des erreurs pour la fabrication du piétement et/ou certaines données manquantes.
Il manque plus de 2 cotations</t>
  </si>
  <si>
    <t>Certaines régles de représentation ne sont pas respectées mais il n'y a pas d'erreur pour la fabrication du piétement.
Il manque 1 ou 2 cotation(s)</t>
  </si>
  <si>
    <t xml:space="preserve">Les vues et coupes ne comportent pas d'erreurs pour la fabrication du piétement et respectent les régles de représentation.
L'ensemble des cotations nécessaire à la fabrication est présente
</t>
  </si>
  <si>
    <t>Thème 5: Question 5.1: 
Colonne "Qté"</t>
  </si>
  <si>
    <t>Thème 5: Question 5.1: 
Colonnes "dimensions"</t>
  </si>
  <si>
    <t>Thème 5: Question 5.1: 
Colonne "désignation"</t>
  </si>
  <si>
    <t>Il y a moins de 5 erreurs de dimensions</t>
  </si>
  <si>
    <t>Il y a plus de 2 composants mal ou pas identifiés dans la colonne "désignation"</t>
  </si>
  <si>
    <t>Il y a 2 composants mal ou pas identifiés dans la colonne "désignation"</t>
  </si>
  <si>
    <t>Il y a 1 composant mal ou pas identifié dans la colonne "désignation"</t>
  </si>
  <si>
    <t>L'ensemble des composants est identifié dans la colonne "désignation"</t>
  </si>
  <si>
    <t>Il y a plus de 8 erreurs de quantité dans la colonne "Qté"</t>
  </si>
  <si>
    <t>Il y a entre 4 et 8 erreurs de quantité dans la colonne "Qté"</t>
  </si>
  <si>
    <t>Il y a entre 1 et 3 erreur(s) de quantité dans la colonne "Qté</t>
  </si>
  <si>
    <t>L'ensemble des quantités de composant est correcte dans la colonne "Qté"</t>
  </si>
  <si>
    <t>Thème 6: Question 6.1</t>
  </si>
  <si>
    <t>Thème 6: Question 6.2</t>
  </si>
  <si>
    <t>Il y a plus de 3 erreurs de phases</t>
  </si>
  <si>
    <t>Le processus est complet et exploitable</t>
  </si>
  <si>
    <t>Ensemble du bureau</t>
  </si>
  <si>
    <t>Le poste de travail est complétement désorganisé.</t>
  </si>
  <si>
    <t>Le poste de travail est correctement organisé et rangé.</t>
  </si>
  <si>
    <t>Aucune mesure de protections ne sont pas appliquées.</t>
  </si>
  <si>
    <t>Les mesures de protections collectives et individuelles sont correctement appliquées et adaptées à la situation.</t>
  </si>
  <si>
    <t>L'utilisation des machines portatives met en danger le candidat</t>
  </si>
  <si>
    <t>L'utilisation des machines portatives est conforme aux modes opératoires du centre d'examen.</t>
  </si>
  <si>
    <t>CE</t>
  </si>
  <si>
    <t xml:space="preserve">Le candidat n'effectue aucun contrôle de quantité </t>
  </si>
  <si>
    <t>Le candidat compte l'ensemble de ses pièces en début d'épreuve</t>
  </si>
  <si>
    <t xml:space="preserve">Le candidat n'effectue aucun contrôle de qualité </t>
  </si>
  <si>
    <t>Le candidat contrôle la qualité de l'ensemble de ses pièces en début d'épreuve</t>
  </si>
  <si>
    <t>Le piétement REP.100</t>
  </si>
  <si>
    <t>L'épure n'est pas conforme et/ou ne permet pas d'avoir les informations nécessaire à la fabrication</t>
  </si>
  <si>
    <t>L'épure est conforme et permet d'avoir les informations nécessaire à la fabrication mais manque de propreté</t>
  </si>
  <si>
    <t>L'épure est conforme et permet d'avoir les informations nécessaire à la fabrication mais manque de précision</t>
  </si>
  <si>
    <t>L'épure est conforme et permet d'avoir les informations nécessaire à la fabrication</t>
  </si>
  <si>
    <t>Le candidat n'établi pas les pièces</t>
  </si>
  <si>
    <t>Le candidat établi partiellement les pièces</t>
  </si>
  <si>
    <t>Le candidat établi l'ensemble des pièces en ne respectant pas les contraintes esthétiques et fonctionnelles</t>
  </si>
  <si>
    <t>Le candidat établi l'ensemble des pièces en respectant les contraintes esthétiques et fonctionnelles</t>
  </si>
  <si>
    <t>Le candidat ne trace pas les pièces du piétement</t>
  </si>
  <si>
    <t>Le candidat trace partiellement les pièces du piétement</t>
  </si>
  <si>
    <t>Le candidat trace les pièces du piétement sans exploiter son épure</t>
  </si>
  <si>
    <t>Le candidat trace les pièces du piétement en utilisant son épure</t>
  </si>
  <si>
    <t>Le mauvais outil est installé sur la toupie et le sens de rotation n'est pas respecté</t>
  </si>
  <si>
    <t>Le bon outil est installé sur la toupie mais le sens de rotation n'est pas respecté</t>
  </si>
  <si>
    <t>Le mauvais outil est installé sur la toupie en respectant le sens de rotation</t>
  </si>
  <si>
    <t>Le bon outil est installé sur la toupie en respectant le sens de rotation</t>
  </si>
  <si>
    <t>La pièce est mal positionnée</t>
  </si>
  <si>
    <t>La pièce est correctement positionnée</t>
  </si>
  <si>
    <t>La joue et la profondeur de la rainure sont conformes aux plans</t>
  </si>
  <si>
    <t>L'opérateur est potentiellement en danger</t>
  </si>
  <si>
    <t>L'ensemble des sécurités sont en place</t>
  </si>
  <si>
    <t>Réglage effectué en moins de 15 minutes</t>
  </si>
  <si>
    <t>Réglage effectué en plus de 15 minutes</t>
  </si>
  <si>
    <r>
      <rPr>
        <b/>
        <sz val="12"/>
        <color rgb="FF000000"/>
        <rFont val="Arial"/>
        <family val="2"/>
      </rPr>
      <t>Respecter</t>
    </r>
    <r>
      <rPr>
        <sz val="12"/>
        <color rgb="FF000000"/>
        <rFont val="Arial"/>
        <family val="2"/>
      </rPr>
      <t xml:space="preserve"> le temps alloué: 15 minutes</t>
    </r>
  </si>
  <si>
    <t>La joue et /ou la profondeur de la rainure ont un écart avec la norme de plus de 1 mm</t>
  </si>
  <si>
    <t>L'utilisation des machines stationnaires met en danger le candidat</t>
  </si>
  <si>
    <t>L'utilisation des machines stationnaires est conforme aux modes opératoires du centre d'examen.</t>
  </si>
  <si>
    <t>Les erreurs d'usinage empêchent l'assemblage de tout ou partie du bureau</t>
  </si>
  <si>
    <t>Il y a plus de 2 erreurs d'usinage qui ne remettent pas en cause l'intégrité du bureau</t>
  </si>
  <si>
    <t>Il y a 1 ou 2 erreurs d'usinage qui ne remettent pas en cause l'intégrité du bureau</t>
  </si>
  <si>
    <t>L'ensemble des usinages est conforme aux plans</t>
  </si>
  <si>
    <t>La chronologie des opérations mise en œuvre par le candidat ne permet pas le montage final du bureau</t>
  </si>
  <si>
    <t>La chronologie des opérations mise en œuvre par le candidat permet seulement un montage partiel du bureau</t>
  </si>
  <si>
    <t>La chronologie des opérations mise en œuvre par le candidat permet le montage final du bureau mais avec des pertes de temps</t>
  </si>
  <si>
    <t>La chronologie des opérations mise en œuvre par le candidat permet le montage final du bureau</t>
  </si>
  <si>
    <t>CE FE</t>
  </si>
  <si>
    <t>L'épure du piétement REP.100</t>
  </si>
  <si>
    <t>Le dessus REP.200 avec piétement REP.100 en longueur et en largeur
Le piétement REP.100 avec le caisson REP.300 en longueur et en largeur
La façade du tiroir REP.339 avec le caisson REP.300 en largeur et en hauteur</t>
  </si>
  <si>
    <t>FE</t>
  </si>
  <si>
    <t>Finition des pièces massif
Finition du stratifié
Finition du mélaminé</t>
  </si>
  <si>
    <t>Épreuve orale</t>
  </si>
  <si>
    <t>Le candidat ne répond pas aux questions.</t>
  </si>
  <si>
    <t>Les améliorations suggérées ne sont pas pertinentes.</t>
  </si>
  <si>
    <t>Les améliorations suggérées sont pertinentes mais il y a 1 ou 2 imprécisions.</t>
  </si>
  <si>
    <t>Le candidat n'utilise pas des formulations claires et manque de vocabulaire professionnel.</t>
  </si>
  <si>
    <t>Le candidat utilise des formulations imprécises et manque un peu de vocabulaire professionnel.</t>
  </si>
  <si>
    <t>Le candidat utilise des formulations claires mais manque un peu de vocabulaire professionnel.</t>
  </si>
  <si>
    <t>Le candidat utilise des formulations claires et un vocabulaire professionnel.</t>
  </si>
  <si>
    <t>Les réponses sont pertinentes mais il y a 1 ou 2 imprécisions.</t>
  </si>
  <si>
    <t>Les réponses ne sont pas pertinentes.</t>
  </si>
  <si>
    <t>Les réponses sont pertinentes.</t>
  </si>
  <si>
    <t>2 critères de finition sont respectés.</t>
  </si>
  <si>
    <t>Tous les critères de finition sont respectés.</t>
  </si>
  <si>
    <t>Le candidat n'a pas préparé les pièces de la caisse.</t>
  </si>
  <si>
    <t>Le candidat n'a pas préparé les moyens de serrage.</t>
  </si>
  <si>
    <t>Le candidat ne vérifie ni l'équerrage, ni l'affleurage.</t>
  </si>
  <si>
    <t>2 critères sont respectés.</t>
  </si>
  <si>
    <t>Le candidat ne range pas et ne nettoie pas son espace de travail en fin d'épreuve.</t>
  </si>
  <si>
    <t>Le candidat vérifie seulement l'affleurage.</t>
  </si>
  <si>
    <t>Le candidat vérifie uniquement l'équerrage.</t>
  </si>
  <si>
    <t>3 critères sont respectés.</t>
  </si>
  <si>
    <t>4 critères sont respectés.</t>
  </si>
  <si>
    <t>Le candidat a groupé toutes les pièces de la caisse et les lamelles d'assemblage.</t>
  </si>
  <si>
    <t>Le candidat a préparé tous les moyens de serrage.</t>
  </si>
  <si>
    <t>Le candidat vérifie l'équerrage et l'affleurage.</t>
  </si>
  <si>
    <t>Les critères sont respectés.</t>
  </si>
  <si>
    <t>Le candidat range et nettoie son espace de travail en fin d'épreuve.</t>
  </si>
  <si>
    <t>Le serrage est efficace.</t>
  </si>
  <si>
    <t>Le serrage est inefficace.</t>
  </si>
  <si>
    <t>La méthode de collage est inadaptée.</t>
  </si>
  <si>
    <t>La méthode de collage est propre et adaptée.</t>
  </si>
  <si>
    <t>Le candidat fait un montage à blanc.</t>
  </si>
  <si>
    <t>Le candidat ne fait pas de montage à blanc.</t>
  </si>
  <si>
    <t>Réglage de la rainure pour le fond du tiroir REP.330</t>
  </si>
  <si>
    <t>Le poste de travail est organisé mais certains outils ou matériel ne sont pas rangés.</t>
  </si>
  <si>
    <t>Le piétement REP.100 et la caisse REP.320</t>
  </si>
  <si>
    <t>Le piétement REP.100, la caisse REP.320 et le dessus REP.200</t>
  </si>
  <si>
    <t>1 critère de finition est respecté.</t>
  </si>
  <si>
    <t>Aucun critère de finition n'est respecté.</t>
  </si>
  <si>
    <t>Il y a entre 5 et 10 erreurs de dimensions</t>
  </si>
  <si>
    <t>Il y a entre 10 et 15 erreurs de dimensions</t>
  </si>
  <si>
    <t>Il y a plus de 15 erreurs de dimensions</t>
  </si>
  <si>
    <t>La méthode ne permet pas la réalisation de la tâche</t>
  </si>
  <si>
    <t>La méthode  permet la réalisation de la tâche en partie</t>
  </si>
  <si>
    <t xml:space="preserve">La méthode  permet  la réalisation de la tâche </t>
  </si>
  <si>
    <t>Les machines sont correctement identifiées</t>
  </si>
  <si>
    <t>Les machines ne sont pas identifiées</t>
  </si>
  <si>
    <t>Il y a 1 à 2 erreurs d'identification</t>
  </si>
  <si>
    <t>Il y a plus de 2 erreurs d'identification</t>
  </si>
  <si>
    <t>Il y a 1 erreur de phase</t>
  </si>
  <si>
    <t xml:space="preserve">Il y a entre 1 et 3 erreur(s) de phase </t>
  </si>
  <si>
    <t>Les mesures de protections collectives et individuelles sont  partiellement appliquées.</t>
  </si>
  <si>
    <t>La joue et  la profondeur de la rainure  ont un écart avec la norme supérieur à + ou - 0,3mm</t>
  </si>
  <si>
    <t>La joue et la profondeur de la rainure ont un écart inférieur avec la norme de + ou - 0,3mm</t>
  </si>
  <si>
    <t>Taux pondéré de compétences et indicateurs évalués:</t>
  </si>
  <si>
    <t>Note brute obtenue par calcul automatique:</t>
  </si>
  <si>
    <t>Note sur 20 proposée au jury*:</t>
  </si>
  <si>
    <t>Note obtenue par calcul automatique: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</si>
</sst>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6" x14ac:knownFonts="1">
    <font>
      <sz val="11"/>
      <color theme="1"/>
      <name val="Arial"/>
      <family val="2"/>
    </font>
    <font>
      <sz val="11"/>
      <color theme="1"/>
      <name val="Calibri"/>
      <family val="2"/>
      <scheme val="minor"/>
    </font>
    <font>
      <b/>
      <sz val="11"/>
      <color theme="1"/>
      <name val="Arial"/>
      <family val="2"/>
    </font>
    <font>
      <sz val="10"/>
      <name val="Arial"/>
      <family val="2"/>
    </font>
    <font>
      <b/>
      <sz val="10"/>
      <name val="Arial"/>
      <family val="2"/>
    </font>
    <font>
      <sz val="8"/>
      <name val="Arial"/>
      <family val="2"/>
    </font>
    <font>
      <i/>
      <sz val="10"/>
      <name val="Arial"/>
      <family val="2"/>
    </font>
    <font>
      <sz val="10"/>
      <color rgb="FFFF0000"/>
      <name val="Arial"/>
      <family val="2"/>
    </font>
    <font>
      <sz val="12"/>
      <name val="Arial"/>
      <family val="2"/>
    </font>
    <font>
      <b/>
      <sz val="14"/>
      <name val="Arial"/>
      <family val="2"/>
    </font>
    <font>
      <b/>
      <sz val="12"/>
      <name val="Arial"/>
      <family val="2"/>
    </font>
    <font>
      <sz val="11"/>
      <color theme="1"/>
      <name val="Calibri"/>
      <family val="2"/>
      <scheme val="minor"/>
    </font>
    <font>
      <sz val="11"/>
      <color theme="0"/>
      <name val="Calibri"/>
      <family val="2"/>
      <scheme val="minor"/>
    </font>
    <font>
      <sz val="12"/>
      <color rgb="FF000000"/>
      <name val="Arial"/>
      <family val="2"/>
    </font>
    <font>
      <b/>
      <sz val="12"/>
      <color rgb="FF000000"/>
      <name val="Arial"/>
      <family val="2"/>
    </font>
    <font>
      <b/>
      <sz val="12"/>
      <color theme="1"/>
      <name val="Arial"/>
      <family val="2"/>
    </font>
    <font>
      <sz val="11"/>
      <color theme="1"/>
      <name val="Arial"/>
      <family val="2"/>
    </font>
    <font>
      <sz val="9"/>
      <name val="Arial"/>
      <family val="2"/>
    </font>
    <font>
      <b/>
      <sz val="14"/>
      <color theme="1"/>
      <name val="Arial"/>
      <family val="2"/>
    </font>
    <font>
      <b/>
      <sz val="16"/>
      <color theme="1"/>
      <name val="Arial"/>
      <family val="2"/>
    </font>
    <font>
      <sz val="12"/>
      <color theme="1"/>
      <name val="Arial"/>
      <family val="2"/>
    </font>
    <font>
      <sz val="9"/>
      <color indexed="81"/>
      <name val="Tahoma"/>
      <family val="2"/>
    </font>
    <font>
      <b/>
      <sz val="9"/>
      <color indexed="81"/>
      <name val="Tahoma"/>
      <family val="2"/>
    </font>
    <font>
      <sz val="18"/>
      <color theme="1"/>
      <name val="Arial"/>
      <family val="2"/>
    </font>
    <font>
      <sz val="11"/>
      <color indexed="81"/>
      <name val="Tahoma"/>
      <family val="2"/>
    </font>
    <font>
      <sz val="12"/>
      <color indexed="81"/>
      <name val="Tahoma"/>
      <family val="2"/>
    </font>
    <font>
      <u/>
      <sz val="11"/>
      <color indexed="81"/>
      <name val="Tahoma"/>
      <family val="2"/>
    </font>
    <font>
      <b/>
      <sz val="14"/>
      <color indexed="81"/>
      <name val="Tahoma"/>
      <family val="2"/>
    </font>
    <font>
      <b/>
      <u/>
      <sz val="11"/>
      <color indexed="81"/>
      <name val="Tahoma"/>
      <family val="2"/>
    </font>
    <font>
      <b/>
      <sz val="14"/>
      <color rgb="FFFF0000"/>
      <name val="Arial"/>
      <family val="2"/>
    </font>
    <font>
      <b/>
      <sz val="16"/>
      <name val="Arial"/>
      <family val="2"/>
    </font>
    <font>
      <b/>
      <sz val="12"/>
      <color rgb="FFFF0000"/>
      <name val="Arial"/>
      <family val="2"/>
    </font>
    <font>
      <sz val="14"/>
      <color theme="1"/>
      <name val="Arial"/>
      <family val="2"/>
    </font>
    <font>
      <b/>
      <sz val="18"/>
      <color theme="1"/>
      <name val="Arial"/>
      <family val="2"/>
    </font>
    <font>
      <b/>
      <sz val="22"/>
      <color theme="1"/>
      <name val="Arial"/>
      <family val="2"/>
    </font>
    <font>
      <b/>
      <sz val="24"/>
      <color rgb="FFFF0000"/>
      <name val="Arial"/>
      <family val="2"/>
    </font>
    <font>
      <sz val="14"/>
      <name val="Arial"/>
      <family val="2"/>
    </font>
    <font>
      <sz val="11"/>
      <color rgb="FF002060"/>
      <name val="Arial"/>
      <family val="2"/>
    </font>
    <font>
      <sz val="16"/>
      <name val="Arial"/>
      <family val="2"/>
    </font>
    <font>
      <b/>
      <sz val="18"/>
      <name val="Arial"/>
      <family val="2"/>
    </font>
    <font>
      <b/>
      <sz val="22"/>
      <color rgb="FFFF0000"/>
      <name val="Arial"/>
      <family val="2"/>
    </font>
    <font>
      <sz val="11"/>
      <color rgb="FFFF0000"/>
      <name val="Arial"/>
      <family val="2"/>
    </font>
    <font>
      <b/>
      <sz val="28"/>
      <color rgb="FF002060"/>
      <name val="Arial"/>
      <family val="2"/>
    </font>
    <font>
      <sz val="28"/>
      <color rgb="FF002060"/>
      <name val="Arial"/>
      <family val="2"/>
    </font>
    <font>
      <b/>
      <sz val="28"/>
      <name val="Arial"/>
      <family val="2"/>
    </font>
    <font>
      <b/>
      <sz val="28"/>
      <color rgb="FF00B050"/>
      <name val="Arial"/>
      <family val="2"/>
    </font>
    <font>
      <b/>
      <sz val="16"/>
      <color theme="0"/>
      <name val="Arial"/>
      <family val="2"/>
    </font>
    <font>
      <b/>
      <sz val="14"/>
      <color theme="0"/>
      <name val="Arial"/>
      <family val="2"/>
    </font>
    <font>
      <b/>
      <sz val="12"/>
      <color theme="0"/>
      <name val="Arial"/>
      <family val="2"/>
    </font>
    <font>
      <i/>
      <sz val="11"/>
      <color theme="1"/>
      <name val="Arial"/>
      <family val="2"/>
    </font>
    <font>
      <b/>
      <sz val="20"/>
      <name val="Arial"/>
      <family val="2"/>
    </font>
    <font>
      <b/>
      <sz val="16"/>
      <color rgb="FFFF0000"/>
      <name val="Arial"/>
      <family val="2"/>
    </font>
    <font>
      <b/>
      <sz val="16"/>
      <color rgb="FF0066FF"/>
      <name val="Arial"/>
      <family val="2"/>
    </font>
    <font>
      <b/>
      <sz val="20"/>
      <color theme="0"/>
      <name val="Arial"/>
      <family val="2"/>
    </font>
    <font>
      <b/>
      <sz val="20"/>
      <color theme="1"/>
      <name val="Arial"/>
      <family val="2"/>
    </font>
    <font>
      <b/>
      <i/>
      <sz val="20"/>
      <color theme="1"/>
      <name val="Arial"/>
      <family val="2"/>
    </font>
    <font>
      <b/>
      <i/>
      <sz val="20"/>
      <color theme="0"/>
      <name val="Arial"/>
      <family val="2"/>
    </font>
    <font>
      <b/>
      <sz val="14"/>
      <name val="Calibri"/>
      <family val="2"/>
    </font>
    <font>
      <b/>
      <i/>
      <sz val="14"/>
      <name val="Arial"/>
      <family val="2"/>
    </font>
    <font>
      <b/>
      <i/>
      <sz val="12"/>
      <name val="Arial"/>
      <family val="2"/>
    </font>
    <font>
      <sz val="16"/>
      <color theme="1"/>
      <name val="Arial"/>
      <family val="2"/>
    </font>
    <font>
      <sz val="9"/>
      <color indexed="10"/>
      <name val="Arial Narrow"/>
      <family val="2"/>
    </font>
    <font>
      <sz val="10"/>
      <color indexed="10"/>
      <name val="Arial"/>
      <family val="2"/>
    </font>
    <font>
      <b/>
      <sz val="10"/>
      <color indexed="10"/>
      <name val="Arial"/>
      <family val="2"/>
    </font>
    <font>
      <vertAlign val="superscript"/>
      <sz val="12"/>
      <color theme="1"/>
      <name val="Arial"/>
      <family val="2"/>
    </font>
    <font>
      <b/>
      <i/>
      <sz val="12"/>
      <color rgb="FFFF0000"/>
      <name val="Arial"/>
      <family val="2"/>
    </font>
    <font>
      <vertAlign val="superscript"/>
      <sz val="14"/>
      <name val="Arial"/>
      <family val="2"/>
    </font>
    <font>
      <b/>
      <u/>
      <sz val="18"/>
      <name val="Arial"/>
      <family val="2"/>
    </font>
    <font>
      <b/>
      <vertAlign val="superscript"/>
      <sz val="18"/>
      <color theme="1"/>
      <name val="Arial"/>
      <family val="2"/>
    </font>
    <font>
      <b/>
      <sz val="20"/>
      <name val="Calibri"/>
      <family val="2"/>
    </font>
    <font>
      <b/>
      <sz val="16"/>
      <color theme="1"/>
      <name val="Calibri"/>
      <family val="2"/>
    </font>
    <font>
      <b/>
      <sz val="16"/>
      <color theme="0"/>
      <name val="Calibri"/>
      <family val="2"/>
    </font>
    <font>
      <b/>
      <sz val="24"/>
      <color theme="0"/>
      <name val="Arial"/>
      <family val="2"/>
    </font>
    <font>
      <b/>
      <sz val="24"/>
      <color theme="1"/>
      <name val="Arial"/>
      <family val="2"/>
    </font>
    <font>
      <sz val="10"/>
      <color theme="1"/>
      <name val="Calibri"/>
      <family val="2"/>
      <scheme val="minor"/>
    </font>
    <font>
      <sz val="10"/>
      <name val="Calibri"/>
      <family val="2"/>
      <scheme val="minor"/>
    </font>
  </fonts>
  <fills count="37">
    <fill>
      <patternFill patternType="none"/>
    </fill>
    <fill>
      <patternFill patternType="gray125"/>
    </fill>
    <fill>
      <patternFill patternType="solid">
        <fgColor theme="4" tint="0.39997558519241921"/>
        <bgColor indexed="65"/>
      </patternFill>
    </fill>
    <fill>
      <patternFill patternType="solid">
        <fgColor theme="5" tint="0.39997558519241921"/>
        <bgColor indexed="65"/>
      </patternFill>
    </fill>
    <fill>
      <patternFill patternType="solid">
        <fgColor theme="6" tint="0.59999389629810485"/>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
      <patternFill patternType="solid">
        <fgColor rgb="FF00B0F0"/>
        <bgColor rgb="FF99CCFF"/>
      </patternFill>
    </fill>
    <fill>
      <patternFill patternType="solid">
        <fgColor theme="2" tint="0.79998168889431442"/>
        <bgColor indexed="64"/>
      </patternFill>
    </fill>
    <fill>
      <patternFill patternType="solid">
        <fgColor theme="5" tint="0.59999389629810485"/>
        <bgColor indexed="64"/>
      </patternFill>
    </fill>
    <fill>
      <patternFill patternType="solid">
        <fgColor rgb="FF00B050"/>
        <bgColor indexed="64"/>
      </patternFill>
    </fill>
    <fill>
      <patternFill patternType="solid">
        <fgColor rgb="FFFF9B69"/>
        <bgColor indexed="64"/>
      </patternFill>
    </fill>
    <fill>
      <patternFill patternType="solid">
        <fgColor rgb="FFFF0000"/>
        <bgColor indexed="64"/>
      </patternFill>
    </fill>
    <fill>
      <patternFill patternType="solid">
        <fgColor theme="6" tint="0.79998168889431442"/>
        <bgColor indexed="64"/>
      </patternFill>
    </fill>
    <fill>
      <patternFill patternType="solid">
        <fgColor rgb="FFFFFF66"/>
        <bgColor indexed="64"/>
      </patternFill>
    </fill>
    <fill>
      <patternFill patternType="solid">
        <fgColor theme="6" tint="0.39997558519241921"/>
        <bgColor indexed="64"/>
      </patternFill>
    </fill>
    <fill>
      <patternFill patternType="solid">
        <fgColor rgb="FFF2F5F7"/>
        <bgColor indexed="64"/>
      </patternFill>
    </fill>
    <fill>
      <patternFill patternType="solid">
        <fgColor rgb="FFFFFFFF"/>
        <bgColor indexed="64"/>
      </patternFill>
    </fill>
    <fill>
      <patternFill patternType="solid">
        <fgColor rgb="FFFFFFFF"/>
        <bgColor rgb="FFCCFFFF"/>
      </patternFill>
    </fill>
    <fill>
      <patternFill patternType="solid">
        <fgColor rgb="FFFFFFFF"/>
        <bgColor rgb="FF99CCFF"/>
      </patternFill>
    </fill>
    <fill>
      <patternFill patternType="solid">
        <fgColor theme="5" tint="0.79998168889431442"/>
        <bgColor indexed="64"/>
      </patternFill>
    </fill>
    <fill>
      <patternFill patternType="solid">
        <fgColor rgb="FFCCFF66"/>
        <bgColor indexed="64"/>
      </patternFill>
    </fill>
    <fill>
      <patternFill patternType="solid">
        <fgColor rgb="FFCCFF99"/>
        <bgColor indexed="64"/>
      </patternFill>
    </fill>
    <fill>
      <patternFill patternType="solid">
        <fgColor rgb="FFE8EEEE"/>
        <bgColor indexed="64"/>
      </patternFill>
    </fill>
    <fill>
      <patternFill patternType="solid">
        <fgColor rgb="FFDAEBFE"/>
        <bgColor auto="1"/>
      </patternFill>
    </fill>
    <fill>
      <patternFill patternType="solid">
        <fgColor rgb="FFDAEBFE"/>
        <bgColor indexed="64"/>
      </patternFill>
    </fill>
    <fill>
      <patternFill patternType="solid">
        <fgColor rgb="FFCFE8FD"/>
        <bgColor indexed="64"/>
      </patternFill>
    </fill>
    <fill>
      <patternFill patternType="gray0625">
        <bgColor theme="6" tint="0.79995117038483843"/>
      </patternFill>
    </fill>
    <fill>
      <patternFill patternType="solid">
        <fgColor theme="0" tint="-0.249977111117893"/>
        <bgColor indexed="64"/>
      </patternFill>
    </fill>
    <fill>
      <patternFill patternType="solid">
        <fgColor rgb="FF0066FF"/>
        <bgColor indexed="64"/>
      </patternFill>
    </fill>
    <fill>
      <patternFill patternType="solid">
        <fgColor rgb="FF65A3FF"/>
        <bgColor indexed="64"/>
      </patternFill>
    </fill>
    <fill>
      <patternFill patternType="solid">
        <fgColor rgb="FF7DB2FF"/>
        <bgColor indexed="64"/>
      </patternFill>
    </fill>
    <fill>
      <patternFill patternType="solid">
        <fgColor rgb="FF97C1FF"/>
        <bgColor indexed="64"/>
      </patternFill>
    </fill>
    <fill>
      <patternFill patternType="solid">
        <fgColor theme="0" tint="-0.249977111117893"/>
        <bgColor rgb="FFCCFFFF"/>
      </patternFill>
    </fill>
    <fill>
      <patternFill patternType="solid">
        <fgColor theme="0" tint="-0.249977111117893"/>
        <bgColor rgb="FF99CCFF"/>
      </patternFill>
    </fill>
  </fills>
  <borders count="88">
    <border>
      <left/>
      <right/>
      <top/>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thin">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diagonal/>
    </border>
    <border>
      <left style="thin">
        <color indexed="64"/>
      </left>
      <right style="thin">
        <color indexed="64"/>
      </right>
      <top/>
      <bottom style="thin">
        <color indexed="64"/>
      </bottom>
      <diagonal/>
    </border>
    <border>
      <left/>
      <right style="thin">
        <color auto="1"/>
      </right>
      <top/>
      <bottom/>
      <diagonal/>
    </border>
    <border>
      <left style="thin">
        <color auto="1"/>
      </left>
      <right/>
      <top style="thin">
        <color auto="1"/>
      </top>
      <bottom/>
      <diagonal/>
    </border>
    <border>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bottom/>
      <diagonal/>
    </border>
    <border>
      <left/>
      <right/>
      <top/>
      <bottom style="thin">
        <color auto="1"/>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bottom/>
      <diagonal/>
    </border>
    <border>
      <left/>
      <right style="medium">
        <color indexed="64"/>
      </right>
      <top/>
      <bottom/>
      <diagonal/>
    </border>
    <border>
      <left style="thin">
        <color auto="1"/>
      </left>
      <right/>
      <top style="medium">
        <color auto="1"/>
      </top>
      <bottom style="medium">
        <color auto="1"/>
      </bottom>
      <diagonal/>
    </border>
    <border>
      <left style="thin">
        <color rgb="FF000000"/>
      </left>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diagonal/>
    </border>
    <border>
      <left/>
      <right/>
      <top/>
      <bottom style="thin">
        <color rgb="FF000000"/>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right style="medium">
        <color indexed="64"/>
      </right>
      <top style="medium">
        <color indexed="64"/>
      </top>
      <bottom style="thin">
        <color auto="1"/>
      </bottom>
      <diagonal/>
    </border>
    <border>
      <left/>
      <right style="thin">
        <color auto="1"/>
      </right>
      <top style="thin">
        <color auto="1"/>
      </top>
      <bottom style="medium">
        <color indexed="64"/>
      </bottom>
      <diagonal/>
    </border>
    <border>
      <left style="thin">
        <color auto="1"/>
      </left>
      <right style="thin">
        <color auto="1"/>
      </right>
      <top style="medium">
        <color indexed="64"/>
      </top>
      <bottom style="medium">
        <color indexed="64"/>
      </bottom>
      <diagonal/>
    </border>
    <border>
      <left style="medium">
        <color auto="1"/>
      </left>
      <right style="medium">
        <color indexed="64"/>
      </right>
      <top style="medium">
        <color auto="1"/>
      </top>
      <bottom/>
      <diagonal/>
    </border>
    <border>
      <left style="medium">
        <color auto="1"/>
      </left>
      <right style="medium">
        <color indexed="64"/>
      </right>
      <top/>
      <bottom/>
      <diagonal/>
    </border>
    <border>
      <left style="medium">
        <color auto="1"/>
      </left>
      <right style="medium">
        <color indexed="64"/>
      </right>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medium">
        <color auto="1"/>
      </top>
      <bottom style="medium">
        <color auto="1"/>
      </bottom>
      <diagonal/>
    </border>
    <border>
      <left/>
      <right style="thin">
        <color rgb="FF000000"/>
      </right>
      <top style="thin">
        <color auto="1"/>
      </top>
      <bottom/>
      <diagonal/>
    </border>
    <border>
      <left style="thin">
        <color rgb="FF000000"/>
      </left>
      <right style="thin">
        <color auto="1"/>
      </right>
      <top style="thin">
        <color rgb="FF000000"/>
      </top>
      <bottom/>
      <diagonal/>
    </border>
    <border>
      <left style="thin">
        <color rgb="FF000000"/>
      </left>
      <right style="thin">
        <color auto="1"/>
      </right>
      <top/>
      <bottom style="thin">
        <color auto="1"/>
      </bottom>
      <diagonal/>
    </border>
    <border>
      <left style="thin">
        <color rgb="FF000000"/>
      </left>
      <right style="thin">
        <color rgb="FF000000"/>
      </right>
      <top style="thin">
        <color rgb="FF000000"/>
      </top>
      <bottom style="thin">
        <color auto="1"/>
      </bottom>
      <diagonal/>
    </border>
    <border diagonalUp="1" diagonalDown="1">
      <left style="thin">
        <color auto="1"/>
      </left>
      <right style="thin">
        <color auto="1"/>
      </right>
      <top style="thin">
        <color auto="1"/>
      </top>
      <bottom style="thin">
        <color auto="1"/>
      </bottom>
      <diagonal style="thin">
        <color auto="1"/>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auto="1"/>
      </left>
      <right style="medium">
        <color auto="1"/>
      </right>
      <top style="medium">
        <color auto="1"/>
      </top>
      <bottom style="medium">
        <color auto="1"/>
      </bottom>
      <diagonal/>
    </border>
    <border>
      <left style="thin">
        <color rgb="FF000000"/>
      </left>
      <right/>
      <top style="thin">
        <color rgb="FF000000"/>
      </top>
      <bottom/>
      <diagonal/>
    </border>
    <border>
      <left style="thin">
        <color auto="1"/>
      </left>
      <right style="thin">
        <color rgb="FF000000"/>
      </right>
      <top style="thin">
        <color auto="1"/>
      </top>
      <bottom/>
      <diagonal/>
    </border>
    <border>
      <left style="thin">
        <color auto="1"/>
      </left>
      <right style="thin">
        <color rgb="FF000000"/>
      </right>
      <top/>
      <bottom style="thin">
        <color rgb="FF000000"/>
      </bottom>
      <diagonal/>
    </border>
    <border>
      <left/>
      <right style="thin">
        <color auto="1"/>
      </right>
      <top style="medium">
        <color indexed="64"/>
      </top>
      <bottom style="medium">
        <color indexed="64"/>
      </bottom>
      <diagonal/>
    </border>
    <border>
      <left style="thin">
        <color rgb="FF000000"/>
      </left>
      <right style="thin">
        <color auto="1"/>
      </right>
      <top style="thin">
        <color rgb="FF000000"/>
      </top>
      <bottom style="thin">
        <color rgb="FF000000"/>
      </bottom>
      <diagonal/>
    </border>
    <border diagonalUp="1" diagonalDown="1">
      <left style="thin">
        <color auto="1"/>
      </left>
      <right/>
      <top style="thin">
        <color auto="1"/>
      </top>
      <bottom style="thin">
        <color auto="1"/>
      </bottom>
      <diagonal style="thin">
        <color auto="1"/>
      </diagonal>
    </border>
  </borders>
  <cellStyleXfs count="13">
    <xf numFmtId="0" fontId="0" fillId="0" borderId="0"/>
    <xf numFmtId="0" fontId="3" fillId="0" borderId="0"/>
    <xf numFmtId="0" fontId="3" fillId="0" borderId="0"/>
    <xf numFmtId="9" fontId="3" fillId="0" borderId="0" applyFont="0" applyFill="0" applyBorder="0" applyAlignment="0" applyProtection="0"/>
    <xf numFmtId="0" fontId="11" fillId="4" borderId="0" applyNumberFormat="0" applyBorder="0" applyAlignment="0" applyProtection="0"/>
    <xf numFmtId="0" fontId="11" fillId="5" borderId="0" applyNumberFormat="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6" borderId="0" applyNumberFormat="0" applyBorder="0" applyAlignment="0" applyProtection="0"/>
    <xf numFmtId="9" fontId="16" fillId="0" borderId="0" applyFont="0" applyFill="0" applyBorder="0" applyAlignment="0" applyProtection="0"/>
    <xf numFmtId="0" fontId="16" fillId="29" borderId="0"/>
    <xf numFmtId="0" fontId="1" fillId="4" borderId="0" applyNumberFormat="0" applyBorder="0" applyAlignment="0" applyProtection="0"/>
    <xf numFmtId="0" fontId="1" fillId="5" borderId="0" applyNumberFormat="0" applyBorder="0" applyAlignment="0" applyProtection="0"/>
  </cellStyleXfs>
  <cellXfs count="607">
    <xf numFmtId="0" fontId="0" fillId="0" borderId="0" xfId="0"/>
    <xf numFmtId="0" fontId="52" fillId="19" borderId="29" xfId="2" applyFont="1" applyFill="1" applyBorder="1" applyAlignment="1" applyProtection="1">
      <alignment horizontal="center" vertical="center"/>
      <protection locked="0"/>
    </xf>
    <xf numFmtId="0" fontId="52" fillId="20" borderId="33" xfId="2" applyFont="1" applyFill="1" applyBorder="1" applyAlignment="1" applyProtection="1">
      <alignment horizontal="center" vertical="center"/>
      <protection locked="0"/>
    </xf>
    <xf numFmtId="0" fontId="52" fillId="20" borderId="31" xfId="2" applyFont="1" applyFill="1" applyBorder="1" applyAlignment="1" applyProtection="1">
      <alignment horizontal="center" vertical="center"/>
      <protection locked="0"/>
    </xf>
    <xf numFmtId="0" fontId="52" fillId="21" borderId="4" xfId="2" applyFont="1" applyFill="1" applyBorder="1" applyAlignment="1" applyProtection="1">
      <alignment horizontal="center" vertical="center"/>
      <protection locked="0"/>
    </xf>
    <xf numFmtId="0" fontId="52" fillId="8" borderId="4" xfId="2" applyFont="1" applyFill="1" applyBorder="1" applyAlignment="1" applyProtection="1">
      <alignment horizontal="center" vertical="center" wrapText="1"/>
      <protection locked="0"/>
    </xf>
    <xf numFmtId="0" fontId="52" fillId="8" borderId="37" xfId="2" applyFont="1" applyFill="1" applyBorder="1" applyAlignment="1" applyProtection="1">
      <alignment horizontal="center" vertical="center" wrapText="1"/>
      <protection locked="0"/>
    </xf>
    <xf numFmtId="0" fontId="52" fillId="21" borderId="37" xfId="2" applyFont="1" applyFill="1" applyBorder="1" applyAlignment="1" applyProtection="1">
      <alignment horizontal="center" vertical="center"/>
      <protection locked="0"/>
    </xf>
    <xf numFmtId="0" fontId="52" fillId="21" borderId="41" xfId="2" applyFont="1" applyFill="1" applyBorder="1" applyAlignment="1" applyProtection="1">
      <alignment horizontal="center" vertical="center"/>
      <protection locked="0"/>
    </xf>
    <xf numFmtId="0" fontId="52" fillId="19" borderId="42" xfId="2" applyFont="1" applyFill="1" applyBorder="1" applyAlignment="1" applyProtection="1">
      <alignment horizontal="center" vertical="center"/>
      <protection locked="0"/>
    </xf>
    <xf numFmtId="0" fontId="58" fillId="8" borderId="0" xfId="2" applyFont="1" applyFill="1" applyAlignment="1" applyProtection="1">
      <alignment horizontal="left" vertical="center" wrapText="1"/>
      <protection locked="0"/>
    </xf>
    <xf numFmtId="0" fontId="58" fillId="8" borderId="62" xfId="2" applyFont="1" applyFill="1" applyBorder="1" applyAlignment="1" applyProtection="1">
      <alignment horizontal="left" vertical="center" wrapText="1"/>
      <protection locked="0"/>
    </xf>
    <xf numFmtId="14" fontId="59" fillId="0" borderId="19" xfId="2" applyNumberFormat="1" applyFont="1" applyBorder="1" applyAlignment="1" applyProtection="1">
      <alignment horizontal="left" vertical="center" wrapText="1"/>
      <protection locked="0"/>
    </xf>
    <xf numFmtId="0" fontId="0" fillId="10" borderId="0" xfId="0" applyFill="1"/>
    <xf numFmtId="0" fontId="0" fillId="10" borderId="38" xfId="0" applyFill="1" applyBorder="1"/>
    <xf numFmtId="0" fontId="8" fillId="8" borderId="59" xfId="2" applyFont="1" applyFill="1" applyBorder="1" applyAlignment="1">
      <alignment horizontal="right" vertical="center" wrapText="1"/>
    </xf>
    <xf numFmtId="0" fontId="8" fillId="8" borderId="71" xfId="2" applyFont="1" applyFill="1" applyBorder="1" applyAlignment="1">
      <alignment horizontal="right" vertical="center" wrapText="1"/>
    </xf>
    <xf numFmtId="0" fontId="0" fillId="15" borderId="0" xfId="0" applyFill="1"/>
    <xf numFmtId="0" fontId="16" fillId="8" borderId="1" xfId="0" applyFont="1" applyFill="1" applyBorder="1" applyProtection="1">
      <protection locked="0"/>
    </xf>
    <xf numFmtId="0" fontId="16" fillId="8" borderId="63" xfId="0" applyFont="1" applyFill="1" applyBorder="1" applyProtection="1">
      <protection locked="0"/>
    </xf>
    <xf numFmtId="0" fontId="2" fillId="15" borderId="0" xfId="0" applyFont="1" applyFill="1"/>
    <xf numFmtId="0" fontId="2" fillId="15" borderId="0" xfId="0" applyFont="1" applyFill="1" applyAlignment="1">
      <alignment horizontal="center" vertical="center" wrapText="1"/>
    </xf>
    <xf numFmtId="0" fontId="2" fillId="15" borderId="0" xfId="0" applyFont="1" applyFill="1" applyAlignment="1">
      <alignment horizontal="center" vertical="center"/>
    </xf>
    <xf numFmtId="0" fontId="0" fillId="15" borderId="0" xfId="0" applyFill="1" applyAlignment="1">
      <alignment vertical="top" wrapText="1"/>
    </xf>
    <xf numFmtId="0" fontId="15" fillId="8" borderId="4" xfId="0" applyFont="1" applyFill="1" applyBorder="1" applyAlignment="1">
      <alignment horizontal="center" vertical="center"/>
    </xf>
    <xf numFmtId="0" fontId="15" fillId="8" borderId="4" xfId="0" applyFont="1" applyFill="1" applyBorder="1" applyAlignment="1">
      <alignment horizontal="center" vertical="center" wrapText="1"/>
    </xf>
    <xf numFmtId="0" fontId="34" fillId="24" borderId="4" xfId="0" applyFont="1" applyFill="1" applyBorder="1" applyAlignment="1">
      <alignment horizontal="center" vertical="center"/>
    </xf>
    <xf numFmtId="0" fontId="18" fillId="24" borderId="4" xfId="0" applyFont="1" applyFill="1" applyBorder="1" applyAlignment="1">
      <alignment horizontal="center" vertical="center"/>
    </xf>
    <xf numFmtId="0" fontId="32" fillId="24" borderId="4" xfId="0" applyFont="1" applyFill="1" applyBorder="1" applyAlignment="1">
      <alignment horizontal="center" vertical="center" wrapText="1"/>
    </xf>
    <xf numFmtId="0" fontId="20" fillId="24" borderId="4" xfId="0" applyFont="1" applyFill="1" applyBorder="1" applyAlignment="1">
      <alignment horizontal="center" vertical="center" wrapText="1"/>
    </xf>
    <xf numFmtId="164" fontId="0" fillId="15" borderId="0" xfId="0" applyNumberFormat="1" applyFill="1"/>
    <xf numFmtId="0" fontId="0" fillId="25" borderId="0" xfId="0" applyFill="1"/>
    <xf numFmtId="0" fontId="0" fillId="15" borderId="0" xfId="0" applyFill="1" applyAlignment="1">
      <alignment vertical="top"/>
    </xf>
    <xf numFmtId="0" fontId="52" fillId="19" borderId="4" xfId="2" applyFont="1" applyFill="1" applyBorder="1" applyAlignment="1" applyProtection="1">
      <alignment horizontal="center" vertical="center"/>
      <protection locked="0"/>
    </xf>
    <xf numFmtId="0" fontId="59" fillId="18" borderId="1" xfId="2" applyFont="1" applyFill="1" applyBorder="1" applyAlignment="1" applyProtection="1">
      <alignment horizontal="left" vertical="center" wrapText="1"/>
      <protection hidden="1"/>
    </xf>
    <xf numFmtId="0" fontId="59" fillId="18" borderId="63" xfId="2" applyFont="1" applyFill="1" applyBorder="1" applyAlignment="1" applyProtection="1">
      <alignment horizontal="left" vertical="center" wrapText="1"/>
      <protection hidden="1"/>
    </xf>
    <xf numFmtId="0" fontId="32" fillId="33" borderId="78" xfId="0" applyFont="1" applyFill="1" applyBorder="1" applyAlignment="1">
      <alignment horizontal="center" vertical="center" wrapText="1"/>
    </xf>
    <xf numFmtId="0" fontId="20" fillId="33" borderId="4" xfId="0" applyFont="1" applyFill="1" applyBorder="1" applyAlignment="1">
      <alignment horizontal="center" vertical="center" wrapText="1"/>
    </xf>
    <xf numFmtId="0" fontId="20" fillId="34" borderId="78" xfId="0" applyFont="1" applyFill="1" applyBorder="1" applyAlignment="1">
      <alignment horizontal="center" vertical="center"/>
    </xf>
    <xf numFmtId="0" fontId="36" fillId="34" borderId="4" xfId="0" applyFont="1" applyFill="1" applyBorder="1" applyAlignment="1">
      <alignment horizontal="center" vertical="center"/>
    </xf>
    <xf numFmtId="0" fontId="19" fillId="33" borderId="4" xfId="0" applyFont="1" applyFill="1" applyBorder="1" applyAlignment="1">
      <alignment horizontal="center" vertical="center"/>
    </xf>
    <xf numFmtId="0" fontId="19" fillId="34" borderId="4" xfId="0" applyFont="1" applyFill="1" applyBorder="1" applyAlignment="1">
      <alignment horizontal="center" vertical="center" wrapText="1"/>
    </xf>
    <xf numFmtId="0" fontId="33" fillId="24" borderId="4" xfId="0" applyFont="1" applyFill="1" applyBorder="1" applyAlignment="1">
      <alignment horizontal="left" vertical="center" wrapText="1" indent="1"/>
    </xf>
    <xf numFmtId="0" fontId="0" fillId="15" borderId="0" xfId="0" applyFill="1" applyProtection="1">
      <protection hidden="1"/>
    </xf>
    <xf numFmtId="0" fontId="19" fillId="24" borderId="4" xfId="11" applyFont="1" applyFill="1" applyBorder="1" applyAlignment="1" applyProtection="1">
      <alignment horizontal="center" vertical="center" wrapText="1"/>
      <protection hidden="1"/>
    </xf>
    <xf numFmtId="0" fontId="30" fillId="15" borderId="0" xfId="0" applyFont="1" applyFill="1" applyProtection="1">
      <protection hidden="1"/>
    </xf>
    <xf numFmtId="0" fontId="3" fillId="15" borderId="0" xfId="2" applyFill="1" applyProtection="1">
      <protection hidden="1"/>
    </xf>
    <xf numFmtId="0" fontId="0" fillId="15" borderId="0" xfId="0" applyFill="1" applyAlignment="1" applyProtection="1">
      <alignment horizontal="center"/>
      <protection hidden="1"/>
    </xf>
    <xf numFmtId="0" fontId="0" fillId="15" borderId="38" xfId="0" applyFill="1" applyBorder="1" applyProtection="1">
      <protection hidden="1"/>
    </xf>
    <xf numFmtId="0" fontId="30" fillId="22" borderId="29" xfId="2" applyFont="1" applyFill="1" applyBorder="1" applyAlignment="1" applyProtection="1">
      <alignment horizontal="center" vertical="center"/>
      <protection hidden="1"/>
    </xf>
    <xf numFmtId="0" fontId="30" fillId="14" borderId="3" xfId="2" applyFont="1" applyFill="1" applyBorder="1" applyAlignment="1" applyProtection="1">
      <alignment horizontal="center" vertical="center"/>
      <protection hidden="1"/>
    </xf>
    <xf numFmtId="0" fontId="30" fillId="13" borderId="3" xfId="2" applyFont="1" applyFill="1" applyBorder="1" applyAlignment="1" applyProtection="1">
      <alignment horizontal="center" vertical="center"/>
      <protection hidden="1"/>
    </xf>
    <xf numFmtId="0" fontId="30" fillId="7" borderId="3" xfId="2" applyFont="1" applyFill="1" applyBorder="1" applyAlignment="1" applyProtection="1">
      <alignment horizontal="center" vertical="center"/>
      <protection hidden="1"/>
    </xf>
    <xf numFmtId="0" fontId="30" fillId="12" borderId="3" xfId="2" applyFont="1" applyFill="1" applyBorder="1" applyAlignment="1" applyProtection="1">
      <alignment horizontal="center" vertical="center"/>
      <protection hidden="1"/>
    </xf>
    <xf numFmtId="0" fontId="3" fillId="15" borderId="38" xfId="2" applyFill="1" applyBorder="1" applyAlignment="1" applyProtection="1">
      <alignment vertical="center"/>
      <protection hidden="1"/>
    </xf>
    <xf numFmtId="0" fontId="3" fillId="15" borderId="0" xfId="2" applyFill="1" applyAlignment="1" applyProtection="1">
      <alignment vertical="center"/>
      <protection hidden="1"/>
    </xf>
    <xf numFmtId="2" fontId="3" fillId="15" borderId="0" xfId="2" applyNumberFormat="1" applyFill="1" applyAlignment="1" applyProtection="1">
      <alignment horizontal="center" vertical="center"/>
      <protection hidden="1"/>
    </xf>
    <xf numFmtId="0" fontId="4" fillId="27" borderId="4" xfId="1" applyFont="1" applyFill="1" applyBorder="1" applyAlignment="1" applyProtection="1">
      <alignment horizontal="center" vertical="center" wrapText="1"/>
      <protection hidden="1"/>
    </xf>
    <xf numFmtId="0" fontId="4" fillId="28" borderId="4" xfId="1" applyFont="1" applyFill="1" applyBorder="1" applyAlignment="1" applyProtection="1">
      <alignment horizontal="center" vertical="center" wrapText="1"/>
      <protection hidden="1"/>
    </xf>
    <xf numFmtId="0" fontId="4" fillId="15" borderId="0" xfId="2" applyFont="1" applyFill="1" applyAlignment="1" applyProtection="1">
      <alignment horizontal="center" vertical="center"/>
      <protection hidden="1"/>
    </xf>
    <xf numFmtId="9" fontId="10" fillId="24" borderId="4" xfId="2" applyNumberFormat="1" applyFont="1" applyFill="1" applyBorder="1" applyAlignment="1" applyProtection="1">
      <alignment horizontal="center" vertical="center"/>
      <protection hidden="1"/>
    </xf>
    <xf numFmtId="9" fontId="37" fillId="24" borderId="4" xfId="0" applyNumberFormat="1" applyFont="1" applyFill="1" applyBorder="1" applyAlignment="1" applyProtection="1">
      <alignment horizontal="center" vertical="center"/>
      <protection hidden="1"/>
    </xf>
    <xf numFmtId="0" fontId="31" fillId="23" borderId="4" xfId="0" applyFont="1" applyFill="1" applyBorder="1" applyAlignment="1" applyProtection="1">
      <alignment horizontal="center" vertical="center"/>
      <protection hidden="1"/>
    </xf>
    <xf numFmtId="0" fontId="0" fillId="15" borderId="4" xfId="0" applyFill="1" applyBorder="1" applyAlignment="1" applyProtection="1">
      <alignment horizontal="center"/>
      <protection hidden="1"/>
    </xf>
    <xf numFmtId="0" fontId="2" fillId="15" borderId="4" xfId="0" applyFont="1" applyFill="1" applyBorder="1" applyAlignment="1" applyProtection="1">
      <alignment horizontal="center" vertical="center"/>
      <protection hidden="1"/>
    </xf>
    <xf numFmtId="0" fontId="2" fillId="15" borderId="0" xfId="0" applyFont="1" applyFill="1" applyAlignment="1" applyProtection="1">
      <alignment horizontal="center" vertical="center"/>
      <protection hidden="1"/>
    </xf>
    <xf numFmtId="0" fontId="41" fillId="15" borderId="0" xfId="0" applyFont="1" applyFill="1" applyProtection="1">
      <protection hidden="1"/>
    </xf>
    <xf numFmtId="0" fontId="13" fillId="8" borderId="4" xfId="2" applyFont="1" applyFill="1" applyBorder="1" applyAlignment="1">
      <alignment horizontal="left" vertical="center" wrapText="1" indent="1"/>
    </xf>
    <xf numFmtId="0" fontId="13" fillId="8" borderId="28" xfId="2" applyFont="1" applyFill="1" applyBorder="1" applyAlignment="1">
      <alignment horizontal="left" vertical="center" wrapText="1" indent="1"/>
    </xf>
    <xf numFmtId="0" fontId="35" fillId="22" borderId="4" xfId="0" applyFont="1" applyFill="1" applyBorder="1" applyAlignment="1" applyProtection="1">
      <alignment horizontal="center" vertical="center"/>
      <protection hidden="1"/>
    </xf>
    <xf numFmtId="9" fontId="3" fillId="15" borderId="4" xfId="2" applyNumberFormat="1" applyFill="1" applyBorder="1" applyAlignment="1" applyProtection="1">
      <alignment horizontal="center" vertical="center"/>
      <protection hidden="1"/>
    </xf>
    <xf numFmtId="9" fontId="6" fillId="15" borderId="38" xfId="2" applyNumberFormat="1" applyFont="1" applyFill="1" applyBorder="1" applyAlignment="1" applyProtection="1">
      <alignment horizontal="right"/>
      <protection hidden="1"/>
    </xf>
    <xf numFmtId="2" fontId="6" fillId="15" borderId="4" xfId="2" applyNumberFormat="1" applyFont="1" applyFill="1" applyBorder="1" applyAlignment="1" applyProtection="1">
      <alignment horizontal="center" vertical="center"/>
      <protection hidden="1"/>
    </xf>
    <xf numFmtId="10" fontId="49" fillId="15" borderId="4" xfId="0" applyNumberFormat="1" applyFont="1" applyFill="1" applyBorder="1" applyAlignment="1" applyProtection="1">
      <alignment horizontal="center" vertical="center"/>
      <protection hidden="1"/>
    </xf>
    <xf numFmtId="10" fontId="0" fillId="15" borderId="4" xfId="0" applyNumberFormat="1" applyFill="1" applyBorder="1" applyAlignment="1" applyProtection="1">
      <alignment horizontal="center" vertical="center"/>
      <protection hidden="1"/>
    </xf>
    <xf numFmtId="0" fontId="0" fillId="15" borderId="4" xfId="0" applyFill="1" applyBorder="1" applyAlignment="1" applyProtection="1">
      <alignment horizontal="center" vertical="center"/>
      <protection hidden="1"/>
    </xf>
    <xf numFmtId="9" fontId="0" fillId="15" borderId="4" xfId="0" applyNumberFormat="1" applyFill="1" applyBorder="1" applyAlignment="1" applyProtection="1">
      <alignment horizontal="center" vertical="center"/>
      <protection hidden="1"/>
    </xf>
    <xf numFmtId="9" fontId="0" fillId="7" borderId="4" xfId="0" applyNumberFormat="1" applyFill="1" applyBorder="1" applyAlignment="1" applyProtection="1">
      <alignment horizontal="center" vertical="center"/>
      <protection hidden="1"/>
    </xf>
    <xf numFmtId="164" fontId="29" fillId="15" borderId="4" xfId="0" applyNumberFormat="1" applyFont="1" applyFill="1" applyBorder="1" applyAlignment="1" applyProtection="1">
      <alignment horizontal="center" vertical="center"/>
      <protection hidden="1"/>
    </xf>
    <xf numFmtId="164" fontId="29" fillId="15" borderId="0" xfId="0" applyNumberFormat="1" applyFont="1" applyFill="1" applyAlignment="1" applyProtection="1">
      <alignment horizontal="center" vertical="center"/>
      <protection hidden="1"/>
    </xf>
    <xf numFmtId="2" fontId="3" fillId="15" borderId="0" xfId="2" applyNumberFormat="1" applyFill="1" applyAlignment="1" applyProtection="1">
      <alignment vertical="center"/>
      <protection hidden="1"/>
    </xf>
    <xf numFmtId="0" fontId="0" fillId="15" borderId="0" xfId="0" applyFill="1" applyAlignment="1" applyProtection="1">
      <alignment horizontal="center" vertical="center"/>
      <protection hidden="1"/>
    </xf>
    <xf numFmtId="0" fontId="0" fillId="15" borderId="3" xfId="0" applyFill="1" applyBorder="1" applyProtection="1">
      <protection hidden="1"/>
    </xf>
    <xf numFmtId="0" fontId="0" fillId="15" borderId="41" xfId="0" applyFill="1" applyBorder="1" applyProtection="1">
      <protection hidden="1"/>
    </xf>
    <xf numFmtId="9" fontId="0" fillId="15" borderId="41" xfId="0" applyNumberFormat="1" applyFill="1" applyBorder="1" applyAlignment="1" applyProtection="1">
      <alignment horizontal="center" vertical="center"/>
      <protection hidden="1"/>
    </xf>
    <xf numFmtId="0" fontId="13" fillId="8" borderId="58" xfId="2" applyFont="1" applyFill="1" applyBorder="1" applyAlignment="1">
      <alignment horizontal="left" vertical="center" wrapText="1" indent="1"/>
    </xf>
    <xf numFmtId="9" fontId="0" fillId="15" borderId="37" xfId="0" applyNumberFormat="1" applyFill="1" applyBorder="1" applyAlignment="1" applyProtection="1">
      <alignment horizontal="center" vertical="center"/>
      <protection hidden="1"/>
    </xf>
    <xf numFmtId="10" fontId="0" fillId="17" borderId="4" xfId="0" applyNumberFormat="1" applyFill="1" applyBorder="1" applyAlignment="1" applyProtection="1">
      <alignment horizontal="center" vertical="center"/>
      <protection hidden="1"/>
    </xf>
    <xf numFmtId="0" fontId="0" fillId="15" borderId="38" xfId="0" applyFill="1" applyBorder="1" applyAlignment="1" applyProtection="1">
      <alignment horizontal="center" vertical="center"/>
      <protection hidden="1"/>
    </xf>
    <xf numFmtId="9" fontId="3" fillId="15" borderId="0" xfId="2" applyNumberFormat="1" applyFill="1" applyAlignment="1" applyProtection="1">
      <alignment vertical="center"/>
      <protection hidden="1"/>
    </xf>
    <xf numFmtId="0" fontId="13" fillId="8" borderId="35" xfId="2" applyFont="1" applyFill="1" applyBorder="1" applyAlignment="1">
      <alignment horizontal="left" vertical="center" wrapText="1" indent="1"/>
    </xf>
    <xf numFmtId="0" fontId="35" fillId="22" borderId="3" xfId="0" applyFont="1" applyFill="1" applyBorder="1" applyAlignment="1" applyProtection="1">
      <alignment horizontal="center" vertical="center"/>
      <protection hidden="1"/>
    </xf>
    <xf numFmtId="9" fontId="10" fillId="24" borderId="6" xfId="2" applyNumberFormat="1" applyFont="1" applyFill="1" applyBorder="1" applyAlignment="1" applyProtection="1">
      <alignment horizontal="center" vertical="center"/>
      <protection hidden="1"/>
    </xf>
    <xf numFmtId="0" fontId="13" fillId="8" borderId="6" xfId="2" applyFont="1" applyFill="1" applyBorder="1" applyAlignment="1">
      <alignment horizontal="left" vertical="center" wrapText="1" indent="1"/>
    </xf>
    <xf numFmtId="0" fontId="0" fillId="15" borderId="3" xfId="0" applyFill="1" applyBorder="1" applyAlignment="1" applyProtection="1">
      <alignment horizontal="center" vertical="center"/>
      <protection hidden="1"/>
    </xf>
    <xf numFmtId="0" fontId="0" fillId="15" borderId="4" xfId="0" applyFill="1" applyBorder="1" applyProtection="1">
      <protection hidden="1"/>
    </xf>
    <xf numFmtId="0" fontId="0" fillId="15" borderId="41" xfId="0" applyFill="1" applyBorder="1" applyAlignment="1" applyProtection="1">
      <alignment horizontal="center" vertical="center"/>
      <protection hidden="1"/>
    </xf>
    <xf numFmtId="10" fontId="0" fillId="15" borderId="0" xfId="0" applyNumberFormat="1" applyFill="1" applyAlignment="1" applyProtection="1">
      <alignment horizontal="center" vertical="center"/>
      <protection hidden="1"/>
    </xf>
    <xf numFmtId="9" fontId="0" fillId="15" borderId="0" xfId="0" applyNumberFormat="1" applyFill="1" applyAlignment="1" applyProtection="1">
      <alignment horizontal="center" vertical="center"/>
      <protection hidden="1"/>
    </xf>
    <xf numFmtId="0" fontId="9" fillId="15" borderId="37" xfId="2" applyFont="1" applyFill="1" applyBorder="1" applyAlignment="1" applyProtection="1">
      <alignment horizontal="right" vertical="center"/>
      <protection hidden="1"/>
    </xf>
    <xf numFmtId="9" fontId="2" fillId="7" borderId="81" xfId="0" applyNumberFormat="1" applyFont="1" applyFill="1" applyBorder="1" applyAlignment="1" applyProtection="1">
      <alignment horizontal="center" vertical="center"/>
      <protection hidden="1"/>
    </xf>
    <xf numFmtId="0" fontId="23" fillId="7" borderId="52" xfId="0" applyFont="1" applyFill="1" applyBorder="1" applyAlignment="1" applyProtection="1">
      <alignment horizontal="right" vertical="center"/>
      <protection hidden="1"/>
    </xf>
    <xf numFmtId="0" fontId="23" fillId="7" borderId="7" xfId="0" applyFont="1" applyFill="1" applyBorder="1" applyAlignment="1" applyProtection="1">
      <alignment horizontal="center" vertical="center"/>
      <protection hidden="1"/>
    </xf>
    <xf numFmtId="0" fontId="23" fillId="15" borderId="0" xfId="0" applyFont="1" applyFill="1" applyAlignment="1" applyProtection="1">
      <alignment horizontal="center" vertical="center"/>
      <protection hidden="1"/>
    </xf>
    <xf numFmtId="0" fontId="23" fillId="7" borderId="4" xfId="0" applyFont="1" applyFill="1" applyBorder="1" applyAlignment="1" applyProtection="1">
      <alignment horizontal="center" vertical="center"/>
      <protection hidden="1"/>
    </xf>
    <xf numFmtId="10" fontId="13" fillId="17" borderId="4" xfId="0" applyNumberFormat="1" applyFont="1" applyFill="1" applyBorder="1" applyAlignment="1" applyProtection="1">
      <alignment horizontal="center" vertical="center"/>
      <protection hidden="1"/>
    </xf>
    <xf numFmtId="0" fontId="2" fillId="15" borderId="0" xfId="0" applyFont="1" applyFill="1" applyAlignment="1" applyProtection="1">
      <alignment vertical="center"/>
      <protection hidden="1"/>
    </xf>
    <xf numFmtId="0" fontId="19" fillId="15" borderId="0" xfId="0" applyFont="1" applyFill="1" applyAlignment="1" applyProtection="1">
      <alignment vertical="center" wrapText="1"/>
      <protection hidden="1"/>
    </xf>
    <xf numFmtId="0" fontId="9" fillId="15" borderId="4" xfId="2" applyFont="1" applyFill="1" applyBorder="1" applyAlignment="1" applyProtection="1">
      <alignment horizontal="right" vertical="center"/>
      <protection hidden="1"/>
    </xf>
    <xf numFmtId="0" fontId="9" fillId="15" borderId="0" xfId="2" applyFont="1" applyFill="1" applyAlignment="1" applyProtection="1">
      <alignment horizontal="right" vertical="center"/>
      <protection hidden="1"/>
    </xf>
    <xf numFmtId="164" fontId="38" fillId="15" borderId="0" xfId="2" applyNumberFormat="1" applyFont="1" applyFill="1" applyAlignment="1" applyProtection="1">
      <alignment horizontal="center" vertical="center"/>
      <protection hidden="1"/>
    </xf>
    <xf numFmtId="164" fontId="3" fillId="15" borderId="0" xfId="2" applyNumberFormat="1" applyFill="1" applyAlignment="1" applyProtection="1">
      <alignment horizontal="center" vertical="center"/>
      <protection hidden="1"/>
    </xf>
    <xf numFmtId="0" fontId="36" fillId="15" borderId="0" xfId="2" applyFont="1" applyFill="1" applyAlignment="1" applyProtection="1">
      <alignment horizontal="right" vertical="center"/>
      <protection hidden="1"/>
    </xf>
    <xf numFmtId="164" fontId="3" fillId="15" borderId="0" xfId="2" applyNumberFormat="1" applyFill="1" applyAlignment="1" applyProtection="1">
      <alignment horizontal="right" vertical="center"/>
      <protection hidden="1"/>
    </xf>
    <xf numFmtId="0" fontId="3" fillId="15" borderId="0" xfId="2" applyFill="1" applyAlignment="1" applyProtection="1">
      <alignment horizontal="left" vertical="center"/>
      <protection hidden="1"/>
    </xf>
    <xf numFmtId="10" fontId="0" fillId="15" borderId="0" xfId="0" applyNumberFormat="1" applyFill="1" applyProtection="1">
      <protection hidden="1"/>
    </xf>
    <xf numFmtId="0" fontId="17" fillId="15" borderId="0" xfId="2" applyFont="1" applyFill="1" applyAlignment="1" applyProtection="1">
      <alignment vertical="top" wrapText="1"/>
      <protection hidden="1"/>
    </xf>
    <xf numFmtId="0" fontId="17" fillId="15" borderId="0" xfId="2" applyFont="1" applyFill="1" applyAlignment="1" applyProtection="1">
      <alignment horizontal="center" vertical="top" wrapText="1"/>
      <protection hidden="1"/>
    </xf>
    <xf numFmtId="0" fontId="10" fillId="16" borderId="2" xfId="2" applyFont="1" applyFill="1" applyBorder="1" applyAlignment="1" applyProtection="1">
      <alignment horizontal="center" vertical="center"/>
      <protection hidden="1"/>
    </xf>
    <xf numFmtId="0" fontId="3" fillId="8" borderId="1" xfId="2" applyFill="1" applyBorder="1" applyAlignment="1" applyProtection="1">
      <alignment horizontal="center" vertical="center"/>
      <protection locked="0"/>
    </xf>
    <xf numFmtId="0" fontId="3" fillId="15" borderId="0" xfId="2" applyFill="1" applyAlignment="1" applyProtection="1">
      <alignment horizontal="center" vertical="center"/>
      <protection hidden="1"/>
    </xf>
    <xf numFmtId="0" fontId="3" fillId="8" borderId="9" xfId="2" applyFill="1" applyBorder="1" applyAlignment="1" applyProtection="1">
      <alignment horizontal="center" vertical="center"/>
      <protection locked="0"/>
    </xf>
    <xf numFmtId="0" fontId="16" fillId="15" borderId="0" xfId="0" applyFont="1" applyFill="1" applyProtection="1">
      <protection hidden="1"/>
    </xf>
    <xf numFmtId="0" fontId="0" fillId="10" borderId="0" xfId="0" applyFill="1" applyProtection="1">
      <protection hidden="1"/>
    </xf>
    <xf numFmtId="0" fontId="46" fillId="31" borderId="4" xfId="11" applyFont="1" applyFill="1" applyBorder="1" applyAlignment="1" applyProtection="1">
      <alignment horizontal="center" vertical="center" wrapText="1"/>
      <protection hidden="1"/>
    </xf>
    <xf numFmtId="0" fontId="3" fillId="10" borderId="38" xfId="2" applyFill="1" applyBorder="1" applyProtection="1">
      <protection hidden="1"/>
    </xf>
    <xf numFmtId="0" fontId="3" fillId="10" borderId="0" xfId="2" applyFill="1" applyProtection="1">
      <protection hidden="1"/>
    </xf>
    <xf numFmtId="0" fontId="30" fillId="22" borderId="35" xfId="2" applyFont="1" applyFill="1" applyBorder="1" applyAlignment="1" applyProtection="1">
      <alignment horizontal="center" vertical="center"/>
      <protection hidden="1"/>
    </xf>
    <xf numFmtId="0" fontId="30" fillId="12" borderId="39" xfId="2" applyFont="1" applyFill="1" applyBorder="1" applyAlignment="1" applyProtection="1">
      <alignment horizontal="center" vertical="center"/>
      <protection hidden="1"/>
    </xf>
    <xf numFmtId="0" fontId="0" fillId="10" borderId="38" xfId="0" applyFill="1" applyBorder="1" applyProtection="1">
      <protection hidden="1"/>
    </xf>
    <xf numFmtId="2" fontId="3" fillId="10" borderId="0" xfId="2" applyNumberFormat="1" applyFill="1" applyAlignment="1" applyProtection="1">
      <alignment horizontal="center" vertical="center"/>
      <protection hidden="1"/>
    </xf>
    <xf numFmtId="0" fontId="0" fillId="10" borderId="46" xfId="0" applyFill="1" applyBorder="1" applyProtection="1">
      <protection hidden="1"/>
    </xf>
    <xf numFmtId="0" fontId="4" fillId="10" borderId="0" xfId="2" applyFont="1" applyFill="1" applyAlignment="1" applyProtection="1">
      <alignment horizontal="center" vertical="center"/>
      <protection hidden="1"/>
    </xf>
    <xf numFmtId="0" fontId="3" fillId="10" borderId="0" xfId="2" applyFill="1" applyAlignment="1" applyProtection="1">
      <alignment vertical="center"/>
      <protection hidden="1"/>
    </xf>
    <xf numFmtId="9" fontId="48" fillId="31" borderId="4" xfId="2" applyNumberFormat="1" applyFont="1" applyFill="1" applyBorder="1" applyAlignment="1" applyProtection="1">
      <alignment horizontal="center" vertical="center"/>
      <protection hidden="1"/>
    </xf>
    <xf numFmtId="2" fontId="3" fillId="10" borderId="4" xfId="2" applyNumberFormat="1" applyFill="1" applyBorder="1" applyAlignment="1" applyProtection="1">
      <alignment horizontal="center" vertical="center"/>
      <protection hidden="1"/>
    </xf>
    <xf numFmtId="0" fontId="14" fillId="9" borderId="4" xfId="2" applyFont="1" applyFill="1" applyBorder="1" applyAlignment="1">
      <alignment horizontal="center" vertical="center"/>
    </xf>
    <xf numFmtId="9" fontId="3" fillId="10" borderId="4" xfId="2" applyNumberFormat="1" applyFill="1" applyBorder="1" applyAlignment="1" applyProtection="1">
      <alignment horizontal="center" vertical="center"/>
      <protection hidden="1"/>
    </xf>
    <xf numFmtId="0" fontId="3" fillId="10" borderId="38" xfId="2" applyFill="1" applyBorder="1" applyAlignment="1" applyProtection="1">
      <alignment vertical="center"/>
      <protection hidden="1"/>
    </xf>
    <xf numFmtId="0" fontId="6" fillId="10" borderId="4" xfId="2" applyFont="1" applyFill="1" applyBorder="1" applyAlignment="1" applyProtection="1">
      <alignment horizontal="center" vertical="center"/>
      <protection hidden="1"/>
    </xf>
    <xf numFmtId="9" fontId="6" fillId="10" borderId="4" xfId="9" applyFont="1" applyFill="1" applyBorder="1" applyAlignment="1" applyProtection="1">
      <alignment horizontal="center" vertical="center"/>
      <protection hidden="1"/>
    </xf>
    <xf numFmtId="2" fontId="3" fillId="10" borderId="0" xfId="2" applyNumberFormat="1" applyFill="1" applyAlignment="1" applyProtection="1">
      <alignment vertical="center"/>
      <protection hidden="1"/>
    </xf>
    <xf numFmtId="9" fontId="3" fillId="10" borderId="38" xfId="2" applyNumberFormat="1" applyFill="1" applyBorder="1" applyAlignment="1" applyProtection="1">
      <alignment vertical="center"/>
      <protection hidden="1"/>
    </xf>
    <xf numFmtId="9" fontId="3" fillId="10" borderId="0" xfId="2" applyNumberFormat="1" applyFill="1" applyAlignment="1" applyProtection="1">
      <alignment vertical="center"/>
      <protection hidden="1"/>
    </xf>
    <xf numFmtId="0" fontId="0" fillId="15" borderId="37" xfId="0" applyFill="1" applyBorder="1" applyProtection="1">
      <protection hidden="1"/>
    </xf>
    <xf numFmtId="0" fontId="13" fillId="8" borderId="29" xfId="2" applyFont="1" applyFill="1" applyBorder="1" applyAlignment="1">
      <alignment horizontal="left" vertical="center" wrapText="1" indent="1"/>
    </xf>
    <xf numFmtId="0" fontId="0" fillId="15" borderId="46" xfId="0" applyFill="1" applyBorder="1" applyAlignment="1" applyProtection="1">
      <alignment horizontal="center" vertical="center"/>
      <protection hidden="1"/>
    </xf>
    <xf numFmtId="0" fontId="0" fillId="15" borderId="43" xfId="0" applyFill="1" applyBorder="1" applyAlignment="1" applyProtection="1">
      <alignment horizontal="center" vertical="center"/>
      <protection hidden="1"/>
    </xf>
    <xf numFmtId="0" fontId="0" fillId="15" borderId="40" xfId="0" applyFill="1" applyBorder="1" applyAlignment="1" applyProtection="1">
      <alignment horizontal="center" vertical="center"/>
      <protection hidden="1"/>
    </xf>
    <xf numFmtId="0" fontId="13" fillId="0" borderId="34" xfId="2" applyFont="1" applyBorder="1" applyAlignment="1">
      <alignment horizontal="left" vertical="center" wrapText="1" indent="1"/>
    </xf>
    <xf numFmtId="0" fontId="13" fillId="0" borderId="75" xfId="2" applyFont="1" applyBorder="1" applyAlignment="1">
      <alignment horizontal="left" vertical="center" wrapText="1" indent="1"/>
    </xf>
    <xf numFmtId="0" fontId="13" fillId="0" borderId="86" xfId="2" applyFont="1" applyBorder="1" applyAlignment="1">
      <alignment horizontal="left" vertical="center" wrapText="1" indent="1"/>
    </xf>
    <xf numFmtId="9" fontId="0" fillId="10" borderId="38" xfId="0" applyNumberFormat="1" applyFill="1" applyBorder="1" applyProtection="1">
      <protection hidden="1"/>
    </xf>
    <xf numFmtId="9" fontId="0" fillId="10" borderId="0" xfId="0" applyNumberFormat="1" applyFill="1" applyProtection="1">
      <protection hidden="1"/>
    </xf>
    <xf numFmtId="0" fontId="13" fillId="0" borderId="76" xfId="2" applyFont="1" applyBorder="1" applyAlignment="1">
      <alignment horizontal="left" vertical="center" wrapText="1" indent="1"/>
    </xf>
    <xf numFmtId="0" fontId="14" fillId="9" borderId="32" xfId="2" applyFont="1" applyFill="1" applyBorder="1" applyAlignment="1">
      <alignment horizontal="center" vertical="center"/>
    </xf>
    <xf numFmtId="0" fontId="13" fillId="19" borderId="31" xfId="2" applyFont="1" applyFill="1" applyBorder="1" applyAlignment="1">
      <alignment horizontal="left" vertical="center" wrapText="1" indent="1"/>
    </xf>
    <xf numFmtId="0" fontId="13" fillId="20" borderId="30" xfId="2" applyFont="1" applyFill="1" applyBorder="1" applyAlignment="1">
      <alignment horizontal="left" vertical="center" wrapText="1" indent="1"/>
    </xf>
    <xf numFmtId="0" fontId="14" fillId="9" borderId="77" xfId="2" applyFont="1" applyFill="1" applyBorder="1" applyAlignment="1">
      <alignment horizontal="center" vertical="center"/>
    </xf>
    <xf numFmtId="0" fontId="13" fillId="0" borderId="6" xfId="2" applyFont="1" applyBorder="1" applyAlignment="1">
      <alignment horizontal="left" vertical="center" wrapText="1" indent="1"/>
    </xf>
    <xf numFmtId="0" fontId="13" fillId="0" borderId="4" xfId="2" applyFont="1" applyBorder="1" applyAlignment="1">
      <alignment horizontal="left" vertical="center" wrapText="1" indent="1"/>
    </xf>
    <xf numFmtId="9" fontId="48" fillId="31" borderId="4" xfId="0" applyNumberFormat="1" applyFont="1" applyFill="1" applyBorder="1" applyAlignment="1" applyProtection="1">
      <alignment horizontal="center" vertical="center"/>
      <protection hidden="1"/>
    </xf>
    <xf numFmtId="0" fontId="13" fillId="0" borderId="37" xfId="2" applyFont="1" applyBorder="1" applyAlignment="1">
      <alignment horizontal="left" vertical="center" wrapText="1" indent="1"/>
    </xf>
    <xf numFmtId="9" fontId="3" fillId="18" borderId="4" xfId="2" applyNumberFormat="1" applyFill="1" applyBorder="1" applyAlignment="1" applyProtection="1">
      <alignment horizontal="center" vertical="center"/>
      <protection hidden="1"/>
    </xf>
    <xf numFmtId="0" fontId="13" fillId="0" borderId="41" xfId="2" applyFont="1" applyBorder="1" applyAlignment="1">
      <alignment horizontal="left" vertical="center" wrapText="1" indent="1"/>
    </xf>
    <xf numFmtId="0" fontId="9" fillId="10" borderId="37" xfId="2" applyFont="1" applyFill="1" applyBorder="1" applyAlignment="1" applyProtection="1">
      <alignment horizontal="right" vertical="center"/>
      <protection hidden="1"/>
    </xf>
    <xf numFmtId="0" fontId="2" fillId="10" borderId="0" xfId="0" applyFont="1" applyFill="1" applyAlignment="1" applyProtection="1">
      <alignment vertical="center"/>
      <protection hidden="1"/>
    </xf>
    <xf numFmtId="0" fontId="9" fillId="10" borderId="4" xfId="2" applyFont="1" applyFill="1" applyBorder="1" applyAlignment="1" applyProtection="1">
      <alignment horizontal="right" vertical="center"/>
      <protection hidden="1"/>
    </xf>
    <xf numFmtId="0" fontId="38" fillId="10" borderId="0" xfId="2" applyFont="1" applyFill="1" applyAlignment="1" applyProtection="1">
      <alignment horizontal="right" vertical="center"/>
      <protection hidden="1"/>
    </xf>
    <xf numFmtId="164" fontId="38" fillId="10" borderId="0" xfId="2" applyNumberFormat="1" applyFont="1" applyFill="1" applyAlignment="1" applyProtection="1">
      <alignment horizontal="right" vertical="center"/>
      <protection hidden="1"/>
    </xf>
    <xf numFmtId="0" fontId="38" fillId="10" borderId="0" xfId="2" applyFont="1" applyFill="1" applyAlignment="1" applyProtection="1">
      <alignment horizontal="left" vertical="center"/>
      <protection hidden="1"/>
    </xf>
    <xf numFmtId="0" fontId="3" fillId="18" borderId="0" xfId="2" applyFill="1" applyProtection="1">
      <protection hidden="1"/>
    </xf>
    <xf numFmtId="164" fontId="3" fillId="10" borderId="0" xfId="2" applyNumberFormat="1" applyFill="1" applyAlignment="1" applyProtection="1">
      <alignment horizontal="right" vertical="center"/>
      <protection hidden="1"/>
    </xf>
    <xf numFmtId="0" fontId="3" fillId="10" borderId="10" xfId="2" applyFill="1" applyBorder="1" applyAlignment="1" applyProtection="1">
      <alignment horizontal="left" vertical="center"/>
      <protection hidden="1"/>
    </xf>
    <xf numFmtId="0" fontId="17" fillId="10" borderId="0" xfId="2" applyFont="1" applyFill="1" applyAlignment="1" applyProtection="1">
      <alignment vertical="top" wrapText="1"/>
      <protection hidden="1"/>
    </xf>
    <xf numFmtId="0" fontId="17" fillId="10" borderId="0" xfId="2" applyFont="1" applyFill="1" applyAlignment="1" applyProtection="1">
      <alignment horizontal="center" vertical="top" wrapText="1"/>
      <protection hidden="1"/>
    </xf>
    <xf numFmtId="0" fontId="3" fillId="10" borderId="0" xfId="2" applyFill="1" applyAlignment="1" applyProtection="1">
      <alignment horizontal="center" vertical="center"/>
      <protection hidden="1"/>
    </xf>
    <xf numFmtId="0" fontId="16" fillId="10" borderId="0" xfId="0" applyFont="1" applyFill="1" applyProtection="1">
      <protection hidden="1"/>
    </xf>
    <xf numFmtId="0" fontId="4" fillId="10" borderId="0" xfId="2" applyFont="1" applyFill="1" applyAlignment="1" applyProtection="1">
      <alignment horizontal="left" vertical="center"/>
      <protection hidden="1"/>
    </xf>
    <xf numFmtId="0" fontId="3" fillId="10" borderId="38" xfId="2" applyFill="1" applyBorder="1" applyAlignment="1" applyProtection="1">
      <alignment horizontal="center" vertical="center"/>
      <protection hidden="1"/>
    </xf>
    <xf numFmtId="0" fontId="51" fillId="22" borderId="28" xfId="2" applyFont="1" applyFill="1" applyBorder="1" applyAlignment="1" applyProtection="1">
      <alignment horizontal="center" vertical="center"/>
      <protection locked="0" hidden="1"/>
    </xf>
    <xf numFmtId="0" fontId="52" fillId="19" borderId="29" xfId="2" applyFont="1" applyFill="1" applyBorder="1" applyAlignment="1" applyProtection="1">
      <alignment horizontal="center" vertical="center"/>
      <protection locked="0" hidden="1"/>
    </xf>
    <xf numFmtId="0" fontId="51" fillId="22" borderId="29" xfId="2" applyFont="1" applyFill="1" applyBorder="1" applyAlignment="1" applyProtection="1">
      <alignment horizontal="center" vertical="center"/>
      <protection locked="0" hidden="1"/>
    </xf>
    <xf numFmtId="0" fontId="51" fillId="22" borderId="3" xfId="2" applyFont="1" applyFill="1" applyBorder="1" applyAlignment="1" applyProtection="1">
      <alignment horizontal="center" vertical="center"/>
      <protection locked="0" hidden="1"/>
    </xf>
    <xf numFmtId="0" fontId="52" fillId="20" borderId="33" xfId="2" applyFont="1" applyFill="1" applyBorder="1" applyAlignment="1" applyProtection="1">
      <alignment horizontal="center" vertical="center"/>
      <protection locked="0" hidden="1"/>
    </xf>
    <xf numFmtId="9" fontId="48" fillId="31" borderId="6" xfId="2" applyNumberFormat="1" applyFont="1" applyFill="1" applyBorder="1" applyAlignment="1" applyProtection="1">
      <alignment horizontal="center" vertical="center"/>
      <protection hidden="1"/>
    </xf>
    <xf numFmtId="0" fontId="52" fillId="20" borderId="31" xfId="2" applyFont="1" applyFill="1" applyBorder="1" applyAlignment="1" applyProtection="1">
      <alignment horizontal="center" vertical="center"/>
      <protection locked="0" hidden="1"/>
    </xf>
    <xf numFmtId="0" fontId="52" fillId="21" borderId="4" xfId="2" applyFont="1" applyFill="1" applyBorder="1" applyAlignment="1" applyProtection="1">
      <alignment horizontal="center" vertical="center"/>
      <protection locked="0" hidden="1"/>
    </xf>
    <xf numFmtId="0" fontId="14" fillId="9" borderId="4" xfId="2" applyFont="1" applyFill="1" applyBorder="1" applyAlignment="1" applyProtection="1">
      <alignment horizontal="center" vertical="center"/>
      <protection hidden="1"/>
    </xf>
    <xf numFmtId="0" fontId="13" fillId="0" borderId="4" xfId="2" applyFont="1" applyBorder="1" applyAlignment="1" applyProtection="1">
      <alignment horizontal="left" vertical="center" wrapText="1" indent="1"/>
      <protection hidden="1"/>
    </xf>
    <xf numFmtId="0" fontId="13" fillId="0" borderId="34" xfId="2" applyFont="1" applyBorder="1" applyAlignment="1" applyProtection="1">
      <alignment horizontal="left" vertical="center" wrapText="1" indent="1"/>
      <protection hidden="1"/>
    </xf>
    <xf numFmtId="9" fontId="48" fillId="31" borderId="6" xfId="0" applyNumberFormat="1" applyFont="1" applyFill="1" applyBorder="1" applyAlignment="1" applyProtection="1">
      <alignment horizontal="center" vertical="center"/>
      <protection hidden="1"/>
    </xf>
    <xf numFmtId="0" fontId="52" fillId="8" borderId="4" xfId="2" applyFont="1" applyFill="1" applyBorder="1" applyAlignment="1" applyProtection="1">
      <alignment horizontal="center" vertical="center" wrapText="1"/>
      <protection locked="0" hidden="1"/>
    </xf>
    <xf numFmtId="0" fontId="52" fillId="8" borderId="37" xfId="2" applyFont="1" applyFill="1" applyBorder="1" applyAlignment="1" applyProtection="1">
      <alignment horizontal="center" vertical="center" wrapText="1"/>
      <protection locked="0" hidden="1"/>
    </xf>
    <xf numFmtId="0" fontId="51" fillId="22" borderId="4" xfId="2" applyFont="1" applyFill="1" applyBorder="1" applyAlignment="1" applyProtection="1">
      <alignment horizontal="center" vertical="center"/>
      <protection locked="0" hidden="1"/>
    </xf>
    <xf numFmtId="0" fontId="52" fillId="21" borderId="37" xfId="2" applyFont="1" applyFill="1" applyBorder="1" applyAlignment="1" applyProtection="1">
      <alignment horizontal="center" vertical="center"/>
      <protection locked="0" hidden="1"/>
    </xf>
    <xf numFmtId="0" fontId="51" fillId="22" borderId="42" xfId="2" applyFont="1" applyFill="1" applyBorder="1" applyAlignment="1" applyProtection="1">
      <alignment horizontal="center" vertical="center"/>
      <protection locked="0" hidden="1"/>
    </xf>
    <xf numFmtId="0" fontId="52" fillId="21" borderId="41" xfId="2" applyFont="1" applyFill="1" applyBorder="1" applyAlignment="1" applyProtection="1">
      <alignment horizontal="center" vertical="center"/>
      <protection locked="0" hidden="1"/>
    </xf>
    <xf numFmtId="0" fontId="63" fillId="18" borderId="0" xfId="2" applyFont="1" applyFill="1" applyAlignment="1" applyProtection="1">
      <alignment horizontal="left" vertical="center"/>
      <protection hidden="1"/>
    </xf>
    <xf numFmtId="9" fontId="7" fillId="10" borderId="0" xfId="2" applyNumberFormat="1" applyFont="1" applyFill="1" applyAlignment="1" applyProtection="1">
      <alignment vertical="center"/>
      <protection hidden="1"/>
    </xf>
    <xf numFmtId="0" fontId="7" fillId="10" borderId="38" xfId="2" applyFont="1" applyFill="1" applyBorder="1" applyAlignment="1" applyProtection="1">
      <alignment vertical="center"/>
      <protection hidden="1"/>
    </xf>
    <xf numFmtId="0" fontId="62" fillId="10" borderId="0" xfId="2" applyFont="1" applyFill="1" applyAlignment="1" applyProtection="1">
      <alignment horizontal="center" vertical="center"/>
      <protection hidden="1"/>
    </xf>
    <xf numFmtId="0" fontId="61" fillId="10" borderId="0" xfId="2" applyFont="1" applyFill="1" applyAlignment="1" applyProtection="1">
      <alignment vertical="top" wrapText="1"/>
      <protection hidden="1"/>
    </xf>
    <xf numFmtId="0" fontId="4" fillId="26" borderId="6" xfId="2" applyFont="1" applyFill="1" applyBorder="1" applyAlignment="1" applyProtection="1">
      <alignment horizontal="center" vertical="center" wrapText="1"/>
      <protection hidden="1"/>
    </xf>
    <xf numFmtId="0" fontId="0" fillId="10" borderId="0" xfId="0" applyFill="1" applyAlignment="1" applyProtection="1">
      <alignment wrapText="1"/>
      <protection hidden="1"/>
    </xf>
    <xf numFmtId="164" fontId="30" fillId="24" borderId="4" xfId="0" applyNumberFormat="1" applyFont="1" applyFill="1" applyBorder="1" applyAlignment="1" applyProtection="1">
      <alignment horizontal="center" vertical="center"/>
      <protection hidden="1"/>
    </xf>
    <xf numFmtId="164" fontId="40" fillId="24" borderId="4" xfId="0" applyNumberFormat="1" applyFont="1" applyFill="1" applyBorder="1" applyAlignment="1" applyProtection="1">
      <alignment horizontal="center" vertical="center"/>
      <protection hidden="1"/>
    </xf>
    <xf numFmtId="164" fontId="39" fillId="33" borderId="4" xfId="0" applyNumberFormat="1" applyFont="1" applyFill="1" applyBorder="1" applyAlignment="1" applyProtection="1">
      <alignment horizontal="center" vertical="center"/>
      <protection hidden="1"/>
    </xf>
    <xf numFmtId="164" fontId="40" fillId="33" borderId="4" xfId="0" applyNumberFormat="1" applyFont="1" applyFill="1" applyBorder="1" applyAlignment="1" applyProtection="1">
      <alignment horizontal="center" vertical="center"/>
      <protection hidden="1"/>
    </xf>
    <xf numFmtId="164" fontId="67" fillId="34" borderId="4" xfId="0" applyNumberFormat="1" applyFont="1" applyFill="1" applyBorder="1" applyAlignment="1" applyProtection="1">
      <alignment horizontal="center" vertical="center"/>
      <protection hidden="1"/>
    </xf>
    <xf numFmtId="0" fontId="4" fillId="26" borderId="4" xfId="2" applyFont="1" applyFill="1" applyBorder="1" applyAlignment="1" applyProtection="1">
      <alignment horizontal="center" vertical="center" wrapText="1"/>
      <protection hidden="1"/>
    </xf>
    <xf numFmtId="0" fontId="30" fillId="19" borderId="46" xfId="2" applyFont="1" applyFill="1" applyBorder="1" applyAlignment="1" applyProtection="1">
      <alignment horizontal="center" vertical="center"/>
      <protection hidden="1"/>
    </xf>
    <xf numFmtId="0" fontId="30" fillId="19" borderId="22" xfId="2" applyFont="1" applyFill="1" applyBorder="1" applyAlignment="1" applyProtection="1">
      <alignment horizontal="center" vertical="center"/>
      <protection hidden="1"/>
    </xf>
    <xf numFmtId="0" fontId="19" fillId="24" borderId="20" xfId="11" applyFont="1" applyFill="1" applyBorder="1" applyAlignment="1" applyProtection="1">
      <alignment horizontal="center" vertical="center" wrapText="1"/>
      <protection hidden="1"/>
    </xf>
    <xf numFmtId="0" fontId="9" fillId="10" borderId="0" xfId="2" applyFont="1" applyFill="1" applyAlignment="1" applyProtection="1">
      <alignment horizontal="right" vertical="center"/>
      <protection hidden="1"/>
    </xf>
    <xf numFmtId="0" fontId="8" fillId="8" borderId="26" xfId="2" applyFont="1" applyFill="1" applyBorder="1" applyAlignment="1">
      <alignment horizontal="right" vertical="center" wrapText="1"/>
    </xf>
    <xf numFmtId="0" fontId="58" fillId="8" borderId="44" xfId="2" applyFont="1" applyFill="1" applyBorder="1" applyAlignment="1" applyProtection="1">
      <alignment horizontal="left" vertical="center" wrapText="1"/>
      <protection locked="0"/>
    </xf>
    <xf numFmtId="0" fontId="58" fillId="8" borderId="43" xfId="2" applyFont="1" applyFill="1" applyBorder="1" applyAlignment="1" applyProtection="1">
      <alignment horizontal="left" vertical="center" wrapText="1"/>
      <protection locked="0"/>
    </xf>
    <xf numFmtId="0" fontId="58" fillId="8" borderId="80" xfId="2" applyFont="1" applyFill="1" applyBorder="1" applyAlignment="1" applyProtection="1">
      <alignment horizontal="left" vertical="center" wrapText="1"/>
      <protection locked="0"/>
    </xf>
    <xf numFmtId="0" fontId="46" fillId="31" borderId="20" xfId="11" applyFont="1" applyFill="1" applyBorder="1" applyAlignment="1" applyProtection="1">
      <alignment horizontal="center" vertical="center" wrapText="1"/>
      <protection hidden="1"/>
    </xf>
    <xf numFmtId="0" fontId="9" fillId="10" borderId="0" xfId="2" applyFont="1" applyFill="1" applyAlignment="1" applyProtection="1">
      <alignment horizontal="center" vertical="center"/>
      <protection hidden="1"/>
    </xf>
    <xf numFmtId="0" fontId="0" fillId="10" borderId="0" xfId="0" applyFill="1" applyAlignment="1" applyProtection="1">
      <alignment horizontal="center"/>
      <protection hidden="1"/>
    </xf>
    <xf numFmtId="0" fontId="38" fillId="10" borderId="0" xfId="2" applyFont="1" applyFill="1" applyAlignment="1" applyProtection="1">
      <alignment horizontal="center" vertical="center"/>
      <protection hidden="1"/>
    </xf>
    <xf numFmtId="0" fontId="52" fillId="8" borderId="4" xfId="2" applyFont="1" applyFill="1" applyBorder="1" applyAlignment="1" applyProtection="1">
      <alignment horizontal="center" vertical="center" wrapText="1"/>
    </xf>
    <xf numFmtId="0" fontId="10" fillId="8" borderId="0" xfId="2" applyFont="1" applyFill="1" applyAlignment="1" applyProtection="1">
      <alignment horizontal="center" vertical="center"/>
      <protection hidden="1"/>
    </xf>
    <xf numFmtId="0" fontId="3" fillId="8" borderId="0" xfId="2" applyFill="1" applyAlignment="1" applyProtection="1">
      <alignment horizontal="center" vertical="center"/>
    </xf>
    <xf numFmtId="0" fontId="16" fillId="8" borderId="0" xfId="0" applyFont="1" applyFill="1" applyProtection="1"/>
    <xf numFmtId="0" fontId="16" fillId="8" borderId="0" xfId="0" applyFont="1" applyFill="1" applyAlignment="1" applyProtection="1">
      <alignment horizontal="center"/>
    </xf>
    <xf numFmtId="0" fontId="10" fillId="16" borderId="4" xfId="2" applyFont="1" applyFill="1" applyBorder="1" applyAlignment="1" applyProtection="1">
      <alignment horizontal="center" vertical="center"/>
      <protection hidden="1"/>
    </xf>
    <xf numFmtId="0" fontId="3" fillId="0" borderId="4" xfId="2" applyBorder="1" applyAlignment="1" applyProtection="1">
      <alignment horizontal="center" vertical="center"/>
      <protection locked="0"/>
    </xf>
    <xf numFmtId="0" fontId="16" fillId="0" borderId="4" xfId="0" applyFont="1" applyBorder="1" applyProtection="1">
      <protection locked="0"/>
    </xf>
    <xf numFmtId="0" fontId="0" fillId="10" borderId="0" xfId="0" applyFill="1" applyProtection="1"/>
    <xf numFmtId="0" fontId="0" fillId="10" borderId="0" xfId="0" applyFill="1" applyAlignment="1" applyProtection="1">
      <alignment horizontal="center"/>
    </xf>
    <xf numFmtId="0" fontId="0" fillId="10" borderId="38" xfId="0" applyFill="1" applyBorder="1" applyProtection="1"/>
    <xf numFmtId="0" fontId="0" fillId="30" borderId="68" xfId="0" applyFill="1" applyBorder="1" applyAlignment="1" applyProtection="1">
      <alignment vertical="center"/>
    </xf>
    <xf numFmtId="0" fontId="0" fillId="30" borderId="69" xfId="0" applyFill="1" applyBorder="1" applyAlignment="1" applyProtection="1">
      <alignment vertical="center"/>
    </xf>
    <xf numFmtId="0" fontId="8" fillId="15" borderId="47" xfId="2" applyFont="1" applyFill="1" applyBorder="1" applyAlignment="1" applyProtection="1">
      <alignment horizontal="right" vertical="center" wrapText="1"/>
    </xf>
    <xf numFmtId="0" fontId="8" fillId="15" borderId="6" xfId="2" applyFont="1" applyFill="1" applyBorder="1" applyAlignment="1" applyProtection="1">
      <alignment horizontal="right" vertical="center" wrapText="1"/>
    </xf>
    <xf numFmtId="0" fontId="8" fillId="15" borderId="47" xfId="2" applyFont="1" applyFill="1" applyBorder="1" applyAlignment="1" applyProtection="1">
      <alignment horizontal="right" vertical="center"/>
    </xf>
    <xf numFmtId="0" fontId="8" fillId="15" borderId="6" xfId="2" applyFont="1" applyFill="1" applyBorder="1" applyAlignment="1" applyProtection="1">
      <alignment horizontal="right" vertical="center"/>
    </xf>
    <xf numFmtId="0" fontId="41" fillId="18" borderId="38" xfId="0" applyFont="1" applyFill="1" applyBorder="1" applyProtection="1"/>
    <xf numFmtId="0" fontId="0" fillId="30" borderId="70" xfId="0" applyFill="1" applyBorder="1" applyAlignment="1" applyProtection="1">
      <alignment vertical="center"/>
    </xf>
    <xf numFmtId="0" fontId="14" fillId="9" borderId="4" xfId="2" applyFont="1" applyFill="1" applyBorder="1" applyAlignment="1" applyProtection="1">
      <alignment horizontal="center" vertical="center"/>
    </xf>
    <xf numFmtId="0" fontId="13" fillId="8" borderId="6" xfId="2" applyFont="1" applyFill="1" applyBorder="1" applyAlignment="1" applyProtection="1">
      <alignment horizontal="left" vertical="center" wrapText="1" indent="1"/>
    </xf>
    <xf numFmtId="0" fontId="13" fillId="8" borderId="4" xfId="2" applyFont="1" applyFill="1" applyBorder="1" applyAlignment="1" applyProtection="1">
      <alignment horizontal="left" vertical="center" wrapText="1" indent="1"/>
    </xf>
    <xf numFmtId="0" fontId="13" fillId="8" borderId="4" xfId="2" applyFont="1" applyFill="1" applyBorder="1" applyAlignment="1" applyProtection="1">
      <alignment horizontal="center" vertical="center" wrapText="1"/>
    </xf>
    <xf numFmtId="0" fontId="51" fillId="22" borderId="28" xfId="2" applyFont="1" applyFill="1" applyBorder="1" applyAlignment="1" applyProtection="1">
      <alignment horizontal="center" vertical="center"/>
    </xf>
    <xf numFmtId="0" fontId="52" fillId="19" borderId="29" xfId="2" applyFont="1" applyFill="1" applyBorder="1" applyAlignment="1" applyProtection="1">
      <alignment horizontal="center" vertical="center"/>
    </xf>
    <xf numFmtId="0" fontId="13" fillId="8" borderId="28" xfId="2" applyFont="1" applyFill="1" applyBorder="1" applyAlignment="1" applyProtection="1">
      <alignment horizontal="left" vertical="center" wrapText="1" indent="1"/>
    </xf>
    <xf numFmtId="0" fontId="13" fillId="8" borderId="0" xfId="2" applyFont="1" applyFill="1" applyAlignment="1" applyProtection="1">
      <alignment horizontal="left" vertical="center" wrapText="1" indent="1"/>
    </xf>
    <xf numFmtId="0" fontId="13" fillId="8" borderId="56" xfId="2" applyFont="1" applyFill="1" applyBorder="1" applyAlignment="1" applyProtection="1">
      <alignment horizontal="left" vertical="center" wrapText="1" indent="1"/>
    </xf>
    <xf numFmtId="0" fontId="13" fillId="8" borderId="20" xfId="2" applyFont="1" applyFill="1" applyBorder="1" applyAlignment="1" applyProtection="1">
      <alignment horizontal="left" vertical="center" wrapText="1" indent="1"/>
    </xf>
    <xf numFmtId="0" fontId="14" fillId="8" borderId="20" xfId="2" applyFont="1" applyFill="1" applyBorder="1" applyAlignment="1" applyProtection="1">
      <alignment horizontal="center" vertical="center" wrapText="1"/>
    </xf>
    <xf numFmtId="0" fontId="20" fillId="0" borderId="4" xfId="0" applyFont="1" applyBorder="1" applyAlignment="1" applyProtection="1">
      <alignment horizontal="center" vertical="center" wrapText="1"/>
    </xf>
    <xf numFmtId="0" fontId="20" fillId="0" borderId="78" xfId="0" applyFont="1" applyBorder="1" applyAlignment="1" applyProtection="1">
      <alignment horizontal="center" vertical="center" wrapText="1"/>
    </xf>
    <xf numFmtId="0" fontId="52" fillId="30" borderId="29" xfId="2" applyFont="1" applyFill="1" applyBorder="1" applyAlignment="1" applyProtection="1">
      <alignment horizontal="center" vertical="center"/>
    </xf>
    <xf numFmtId="0" fontId="13" fillId="8" borderId="27" xfId="2" applyFont="1" applyFill="1" applyBorder="1" applyAlignment="1" applyProtection="1">
      <alignment horizontal="left" vertical="center" wrapText="1" indent="1"/>
    </xf>
    <xf numFmtId="0" fontId="13" fillId="0" borderId="34" xfId="2" applyFont="1" applyBorder="1" applyAlignment="1" applyProtection="1">
      <alignment horizontal="left" vertical="center" wrapText="1" indent="1"/>
    </xf>
    <xf numFmtId="0" fontId="13" fillId="0" borderId="75" xfId="2" applyFont="1" applyBorder="1" applyAlignment="1" applyProtection="1">
      <alignment horizontal="left" vertical="center" wrapText="1" indent="1"/>
    </xf>
    <xf numFmtId="0" fontId="20" fillId="8" borderId="20" xfId="0" applyFont="1" applyFill="1" applyBorder="1" applyAlignment="1" applyProtection="1">
      <alignment horizontal="center" vertical="center" wrapText="1"/>
    </xf>
    <xf numFmtId="0" fontId="20" fillId="8" borderId="78" xfId="0" applyFont="1" applyFill="1" applyBorder="1" applyAlignment="1" applyProtection="1">
      <alignment horizontal="center" vertical="center" wrapText="1"/>
    </xf>
    <xf numFmtId="0" fontId="13" fillId="0" borderId="4" xfId="2" applyFont="1" applyBorder="1" applyAlignment="1" applyProtection="1">
      <alignment horizontal="center" vertical="center" wrapText="1"/>
    </xf>
    <xf numFmtId="0" fontId="51" fillId="22" borderId="3" xfId="2" applyFont="1" applyFill="1" applyBorder="1" applyAlignment="1" applyProtection="1">
      <alignment horizontal="center" vertical="center"/>
    </xf>
    <xf numFmtId="0" fontId="52" fillId="20" borderId="33" xfId="2" applyFont="1" applyFill="1" applyBorder="1" applyAlignment="1" applyProtection="1">
      <alignment horizontal="center" vertical="center"/>
    </xf>
    <xf numFmtId="0" fontId="52" fillId="35" borderId="33" xfId="2" applyFont="1" applyFill="1" applyBorder="1" applyAlignment="1" applyProtection="1">
      <alignment horizontal="center" vertical="center"/>
    </xf>
    <xf numFmtId="0" fontId="13" fillId="0" borderId="86" xfId="2" applyFont="1" applyBorder="1" applyAlignment="1" applyProtection="1">
      <alignment horizontal="left" vertical="center" wrapText="1" indent="1"/>
    </xf>
    <xf numFmtId="0" fontId="20" fillId="8" borderId="87" xfId="0" applyFont="1" applyFill="1" applyBorder="1" applyAlignment="1" applyProtection="1">
      <alignment horizontal="center" vertical="center" wrapText="1"/>
    </xf>
    <xf numFmtId="0" fontId="13" fillId="0" borderId="4" xfId="2" applyFont="1" applyBorder="1" applyAlignment="1" applyProtection="1">
      <alignment horizontal="left" vertical="center" wrapText="1" indent="1"/>
    </xf>
    <xf numFmtId="0" fontId="13" fillId="0" borderId="76" xfId="2" applyFont="1" applyBorder="1" applyAlignment="1" applyProtection="1">
      <alignment horizontal="left" vertical="center" wrapText="1" indent="1"/>
    </xf>
    <xf numFmtId="0" fontId="14" fillId="9" borderId="32" xfId="2" applyFont="1" applyFill="1" applyBorder="1" applyAlignment="1" applyProtection="1">
      <alignment horizontal="center" vertical="center"/>
    </xf>
    <xf numFmtId="0" fontId="13" fillId="19" borderId="31" xfId="2" applyFont="1" applyFill="1" applyBorder="1" applyAlignment="1" applyProtection="1">
      <alignment horizontal="left" vertical="center" wrapText="1" indent="1"/>
    </xf>
    <xf numFmtId="0" fontId="13" fillId="20" borderId="30" xfId="2" applyFont="1" applyFill="1" applyBorder="1" applyAlignment="1" applyProtection="1">
      <alignment horizontal="left" vertical="center" wrapText="1" indent="1"/>
    </xf>
    <xf numFmtId="0" fontId="14" fillId="20" borderId="4" xfId="2" applyFont="1" applyFill="1" applyBorder="1" applyAlignment="1" applyProtection="1">
      <alignment horizontal="center" vertical="center" wrapText="1"/>
    </xf>
    <xf numFmtId="0" fontId="13" fillId="20" borderId="4" xfId="2" applyFont="1" applyFill="1" applyBorder="1" applyAlignment="1" applyProtection="1">
      <alignment horizontal="center" vertical="center" wrapText="1"/>
    </xf>
    <xf numFmtId="0" fontId="52" fillId="20" borderId="31" xfId="2" applyFont="1" applyFill="1" applyBorder="1" applyAlignment="1" applyProtection="1">
      <alignment horizontal="center" vertical="center"/>
    </xf>
    <xf numFmtId="0" fontId="20" fillId="8" borderId="4" xfId="0" applyFont="1" applyFill="1" applyBorder="1" applyAlignment="1" applyProtection="1">
      <alignment horizontal="center" vertical="center" wrapText="1"/>
    </xf>
    <xf numFmtId="0" fontId="20" fillId="8" borderId="0" xfId="0" applyFont="1" applyFill="1" applyAlignment="1" applyProtection="1">
      <alignment horizontal="center" vertical="center" wrapText="1"/>
    </xf>
    <xf numFmtId="0" fontId="14" fillId="9" borderId="77" xfId="2" applyFont="1" applyFill="1" applyBorder="1" applyAlignment="1" applyProtection="1">
      <alignment horizontal="center" vertical="center"/>
    </xf>
    <xf numFmtId="0" fontId="13" fillId="20" borderId="4" xfId="2" applyFont="1" applyFill="1" applyBorder="1" applyAlignment="1" applyProtection="1">
      <alignment horizontal="left" vertical="center" wrapText="1" indent="1"/>
    </xf>
    <xf numFmtId="0" fontId="13" fillId="0" borderId="6" xfId="2" applyFont="1" applyBorder="1" applyAlignment="1" applyProtection="1">
      <alignment horizontal="left" vertical="center" wrapText="1" indent="1"/>
    </xf>
    <xf numFmtId="0" fontId="14" fillId="0" borderId="3" xfId="2" applyFont="1" applyBorder="1" applyAlignment="1" applyProtection="1">
      <alignment horizontal="center" vertical="center" wrapText="1"/>
    </xf>
    <xf numFmtId="0" fontId="13" fillId="0" borderId="3" xfId="2" applyFont="1" applyBorder="1" applyAlignment="1" applyProtection="1">
      <alignment horizontal="center" vertical="center" wrapText="1"/>
    </xf>
    <xf numFmtId="0" fontId="52" fillId="21" borderId="4" xfId="2" applyFont="1" applyFill="1" applyBorder="1" applyAlignment="1" applyProtection="1">
      <alignment horizontal="center" vertical="center"/>
    </xf>
    <xf numFmtId="0" fontId="52" fillId="36" borderId="4" xfId="2" applyFont="1" applyFill="1" applyBorder="1" applyAlignment="1" applyProtection="1">
      <alignment horizontal="center" vertical="center"/>
    </xf>
    <xf numFmtId="49" fontId="20" fillId="8" borderId="20" xfId="0" applyNumberFormat="1" applyFont="1" applyFill="1" applyBorder="1" applyAlignment="1" applyProtection="1">
      <alignment horizontal="center" vertical="center" wrapText="1"/>
    </xf>
    <xf numFmtId="49" fontId="20" fillId="8" borderId="4" xfId="0" applyNumberFormat="1" applyFont="1" applyFill="1" applyBorder="1" applyAlignment="1" applyProtection="1">
      <alignment horizontal="center" vertical="center" wrapText="1"/>
    </xf>
    <xf numFmtId="49" fontId="20" fillId="8" borderId="78" xfId="0" applyNumberFormat="1" applyFont="1" applyFill="1" applyBorder="1" applyAlignment="1" applyProtection="1">
      <alignment horizontal="center" vertical="center" wrapText="1"/>
    </xf>
    <xf numFmtId="0" fontId="13" fillId="0" borderId="3" xfId="2" applyFont="1" applyBorder="1" applyAlignment="1" applyProtection="1">
      <alignment horizontal="left" vertical="center" wrapText="1" indent="1"/>
    </xf>
    <xf numFmtId="0" fontId="14" fillId="8" borderId="3" xfId="2" applyFont="1" applyFill="1" applyBorder="1" applyAlignment="1" applyProtection="1">
      <alignment horizontal="center" vertical="center" wrapText="1"/>
    </xf>
    <xf numFmtId="0" fontId="13" fillId="8" borderId="3" xfId="2" applyFont="1" applyFill="1" applyBorder="1" applyAlignment="1" applyProtection="1">
      <alignment horizontal="center" vertical="center" wrapText="1"/>
    </xf>
    <xf numFmtId="0" fontId="52" fillId="30" borderId="4" xfId="2" applyFont="1" applyFill="1" applyBorder="1" applyAlignment="1" applyProtection="1">
      <alignment horizontal="center" vertical="center" wrapText="1"/>
    </xf>
    <xf numFmtId="0" fontId="13" fillId="8" borderId="3" xfId="2" applyFont="1" applyFill="1" applyBorder="1" applyAlignment="1" applyProtection="1">
      <alignment horizontal="left" vertical="center" wrapText="1" indent="1"/>
    </xf>
    <xf numFmtId="0" fontId="13" fillId="8" borderId="78" xfId="2" applyFont="1" applyFill="1" applyBorder="1" applyAlignment="1" applyProtection="1">
      <alignment horizontal="left" vertical="center" wrapText="1" indent="1"/>
    </xf>
    <xf numFmtId="0" fontId="52" fillId="8" borderId="37" xfId="2" applyFont="1" applyFill="1" applyBorder="1" applyAlignment="1" applyProtection="1">
      <alignment horizontal="center" vertical="center" wrapText="1"/>
    </xf>
    <xf numFmtId="0" fontId="51" fillId="22" borderId="4" xfId="2" applyFont="1" applyFill="1" applyBorder="1" applyAlignment="1" applyProtection="1">
      <alignment horizontal="center" vertical="center"/>
    </xf>
    <xf numFmtId="0" fontId="13" fillId="0" borderId="37" xfId="2" applyFont="1" applyBorder="1" applyAlignment="1" applyProtection="1">
      <alignment horizontal="left" vertical="center" wrapText="1" indent="1"/>
    </xf>
    <xf numFmtId="0" fontId="13" fillId="0" borderId="41" xfId="2" applyFont="1" applyBorder="1" applyAlignment="1" applyProtection="1">
      <alignment horizontal="left" vertical="center" wrapText="1" indent="1"/>
    </xf>
    <xf numFmtId="0" fontId="51" fillId="22" borderId="35" xfId="2" applyFont="1" applyFill="1" applyBorder="1" applyAlignment="1" applyProtection="1">
      <alignment horizontal="center" vertical="center"/>
    </xf>
    <xf numFmtId="0" fontId="59" fillId="25" borderId="1" xfId="2" applyFont="1" applyFill="1" applyBorder="1" applyAlignment="1" applyProtection="1">
      <alignment horizontal="left" vertical="center" wrapText="1"/>
      <protection locked="0"/>
    </xf>
    <xf numFmtId="0" fontId="59" fillId="25" borderId="63" xfId="2" applyFont="1" applyFill="1" applyBorder="1" applyAlignment="1" applyProtection="1">
      <alignment horizontal="left" vertical="center" wrapText="1"/>
      <protection locked="0"/>
    </xf>
    <xf numFmtId="0" fontId="59" fillId="25" borderId="20" xfId="2" applyFont="1" applyFill="1" applyBorder="1" applyAlignment="1" applyProtection="1">
      <alignment horizontal="left" vertical="center" wrapText="1"/>
      <protection locked="0"/>
    </xf>
    <xf numFmtId="0" fontId="59" fillId="25" borderId="21" xfId="2" applyFont="1" applyFill="1" applyBorder="1" applyAlignment="1" applyProtection="1">
      <alignment horizontal="left" vertical="center" wrapText="1"/>
      <protection locked="0"/>
    </xf>
    <xf numFmtId="0" fontId="59" fillId="25" borderId="19" xfId="2" applyFont="1" applyFill="1" applyBorder="1" applyAlignment="1" applyProtection="1">
      <alignment horizontal="left" vertical="center" wrapText="1"/>
      <protection locked="0"/>
    </xf>
    <xf numFmtId="0" fontId="59" fillId="25" borderId="1" xfId="2" applyFont="1" applyFill="1" applyBorder="1" applyAlignment="1" applyProtection="1">
      <alignment horizontal="left" vertical="center" wrapText="1"/>
      <protection locked="0" hidden="1"/>
    </xf>
    <xf numFmtId="0" fontId="59" fillId="25" borderId="63" xfId="2" applyFont="1" applyFill="1" applyBorder="1" applyAlignment="1" applyProtection="1">
      <alignment horizontal="left" vertical="center" wrapText="1"/>
      <protection locked="0" hidden="1"/>
    </xf>
    <xf numFmtId="0" fontId="3" fillId="8" borderId="4" xfId="2" applyFill="1" applyBorder="1" applyAlignment="1" applyProtection="1">
      <alignment horizontal="center" vertical="center"/>
      <protection locked="0"/>
    </xf>
    <xf numFmtId="0" fontId="16" fillId="8" borderId="4" xfId="0" applyFont="1" applyFill="1" applyBorder="1" applyProtection="1">
      <protection locked="0"/>
    </xf>
    <xf numFmtId="0" fontId="32" fillId="15" borderId="0" xfId="0" applyFont="1" applyFill="1" applyProtection="1"/>
    <xf numFmtId="0" fontId="0" fillId="15" borderId="0" xfId="0" applyFill="1" applyProtection="1"/>
    <xf numFmtId="0" fontId="30" fillId="15" borderId="0" xfId="0" applyFont="1" applyFill="1" applyProtection="1"/>
    <xf numFmtId="0" fontId="0" fillId="15" borderId="38" xfId="0" applyFill="1" applyBorder="1" applyProtection="1"/>
    <xf numFmtId="0" fontId="0" fillId="15" borderId="0" xfId="0" applyFill="1" applyAlignment="1" applyProtection="1">
      <alignment horizontal="center"/>
    </xf>
    <xf numFmtId="0" fontId="0" fillId="30" borderId="16" xfId="0" applyFill="1" applyBorder="1" applyAlignment="1" applyProtection="1">
      <alignment vertical="center"/>
    </xf>
    <xf numFmtId="0" fontId="0" fillId="30" borderId="50" xfId="0" applyFill="1" applyBorder="1" applyAlignment="1" applyProtection="1">
      <alignment vertical="center"/>
    </xf>
    <xf numFmtId="0" fontId="0" fillId="30" borderId="14" xfId="0" applyFill="1" applyBorder="1" applyAlignment="1" applyProtection="1">
      <alignment vertical="center"/>
    </xf>
    <xf numFmtId="0" fontId="14" fillId="9" borderId="20" xfId="2" applyFont="1" applyFill="1" applyBorder="1" applyAlignment="1" applyProtection="1">
      <alignment horizontal="center" vertical="center"/>
    </xf>
    <xf numFmtId="0" fontId="13" fillId="8" borderId="58" xfId="2" applyFont="1" applyFill="1" applyBorder="1" applyAlignment="1" applyProtection="1">
      <alignment horizontal="left" vertical="center" wrapText="1" indent="1"/>
    </xf>
    <xf numFmtId="0" fontId="14" fillId="8" borderId="4" xfId="2" applyFont="1" applyFill="1" applyBorder="1" applyAlignment="1" applyProtection="1">
      <alignment horizontal="center" vertical="center" wrapText="1"/>
    </xf>
    <xf numFmtId="0" fontId="74" fillId="0" borderId="4" xfId="0" applyFont="1" applyBorder="1" applyAlignment="1" applyProtection="1">
      <alignment horizontal="center" vertical="center" wrapText="1"/>
    </xf>
    <xf numFmtId="0" fontId="52" fillId="19" borderId="42" xfId="2" applyFont="1" applyFill="1" applyBorder="1" applyAlignment="1" applyProtection="1">
      <alignment horizontal="center" vertical="center"/>
    </xf>
    <xf numFmtId="0" fontId="51" fillId="22" borderId="6" xfId="2" applyFont="1" applyFill="1" applyBorder="1" applyAlignment="1" applyProtection="1">
      <alignment horizontal="center" vertical="center"/>
    </xf>
    <xf numFmtId="0" fontId="52" fillId="19" borderId="4" xfId="2" applyFont="1" applyFill="1" applyBorder="1" applyAlignment="1" applyProtection="1">
      <alignment horizontal="center" vertical="center"/>
    </xf>
    <xf numFmtId="0" fontId="14" fillId="9" borderId="54" xfId="2" applyFont="1" applyFill="1" applyBorder="1" applyAlignment="1" applyProtection="1">
      <alignment horizontal="center" vertical="center"/>
    </xf>
    <xf numFmtId="0" fontId="13" fillId="8" borderId="35" xfId="2" applyFont="1" applyFill="1" applyBorder="1" applyAlignment="1" applyProtection="1">
      <alignment horizontal="left" vertical="center" wrapText="1"/>
    </xf>
    <xf numFmtId="0" fontId="74" fillId="0" borderId="78" xfId="0" applyFont="1" applyBorder="1" applyAlignment="1" applyProtection="1">
      <alignment horizontal="center" vertical="center" wrapText="1"/>
    </xf>
    <xf numFmtId="0" fontId="51" fillId="22" borderId="29" xfId="2" applyFont="1" applyFill="1" applyBorder="1" applyAlignment="1" applyProtection="1">
      <alignment horizontal="center" vertical="center"/>
    </xf>
    <xf numFmtId="0" fontId="14" fillId="9" borderId="55" xfId="2" applyFont="1" applyFill="1" applyBorder="1" applyAlignment="1" applyProtection="1">
      <alignment horizontal="center" vertical="center"/>
    </xf>
    <xf numFmtId="0" fontId="13" fillId="8" borderId="28" xfId="2" applyFont="1" applyFill="1" applyBorder="1" applyAlignment="1" applyProtection="1">
      <alignment horizontal="left" vertical="center" wrapText="1"/>
    </xf>
    <xf numFmtId="0" fontId="14" fillId="9" borderId="41" xfId="2" applyFont="1" applyFill="1" applyBorder="1" applyAlignment="1" applyProtection="1">
      <alignment horizontal="center" vertical="center"/>
    </xf>
    <xf numFmtId="0" fontId="13" fillId="8" borderId="35" xfId="2" applyFont="1" applyFill="1" applyBorder="1" applyAlignment="1" applyProtection="1">
      <alignment horizontal="left" vertical="center" wrapText="1" indent="1"/>
    </xf>
    <xf numFmtId="0" fontId="51" fillId="22" borderId="42" xfId="2" applyFont="1" applyFill="1" applyBorder="1" applyAlignment="1" applyProtection="1">
      <alignment horizontal="center" vertical="center"/>
    </xf>
    <xf numFmtId="0" fontId="75" fillId="0" borderId="4" xfId="0" applyFont="1" applyBorder="1" applyAlignment="1" applyProtection="1">
      <alignment horizontal="center" vertical="center" wrapText="1"/>
    </xf>
    <xf numFmtId="0" fontId="14" fillId="9" borderId="56" xfId="2" applyFont="1" applyFill="1" applyBorder="1" applyAlignment="1" applyProtection="1">
      <alignment horizontal="center" vertical="center"/>
    </xf>
    <xf numFmtId="0" fontId="14" fillId="9" borderId="57" xfId="2" applyFont="1" applyFill="1" applyBorder="1" applyAlignment="1" applyProtection="1">
      <alignment horizontal="center" vertical="center"/>
    </xf>
    <xf numFmtId="0" fontId="13" fillId="8" borderId="22" xfId="2" applyFont="1" applyFill="1" applyBorder="1" applyAlignment="1" applyProtection="1">
      <alignment horizontal="left" vertical="center" wrapText="1" indent="1"/>
    </xf>
    <xf numFmtId="0" fontId="14" fillId="9" borderId="27" xfId="2" applyFont="1" applyFill="1" applyBorder="1" applyAlignment="1" applyProtection="1">
      <alignment horizontal="center" vertical="center"/>
    </xf>
    <xf numFmtId="0" fontId="14" fillId="9" borderId="30" xfId="2" applyFont="1" applyFill="1" applyBorder="1" applyAlignment="1" applyProtection="1">
      <alignment horizontal="center" vertical="center"/>
    </xf>
    <xf numFmtId="0" fontId="14" fillId="9" borderId="82" xfId="2" applyFont="1" applyFill="1" applyBorder="1" applyAlignment="1" applyProtection="1">
      <alignment horizontal="center" vertical="center"/>
    </xf>
    <xf numFmtId="0" fontId="0" fillId="15" borderId="0" xfId="0" applyFill="1" applyAlignment="1">
      <alignment horizontal="left"/>
    </xf>
    <xf numFmtId="0" fontId="19" fillId="15" borderId="0" xfId="0" applyFont="1" applyFill="1" applyAlignment="1">
      <alignment horizontal="center" vertical="center" wrapText="1"/>
    </xf>
    <xf numFmtId="0" fontId="33" fillId="11" borderId="4" xfId="0" applyFont="1" applyFill="1" applyBorder="1" applyAlignment="1">
      <alignment horizontal="center" vertical="center"/>
    </xf>
    <xf numFmtId="0" fontId="19" fillId="15" borderId="4" xfId="0" applyFont="1" applyFill="1" applyBorder="1" applyAlignment="1">
      <alignment horizontal="center" vertical="center"/>
    </xf>
    <xf numFmtId="0" fontId="9" fillId="11" borderId="64" xfId="2" applyFont="1" applyFill="1" applyBorder="1" applyAlignment="1">
      <alignment horizontal="center" vertical="center" wrapText="1"/>
    </xf>
    <xf numFmtId="0" fontId="9" fillId="11" borderId="67" xfId="2" applyFont="1" applyFill="1" applyBorder="1" applyAlignment="1">
      <alignment horizontal="center" vertical="center" wrapText="1"/>
    </xf>
    <xf numFmtId="0" fontId="9" fillId="11" borderId="73" xfId="2" applyFont="1" applyFill="1" applyBorder="1" applyAlignment="1">
      <alignment horizontal="center" vertical="center" wrapText="1"/>
    </xf>
    <xf numFmtId="0" fontId="8" fillId="8" borderId="71" xfId="2" applyFont="1" applyFill="1" applyBorder="1" applyAlignment="1">
      <alignment horizontal="right" vertical="center" wrapText="1"/>
    </xf>
    <xf numFmtId="0" fontId="8" fillId="8" borderId="37" xfId="2" applyFont="1" applyFill="1" applyBorder="1" applyAlignment="1">
      <alignment horizontal="right" vertical="center" wrapText="1"/>
    </xf>
    <xf numFmtId="0" fontId="8" fillId="8" borderId="18" xfId="2" applyFont="1" applyFill="1" applyBorder="1" applyAlignment="1">
      <alignment horizontal="right" vertical="center" wrapText="1"/>
    </xf>
    <xf numFmtId="0" fontId="8" fillId="8" borderId="4" xfId="2" applyFont="1" applyFill="1" applyBorder="1" applyAlignment="1">
      <alignment horizontal="right" vertical="center" wrapText="1"/>
    </xf>
    <xf numFmtId="0" fontId="58" fillId="8" borderId="37" xfId="2" applyFont="1" applyFill="1" applyBorder="1" applyAlignment="1" applyProtection="1">
      <alignment horizontal="left" vertical="center" wrapText="1"/>
      <protection locked="0"/>
    </xf>
    <xf numFmtId="0" fontId="58" fillId="8" borderId="72" xfId="2" applyFont="1" applyFill="1" applyBorder="1" applyAlignment="1" applyProtection="1">
      <alignment horizontal="left" vertical="center" wrapText="1"/>
      <protection locked="0"/>
    </xf>
    <xf numFmtId="0" fontId="58" fillId="8" borderId="4" xfId="2" applyFont="1" applyFill="1" applyBorder="1" applyAlignment="1" applyProtection="1">
      <alignment horizontal="left" vertical="center" wrapText="1"/>
      <protection locked="0"/>
    </xf>
    <xf numFmtId="0" fontId="58" fillId="8" borderId="1" xfId="2" applyFont="1" applyFill="1" applyBorder="1" applyAlignment="1" applyProtection="1">
      <alignment horizontal="left" vertical="center" wrapText="1"/>
      <protection locked="0"/>
    </xf>
    <xf numFmtId="0" fontId="18" fillId="8" borderId="20" xfId="0" applyFont="1" applyFill="1" applyBorder="1" applyAlignment="1">
      <alignment horizontal="center" vertical="center"/>
    </xf>
    <xf numFmtId="0" fontId="18" fillId="8" borderId="6" xfId="0" applyFont="1" applyFill="1" applyBorder="1" applyAlignment="1">
      <alignment horizontal="center" vertical="center"/>
    </xf>
    <xf numFmtId="0" fontId="9" fillId="11" borderId="11" xfId="2" applyFont="1" applyFill="1" applyBorder="1" applyAlignment="1">
      <alignment horizontal="center" vertical="center" wrapText="1"/>
    </xf>
    <xf numFmtId="0" fontId="9" fillId="11" borderId="5" xfId="2" applyFont="1" applyFill="1" applyBorder="1" applyAlignment="1">
      <alignment horizontal="center" vertical="center" wrapText="1"/>
    </xf>
    <xf numFmtId="0" fontId="2" fillId="15" borderId="0" xfId="0" applyFont="1" applyFill="1" applyAlignment="1">
      <alignment horizontal="center" vertical="center" wrapText="1"/>
    </xf>
    <xf numFmtId="0" fontId="2" fillId="15" borderId="0" xfId="0" applyFont="1" applyFill="1" applyAlignment="1">
      <alignment horizontal="center" vertical="center"/>
    </xf>
    <xf numFmtId="0" fontId="15" fillId="8" borderId="20" xfId="0" applyFont="1" applyFill="1" applyBorder="1" applyAlignment="1">
      <alignment horizontal="center" vertical="center"/>
    </xf>
    <xf numFmtId="0" fontId="15" fillId="8" borderId="6" xfId="0" applyFont="1" applyFill="1" applyBorder="1" applyAlignment="1">
      <alignment horizontal="center" vertical="center"/>
    </xf>
    <xf numFmtId="0" fontId="8" fillId="8" borderId="59" xfId="2" applyFont="1" applyFill="1" applyBorder="1" applyAlignment="1">
      <alignment horizontal="right" vertical="center" wrapText="1"/>
    </xf>
    <xf numFmtId="0" fontId="8" fillId="8" borderId="60" xfId="2" applyFont="1" applyFill="1" applyBorder="1" applyAlignment="1">
      <alignment horizontal="right" vertical="center" wrapText="1"/>
    </xf>
    <xf numFmtId="0" fontId="58" fillId="8" borderId="60" xfId="2" applyFont="1" applyFill="1" applyBorder="1" applyAlignment="1" applyProtection="1">
      <alignment horizontal="left" vertical="center" wrapText="1"/>
      <protection locked="0"/>
    </xf>
    <xf numFmtId="0" fontId="58" fillId="8" borderId="63" xfId="2" applyFont="1" applyFill="1" applyBorder="1" applyAlignment="1" applyProtection="1">
      <alignment horizontal="left" vertical="center" wrapText="1"/>
      <protection locked="0"/>
    </xf>
    <xf numFmtId="0" fontId="0" fillId="15" borderId="44" xfId="0" applyFill="1" applyBorder="1" applyAlignment="1">
      <alignment horizontal="left" vertical="top" wrapText="1"/>
    </xf>
    <xf numFmtId="0" fontId="34" fillId="32" borderId="3" xfId="0" applyFont="1" applyFill="1" applyBorder="1" applyAlignment="1">
      <alignment horizontal="center" vertical="center"/>
    </xf>
    <xf numFmtId="0" fontId="34" fillId="32" borderId="41" xfId="0" applyFont="1" applyFill="1" applyBorder="1" applyAlignment="1">
      <alignment horizontal="center" vertical="center"/>
    </xf>
    <xf numFmtId="0" fontId="34" fillId="32" borderId="37" xfId="0" applyFont="1" applyFill="1" applyBorder="1" applyAlignment="1">
      <alignment horizontal="center" vertical="center"/>
    </xf>
    <xf numFmtId="0" fontId="33" fillId="32" borderId="20" xfId="0" applyFont="1" applyFill="1" applyBorder="1" applyAlignment="1">
      <alignment horizontal="left" vertical="center" wrapText="1" indent="1"/>
    </xf>
    <xf numFmtId="0" fontId="33" fillId="32" borderId="21" xfId="0" applyFont="1" applyFill="1" applyBorder="1" applyAlignment="1">
      <alignment horizontal="left" vertical="center" wrapText="1" indent="1"/>
    </xf>
    <xf numFmtId="0" fontId="33" fillId="32" borderId="6" xfId="0" applyFont="1" applyFill="1" applyBorder="1" applyAlignment="1">
      <alignment horizontal="left" vertical="center" wrapText="1" indent="1"/>
    </xf>
    <xf numFmtId="0" fontId="18" fillId="32" borderId="3" xfId="0" applyFont="1" applyFill="1" applyBorder="1" applyAlignment="1">
      <alignment horizontal="center" vertical="center"/>
    </xf>
    <xf numFmtId="0" fontId="18" fillId="32" borderId="41" xfId="0" applyFont="1" applyFill="1" applyBorder="1" applyAlignment="1">
      <alignment horizontal="center" vertical="center"/>
    </xf>
    <xf numFmtId="0" fontId="18" fillId="32" borderId="37" xfId="0" applyFont="1" applyFill="1" applyBorder="1" applyAlignment="1">
      <alignment horizontal="center" vertical="center"/>
    </xf>
    <xf numFmtId="164" fontId="40" fillId="34" borderId="3" xfId="0" applyNumberFormat="1" applyFont="1" applyFill="1" applyBorder="1" applyAlignment="1" applyProtection="1">
      <alignment horizontal="center" vertical="center"/>
      <protection hidden="1"/>
    </xf>
    <xf numFmtId="164" fontId="40" fillId="34" borderId="37" xfId="0" applyNumberFormat="1" applyFont="1" applyFill="1" applyBorder="1" applyAlignment="1" applyProtection="1">
      <alignment horizontal="center" vertical="center"/>
      <protection hidden="1"/>
    </xf>
    <xf numFmtId="0" fontId="30" fillId="12" borderId="39" xfId="2" applyFont="1" applyFill="1" applyBorder="1" applyAlignment="1" applyProtection="1">
      <alignment horizontal="center" vertical="center"/>
      <protection hidden="1"/>
    </xf>
    <xf numFmtId="0" fontId="30" fillId="12" borderId="46" xfId="2" applyFont="1" applyFill="1" applyBorder="1" applyAlignment="1" applyProtection="1">
      <alignment horizontal="center" vertical="center"/>
      <protection hidden="1"/>
    </xf>
    <xf numFmtId="14" fontId="59" fillId="0" borderId="20" xfId="2" applyNumberFormat="1" applyFont="1" applyBorder="1" applyAlignment="1" applyProtection="1">
      <alignment horizontal="left" vertical="center" wrapText="1"/>
      <protection locked="0"/>
    </xf>
    <xf numFmtId="14" fontId="59" fillId="0" borderId="21" xfId="2" applyNumberFormat="1" applyFont="1" applyBorder="1" applyAlignment="1" applyProtection="1">
      <alignment horizontal="left" vertical="center" wrapText="1"/>
      <protection locked="0"/>
    </xf>
    <xf numFmtId="14" fontId="59" fillId="0" borderId="19" xfId="2" applyNumberFormat="1" applyFont="1" applyBorder="1" applyAlignment="1" applyProtection="1">
      <alignment horizontal="left" vertical="center" wrapText="1"/>
      <protection locked="0"/>
    </xf>
    <xf numFmtId="0" fontId="59" fillId="25" borderId="79" xfId="2" applyFont="1" applyFill="1" applyBorder="1" applyAlignment="1" applyProtection="1">
      <alignment horizontal="left" vertical="center" wrapText="1"/>
      <protection locked="0" hidden="1"/>
    </xf>
    <xf numFmtId="0" fontId="59" fillId="25" borderId="62" xfId="2" applyFont="1" applyFill="1" applyBorder="1" applyAlignment="1" applyProtection="1">
      <alignment horizontal="left" vertical="center" wrapText="1"/>
      <protection locked="0" hidden="1"/>
    </xf>
    <xf numFmtId="0" fontId="59" fillId="25" borderId="80" xfId="2" applyFont="1" applyFill="1" applyBorder="1" applyAlignment="1" applyProtection="1">
      <alignment horizontal="left" vertical="center" wrapText="1"/>
      <protection locked="0" hidden="1"/>
    </xf>
    <xf numFmtId="0" fontId="8" fillId="15" borderId="47" xfId="2" applyFont="1" applyFill="1" applyBorder="1" applyAlignment="1" applyProtection="1">
      <alignment horizontal="right" vertical="center" wrapText="1"/>
      <protection hidden="1"/>
    </xf>
    <xf numFmtId="0" fontId="8" fillId="15" borderId="6" xfId="2" applyFont="1" applyFill="1" applyBorder="1" applyAlignment="1" applyProtection="1">
      <alignment horizontal="right" vertical="center" wrapText="1"/>
      <protection hidden="1"/>
    </xf>
    <xf numFmtId="0" fontId="8" fillId="15" borderId="61" xfId="2" applyFont="1" applyFill="1" applyBorder="1" applyAlignment="1" applyProtection="1">
      <alignment horizontal="right" vertical="center" wrapText="1"/>
      <protection hidden="1"/>
    </xf>
    <xf numFmtId="0" fontId="8" fillId="15" borderId="66" xfId="2" applyFont="1" applyFill="1" applyBorder="1" applyAlignment="1" applyProtection="1">
      <alignment horizontal="right" vertical="center" wrapText="1"/>
      <protection hidden="1"/>
    </xf>
    <xf numFmtId="0" fontId="30" fillId="15" borderId="45" xfId="0" applyFont="1" applyFill="1" applyBorder="1" applyAlignment="1" applyProtection="1">
      <alignment horizontal="center" vertical="center" wrapText="1"/>
      <protection hidden="1"/>
    </xf>
    <xf numFmtId="0" fontId="30" fillId="15" borderId="0" xfId="0" applyFont="1" applyFill="1" applyAlignment="1" applyProtection="1">
      <alignment horizontal="center" vertical="center" wrapText="1"/>
      <protection hidden="1"/>
    </xf>
    <xf numFmtId="0" fontId="30" fillId="15" borderId="38" xfId="0" applyFont="1" applyFill="1" applyBorder="1" applyAlignment="1" applyProtection="1">
      <alignment horizontal="center" vertical="center" wrapText="1"/>
      <protection hidden="1"/>
    </xf>
    <xf numFmtId="0" fontId="73" fillId="24" borderId="20" xfId="11" applyFont="1" applyFill="1" applyBorder="1" applyAlignment="1" applyProtection="1">
      <alignment horizontal="center" vertical="center" wrapText="1"/>
      <protection hidden="1"/>
    </xf>
    <xf numFmtId="0" fontId="73" fillId="24" borderId="21" xfId="11" applyFont="1" applyFill="1" applyBorder="1" applyAlignment="1" applyProtection="1">
      <alignment horizontal="center" vertical="center" wrapText="1"/>
      <protection hidden="1"/>
    </xf>
    <xf numFmtId="0" fontId="73" fillId="24" borderId="6" xfId="11" applyFont="1" applyFill="1" applyBorder="1" applyAlignment="1" applyProtection="1">
      <alignment horizontal="center" vertical="center" wrapText="1"/>
      <protection hidden="1"/>
    </xf>
    <xf numFmtId="0" fontId="59" fillId="25" borderId="20" xfId="2" applyFont="1" applyFill="1" applyBorder="1" applyAlignment="1" applyProtection="1">
      <alignment horizontal="left" vertical="center" wrapText="1"/>
      <protection locked="0" hidden="1"/>
    </xf>
    <xf numFmtId="0" fontId="59" fillId="25" borderId="21" xfId="2" applyFont="1" applyFill="1" applyBorder="1" applyAlignment="1" applyProtection="1">
      <alignment horizontal="left" vertical="center" wrapText="1"/>
      <protection locked="0" hidden="1"/>
    </xf>
    <xf numFmtId="0" fontId="59" fillId="25" borderId="19" xfId="2" applyFont="1" applyFill="1" applyBorder="1" applyAlignment="1" applyProtection="1">
      <alignment horizontal="left" vertical="center" wrapText="1"/>
      <protection locked="0" hidden="1"/>
    </xf>
    <xf numFmtId="0" fontId="9" fillId="16" borderId="48" xfId="2" applyFont="1" applyFill="1" applyBorder="1" applyAlignment="1" applyProtection="1">
      <alignment horizontal="center" vertical="center" wrapText="1"/>
      <protection hidden="1"/>
    </xf>
    <xf numFmtId="0" fontId="9" fillId="16" borderId="49" xfId="2" applyFont="1" applyFill="1" applyBorder="1" applyAlignment="1" applyProtection="1">
      <alignment horizontal="center" vertical="center" wrapText="1"/>
      <protection hidden="1"/>
    </xf>
    <xf numFmtId="0" fontId="9" fillId="16" borderId="65" xfId="2" applyFont="1" applyFill="1" applyBorder="1" applyAlignment="1" applyProtection="1">
      <alignment horizontal="center" vertical="center" wrapText="1"/>
      <protection hidden="1"/>
    </xf>
    <xf numFmtId="0" fontId="8" fillId="25" borderId="47" xfId="2" applyFont="1" applyFill="1" applyBorder="1" applyAlignment="1" applyProtection="1">
      <alignment horizontal="right" vertical="center" wrapText="1"/>
      <protection hidden="1"/>
    </xf>
    <xf numFmtId="0" fontId="8" fillId="25" borderId="6" xfId="2" applyFont="1" applyFill="1" applyBorder="1" applyAlignment="1" applyProtection="1">
      <alignment horizontal="right" vertical="center" wrapText="1"/>
      <protection hidden="1"/>
    </xf>
    <xf numFmtId="0" fontId="8" fillId="15" borderId="47" xfId="2" applyFont="1" applyFill="1" applyBorder="1" applyAlignment="1" applyProtection="1">
      <alignment horizontal="right" vertical="center"/>
      <protection hidden="1"/>
    </xf>
    <xf numFmtId="0" fontId="8" fillId="15" borderId="6" xfId="2" applyFont="1" applyFill="1" applyBorder="1" applyAlignment="1" applyProtection="1">
      <alignment horizontal="right" vertical="center"/>
      <protection hidden="1"/>
    </xf>
    <xf numFmtId="0" fontId="54" fillId="24" borderId="20" xfId="11" applyFont="1" applyFill="1" applyBorder="1" applyAlignment="1" applyProtection="1">
      <alignment horizontal="center" vertical="center" wrapText="1"/>
      <protection hidden="1"/>
    </xf>
    <xf numFmtId="0" fontId="54" fillId="24" borderId="6" xfId="11" applyFont="1" applyFill="1" applyBorder="1" applyAlignment="1" applyProtection="1">
      <alignment horizontal="center" vertical="center" wrapText="1"/>
      <protection hidden="1"/>
    </xf>
    <xf numFmtId="0" fontId="50" fillId="15" borderId="20" xfId="2" applyFont="1" applyFill="1" applyBorder="1" applyAlignment="1" applyProtection="1">
      <alignment horizontal="center" vertical="center"/>
      <protection hidden="1"/>
    </xf>
    <xf numFmtId="0" fontId="50" fillId="15" borderId="21" xfId="2" applyFont="1" applyFill="1" applyBorder="1" applyAlignment="1" applyProtection="1">
      <alignment horizontal="center" vertical="center"/>
      <protection hidden="1"/>
    </xf>
    <xf numFmtId="0" fontId="50" fillId="15" borderId="6" xfId="2" applyFont="1" applyFill="1" applyBorder="1" applyAlignment="1" applyProtection="1">
      <alignment horizontal="center" vertical="center"/>
      <protection hidden="1"/>
    </xf>
    <xf numFmtId="0" fontId="17" fillId="8" borderId="61" xfId="2" applyFont="1" applyFill="1" applyBorder="1" applyAlignment="1" applyProtection="1">
      <alignment vertical="top" wrapText="1"/>
      <protection locked="0"/>
    </xf>
    <xf numFmtId="0" fontId="17" fillId="8" borderId="62" xfId="2" applyFont="1" applyFill="1" applyBorder="1" applyAlignment="1" applyProtection="1">
      <alignment vertical="top" wrapText="1"/>
      <protection locked="0"/>
    </xf>
    <xf numFmtId="0" fontId="17" fillId="8" borderId="80" xfId="2" applyFont="1" applyFill="1" applyBorder="1" applyAlignment="1" applyProtection="1">
      <alignment vertical="top" wrapText="1"/>
      <protection locked="0"/>
    </xf>
    <xf numFmtId="0" fontId="10" fillId="16" borderId="4" xfId="2" applyFont="1" applyFill="1" applyBorder="1" applyAlignment="1" applyProtection="1">
      <alignment horizontal="center" vertical="center" wrapText="1"/>
      <protection hidden="1"/>
    </xf>
    <xf numFmtId="14" fontId="5" fillId="15" borderId="12" xfId="2" applyNumberFormat="1" applyFont="1" applyFill="1" applyBorder="1" applyAlignment="1" applyProtection="1">
      <alignment horizontal="center" vertical="center"/>
      <protection hidden="1"/>
    </xf>
    <xf numFmtId="0" fontId="10" fillId="15" borderId="11" xfId="2" applyFont="1" applyFill="1" applyBorder="1" applyAlignment="1" applyProtection="1">
      <alignment horizontal="center" vertical="center"/>
      <protection hidden="1"/>
    </xf>
    <xf numFmtId="0" fontId="10" fillId="15" borderId="5" xfId="2" applyFont="1" applyFill="1" applyBorder="1" applyAlignment="1" applyProtection="1">
      <alignment horizontal="center" vertical="center"/>
      <protection hidden="1"/>
    </xf>
    <xf numFmtId="0" fontId="10" fillId="15" borderId="7" xfId="2" applyFont="1" applyFill="1" applyBorder="1" applyAlignment="1" applyProtection="1">
      <alignment horizontal="center" vertical="center"/>
      <protection hidden="1"/>
    </xf>
    <xf numFmtId="0" fontId="65" fillId="7" borderId="11" xfId="2" applyFont="1" applyFill="1" applyBorder="1" applyAlignment="1" applyProtection="1">
      <alignment horizontal="justify" vertical="center" wrapText="1"/>
      <protection hidden="1"/>
    </xf>
    <xf numFmtId="0" fontId="65" fillId="7" borderId="5" xfId="2" applyFont="1" applyFill="1" applyBorder="1" applyAlignment="1" applyProtection="1">
      <alignment horizontal="justify" vertical="center" wrapText="1"/>
      <protection hidden="1"/>
    </xf>
    <xf numFmtId="0" fontId="65" fillId="7" borderId="7" xfId="2" applyFont="1" applyFill="1" applyBorder="1" applyAlignment="1" applyProtection="1">
      <alignment horizontal="justify" vertical="center" wrapText="1"/>
      <protection hidden="1"/>
    </xf>
    <xf numFmtId="14" fontId="5" fillId="8" borderId="11" xfId="2" applyNumberFormat="1" applyFont="1" applyFill="1" applyBorder="1" applyAlignment="1" applyProtection="1">
      <alignment horizontal="center" vertical="center"/>
      <protection locked="0"/>
    </xf>
    <xf numFmtId="14" fontId="5" fillId="8" borderId="5" xfId="2" applyNumberFormat="1" applyFont="1" applyFill="1" applyBorder="1" applyAlignment="1" applyProtection="1">
      <alignment horizontal="center" vertical="center"/>
      <protection locked="0"/>
    </xf>
    <xf numFmtId="14" fontId="5" fillId="8" borderId="7" xfId="2" applyNumberFormat="1" applyFont="1" applyFill="1" applyBorder="1" applyAlignment="1" applyProtection="1">
      <alignment horizontal="center" vertical="center"/>
      <protection locked="0"/>
    </xf>
    <xf numFmtId="0" fontId="10" fillId="15" borderId="48" xfId="2" applyFont="1" applyFill="1" applyBorder="1" applyAlignment="1" applyProtection="1">
      <alignment horizontal="center" vertical="center"/>
      <protection hidden="1"/>
    </xf>
    <xf numFmtId="0" fontId="10" fillId="15" borderId="49" xfId="2" applyFont="1" applyFill="1" applyBorder="1" applyAlignment="1" applyProtection="1">
      <alignment horizontal="center" vertical="center"/>
      <protection hidden="1"/>
    </xf>
    <xf numFmtId="0" fontId="10" fillId="15" borderId="65" xfId="2" applyFont="1" applyFill="1" applyBorder="1" applyAlignment="1" applyProtection="1">
      <alignment horizontal="center" vertical="center"/>
      <protection hidden="1"/>
    </xf>
    <xf numFmtId="164" fontId="42" fillId="7" borderId="5" xfId="2" applyNumberFormat="1" applyFont="1" applyFill="1" applyBorder="1" applyAlignment="1" applyProtection="1">
      <alignment horizontal="left" vertical="center"/>
      <protection hidden="1"/>
    </xf>
    <xf numFmtId="164" fontId="42" fillId="7" borderId="7" xfId="2" applyNumberFormat="1" applyFont="1" applyFill="1" applyBorder="1" applyAlignment="1" applyProtection="1">
      <alignment horizontal="left" vertical="center"/>
      <protection hidden="1"/>
    </xf>
    <xf numFmtId="0" fontId="3" fillId="15" borderId="5" xfId="2" applyFill="1" applyBorder="1" applyAlignment="1" applyProtection="1">
      <alignment horizontal="left" vertical="center"/>
      <protection hidden="1"/>
    </xf>
    <xf numFmtId="164" fontId="44" fillId="15" borderId="5" xfId="2" applyNumberFormat="1" applyFont="1" applyFill="1" applyBorder="1" applyAlignment="1" applyProtection="1">
      <alignment horizontal="left" vertical="center"/>
      <protection hidden="1"/>
    </xf>
    <xf numFmtId="164" fontId="44" fillId="15" borderId="7" xfId="2" applyNumberFormat="1" applyFont="1" applyFill="1" applyBorder="1" applyAlignment="1" applyProtection="1">
      <alignment horizontal="left" vertical="center"/>
      <protection hidden="1"/>
    </xf>
    <xf numFmtId="164" fontId="44" fillId="15" borderId="11" xfId="2" applyNumberFormat="1" applyFont="1" applyFill="1" applyBorder="1" applyAlignment="1" applyProtection="1">
      <alignment horizontal="right" vertical="center"/>
      <protection locked="0"/>
    </xf>
    <xf numFmtId="164" fontId="44" fillId="15" borderId="5" xfId="2" applyNumberFormat="1" applyFont="1" applyFill="1" applyBorder="1" applyAlignment="1" applyProtection="1">
      <alignment horizontal="right" vertical="center"/>
      <protection locked="0"/>
    </xf>
    <xf numFmtId="164" fontId="42" fillId="7" borderId="11" xfId="2" applyNumberFormat="1" applyFont="1" applyFill="1" applyBorder="1" applyAlignment="1" applyProtection="1">
      <alignment horizontal="right" vertical="center"/>
      <protection hidden="1"/>
    </xf>
    <xf numFmtId="164" fontId="42" fillId="7" borderId="5" xfId="2" applyNumberFormat="1" applyFont="1" applyFill="1" applyBorder="1" applyAlignment="1" applyProtection="1">
      <alignment horizontal="right" vertical="center"/>
      <protection hidden="1"/>
    </xf>
    <xf numFmtId="0" fontId="30" fillId="19" borderId="39" xfId="2" applyFont="1" applyFill="1" applyBorder="1" applyAlignment="1" applyProtection="1">
      <alignment horizontal="center" vertical="center"/>
      <protection hidden="1"/>
    </xf>
    <xf numFmtId="0" fontId="30" fillId="19" borderId="46" xfId="2" applyFont="1" applyFill="1" applyBorder="1" applyAlignment="1" applyProtection="1">
      <alignment horizontal="center" vertical="center"/>
      <protection hidden="1"/>
    </xf>
    <xf numFmtId="0" fontId="30" fillId="19" borderId="22" xfId="2" applyFont="1" applyFill="1" applyBorder="1" applyAlignment="1" applyProtection="1">
      <alignment horizontal="center" vertical="center"/>
      <protection hidden="1"/>
    </xf>
    <xf numFmtId="0" fontId="30" fillId="19" borderId="40" xfId="2" applyFont="1" applyFill="1" applyBorder="1" applyAlignment="1" applyProtection="1">
      <alignment horizontal="center" vertical="center"/>
      <protection hidden="1"/>
    </xf>
    <xf numFmtId="0" fontId="16" fillId="8" borderId="4" xfId="0" applyFont="1" applyFill="1" applyBorder="1" applyAlignment="1" applyProtection="1">
      <alignment horizontal="center"/>
      <protection locked="0"/>
    </xf>
    <xf numFmtId="0" fontId="3" fillId="8" borderId="4" xfId="2" applyFill="1" applyBorder="1" applyAlignment="1" applyProtection="1">
      <alignment horizontal="center" vertical="center" wrapText="1"/>
      <protection locked="0"/>
    </xf>
    <xf numFmtId="0" fontId="65" fillId="7" borderId="12" xfId="2" applyFont="1" applyFill="1" applyBorder="1" applyAlignment="1" applyProtection="1">
      <alignment horizontal="justify" vertical="center" wrapText="1"/>
      <protection hidden="1"/>
    </xf>
    <xf numFmtId="10" fontId="45" fillId="8" borderId="11" xfId="2" applyNumberFormat="1" applyFont="1" applyFill="1" applyBorder="1" applyAlignment="1" applyProtection="1">
      <alignment horizontal="center" vertical="center"/>
      <protection hidden="1"/>
    </xf>
    <xf numFmtId="10" fontId="45" fillId="8" borderId="5" xfId="2" applyNumberFormat="1" applyFont="1" applyFill="1" applyBorder="1" applyAlignment="1" applyProtection="1">
      <alignment horizontal="center" vertical="center"/>
      <protection hidden="1"/>
    </xf>
    <xf numFmtId="10" fontId="45" fillId="8" borderId="7" xfId="2" applyNumberFormat="1" applyFont="1" applyFill="1" applyBorder="1" applyAlignment="1" applyProtection="1">
      <alignment horizontal="center" vertical="center"/>
      <protection hidden="1"/>
    </xf>
    <xf numFmtId="164" fontId="3" fillId="15" borderId="5" xfId="2" applyNumberFormat="1" applyFill="1" applyBorder="1" applyAlignment="1" applyProtection="1">
      <alignment horizontal="right" vertical="center"/>
      <protection hidden="1"/>
    </xf>
    <xf numFmtId="0" fontId="9" fillId="15" borderId="20" xfId="2" applyFont="1" applyFill="1" applyBorder="1" applyAlignment="1" applyProtection="1">
      <alignment horizontal="right" vertical="center"/>
      <protection hidden="1"/>
    </xf>
    <xf numFmtId="0" fontId="9" fillId="15" borderId="6" xfId="2" applyFont="1" applyFill="1" applyBorder="1" applyAlignment="1" applyProtection="1">
      <alignment horizontal="right" vertical="center"/>
      <protection hidden="1"/>
    </xf>
    <xf numFmtId="0" fontId="30" fillId="19" borderId="3" xfId="2" applyFont="1" applyFill="1" applyBorder="1" applyAlignment="1" applyProtection="1">
      <alignment horizontal="center" vertical="center"/>
      <protection hidden="1"/>
    </xf>
    <xf numFmtId="0" fontId="30" fillId="19" borderId="37" xfId="2" applyFont="1" applyFill="1" applyBorder="1" applyAlignment="1" applyProtection="1">
      <alignment horizontal="center" vertical="center"/>
      <protection hidden="1"/>
    </xf>
    <xf numFmtId="0" fontId="18" fillId="24" borderId="20" xfId="12" applyFont="1" applyFill="1" applyBorder="1" applyAlignment="1" applyProtection="1">
      <alignment horizontal="left" vertical="center"/>
    </xf>
    <xf numFmtId="0" fontId="18" fillId="24" borderId="21" xfId="12" applyFont="1" applyFill="1" applyBorder="1" applyAlignment="1" applyProtection="1">
      <alignment horizontal="left" vertical="center"/>
    </xf>
    <xf numFmtId="0" fontId="18" fillId="24" borderId="6" xfId="12" applyFont="1" applyFill="1" applyBorder="1" applyAlignment="1" applyProtection="1">
      <alignment horizontal="left" vertical="center"/>
    </xf>
    <xf numFmtId="0" fontId="15" fillId="15" borderId="11" xfId="0" applyFont="1" applyFill="1" applyBorder="1" applyAlignment="1" applyProtection="1">
      <alignment horizontal="right" vertical="center" wrapText="1"/>
      <protection hidden="1"/>
    </xf>
    <xf numFmtId="0" fontId="15" fillId="15" borderId="5" xfId="0" applyFont="1" applyFill="1" applyBorder="1" applyAlignment="1" applyProtection="1">
      <alignment horizontal="right" vertical="center" wrapText="1"/>
      <protection hidden="1"/>
    </xf>
    <xf numFmtId="0" fontId="15" fillId="15" borderId="85" xfId="0" applyFont="1" applyFill="1" applyBorder="1" applyAlignment="1" applyProtection="1">
      <alignment horizontal="right" vertical="center" wrapText="1"/>
      <protection hidden="1"/>
    </xf>
    <xf numFmtId="0" fontId="18" fillId="15" borderId="3" xfId="0" applyFont="1" applyFill="1" applyBorder="1" applyAlignment="1" applyProtection="1">
      <alignment horizontal="center" vertical="top" textRotation="90" wrapText="1"/>
      <protection hidden="1"/>
    </xf>
    <xf numFmtId="0" fontId="18" fillId="15" borderId="41" xfId="0" applyFont="1" applyFill="1" applyBorder="1" applyAlignment="1" applyProtection="1">
      <alignment horizontal="center" vertical="top" textRotation="90" wrapText="1"/>
      <protection hidden="1"/>
    </xf>
    <xf numFmtId="0" fontId="18" fillId="15" borderId="37" xfId="0" applyFont="1" applyFill="1" applyBorder="1" applyAlignment="1" applyProtection="1">
      <alignment horizontal="center" vertical="top" textRotation="90" wrapText="1"/>
      <protection hidden="1"/>
    </xf>
    <xf numFmtId="0" fontId="23" fillId="7" borderId="14" xfId="0" applyFont="1" applyFill="1" applyBorder="1" applyAlignment="1" applyProtection="1">
      <alignment horizontal="center" vertical="center"/>
      <protection hidden="1"/>
    </xf>
    <xf numFmtId="0" fontId="23" fillId="7" borderId="15" xfId="0" applyFont="1" applyFill="1" applyBorder="1" applyAlignment="1" applyProtection="1">
      <alignment horizontal="center" vertical="center"/>
      <protection hidden="1"/>
    </xf>
    <xf numFmtId="0" fontId="18" fillId="7" borderId="16" xfId="0" applyFont="1" applyFill="1" applyBorder="1" applyAlignment="1" applyProtection="1">
      <alignment horizontal="center" vertical="center" wrapText="1"/>
      <protection hidden="1"/>
    </xf>
    <xf numFmtId="0" fontId="18" fillId="7" borderId="13" xfId="0" applyFont="1" applyFill="1" applyBorder="1" applyAlignment="1" applyProtection="1">
      <alignment horizontal="center" vertical="center" wrapText="1"/>
      <protection hidden="1"/>
    </xf>
    <xf numFmtId="0" fontId="18" fillId="7" borderId="50" xfId="0" applyFont="1" applyFill="1" applyBorder="1" applyAlignment="1" applyProtection="1">
      <alignment horizontal="center" vertical="center" wrapText="1"/>
      <protection hidden="1"/>
    </xf>
    <xf numFmtId="0" fontId="18" fillId="7" borderId="51" xfId="0" applyFont="1" applyFill="1" applyBorder="1" applyAlignment="1" applyProtection="1">
      <alignment horizontal="center" vertical="center" wrapText="1"/>
      <protection hidden="1"/>
    </xf>
    <xf numFmtId="0" fontId="13" fillId="8" borderId="83" xfId="2" applyFont="1" applyFill="1" applyBorder="1" applyAlignment="1" applyProtection="1">
      <alignment horizontal="left" vertical="center" wrapText="1"/>
    </xf>
    <xf numFmtId="0" fontId="13" fillId="8" borderId="84" xfId="2" applyFont="1" applyFill="1" applyBorder="1" applyAlignment="1" applyProtection="1">
      <alignment horizontal="left" vertical="center" wrapText="1"/>
    </xf>
    <xf numFmtId="0" fontId="18" fillId="24" borderId="20" xfId="12" applyFont="1" applyFill="1" applyBorder="1" applyAlignment="1" applyProtection="1">
      <alignment horizontal="left" vertical="center" wrapText="1"/>
    </xf>
    <xf numFmtId="0" fontId="18" fillId="24" borderId="21" xfId="12" applyFont="1" applyFill="1" applyBorder="1" applyAlignment="1" applyProtection="1">
      <alignment horizontal="left" vertical="center" wrapText="1"/>
    </xf>
    <xf numFmtId="0" fontId="18" fillId="24" borderId="6" xfId="12" applyFont="1" applyFill="1" applyBorder="1" applyAlignment="1" applyProtection="1">
      <alignment horizontal="left" vertical="center" wrapText="1"/>
    </xf>
    <xf numFmtId="0" fontId="18" fillId="24" borderId="46" xfId="12" applyFont="1" applyFill="1" applyBorder="1" applyAlignment="1" applyProtection="1">
      <alignment horizontal="left" vertical="center" wrapText="1"/>
    </xf>
    <xf numFmtId="0" fontId="18" fillId="24" borderId="43" xfId="12" applyFont="1" applyFill="1" applyBorder="1" applyAlignment="1" applyProtection="1">
      <alignment horizontal="left" vertical="center" wrapText="1"/>
    </xf>
    <xf numFmtId="0" fontId="18" fillId="24" borderId="40" xfId="12" applyFont="1" applyFill="1" applyBorder="1" applyAlignment="1" applyProtection="1">
      <alignment horizontal="left" vertical="center" wrapText="1"/>
    </xf>
    <xf numFmtId="0" fontId="30" fillId="14" borderId="3" xfId="2" applyFont="1" applyFill="1" applyBorder="1" applyAlignment="1" applyProtection="1">
      <alignment horizontal="center" vertical="center"/>
      <protection hidden="1"/>
    </xf>
    <xf numFmtId="0" fontId="30" fillId="14" borderId="37" xfId="2" applyFont="1" applyFill="1" applyBorder="1" applyAlignment="1" applyProtection="1">
      <alignment horizontal="center" vertical="center"/>
      <protection hidden="1"/>
    </xf>
    <xf numFmtId="0" fontId="30" fillId="13" borderId="3" xfId="2" applyFont="1" applyFill="1" applyBorder="1" applyAlignment="1" applyProtection="1">
      <alignment horizontal="center" vertical="center"/>
      <protection hidden="1"/>
    </xf>
    <xf numFmtId="0" fontId="30" fillId="13" borderId="37" xfId="2" applyFont="1" applyFill="1" applyBorder="1" applyAlignment="1" applyProtection="1">
      <alignment horizontal="center" vertical="center"/>
      <protection hidden="1"/>
    </xf>
    <xf numFmtId="0" fontId="30" fillId="7" borderId="3" xfId="2" applyFont="1" applyFill="1" applyBorder="1" applyAlignment="1" applyProtection="1">
      <alignment horizontal="center" vertical="center"/>
      <protection hidden="1"/>
    </xf>
    <xf numFmtId="0" fontId="30" fillId="7" borderId="37" xfId="2" applyFont="1" applyFill="1" applyBorder="1" applyAlignment="1" applyProtection="1">
      <alignment horizontal="center" vertical="center"/>
      <protection hidden="1"/>
    </xf>
    <xf numFmtId="0" fontId="47" fillId="31" borderId="36" xfId="12" applyFont="1" applyFill="1" applyBorder="1" applyAlignment="1" applyProtection="1">
      <alignment horizontal="left" vertical="center" wrapText="1" indent="1"/>
    </xf>
    <xf numFmtId="0" fontId="47" fillId="31" borderId="0" xfId="12" applyFont="1" applyFill="1" applyBorder="1" applyAlignment="1" applyProtection="1">
      <alignment horizontal="left" vertical="center" wrapText="1" indent="1"/>
    </xf>
    <xf numFmtId="0" fontId="47" fillId="31" borderId="20" xfId="2" applyFont="1" applyFill="1" applyBorder="1" applyAlignment="1" applyProtection="1">
      <alignment horizontal="left" vertical="center" wrapText="1" indent="1"/>
    </xf>
    <xf numFmtId="0" fontId="47" fillId="31" borderId="21" xfId="2" applyFont="1" applyFill="1" applyBorder="1" applyAlignment="1" applyProtection="1">
      <alignment horizontal="left" vertical="center" wrapText="1" indent="1"/>
    </xf>
    <xf numFmtId="0" fontId="30" fillId="19" borderId="3" xfId="2" applyFont="1" applyFill="1" applyBorder="1" applyAlignment="1" applyProtection="1">
      <alignment horizontal="center" vertical="center" wrapText="1"/>
      <protection hidden="1"/>
    </xf>
    <xf numFmtId="0" fontId="30" fillId="19" borderId="37" xfId="2" applyFont="1" applyFill="1" applyBorder="1" applyAlignment="1" applyProtection="1">
      <alignment horizontal="center" vertical="center" wrapText="1"/>
      <protection hidden="1"/>
    </xf>
    <xf numFmtId="0" fontId="47" fillId="31" borderId="53" xfId="12" applyFont="1" applyFill="1" applyBorder="1" applyAlignment="1" applyProtection="1">
      <alignment horizontal="left" vertical="center" indent="1"/>
    </xf>
    <xf numFmtId="0" fontId="47" fillId="31" borderId="44" xfId="12" applyFont="1" applyFill="1" applyBorder="1" applyAlignment="1" applyProtection="1">
      <alignment horizontal="left" vertical="center" indent="1"/>
    </xf>
    <xf numFmtId="0" fontId="47" fillId="31" borderId="46" xfId="2" applyFont="1" applyFill="1" applyBorder="1" applyAlignment="1" applyProtection="1">
      <alignment horizontal="left" vertical="center" indent="1"/>
    </xf>
    <xf numFmtId="0" fontId="47" fillId="31" borderId="43" xfId="2" applyFont="1" applyFill="1" applyBorder="1" applyAlignment="1" applyProtection="1">
      <alignment horizontal="left" vertical="center" indent="1"/>
    </xf>
    <xf numFmtId="0" fontId="47" fillId="31" borderId="21" xfId="2" applyFont="1" applyFill="1" applyBorder="1" applyAlignment="1" applyProtection="1">
      <alignment horizontal="left" vertical="center" wrapText="1"/>
    </xf>
    <xf numFmtId="0" fontId="0" fillId="15" borderId="16" xfId="0" applyFill="1" applyBorder="1" applyAlignment="1" applyProtection="1">
      <alignment horizontal="center" vertical="center"/>
    </xf>
    <xf numFmtId="0" fontId="0" fillId="15" borderId="12" xfId="0" applyFill="1" applyBorder="1" applyAlignment="1" applyProtection="1">
      <alignment horizontal="center" vertical="center"/>
    </xf>
    <xf numFmtId="0" fontId="0" fillId="15" borderId="13" xfId="0" applyFill="1" applyBorder="1" applyAlignment="1" applyProtection="1">
      <alignment horizontal="center" vertical="center"/>
    </xf>
    <xf numFmtId="0" fontId="0" fillId="15" borderId="50" xfId="0" applyFill="1" applyBorder="1" applyAlignment="1" applyProtection="1">
      <alignment horizontal="center" vertical="center"/>
    </xf>
    <xf numFmtId="0" fontId="0" fillId="15" borderId="0" xfId="0" applyFill="1" applyAlignment="1" applyProtection="1">
      <alignment horizontal="center" vertical="center"/>
    </xf>
    <xf numFmtId="0" fontId="0" fillId="15" borderId="51" xfId="0" applyFill="1" applyBorder="1" applyAlignment="1" applyProtection="1">
      <alignment horizontal="center" vertical="center"/>
    </xf>
    <xf numFmtId="0" fontId="0" fillId="15" borderId="14" xfId="0" applyFill="1" applyBorder="1" applyAlignment="1" applyProtection="1">
      <alignment horizontal="center" vertical="center"/>
    </xf>
    <xf numFmtId="0" fontId="0" fillId="15" borderId="10" xfId="0" applyFill="1" applyBorder="1" applyAlignment="1" applyProtection="1">
      <alignment horizontal="center" vertical="center"/>
    </xf>
    <xf numFmtId="0" fontId="0" fillId="15" borderId="15" xfId="0" applyFill="1" applyBorder="1" applyAlignment="1" applyProtection="1">
      <alignment horizontal="center" vertical="center"/>
    </xf>
    <xf numFmtId="0" fontId="9" fillId="16" borderId="48" xfId="2" applyFont="1" applyFill="1" applyBorder="1" applyAlignment="1" applyProtection="1">
      <alignment horizontal="center" vertical="center" wrapText="1"/>
    </xf>
    <xf numFmtId="0" fontId="9" fillId="16" borderId="49" xfId="2" applyFont="1" applyFill="1" applyBorder="1" applyAlignment="1" applyProtection="1">
      <alignment horizontal="center" vertical="center" wrapText="1"/>
    </xf>
    <xf numFmtId="0" fontId="9" fillId="16" borderId="65" xfId="2" applyFont="1" applyFill="1" applyBorder="1" applyAlignment="1" applyProtection="1">
      <alignment horizontal="center" vertical="center" wrapText="1"/>
    </xf>
    <xf numFmtId="0" fontId="8" fillId="15" borderId="47" xfId="2" applyFont="1" applyFill="1" applyBorder="1" applyAlignment="1" applyProtection="1">
      <alignment horizontal="right" vertical="center" wrapText="1"/>
    </xf>
    <xf numFmtId="0" fontId="8" fillId="15" borderId="6" xfId="2" applyFont="1" applyFill="1" applyBorder="1" applyAlignment="1" applyProtection="1">
      <alignment horizontal="right" vertical="center" wrapText="1"/>
    </xf>
    <xf numFmtId="0" fontId="8" fillId="25" borderId="47" xfId="2" applyFont="1" applyFill="1" applyBorder="1" applyAlignment="1" applyProtection="1">
      <alignment horizontal="right" vertical="center" wrapText="1"/>
    </xf>
    <xf numFmtId="0" fontId="8" fillId="25" borderId="6" xfId="2" applyFont="1" applyFill="1" applyBorder="1" applyAlignment="1" applyProtection="1">
      <alignment horizontal="right" vertical="center" wrapText="1"/>
    </xf>
    <xf numFmtId="0" fontId="59" fillId="25" borderId="20" xfId="2" applyFont="1" applyFill="1" applyBorder="1" applyAlignment="1" applyProtection="1">
      <alignment horizontal="left" vertical="center" wrapText="1"/>
      <protection locked="0"/>
    </xf>
    <xf numFmtId="0" fontId="59" fillId="25" borderId="21" xfId="2" applyFont="1" applyFill="1" applyBorder="1" applyAlignment="1" applyProtection="1">
      <alignment horizontal="left" vertical="center" wrapText="1"/>
      <protection locked="0"/>
    </xf>
    <xf numFmtId="0" fontId="59" fillId="25" borderId="19" xfId="2" applyFont="1" applyFill="1" applyBorder="1" applyAlignment="1" applyProtection="1">
      <alignment horizontal="left" vertical="center" wrapText="1"/>
      <protection locked="0"/>
    </xf>
    <xf numFmtId="0" fontId="8" fillId="15" borderId="61" xfId="2" applyFont="1" applyFill="1" applyBorder="1" applyAlignment="1" applyProtection="1">
      <alignment horizontal="right" vertical="center" wrapText="1"/>
    </xf>
    <xf numFmtId="0" fontId="8" fillId="15" borderId="66" xfId="2" applyFont="1" applyFill="1" applyBorder="1" applyAlignment="1" applyProtection="1">
      <alignment horizontal="right" vertical="center" wrapText="1"/>
    </xf>
    <xf numFmtId="0" fontId="53" fillId="31" borderId="20" xfId="11" applyFont="1" applyFill="1" applyBorder="1" applyAlignment="1" applyProtection="1">
      <alignment horizontal="center" vertical="center" wrapText="1"/>
      <protection hidden="1"/>
    </xf>
    <xf numFmtId="0" fontId="53" fillId="31" borderId="6" xfId="11" applyFont="1" applyFill="1" applyBorder="1" applyAlignment="1" applyProtection="1">
      <alignment horizontal="center" vertical="center" wrapText="1"/>
      <protection hidden="1"/>
    </xf>
    <xf numFmtId="0" fontId="50" fillId="10" borderId="20" xfId="2" applyFont="1" applyFill="1" applyBorder="1" applyAlignment="1" applyProtection="1">
      <alignment horizontal="center" vertical="center"/>
      <protection hidden="1"/>
    </xf>
    <xf numFmtId="0" fontId="50" fillId="10" borderId="21" xfId="2" applyFont="1" applyFill="1" applyBorder="1" applyAlignment="1" applyProtection="1">
      <alignment horizontal="center" vertical="center"/>
      <protection hidden="1"/>
    </xf>
    <xf numFmtId="0" fontId="50" fillId="10" borderId="6" xfId="2" applyFont="1" applyFill="1" applyBorder="1" applyAlignment="1" applyProtection="1">
      <alignment horizontal="center" vertical="center"/>
      <protection hidden="1"/>
    </xf>
    <xf numFmtId="0" fontId="47" fillId="31" borderId="20" xfId="2" applyFont="1" applyFill="1" applyBorder="1" applyAlignment="1" applyProtection="1">
      <alignment horizontal="left" vertical="center" wrapText="1"/>
    </xf>
    <xf numFmtId="0" fontId="59" fillId="25" borderId="79" xfId="2" applyFont="1" applyFill="1" applyBorder="1" applyAlignment="1" applyProtection="1">
      <alignment horizontal="left" vertical="center" wrapText="1"/>
      <protection locked="0"/>
    </xf>
    <xf numFmtId="0" fontId="59" fillId="25" borderId="62" xfId="2" applyFont="1" applyFill="1" applyBorder="1" applyAlignment="1" applyProtection="1">
      <alignment horizontal="left" vertical="center" wrapText="1"/>
      <protection locked="0"/>
    </xf>
    <xf numFmtId="0" fontId="59" fillId="25" borderId="80" xfId="2" applyFont="1" applyFill="1" applyBorder="1" applyAlignment="1" applyProtection="1">
      <alignment horizontal="left" vertical="center" wrapText="1"/>
      <protection locked="0"/>
    </xf>
    <xf numFmtId="0" fontId="19" fillId="10" borderId="45" xfId="0" applyFont="1" applyFill="1" applyBorder="1" applyAlignment="1" applyProtection="1">
      <alignment horizontal="center" vertical="center" wrapText="1"/>
      <protection hidden="1"/>
    </xf>
    <xf numFmtId="0" fontId="19" fillId="10" borderId="0" xfId="0" applyFont="1" applyFill="1" applyAlignment="1" applyProtection="1">
      <alignment horizontal="center" vertical="center" wrapText="1"/>
      <protection hidden="1"/>
    </xf>
    <xf numFmtId="0" fontId="19" fillId="10" borderId="38" xfId="0" applyFont="1" applyFill="1" applyBorder="1" applyAlignment="1" applyProtection="1">
      <alignment horizontal="center" vertical="center" wrapText="1"/>
      <protection hidden="1"/>
    </xf>
    <xf numFmtId="0" fontId="47" fillId="31" borderId="6" xfId="2" applyFont="1" applyFill="1" applyBorder="1" applyAlignment="1" applyProtection="1">
      <alignment horizontal="left" vertical="center" wrapText="1"/>
    </xf>
    <xf numFmtId="0" fontId="13" fillId="8" borderId="44" xfId="2" applyFont="1" applyFill="1" applyBorder="1" applyAlignment="1" applyProtection="1">
      <alignment horizontal="left" vertical="center" wrapText="1" indent="1"/>
    </xf>
    <xf numFmtId="0" fontId="13" fillId="8" borderId="0" xfId="2" applyFont="1" applyFill="1" applyAlignment="1" applyProtection="1">
      <alignment horizontal="left" vertical="center" wrapText="1" indent="1"/>
    </xf>
    <xf numFmtId="0" fontId="47" fillId="31" borderId="39" xfId="12" applyFont="1" applyFill="1" applyBorder="1" applyAlignment="1" applyProtection="1">
      <alignment horizontal="left" vertical="center" indent="1"/>
    </xf>
    <xf numFmtId="0" fontId="72" fillId="31" borderId="20" xfId="11" applyFont="1" applyFill="1" applyBorder="1" applyAlignment="1" applyProtection="1">
      <alignment horizontal="center" vertical="center" wrapText="1"/>
      <protection hidden="1"/>
    </xf>
    <xf numFmtId="0" fontId="72" fillId="31" borderId="21" xfId="11" applyFont="1" applyFill="1" applyBorder="1" applyAlignment="1" applyProtection="1">
      <alignment horizontal="center" vertical="center" wrapText="1"/>
      <protection hidden="1"/>
    </xf>
    <xf numFmtId="0" fontId="72" fillId="31" borderId="6" xfId="11" applyFont="1" applyFill="1" applyBorder="1" applyAlignment="1" applyProtection="1">
      <alignment horizontal="center" vertical="center" wrapText="1"/>
      <protection hidden="1"/>
    </xf>
    <xf numFmtId="0" fontId="30" fillId="0" borderId="44" xfId="11" applyFont="1" applyFill="1" applyBorder="1" applyAlignment="1" applyProtection="1">
      <alignment horizontal="center" vertical="center" textRotation="90" wrapText="1"/>
      <protection hidden="1"/>
    </xf>
    <xf numFmtId="0" fontId="30" fillId="0" borderId="0" xfId="11" applyFont="1" applyFill="1" applyBorder="1" applyAlignment="1" applyProtection="1">
      <alignment horizontal="center" vertical="center" textRotation="90" wrapText="1"/>
      <protection hidden="1"/>
    </xf>
    <xf numFmtId="0" fontId="30" fillId="0" borderId="43" xfId="11" applyFont="1" applyFill="1" applyBorder="1" applyAlignment="1" applyProtection="1">
      <alignment horizontal="center" vertical="center" textRotation="90" wrapText="1"/>
      <protection hidden="1"/>
    </xf>
    <xf numFmtId="0" fontId="16" fillId="0" borderId="4" xfId="0" applyFont="1" applyBorder="1" applyAlignment="1" applyProtection="1">
      <alignment horizontal="center"/>
      <protection locked="0"/>
    </xf>
    <xf numFmtId="0" fontId="3" fillId="0" borderId="4" xfId="2" applyBorder="1" applyAlignment="1" applyProtection="1">
      <alignment horizontal="center" vertical="center" wrapText="1"/>
      <protection locked="0"/>
    </xf>
    <xf numFmtId="0" fontId="10" fillId="10" borderId="11" xfId="2" applyFont="1" applyFill="1" applyBorder="1" applyAlignment="1" applyProtection="1">
      <alignment horizontal="center" vertical="center"/>
      <protection hidden="1"/>
    </xf>
    <xf numFmtId="0" fontId="10" fillId="10" borderId="5" xfId="2" applyFont="1" applyFill="1" applyBorder="1" applyAlignment="1" applyProtection="1">
      <alignment horizontal="center" vertical="center"/>
      <protection hidden="1"/>
    </xf>
    <xf numFmtId="0" fontId="10" fillId="10" borderId="7" xfId="2" applyFont="1" applyFill="1" applyBorder="1" applyAlignment="1" applyProtection="1">
      <alignment horizontal="center" vertical="center"/>
      <protection hidden="1"/>
    </xf>
    <xf numFmtId="14" fontId="5" fillId="10" borderId="12" xfId="2" applyNumberFormat="1" applyFont="1" applyFill="1" applyBorder="1" applyAlignment="1" applyProtection="1">
      <alignment horizontal="center" vertical="center"/>
      <protection hidden="1"/>
    </xf>
    <xf numFmtId="14" fontId="5" fillId="0" borderId="11" xfId="2" applyNumberFormat="1" applyFont="1" applyBorder="1" applyAlignment="1" applyProtection="1">
      <alignment horizontal="center" vertical="center"/>
      <protection locked="0"/>
    </xf>
    <xf numFmtId="14" fontId="5" fillId="0" borderId="5" xfId="2" applyNumberFormat="1" applyFont="1" applyBorder="1" applyAlignment="1" applyProtection="1">
      <alignment horizontal="center" vertical="center"/>
      <protection locked="0"/>
    </xf>
    <xf numFmtId="14" fontId="5" fillId="0" borderId="7" xfId="2" applyNumberFormat="1" applyFont="1" applyBorder="1" applyAlignment="1" applyProtection="1">
      <alignment horizontal="center" vertical="center"/>
      <protection locked="0"/>
    </xf>
    <xf numFmtId="0" fontId="65" fillId="7" borderId="20" xfId="2" applyFont="1" applyFill="1" applyBorder="1" applyAlignment="1" applyProtection="1">
      <alignment horizontal="justify" vertical="center" wrapText="1"/>
      <protection hidden="1"/>
    </xf>
    <xf numFmtId="0" fontId="65" fillId="7" borderId="21" xfId="2" applyFont="1" applyFill="1" applyBorder="1" applyAlignment="1" applyProtection="1">
      <alignment horizontal="justify" vertical="center" wrapText="1"/>
      <protection hidden="1"/>
    </xf>
    <xf numFmtId="0" fontId="65" fillId="7" borderId="6" xfId="2" applyFont="1" applyFill="1" applyBorder="1" applyAlignment="1" applyProtection="1">
      <alignment horizontal="justify" vertical="center" wrapText="1"/>
      <protection hidden="1"/>
    </xf>
    <xf numFmtId="10" fontId="45" fillId="8" borderId="37" xfId="9" applyNumberFormat="1" applyFont="1" applyFill="1" applyBorder="1" applyAlignment="1" applyProtection="1">
      <alignment horizontal="center" vertical="center"/>
      <protection hidden="1"/>
    </xf>
    <xf numFmtId="0" fontId="44" fillId="10" borderId="5" xfId="2" applyFont="1" applyFill="1" applyBorder="1" applyAlignment="1" applyProtection="1">
      <alignment horizontal="left" vertical="center"/>
      <protection hidden="1"/>
    </xf>
    <xf numFmtId="0" fontId="44" fillId="10" borderId="7" xfId="2" applyFont="1" applyFill="1" applyBorder="1" applyAlignment="1" applyProtection="1">
      <alignment horizontal="left" vertical="center"/>
      <protection hidden="1"/>
    </xf>
    <xf numFmtId="0" fontId="15" fillId="15" borderId="64" xfId="0" applyFont="1" applyFill="1" applyBorder="1" applyAlignment="1" applyProtection="1">
      <alignment horizontal="right" vertical="center" wrapText="1"/>
      <protection hidden="1"/>
    </xf>
    <xf numFmtId="0" fontId="15" fillId="15" borderId="67" xfId="0" applyFont="1" applyFill="1" applyBorder="1" applyAlignment="1" applyProtection="1">
      <alignment horizontal="right" vertical="center" wrapText="1"/>
      <protection hidden="1"/>
    </xf>
    <xf numFmtId="0" fontId="10" fillId="18" borderId="48" xfId="2" applyFont="1" applyFill="1" applyBorder="1" applyAlignment="1" applyProtection="1">
      <alignment horizontal="center" vertical="center"/>
      <protection hidden="1"/>
    </xf>
    <xf numFmtId="0" fontId="10" fillId="18" borderId="49" xfId="2" applyFont="1" applyFill="1" applyBorder="1" applyAlignment="1" applyProtection="1">
      <alignment horizontal="center" vertical="center"/>
      <protection hidden="1"/>
    </xf>
    <xf numFmtId="0" fontId="10" fillId="18" borderId="65" xfId="2" applyFont="1" applyFill="1" applyBorder="1" applyAlignment="1" applyProtection="1">
      <alignment horizontal="center" vertical="center"/>
      <protection hidden="1"/>
    </xf>
    <xf numFmtId="0" fontId="17" fillId="0" borderId="61" xfId="2" applyFont="1" applyBorder="1" applyAlignment="1" applyProtection="1">
      <alignment vertical="top" wrapText="1"/>
      <protection locked="0"/>
    </xf>
    <xf numFmtId="0" fontId="17" fillId="0" borderId="62" xfId="2" applyFont="1" applyBorder="1" applyAlignment="1" applyProtection="1">
      <alignment vertical="top" wrapText="1"/>
      <protection locked="0"/>
    </xf>
    <xf numFmtId="0" fontId="17" fillId="0" borderId="80" xfId="2" applyFont="1" applyBorder="1" applyAlignment="1" applyProtection="1">
      <alignment vertical="top" wrapText="1"/>
      <protection locked="0"/>
    </xf>
    <xf numFmtId="164" fontId="44" fillId="10" borderId="11" xfId="2" applyNumberFormat="1" applyFont="1" applyFill="1" applyBorder="1" applyAlignment="1" applyProtection="1">
      <alignment horizontal="right" vertical="center"/>
      <protection locked="0"/>
    </xf>
    <xf numFmtId="164" fontId="44" fillId="10" borderId="5" xfId="2" applyNumberFormat="1" applyFont="1" applyFill="1" applyBorder="1" applyAlignment="1" applyProtection="1">
      <alignment horizontal="right" vertical="center"/>
      <protection locked="0"/>
    </xf>
    <xf numFmtId="0" fontId="42" fillId="7" borderId="5" xfId="2" applyFont="1" applyFill="1" applyBorder="1" applyAlignment="1" applyProtection="1">
      <alignment horizontal="left" vertical="center"/>
      <protection hidden="1"/>
    </xf>
    <xf numFmtId="0" fontId="43" fillId="7" borderId="7" xfId="2" applyFont="1" applyFill="1" applyBorder="1" applyAlignment="1" applyProtection="1">
      <alignment horizontal="left" vertical="center"/>
      <protection hidden="1"/>
    </xf>
    <xf numFmtId="0" fontId="9" fillId="10" borderId="20" xfId="2" applyFont="1" applyFill="1" applyBorder="1" applyAlignment="1" applyProtection="1">
      <alignment horizontal="right" vertical="center"/>
      <protection hidden="1"/>
    </xf>
    <xf numFmtId="0" fontId="9" fillId="10" borderId="6" xfId="2" applyFont="1" applyFill="1" applyBorder="1" applyAlignment="1" applyProtection="1">
      <alignment horizontal="right" vertical="center"/>
      <protection hidden="1"/>
    </xf>
    <xf numFmtId="0" fontId="9" fillId="16" borderId="17" xfId="2" applyFont="1" applyFill="1" applyBorder="1" applyAlignment="1" applyProtection="1">
      <alignment horizontal="center" vertical="center" wrapText="1"/>
      <protection hidden="1"/>
    </xf>
    <xf numFmtId="0" fontId="9" fillId="16" borderId="8" xfId="2" applyFont="1" applyFill="1" applyBorder="1" applyAlignment="1" applyProtection="1">
      <alignment horizontal="center" vertical="center" wrapText="1"/>
      <protection hidden="1"/>
    </xf>
    <xf numFmtId="0" fontId="9" fillId="16" borderId="2" xfId="2" applyFont="1" applyFill="1" applyBorder="1" applyAlignment="1" applyProtection="1">
      <alignment horizontal="center" vertical="center" wrapText="1"/>
      <protection hidden="1"/>
    </xf>
    <xf numFmtId="0" fontId="0" fillId="10" borderId="0" xfId="0" applyFill="1" applyAlignment="1">
      <alignment horizontal="center"/>
    </xf>
    <xf numFmtId="0" fontId="8" fillId="18" borderId="47" xfId="2" applyFont="1" applyFill="1" applyBorder="1" applyAlignment="1" applyProtection="1">
      <alignment horizontal="right" vertical="center" wrapText="1"/>
      <protection hidden="1"/>
    </xf>
    <xf numFmtId="0" fontId="8" fillId="18" borderId="21" xfId="2" applyFont="1" applyFill="1" applyBorder="1" applyAlignment="1" applyProtection="1">
      <alignment horizontal="right" vertical="center" wrapText="1"/>
      <protection hidden="1"/>
    </xf>
    <xf numFmtId="0" fontId="8" fillId="18" borderId="6" xfId="2" applyFont="1" applyFill="1" applyBorder="1" applyAlignment="1" applyProtection="1">
      <alignment horizontal="right" vertical="center" wrapText="1"/>
      <protection hidden="1"/>
    </xf>
    <xf numFmtId="0" fontId="8" fillId="18" borderId="61" xfId="2" applyFont="1" applyFill="1" applyBorder="1" applyAlignment="1" applyProtection="1">
      <alignment horizontal="right" vertical="center" wrapText="1"/>
      <protection hidden="1"/>
    </xf>
    <xf numFmtId="0" fontId="8" fillId="18" borderId="66" xfId="2" applyFont="1" applyFill="1" applyBorder="1" applyAlignment="1" applyProtection="1">
      <alignment horizontal="right" vertical="center" wrapText="1"/>
      <protection hidden="1"/>
    </xf>
    <xf numFmtId="0" fontId="3" fillId="8" borderId="26" xfId="2" applyFill="1" applyBorder="1" applyAlignment="1" applyProtection="1">
      <alignment horizontal="center" vertical="center" wrapText="1"/>
      <protection locked="0"/>
    </xf>
    <xf numFmtId="0" fontId="3" fillId="8" borderId="3" xfId="2" applyFill="1" applyBorder="1" applyAlignment="1" applyProtection="1">
      <alignment horizontal="center" vertical="center" wrapText="1"/>
      <protection locked="0"/>
    </xf>
    <xf numFmtId="0" fontId="16" fillId="8" borderId="47" xfId="0" applyFont="1" applyFill="1" applyBorder="1" applyAlignment="1" applyProtection="1">
      <alignment horizontal="center"/>
      <protection locked="0"/>
    </xf>
    <xf numFmtId="0" fontId="16" fillId="8" borderId="6" xfId="0" applyFont="1" applyFill="1" applyBorder="1" applyAlignment="1" applyProtection="1">
      <alignment horizontal="center"/>
      <protection locked="0"/>
    </xf>
    <xf numFmtId="0" fontId="17" fillId="8" borderId="14" xfId="2" applyFont="1" applyFill="1" applyBorder="1" applyAlignment="1" applyProtection="1">
      <alignment vertical="top" wrapText="1"/>
      <protection locked="0"/>
    </xf>
    <xf numFmtId="0" fontId="17" fillId="8" borderId="10" xfId="2" applyFont="1" applyFill="1" applyBorder="1" applyAlignment="1" applyProtection="1">
      <alignment vertical="top" wrapText="1"/>
      <protection locked="0"/>
    </xf>
    <xf numFmtId="0" fontId="17" fillId="8" borderId="15" xfId="2" applyFont="1" applyFill="1" applyBorder="1" applyAlignment="1" applyProtection="1">
      <alignment vertical="top" wrapText="1"/>
      <protection locked="0"/>
    </xf>
    <xf numFmtId="14" fontId="5" fillId="10" borderId="0" xfId="2" applyNumberFormat="1" applyFont="1" applyFill="1" applyAlignment="1" applyProtection="1">
      <alignment horizontal="center" vertical="center"/>
      <protection hidden="1"/>
    </xf>
    <xf numFmtId="0" fontId="5" fillId="10" borderId="0" xfId="2" applyFont="1" applyFill="1" applyAlignment="1" applyProtection="1">
      <alignment horizontal="center" vertical="center"/>
      <protection hidden="1"/>
    </xf>
    <xf numFmtId="0" fontId="50" fillId="10" borderId="4" xfId="2" applyFont="1" applyFill="1" applyBorder="1" applyAlignment="1" applyProtection="1">
      <alignment horizontal="center" vertical="center"/>
      <protection hidden="1"/>
    </xf>
    <xf numFmtId="0" fontId="30" fillId="8" borderId="39" xfId="2" applyFont="1" applyFill="1" applyBorder="1" applyAlignment="1" applyProtection="1">
      <alignment horizontal="center" vertical="center"/>
      <protection hidden="1"/>
    </xf>
    <xf numFmtId="0" fontId="30" fillId="8" borderId="22" xfId="2" applyFont="1" applyFill="1" applyBorder="1" applyAlignment="1" applyProtection="1">
      <alignment horizontal="center" vertical="center"/>
      <protection hidden="1"/>
    </xf>
    <xf numFmtId="0" fontId="60" fillId="0" borderId="46" xfId="0" applyFont="1" applyBorder="1" applyAlignment="1" applyProtection="1">
      <alignment horizontal="center" vertical="center"/>
      <protection hidden="1"/>
    </xf>
    <xf numFmtId="0" fontId="60" fillId="0" borderId="40" xfId="0" applyFont="1" applyBorder="1" applyAlignment="1" applyProtection="1">
      <alignment horizontal="center" vertical="center"/>
      <protection hidden="1"/>
    </xf>
    <xf numFmtId="0" fontId="47" fillId="31" borderId="46" xfId="2" applyFont="1" applyFill="1" applyBorder="1" applyAlignment="1">
      <alignment horizontal="left" vertical="center" indent="1"/>
    </xf>
    <xf numFmtId="0" fontId="47" fillId="31" borderId="43" xfId="2" applyFont="1" applyFill="1" applyBorder="1" applyAlignment="1">
      <alignment horizontal="left" vertical="center" indent="1"/>
    </xf>
    <xf numFmtId="0" fontId="13" fillId="8" borderId="74" xfId="2" applyFont="1" applyFill="1" applyBorder="1" applyAlignment="1">
      <alignment horizontal="left" vertical="center" wrapText="1" indent="1"/>
    </xf>
    <xf numFmtId="0" fontId="13" fillId="8" borderId="35" xfId="2" applyFont="1" applyFill="1" applyBorder="1" applyAlignment="1">
      <alignment horizontal="left" vertical="center" wrapText="1" indent="1"/>
    </xf>
    <xf numFmtId="0" fontId="16" fillId="8" borderId="61" xfId="0" applyFont="1" applyFill="1" applyBorder="1" applyAlignment="1" applyProtection="1">
      <alignment horizontal="center"/>
      <protection locked="0"/>
    </xf>
    <xf numFmtId="0" fontId="16" fillId="8" borderId="66" xfId="0" applyFont="1" applyFill="1" applyBorder="1" applyAlignment="1" applyProtection="1">
      <alignment horizontal="center"/>
      <protection locked="0"/>
    </xf>
    <xf numFmtId="0" fontId="47" fillId="31" borderId="20" xfId="2" applyFont="1" applyFill="1" applyBorder="1" applyAlignment="1">
      <alignment horizontal="left" vertical="center" wrapText="1" indent="1"/>
    </xf>
    <xf numFmtId="0" fontId="47" fillId="31" borderId="21" xfId="2" applyFont="1" applyFill="1" applyBorder="1" applyAlignment="1">
      <alignment horizontal="left" vertical="center" wrapText="1" indent="1"/>
    </xf>
    <xf numFmtId="0" fontId="47" fillId="31" borderId="20" xfId="2" applyFont="1" applyFill="1" applyBorder="1" applyAlignment="1" applyProtection="1">
      <alignment horizontal="left" vertical="center" wrapText="1" indent="1"/>
      <protection hidden="1"/>
    </xf>
    <xf numFmtId="0" fontId="47" fillId="31" borderId="21" xfId="2" applyFont="1" applyFill="1" applyBorder="1" applyAlignment="1" applyProtection="1">
      <alignment horizontal="left" vertical="center" wrapText="1" indent="1"/>
      <protection hidden="1"/>
    </xf>
    <xf numFmtId="0" fontId="47" fillId="31" borderId="20" xfId="2" applyFont="1" applyFill="1" applyBorder="1" applyAlignment="1">
      <alignment horizontal="left" vertical="center" wrapText="1"/>
    </xf>
    <xf numFmtId="0" fontId="47" fillId="31" borderId="21" xfId="2" applyFont="1" applyFill="1" applyBorder="1" applyAlignment="1">
      <alignment horizontal="left" vertical="center" wrapText="1"/>
    </xf>
    <xf numFmtId="0" fontId="47" fillId="31" borderId="6" xfId="2" applyFont="1" applyFill="1" applyBorder="1" applyAlignment="1">
      <alignment horizontal="left" vertical="center" wrapText="1"/>
    </xf>
    <xf numFmtId="0" fontId="10" fillId="16" borderId="17" xfId="2" applyFont="1" applyFill="1" applyBorder="1" applyAlignment="1" applyProtection="1">
      <alignment horizontal="center" vertical="center" wrapText="1"/>
      <protection hidden="1"/>
    </xf>
    <xf numFmtId="0" fontId="4" fillId="16" borderId="8" xfId="2" applyFont="1" applyFill="1" applyBorder="1" applyAlignment="1" applyProtection="1">
      <alignment horizontal="center" vertical="center" wrapText="1"/>
      <protection hidden="1"/>
    </xf>
    <xf numFmtId="0" fontId="10" fillId="10" borderId="23" xfId="2" applyFont="1" applyFill="1" applyBorder="1" applyAlignment="1" applyProtection="1">
      <alignment horizontal="center" vertical="center"/>
      <protection hidden="1"/>
    </xf>
    <xf numFmtId="0" fontId="10" fillId="10" borderId="24" xfId="2" applyFont="1" applyFill="1" applyBorder="1" applyAlignment="1" applyProtection="1">
      <alignment horizontal="center" vertical="center"/>
      <protection hidden="1"/>
    </xf>
    <xf numFmtId="0" fontId="10" fillId="10" borderId="25" xfId="2" applyFont="1" applyFill="1" applyBorder="1" applyAlignment="1" applyProtection="1">
      <alignment horizontal="center" vertical="center"/>
      <protection hidden="1"/>
    </xf>
    <xf numFmtId="0" fontId="3" fillId="8" borderId="18" xfId="2" applyFill="1" applyBorder="1" applyAlignment="1" applyProtection="1">
      <alignment horizontal="center" vertical="center" wrapText="1"/>
      <protection locked="0"/>
    </xf>
    <xf numFmtId="0" fontId="5" fillId="0" borderId="5" xfId="2" applyFont="1" applyBorder="1" applyAlignment="1" applyProtection="1">
      <alignment horizontal="center" vertical="center"/>
      <protection locked="0"/>
    </xf>
    <xf numFmtId="0" fontId="5" fillId="0" borderId="7" xfId="2" applyFont="1" applyBorder="1" applyAlignment="1" applyProtection="1">
      <alignment horizontal="center" vertical="center"/>
      <protection locked="0"/>
    </xf>
  </cellXfs>
  <cellStyles count="13">
    <cellStyle name="40 % - Accent3 2" xfId="4"/>
    <cellStyle name="40 % - Accent3 2 2" xfId="11"/>
    <cellStyle name="40 % - Accent6 2" xfId="5"/>
    <cellStyle name="40 % - Accent6 2 2" xfId="12"/>
    <cellStyle name="60 % - Accent1 2" xfId="6"/>
    <cellStyle name="60 % - Accent2 2" xfId="7"/>
    <cellStyle name="60 % - Accent6 2" xfId="8"/>
    <cellStyle name="Normal" xfId="0" builtinId="0"/>
    <cellStyle name="Normal 2" xfId="2"/>
    <cellStyle name="Normal 3" xfId="1"/>
    <cellStyle name="Pourcentage" xfId="9" builtinId="5"/>
    <cellStyle name="Pourcentage 2" xfId="3"/>
    <cellStyle name="Style 1" xfId="10"/>
  </cellStyles>
  <dxfs count="70">
    <dxf>
      <font>
        <color rgb="FF002060"/>
      </font>
      <fill>
        <gradientFill degree="90">
          <stop position="0">
            <color theme="4" tint="0.40000610370189521"/>
          </stop>
          <stop position="1">
            <color theme="5" tint="0.59999389629810485"/>
          </stop>
        </gradientFill>
      </fill>
    </dxf>
    <dxf>
      <font>
        <color rgb="FF002060"/>
      </font>
      <fill>
        <gradientFill degree="90">
          <stop position="0">
            <color rgb="FFCCFF33"/>
          </stop>
          <stop position="1">
            <color rgb="FFFFFF66"/>
          </stop>
        </gradientFill>
      </fill>
    </dxf>
    <dxf>
      <fill>
        <patternFill>
          <bgColor theme="4" tint="0.39994506668294322"/>
        </patternFill>
      </fill>
    </dxf>
    <dxf>
      <font>
        <color rgb="FF002060"/>
      </font>
      <fill>
        <patternFill>
          <bgColor rgb="FFCCFF33"/>
        </patternFill>
      </fill>
    </dxf>
    <dxf>
      <fill>
        <patternFill>
          <bgColor theme="4" tint="0.39994506668294322"/>
        </patternFill>
      </fill>
    </dxf>
    <dxf>
      <font>
        <color rgb="FF002060"/>
      </font>
      <fill>
        <patternFill>
          <bgColor rgb="FFCCFF33"/>
        </patternFill>
      </fill>
    </dxf>
    <dxf>
      <fill>
        <patternFill>
          <bgColor theme="4" tint="0.39994506668294322"/>
        </patternFill>
      </fill>
    </dxf>
    <dxf>
      <font>
        <color rgb="FF002060"/>
      </font>
      <fill>
        <patternFill>
          <bgColor rgb="FFCCFF33"/>
        </patternFill>
      </fill>
    </dxf>
    <dxf>
      <fill>
        <patternFill>
          <bgColor rgb="FFFF0000"/>
        </patternFill>
      </fill>
    </dxf>
    <dxf>
      <font>
        <color theme="0"/>
      </font>
      <fill>
        <patternFill>
          <bgColor rgb="FFFF0000"/>
        </patternFill>
      </fill>
    </dxf>
    <dxf>
      <font>
        <color theme="0"/>
      </font>
      <fill>
        <patternFill>
          <bgColor rgb="FF92D050"/>
        </patternFill>
      </fill>
    </dxf>
    <dxf>
      <font>
        <color theme="0"/>
      </font>
      <fill>
        <patternFill>
          <bgColor rgb="FFFF0000"/>
        </patternFill>
      </fill>
    </dxf>
    <dxf>
      <fill>
        <patternFill>
          <bgColor rgb="FF00B050"/>
        </patternFill>
      </fill>
    </dxf>
    <dxf>
      <fill>
        <patternFill>
          <bgColor rgb="FFFFC7CE"/>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dxf>
    <dxf>
      <font>
        <color theme="0"/>
      </font>
      <fill>
        <patternFill>
          <bgColor rgb="FF3366FF"/>
        </patternFill>
      </fill>
    </dxf>
    <dxf>
      <fill>
        <patternFill>
          <bgColor rgb="FFFF0066"/>
        </patternFill>
      </fill>
    </dxf>
    <dxf>
      <font>
        <color rgb="FF002060"/>
      </font>
      <fill>
        <patternFill>
          <bgColor rgb="FFCCFF33"/>
        </patternFill>
      </fill>
    </dxf>
    <dxf>
      <fill>
        <patternFill>
          <bgColor theme="4" tint="0.39994506668294322"/>
        </patternFill>
      </fill>
    </dxf>
    <dxf>
      <font>
        <color rgb="FF002060"/>
      </font>
      <fill>
        <gradientFill degree="90">
          <stop position="0">
            <color rgb="FFCCFF33"/>
          </stop>
          <stop position="1">
            <color rgb="FFFFFF66"/>
          </stop>
        </gradientFill>
      </fill>
    </dxf>
    <dxf>
      <font>
        <color rgb="FF002060"/>
      </font>
      <fill>
        <gradientFill degree="90">
          <stop position="0">
            <color theme="4" tint="0.40000610370189521"/>
          </stop>
          <stop position="1">
            <color theme="5" tint="0.59999389629810485"/>
          </stop>
        </gradientFill>
      </fill>
    </dxf>
    <dxf>
      <fill>
        <patternFill>
          <bgColor theme="4" tint="0.39994506668294322"/>
        </patternFill>
      </fill>
    </dxf>
    <dxf>
      <font>
        <color rgb="FF002060"/>
      </font>
      <fill>
        <patternFill>
          <bgColor rgb="FFCCFF33"/>
        </patternFill>
      </fill>
    </dxf>
    <dxf>
      <font>
        <color rgb="FF002060"/>
      </font>
      <fill>
        <patternFill>
          <bgColor rgb="FFCCFF33"/>
        </patternFill>
      </fill>
    </dxf>
    <dxf>
      <fill>
        <patternFill>
          <bgColor theme="4" tint="0.39994506668294322"/>
        </patternFill>
      </fill>
    </dxf>
    <dxf>
      <fill>
        <patternFill>
          <bgColor rgb="FFFF0000"/>
        </patternFill>
      </fill>
    </dxf>
    <dxf>
      <font>
        <color theme="0"/>
      </font>
      <fill>
        <patternFill>
          <bgColor rgb="FFFF0000"/>
        </patternFill>
      </fill>
    </dxf>
    <dxf>
      <fill>
        <patternFill>
          <bgColor rgb="FF00B050"/>
        </patternFill>
      </fill>
    </dxf>
    <dxf>
      <font>
        <color theme="0"/>
      </font>
      <fill>
        <patternFill>
          <bgColor rgb="FFFF0000"/>
        </patternFill>
      </fill>
    </dxf>
    <dxf>
      <font>
        <color theme="0"/>
      </font>
      <fill>
        <patternFill>
          <bgColor rgb="FF92D050"/>
        </patternFill>
      </fill>
    </dxf>
    <dxf>
      <fill>
        <patternFill>
          <bgColor rgb="FFFFC7CE"/>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dxf>
    <dxf>
      <font>
        <color theme="0"/>
      </font>
      <fill>
        <patternFill>
          <bgColor rgb="FF3366FF"/>
        </patternFill>
      </fill>
    </dxf>
    <dxf>
      <fill>
        <patternFill>
          <bgColor rgb="FFFF0066"/>
        </patternFill>
      </fill>
    </dxf>
    <dxf>
      <fill>
        <gradientFill degree="90">
          <stop position="0">
            <color rgb="FFCCFF33"/>
          </stop>
          <stop position="1">
            <color theme="5" tint="0.59999389629810485"/>
          </stop>
        </gradientFill>
      </fill>
    </dxf>
    <dxf>
      <font>
        <color rgb="FF002060"/>
      </font>
      <fill>
        <patternFill>
          <bgColor rgb="FFCCFF33"/>
        </patternFill>
      </fill>
    </dxf>
    <dxf>
      <fill>
        <patternFill>
          <bgColor theme="4" tint="0.39994506668294322"/>
        </patternFill>
      </fill>
    </dxf>
    <dxf>
      <font>
        <color rgb="FF002060"/>
      </font>
      <fill>
        <gradientFill degree="90">
          <stop position="0">
            <color rgb="FFCCFF33"/>
          </stop>
          <stop position="1">
            <color rgb="FFFFFF66"/>
          </stop>
        </gradientFill>
      </fill>
    </dxf>
    <dxf>
      <font>
        <color rgb="FF002060"/>
      </font>
      <fill>
        <gradientFill degree="90">
          <stop position="0">
            <color theme="4" tint="0.40000610370189521"/>
          </stop>
          <stop position="1">
            <color theme="5" tint="0.59999389629810485"/>
          </stop>
        </gradientFill>
      </fill>
    </dxf>
    <dxf>
      <font>
        <color rgb="FF002060"/>
      </font>
      <fill>
        <patternFill>
          <bgColor rgb="FFCCFF33"/>
        </patternFill>
      </fill>
    </dxf>
    <dxf>
      <fill>
        <patternFill>
          <bgColor theme="4" tint="0.39994506668294322"/>
        </patternFill>
      </fill>
    </dxf>
    <dxf>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00B050"/>
        </patternFill>
      </fill>
    </dxf>
    <dxf>
      <fill>
        <patternFill>
          <bgColor rgb="FFFFC7CE"/>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ill>
        <patternFill>
          <bgColor rgb="FFFF0066"/>
        </patternFill>
      </fill>
    </dxf>
    <dxf>
      <font>
        <color theme="0"/>
      </font>
    </dxf>
    <dxf>
      <font>
        <color theme="0"/>
      </font>
      <fill>
        <patternFill>
          <bgColor rgb="FF3366FF"/>
        </patternFill>
      </fill>
    </dxf>
  </dxfs>
  <tableStyles count="0" defaultTableStyle="TableStyleMedium2" defaultPivotStyle="PivotStyleLight16"/>
  <colors>
    <mruColors>
      <color rgb="FFCCFF99"/>
      <color rgb="FF97C1FF"/>
      <color rgb="FF7DB2FF"/>
      <color rgb="FF65A3FF"/>
      <color rgb="FF0066FF"/>
      <color rgb="FFFFC000"/>
      <color rgb="FFFFD347"/>
      <color rgb="FFFFD85B"/>
      <color rgb="FFFFDC6D"/>
      <color rgb="FFFFCC2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0</xdr:col>
      <xdr:colOff>473764</xdr:colOff>
      <xdr:row>0</xdr:row>
      <xdr:rowOff>1451446</xdr:rowOff>
    </xdr:from>
    <xdr:ext cx="12197208" cy="1080000"/>
    <xdr:sp macro="" textlink="">
      <xdr:nvSpPr>
        <xdr:cNvPr id="8" name="ZoneTexte 7">
          <a:extLst>
            <a:ext uri="{FF2B5EF4-FFF2-40B4-BE49-F238E27FC236}">
              <a16:creationId xmlns:a16="http://schemas.microsoft.com/office/drawing/2014/main" id="{00000000-0008-0000-0000-000008000000}"/>
            </a:ext>
          </a:extLst>
        </xdr:cNvPr>
        <xdr:cNvSpPr txBox="1"/>
      </xdr:nvSpPr>
      <xdr:spPr>
        <a:xfrm>
          <a:off x="473764" y="1451446"/>
          <a:ext cx="12197208" cy="1080000"/>
        </a:xfrm>
        <a:prstGeom prst="round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4000" b="1" cap="none" spc="0">
              <a:ln w="18000">
                <a:solidFill>
                  <a:schemeClr val="accent2">
                    <a:satMod val="140000"/>
                  </a:schemeClr>
                </a:solidFill>
                <a:prstDash val="solid"/>
                <a:miter lim="800000"/>
              </a:ln>
              <a:solidFill>
                <a:sysClr val="windowText" lastClr="000000"/>
              </a:solidFill>
              <a:effectLst>
                <a:outerShdw blurRad="25500" dist="23000" dir="7020000" algn="tl">
                  <a:srgbClr val="000000">
                    <a:alpha val="50000"/>
                  </a:srgbClr>
                </a:outerShdw>
              </a:effectLst>
              <a:latin typeface="Arial" panose="020B0604020202020204" pitchFamily="34" charset="0"/>
              <a:cs typeface="Arial" panose="020B0604020202020204" pitchFamily="34" charset="0"/>
            </a:rPr>
            <a:t>   </a:t>
          </a:r>
          <a:r>
            <a:rPr kumimoji="0" lang="fr-FR" sz="4000" b="1" i="0" u="none" strike="noStrike" kern="0" cap="none" spc="0" normalizeH="0" baseline="0" noProof="0">
              <a:ln w="18000">
                <a:solidFill>
                  <a:srgbClr val="CCB400">
                    <a:satMod val="140000"/>
                  </a:srgbClr>
                </a:solidFill>
                <a:prstDash val="solid"/>
                <a:miter lim="800000"/>
              </a:ln>
              <a:solidFill>
                <a:sysClr val="windowText" lastClr="000000"/>
              </a:solidFill>
              <a:effectLst>
                <a:outerShdw blurRad="25500" dist="23000" dir="7020000" algn="tl">
                  <a:srgbClr val="000000">
                    <a:alpha val="50000"/>
                  </a:srgbClr>
                </a:outerShdw>
              </a:effectLst>
              <a:uLnTx/>
              <a:uFillTx/>
              <a:latin typeface="Arial" panose="020B0604020202020204" pitchFamily="34" charset="0"/>
              <a:ea typeface="+mn-ea"/>
              <a:cs typeface="Arial" panose="020B0604020202020204" pitchFamily="34" charset="0"/>
            </a:rPr>
            <a:t>CAP Menuisier fabricant</a:t>
          </a:r>
          <a:endParaRPr lang="fr-FR" sz="4000" b="1" cap="none" spc="0">
            <a:ln w="18000">
              <a:solidFill>
                <a:schemeClr val="accent2">
                  <a:satMod val="140000"/>
                </a:schemeClr>
              </a:solidFill>
              <a:prstDash val="solid"/>
              <a:miter lim="800000"/>
            </a:ln>
            <a:solidFill>
              <a:sysClr val="windowText" lastClr="000000"/>
            </a:solidFill>
            <a:effectLst>
              <a:outerShdw blurRad="25500" dist="23000" dir="7020000" algn="tl">
                <a:srgbClr val="000000">
                  <a:alpha val="50000"/>
                </a:srgbClr>
              </a:outerShdw>
            </a:effectLst>
            <a:latin typeface="Arial" panose="020B0604020202020204" pitchFamily="34" charset="0"/>
            <a:cs typeface="Arial" panose="020B0604020202020204" pitchFamily="34" charset="0"/>
          </a:endParaRPr>
        </a:p>
      </xdr:txBody>
    </xdr:sp>
    <xdr:clientData/>
  </xdr:oneCellAnchor>
  <xdr:twoCellAnchor>
    <xdr:from>
      <xdr:col>1</xdr:col>
      <xdr:colOff>20692</xdr:colOff>
      <xdr:row>0</xdr:row>
      <xdr:rowOff>261710</xdr:rowOff>
    </xdr:from>
    <xdr:to>
      <xdr:col>8</xdr:col>
      <xdr:colOff>1441560</xdr:colOff>
      <xdr:row>0</xdr:row>
      <xdr:rowOff>1341710</xdr:rowOff>
    </xdr:to>
    <xdr:sp macro="" textlink="">
      <xdr:nvSpPr>
        <xdr:cNvPr id="9" name="ZoneTexte 8">
          <a:extLst>
            <a:ext uri="{FF2B5EF4-FFF2-40B4-BE49-F238E27FC236}">
              <a16:creationId xmlns:a16="http://schemas.microsoft.com/office/drawing/2014/main" id="{00000000-0008-0000-0000-000009000000}"/>
            </a:ext>
          </a:extLst>
        </xdr:cNvPr>
        <xdr:cNvSpPr txBox="1"/>
      </xdr:nvSpPr>
      <xdr:spPr>
        <a:xfrm>
          <a:off x="519933" y="261710"/>
          <a:ext cx="12463299" cy="1080000"/>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fr-FR" sz="3200" b="1">
              <a:latin typeface="Arial" panose="020B0604020202020204" pitchFamily="34" charset="0"/>
              <a:cs typeface="Arial" panose="020B0604020202020204" pitchFamily="34" charset="0"/>
            </a:rPr>
            <a:t>MINISTÈRE DE L'ÉDUCATION NATIONALE                                                                                                                                                                 </a:t>
          </a:r>
        </a:p>
      </xdr:txBody>
    </xdr:sp>
    <xdr:clientData/>
  </xdr:twoCellAnchor>
  <xdr:twoCellAnchor>
    <xdr:from>
      <xdr:col>5</xdr:col>
      <xdr:colOff>754814</xdr:colOff>
      <xdr:row>18</xdr:row>
      <xdr:rowOff>430166</xdr:rowOff>
    </xdr:from>
    <xdr:to>
      <xdr:col>7</xdr:col>
      <xdr:colOff>188776</xdr:colOff>
      <xdr:row>18</xdr:row>
      <xdr:rowOff>430166</xdr:rowOff>
    </xdr:to>
    <xdr:cxnSp macro="">
      <xdr:nvCxnSpPr>
        <xdr:cNvPr id="6" name="Connecteur droit avec flèche 5">
          <a:extLst>
            <a:ext uri="{FF2B5EF4-FFF2-40B4-BE49-F238E27FC236}">
              <a16:creationId xmlns:a16="http://schemas.microsoft.com/office/drawing/2014/main" id="{00000000-0008-0000-0000-000006000000}"/>
            </a:ext>
          </a:extLst>
        </xdr:cNvPr>
        <xdr:cNvCxnSpPr/>
      </xdr:nvCxnSpPr>
      <xdr:spPr>
        <a:xfrm>
          <a:off x="9650721" y="10052631"/>
          <a:ext cx="1188334" cy="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5</xdr:col>
      <xdr:colOff>748862</xdr:colOff>
      <xdr:row>19</xdr:row>
      <xdr:rowOff>417028</xdr:rowOff>
    </xdr:from>
    <xdr:to>
      <xdr:col>7</xdr:col>
      <xdr:colOff>182824</xdr:colOff>
      <xdr:row>19</xdr:row>
      <xdr:rowOff>417028</xdr:rowOff>
    </xdr:to>
    <xdr:cxnSp macro="">
      <xdr:nvCxnSpPr>
        <xdr:cNvPr id="7" name="Connecteur droit avec flèche 6">
          <a:extLst>
            <a:ext uri="{FF2B5EF4-FFF2-40B4-BE49-F238E27FC236}">
              <a16:creationId xmlns:a16="http://schemas.microsoft.com/office/drawing/2014/main" id="{00000000-0008-0000-0000-000007000000}"/>
            </a:ext>
          </a:extLst>
        </xdr:cNvPr>
        <xdr:cNvCxnSpPr/>
      </xdr:nvCxnSpPr>
      <xdr:spPr>
        <a:xfrm>
          <a:off x="9644769" y="10801493"/>
          <a:ext cx="1188334" cy="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19706</xdr:colOff>
      <xdr:row>1</xdr:row>
      <xdr:rowOff>0</xdr:rowOff>
    </xdr:from>
    <xdr:to>
      <xdr:col>17</xdr:col>
      <xdr:colOff>932792</xdr:colOff>
      <xdr:row>1</xdr:row>
      <xdr:rowOff>1080000</xdr:rowOff>
    </xdr:to>
    <xdr:sp macro="" textlink="">
      <xdr:nvSpPr>
        <xdr:cNvPr id="4" name="ZoneTexte 3">
          <a:extLst>
            <a:ext uri="{FF2B5EF4-FFF2-40B4-BE49-F238E27FC236}">
              <a16:creationId xmlns:a16="http://schemas.microsoft.com/office/drawing/2014/main" id="{00000000-0008-0000-0100-000004000000}"/>
            </a:ext>
          </a:extLst>
        </xdr:cNvPr>
        <xdr:cNvSpPr txBox="1"/>
      </xdr:nvSpPr>
      <xdr:spPr>
        <a:xfrm>
          <a:off x="134006" y="254000"/>
          <a:ext cx="18159686" cy="1080000"/>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fr-FR" sz="3200" b="1">
              <a:latin typeface="Arial" panose="020B0604020202020204" pitchFamily="34" charset="0"/>
              <a:cs typeface="Arial" panose="020B0604020202020204" pitchFamily="34" charset="0"/>
            </a:rPr>
            <a:t>MINISTÈRE DE L'ÉDUCATION NATIONALE                                                                                                                                                                 </a:t>
          </a:r>
        </a:p>
      </xdr:txBody>
    </xdr:sp>
    <xdr:clientData/>
  </xdr:twoCellAnchor>
  <xdr:oneCellAnchor>
    <xdr:from>
      <xdr:col>0</xdr:col>
      <xdr:colOff>88901</xdr:colOff>
      <xdr:row>1</xdr:row>
      <xdr:rowOff>1168720</xdr:rowOff>
    </xdr:from>
    <xdr:ext cx="18841914" cy="1620000"/>
    <xdr:sp macro="" textlink="">
      <xdr:nvSpPr>
        <xdr:cNvPr id="5" name="ZoneTexte 4">
          <a:extLst>
            <a:ext uri="{FF2B5EF4-FFF2-40B4-BE49-F238E27FC236}">
              <a16:creationId xmlns:a16="http://schemas.microsoft.com/office/drawing/2014/main" id="{00000000-0008-0000-0100-000005000000}"/>
            </a:ext>
          </a:extLst>
        </xdr:cNvPr>
        <xdr:cNvSpPr txBox="1"/>
      </xdr:nvSpPr>
      <xdr:spPr>
        <a:xfrm>
          <a:off x="88901" y="1419091"/>
          <a:ext cx="18841914" cy="1620000"/>
        </a:xfrm>
        <a:prstGeom prst="round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fr-FR" sz="4000" b="1" cap="none" spc="0">
              <a:ln w="18000">
                <a:solidFill>
                  <a:schemeClr val="accent2">
                    <a:satMod val="140000"/>
                  </a:schemeClr>
                </a:solidFill>
                <a:prstDash val="solid"/>
                <a:miter lim="800000"/>
              </a:ln>
              <a:solidFill>
                <a:sysClr val="windowText" lastClr="000000"/>
              </a:solidFill>
              <a:effectLst>
                <a:outerShdw blurRad="25500" dist="23000" dir="7020000" algn="tl">
                  <a:srgbClr val="000000">
                    <a:alpha val="50000"/>
                  </a:srgbClr>
                </a:outerShdw>
              </a:effectLst>
              <a:latin typeface="Arial" panose="020B0604020202020204" pitchFamily="34" charset="0"/>
              <a:cs typeface="Arial" panose="020B0604020202020204" pitchFamily="34" charset="0"/>
            </a:rPr>
            <a:t>CAP Menuisier fabricant</a:t>
          </a:r>
        </a:p>
        <a:p>
          <a:pPr marL="0" marR="0" indent="0" algn="ctr" defTabSz="914400" eaLnBrk="1" fontAlgn="auto" latinLnBrk="0" hangingPunct="1">
            <a:lnSpc>
              <a:spcPct val="100000"/>
            </a:lnSpc>
            <a:spcBef>
              <a:spcPts val="0"/>
            </a:spcBef>
            <a:spcAft>
              <a:spcPts val="0"/>
            </a:spcAft>
            <a:buClrTx/>
            <a:buSzTx/>
            <a:buFontTx/>
            <a:buNone/>
            <a:tabLst/>
            <a:defRPr/>
          </a:pPr>
          <a:r>
            <a:rPr lang="fr-FR" sz="4000" b="1" cap="none" spc="0">
              <a:ln w="18000">
                <a:solidFill>
                  <a:schemeClr val="accent2">
                    <a:satMod val="140000"/>
                  </a:schemeClr>
                </a:solidFill>
                <a:prstDash val="solid"/>
                <a:miter lim="800000"/>
              </a:ln>
              <a:solidFill>
                <a:sysClr val="windowText" lastClr="000000"/>
              </a:solidFill>
              <a:effectLst>
                <a:outerShdw blurRad="25500" dist="23000" dir="7020000" algn="tl">
                  <a:srgbClr val="000000">
                    <a:alpha val="50000"/>
                  </a:srgbClr>
                </a:outerShdw>
              </a:effectLst>
              <a:latin typeface="Arial" panose="020B0604020202020204" pitchFamily="34" charset="0"/>
              <a:cs typeface="Arial" panose="020B0604020202020204" pitchFamily="34" charset="0"/>
            </a:rPr>
            <a:t>Épreuve EP1 - Évaluation en centre de formation</a:t>
          </a:r>
        </a:p>
      </xdr:txBody>
    </xdr:sp>
    <xdr:clientData/>
  </xdr:oneCellAnchor>
  <xdr:twoCellAnchor>
    <xdr:from>
      <xdr:col>17</xdr:col>
      <xdr:colOff>247650</xdr:colOff>
      <xdr:row>13</xdr:row>
      <xdr:rowOff>533400</xdr:rowOff>
    </xdr:from>
    <xdr:to>
      <xdr:col>17</xdr:col>
      <xdr:colOff>624417</xdr:colOff>
      <xdr:row>13</xdr:row>
      <xdr:rowOff>835025</xdr:rowOff>
    </xdr:to>
    <xdr:sp macro="" textlink="">
      <xdr:nvSpPr>
        <xdr:cNvPr id="8" name="Flèche vers le bas 7">
          <a:extLst>
            <a:ext uri="{FF2B5EF4-FFF2-40B4-BE49-F238E27FC236}">
              <a16:creationId xmlns:a16="http://schemas.microsoft.com/office/drawing/2014/main" id="{00000000-0008-0000-0100-000008000000}"/>
            </a:ext>
          </a:extLst>
        </xdr:cNvPr>
        <xdr:cNvSpPr/>
      </xdr:nvSpPr>
      <xdr:spPr>
        <a:xfrm>
          <a:off x="17767300" y="9118600"/>
          <a:ext cx="376767" cy="301625"/>
        </a:xfrm>
        <a:prstGeom prst="downArrow">
          <a:avLst/>
        </a:prstGeom>
        <a:solidFill>
          <a:srgbClr val="CCFF66"/>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17</xdr:col>
      <xdr:colOff>247650</xdr:colOff>
      <xdr:row>13</xdr:row>
      <xdr:rowOff>533400</xdr:rowOff>
    </xdr:from>
    <xdr:to>
      <xdr:col>17</xdr:col>
      <xdr:colOff>624417</xdr:colOff>
      <xdr:row>13</xdr:row>
      <xdr:rowOff>835025</xdr:rowOff>
    </xdr:to>
    <xdr:sp macro="" textlink="">
      <xdr:nvSpPr>
        <xdr:cNvPr id="10" name="Flèche vers le bas 7">
          <a:extLst>
            <a:ext uri="{FF2B5EF4-FFF2-40B4-BE49-F238E27FC236}">
              <a16:creationId xmlns:a16="http://schemas.microsoft.com/office/drawing/2014/main" id="{FBC16FE6-69F0-43FB-A8B8-675CE10E8C29}"/>
            </a:ext>
          </a:extLst>
        </xdr:cNvPr>
        <xdr:cNvSpPr/>
      </xdr:nvSpPr>
      <xdr:spPr>
        <a:xfrm>
          <a:off x="18234660" y="8206740"/>
          <a:ext cx="376767" cy="301625"/>
        </a:xfrm>
        <a:prstGeom prst="downArrow">
          <a:avLst/>
        </a:prstGeom>
        <a:solidFill>
          <a:srgbClr val="CCFF66"/>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224060</xdr:colOff>
      <xdr:row>13</xdr:row>
      <xdr:rowOff>527538</xdr:rowOff>
    </xdr:from>
    <xdr:to>
      <xdr:col>17</xdr:col>
      <xdr:colOff>600827</xdr:colOff>
      <xdr:row>13</xdr:row>
      <xdr:rowOff>829163</xdr:rowOff>
    </xdr:to>
    <xdr:sp macro="" textlink="">
      <xdr:nvSpPr>
        <xdr:cNvPr id="7" name="Flèche vers le bas 6">
          <a:extLst>
            <a:ext uri="{FF2B5EF4-FFF2-40B4-BE49-F238E27FC236}">
              <a16:creationId xmlns:a16="http://schemas.microsoft.com/office/drawing/2014/main" id="{00000000-0008-0000-0200-000007000000}"/>
            </a:ext>
          </a:extLst>
        </xdr:cNvPr>
        <xdr:cNvSpPr/>
      </xdr:nvSpPr>
      <xdr:spPr>
        <a:xfrm>
          <a:off x="17757836" y="9127252"/>
          <a:ext cx="376767" cy="301625"/>
        </a:xfrm>
        <a:prstGeom prst="downArrow">
          <a:avLst/>
        </a:prstGeom>
        <a:solidFill>
          <a:srgbClr val="CCFF99"/>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7192</xdr:colOff>
      <xdr:row>1</xdr:row>
      <xdr:rowOff>0</xdr:rowOff>
    </xdr:from>
    <xdr:to>
      <xdr:col>17</xdr:col>
      <xdr:colOff>892630</xdr:colOff>
      <xdr:row>1</xdr:row>
      <xdr:rowOff>1080000</xdr:rowOff>
    </xdr:to>
    <xdr:sp macro="" textlink="">
      <xdr:nvSpPr>
        <xdr:cNvPr id="14" name="ZoneTexte 13">
          <a:extLst>
            <a:ext uri="{FF2B5EF4-FFF2-40B4-BE49-F238E27FC236}">
              <a16:creationId xmlns:a16="http://schemas.microsoft.com/office/drawing/2014/main" id="{00000000-0008-0000-0200-00000E000000}"/>
            </a:ext>
          </a:extLst>
        </xdr:cNvPr>
        <xdr:cNvSpPr txBox="1"/>
      </xdr:nvSpPr>
      <xdr:spPr>
        <a:xfrm>
          <a:off x="137821" y="272143"/>
          <a:ext cx="18759780" cy="1080000"/>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fr-FR" sz="3200" b="1">
              <a:latin typeface="Arial" panose="020B0604020202020204" pitchFamily="34" charset="0"/>
              <a:cs typeface="Arial" panose="020B0604020202020204" pitchFamily="34" charset="0"/>
            </a:rPr>
            <a:t>MINISTÈRE DE L'ÉDUCATION NATIONALE                                                                                                                                                                 </a:t>
          </a:r>
        </a:p>
      </xdr:txBody>
    </xdr:sp>
    <xdr:clientData/>
  </xdr:twoCellAnchor>
  <xdr:oneCellAnchor>
    <xdr:from>
      <xdr:col>0</xdr:col>
      <xdr:colOff>115455</xdr:colOff>
      <xdr:row>1</xdr:row>
      <xdr:rowOff>1202324</xdr:rowOff>
    </xdr:from>
    <xdr:ext cx="18795999" cy="1620000"/>
    <xdr:sp macro="" textlink="">
      <xdr:nvSpPr>
        <xdr:cNvPr id="15" name="ZoneTexte 14">
          <a:extLst>
            <a:ext uri="{FF2B5EF4-FFF2-40B4-BE49-F238E27FC236}">
              <a16:creationId xmlns:a16="http://schemas.microsoft.com/office/drawing/2014/main" id="{00000000-0008-0000-0200-00000F000000}"/>
            </a:ext>
          </a:extLst>
        </xdr:cNvPr>
        <xdr:cNvSpPr txBox="1"/>
      </xdr:nvSpPr>
      <xdr:spPr>
        <a:xfrm>
          <a:off x="115455" y="1467869"/>
          <a:ext cx="18795999" cy="1620000"/>
        </a:xfrm>
        <a:prstGeom prst="round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fr-FR" sz="4000" b="1" cap="none" spc="0">
              <a:ln w="18000">
                <a:solidFill>
                  <a:schemeClr val="accent2">
                    <a:satMod val="140000"/>
                  </a:schemeClr>
                </a:solidFill>
                <a:prstDash val="solid"/>
                <a:miter lim="800000"/>
              </a:ln>
              <a:solidFill>
                <a:sysClr val="windowText" lastClr="000000"/>
              </a:solidFill>
              <a:effectLst>
                <a:outerShdw blurRad="25500" dist="23000" dir="7020000" algn="tl">
                  <a:srgbClr val="000000">
                    <a:alpha val="50000"/>
                  </a:srgbClr>
                </a:outerShdw>
              </a:effectLst>
              <a:latin typeface="Arial" panose="020B0604020202020204" pitchFamily="34" charset="0"/>
              <a:cs typeface="Arial" panose="020B0604020202020204" pitchFamily="34" charset="0"/>
            </a:rPr>
            <a:t>CAP Menuisier</a:t>
          </a:r>
          <a:r>
            <a:rPr lang="fr-FR" sz="4000" b="1" cap="none" spc="0" baseline="0">
              <a:ln w="18000">
                <a:solidFill>
                  <a:schemeClr val="accent2">
                    <a:satMod val="140000"/>
                  </a:schemeClr>
                </a:solidFill>
                <a:prstDash val="solid"/>
                <a:miter lim="800000"/>
              </a:ln>
              <a:solidFill>
                <a:sysClr val="windowText" lastClr="000000"/>
              </a:solidFill>
              <a:effectLst>
                <a:outerShdw blurRad="25500" dist="23000" dir="7020000" algn="tl">
                  <a:srgbClr val="000000">
                    <a:alpha val="50000"/>
                  </a:srgbClr>
                </a:outerShdw>
              </a:effectLst>
              <a:latin typeface="Arial" panose="020B0604020202020204" pitchFamily="34" charset="0"/>
              <a:cs typeface="Arial" panose="020B0604020202020204" pitchFamily="34" charset="0"/>
            </a:rPr>
            <a:t> fabricant</a:t>
          </a:r>
          <a:endParaRPr lang="fr-FR" sz="4000" b="1" cap="none" spc="0">
            <a:ln w="18000">
              <a:solidFill>
                <a:schemeClr val="accent2">
                  <a:satMod val="140000"/>
                </a:schemeClr>
              </a:solidFill>
              <a:prstDash val="solid"/>
              <a:miter lim="800000"/>
            </a:ln>
            <a:solidFill>
              <a:sysClr val="windowText" lastClr="000000"/>
            </a:solidFill>
            <a:effectLst>
              <a:outerShdw blurRad="25500" dist="23000" dir="7020000" algn="tl">
                <a:srgbClr val="000000">
                  <a:alpha val="50000"/>
                </a:srgbClr>
              </a:outerShdw>
            </a:effectLst>
            <a:latin typeface="Arial" panose="020B0604020202020204" pitchFamily="34" charset="0"/>
            <a:cs typeface="Arial" panose="020B0604020202020204" pitchFamily="34"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fr-FR" sz="4000" b="1" cap="none" spc="0">
              <a:ln w="18000">
                <a:solidFill>
                  <a:schemeClr val="accent2">
                    <a:satMod val="140000"/>
                  </a:schemeClr>
                </a:solidFill>
                <a:prstDash val="solid"/>
                <a:miter lim="800000"/>
              </a:ln>
              <a:solidFill>
                <a:sysClr val="windowText" lastClr="000000"/>
              </a:solidFill>
              <a:effectLst>
                <a:outerShdw blurRad="25500" dist="23000" dir="7020000" algn="tl">
                  <a:srgbClr val="000000">
                    <a:alpha val="50000"/>
                  </a:srgbClr>
                </a:outerShdw>
              </a:effectLst>
              <a:latin typeface="Arial" panose="020B0604020202020204" pitchFamily="34" charset="0"/>
              <a:cs typeface="Arial" panose="020B0604020202020204" pitchFamily="34" charset="0"/>
            </a:rPr>
            <a:t>Épreuve EP2 - Évaluation en centre de formation</a:t>
          </a:r>
        </a:p>
      </xdr:txBody>
    </xdr:sp>
    <xdr:clientData/>
  </xdr:oneCellAnchor>
  <xdr:twoCellAnchor>
    <xdr:from>
      <xdr:col>17</xdr:col>
      <xdr:colOff>224060</xdr:colOff>
      <xdr:row>13</xdr:row>
      <xdr:rowOff>527538</xdr:rowOff>
    </xdr:from>
    <xdr:to>
      <xdr:col>17</xdr:col>
      <xdr:colOff>600827</xdr:colOff>
      <xdr:row>13</xdr:row>
      <xdr:rowOff>829163</xdr:rowOff>
    </xdr:to>
    <xdr:sp macro="" textlink="">
      <xdr:nvSpPr>
        <xdr:cNvPr id="9" name="Flèche vers le bas 6">
          <a:extLst>
            <a:ext uri="{FF2B5EF4-FFF2-40B4-BE49-F238E27FC236}">
              <a16:creationId xmlns:a16="http://schemas.microsoft.com/office/drawing/2014/main" id="{A11664D5-3CFF-4476-BBE4-394D223B6AA3}"/>
            </a:ext>
          </a:extLst>
        </xdr:cNvPr>
        <xdr:cNvSpPr/>
      </xdr:nvSpPr>
      <xdr:spPr>
        <a:xfrm>
          <a:off x="18214880" y="8231358"/>
          <a:ext cx="376767" cy="301625"/>
        </a:xfrm>
        <a:prstGeom prst="downArrow">
          <a:avLst/>
        </a:prstGeom>
        <a:solidFill>
          <a:srgbClr val="CCFF99"/>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124810</xdr:colOff>
      <xdr:row>1</xdr:row>
      <xdr:rowOff>1209346</xdr:rowOff>
    </xdr:from>
    <xdr:ext cx="18229245" cy="1620000"/>
    <xdr:sp macro="" textlink="">
      <xdr:nvSpPr>
        <xdr:cNvPr id="2" name="ZoneTexte 1">
          <a:extLst>
            <a:ext uri="{FF2B5EF4-FFF2-40B4-BE49-F238E27FC236}">
              <a16:creationId xmlns:a16="http://schemas.microsoft.com/office/drawing/2014/main" id="{00000000-0008-0000-0300-000002000000}"/>
            </a:ext>
          </a:extLst>
        </xdr:cNvPr>
        <xdr:cNvSpPr txBox="1"/>
      </xdr:nvSpPr>
      <xdr:spPr>
        <a:xfrm>
          <a:off x="124810" y="1478674"/>
          <a:ext cx="18229245" cy="1620000"/>
        </a:xfrm>
        <a:prstGeom prst="round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4000" b="1" i="0" u="none" strike="noStrike" kern="0" cap="none" spc="0" normalizeH="0" baseline="0" noProof="0">
              <a:ln w="18000">
                <a:solidFill>
                  <a:srgbClr val="CCB400">
                    <a:satMod val="140000"/>
                  </a:srgbClr>
                </a:solidFill>
                <a:prstDash val="solid"/>
                <a:miter lim="800000"/>
              </a:ln>
              <a:solidFill>
                <a:sysClr val="windowText" lastClr="000000"/>
              </a:solidFill>
              <a:effectLst>
                <a:outerShdw blurRad="25500" dist="23000" dir="7020000" algn="tl">
                  <a:srgbClr val="000000">
                    <a:alpha val="50000"/>
                  </a:srgbClr>
                </a:outerShdw>
              </a:effectLst>
              <a:uLnTx/>
              <a:uFillTx/>
              <a:latin typeface="Arial" panose="020B0604020202020204" pitchFamily="34" charset="0"/>
              <a:ea typeface="+mn-ea"/>
              <a:cs typeface="Arial" panose="020B0604020202020204" pitchFamily="34" charset="0"/>
            </a:rPr>
            <a:t>CAP Menuisier fabricant</a:t>
          </a:r>
        </a:p>
        <a:p>
          <a:pPr marL="0" marR="0" lvl="0" indent="0" algn="ctr" defTabSz="914400" eaLnBrk="1" fontAlgn="auto" latinLnBrk="0" hangingPunct="1">
            <a:lnSpc>
              <a:spcPct val="100000"/>
            </a:lnSpc>
            <a:spcBef>
              <a:spcPts val="0"/>
            </a:spcBef>
            <a:spcAft>
              <a:spcPts val="0"/>
            </a:spcAft>
            <a:buClrTx/>
            <a:buSzTx/>
            <a:buFontTx/>
            <a:buNone/>
            <a:tabLst/>
            <a:defRPr/>
          </a:pPr>
          <a:r>
            <a:rPr lang="fr-FR" sz="4000" b="1" cap="none" spc="0">
              <a:ln w="18000">
                <a:solidFill>
                  <a:schemeClr val="accent2">
                    <a:satMod val="140000"/>
                  </a:schemeClr>
                </a:solidFill>
                <a:prstDash val="solid"/>
                <a:miter lim="800000"/>
              </a:ln>
              <a:solidFill>
                <a:sysClr val="windowText" lastClr="000000"/>
              </a:solidFill>
              <a:effectLst>
                <a:outerShdw blurRad="25500" dist="23000" dir="7020000" algn="tl">
                  <a:srgbClr val="000000">
                    <a:alpha val="50000"/>
                  </a:srgbClr>
                </a:outerShdw>
              </a:effectLst>
              <a:latin typeface="Arial" panose="020B0604020202020204" pitchFamily="34" charset="0"/>
              <a:cs typeface="Arial" panose="020B0604020202020204" pitchFamily="34" charset="0"/>
            </a:rPr>
            <a:t>Épreuve EP2 - Évaluation en</a:t>
          </a:r>
          <a:r>
            <a:rPr lang="fr-FR" sz="4000" b="1" cap="none" spc="0" baseline="0">
              <a:ln w="18000">
                <a:solidFill>
                  <a:schemeClr val="accent2">
                    <a:satMod val="140000"/>
                  </a:schemeClr>
                </a:solidFill>
                <a:prstDash val="solid"/>
                <a:miter lim="800000"/>
              </a:ln>
              <a:solidFill>
                <a:sysClr val="windowText" lastClr="000000"/>
              </a:solidFill>
              <a:effectLst>
                <a:outerShdw blurRad="25500" dist="23000" dir="7020000" algn="tl">
                  <a:srgbClr val="000000">
                    <a:alpha val="50000"/>
                  </a:srgbClr>
                </a:outerShdw>
              </a:effectLst>
              <a:latin typeface="Arial" panose="020B0604020202020204" pitchFamily="34" charset="0"/>
              <a:cs typeface="Arial" panose="020B0604020202020204" pitchFamily="34" charset="0"/>
            </a:rPr>
            <a:t> entrepris</a:t>
          </a:r>
          <a:r>
            <a:rPr lang="fr-FR" sz="4000" b="1" cap="none" spc="0">
              <a:ln w="18000">
                <a:solidFill>
                  <a:schemeClr val="accent2">
                    <a:satMod val="140000"/>
                  </a:schemeClr>
                </a:solidFill>
                <a:prstDash val="solid"/>
                <a:miter lim="800000"/>
              </a:ln>
              <a:solidFill>
                <a:sysClr val="windowText" lastClr="000000"/>
              </a:solidFill>
              <a:effectLst>
                <a:outerShdw blurRad="25500" dist="23000" dir="7020000" algn="tl">
                  <a:srgbClr val="000000">
                    <a:alpha val="50000"/>
                  </a:srgbClr>
                </a:outerShdw>
              </a:effectLst>
              <a:latin typeface="Arial" panose="020B0604020202020204" pitchFamily="34" charset="0"/>
              <a:cs typeface="Arial" panose="020B0604020202020204" pitchFamily="34" charset="0"/>
            </a:rPr>
            <a:t>e </a:t>
          </a:r>
        </a:p>
      </xdr:txBody>
    </xdr:sp>
    <xdr:clientData/>
  </xdr:oneCellAnchor>
  <xdr:twoCellAnchor>
    <xdr:from>
      <xdr:col>1</xdr:col>
      <xdr:colOff>0</xdr:colOff>
      <xdr:row>1</xdr:row>
      <xdr:rowOff>0</xdr:rowOff>
    </xdr:from>
    <xdr:to>
      <xdr:col>11</xdr:col>
      <xdr:colOff>315310</xdr:colOff>
      <xdr:row>1</xdr:row>
      <xdr:rowOff>1080000</xdr:rowOff>
    </xdr:to>
    <xdr:sp macro="" textlink="">
      <xdr:nvSpPr>
        <xdr:cNvPr id="5" name="ZoneTexte 4">
          <a:extLst>
            <a:ext uri="{FF2B5EF4-FFF2-40B4-BE49-F238E27FC236}">
              <a16:creationId xmlns:a16="http://schemas.microsoft.com/office/drawing/2014/main" id="{00000000-0008-0000-0300-000005000000}"/>
            </a:ext>
          </a:extLst>
        </xdr:cNvPr>
        <xdr:cNvSpPr txBox="1"/>
      </xdr:nvSpPr>
      <xdr:spPr>
        <a:xfrm>
          <a:off x="131379" y="262759"/>
          <a:ext cx="18182897" cy="1080000"/>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fr-FR" sz="3200" b="1">
              <a:latin typeface="Arial" panose="020B0604020202020204" pitchFamily="34" charset="0"/>
              <a:cs typeface="Arial" panose="020B0604020202020204" pitchFamily="34" charset="0"/>
            </a:rPr>
            <a:t>MINISTÈRE DE L'ÉDUCATION NATIONALE                                                                                                                                                                 </a:t>
          </a:r>
        </a:p>
      </xdr:txBody>
    </xdr:sp>
    <xdr:clientData/>
  </xdr:twoCellAnchor>
  <xdr:twoCellAnchor>
    <xdr:from>
      <xdr:col>11</xdr:col>
      <xdr:colOff>217714</xdr:colOff>
      <xdr:row>13</xdr:row>
      <xdr:rowOff>530678</xdr:rowOff>
    </xdr:from>
    <xdr:to>
      <xdr:col>11</xdr:col>
      <xdr:colOff>594481</xdr:colOff>
      <xdr:row>13</xdr:row>
      <xdr:rowOff>832303</xdr:rowOff>
    </xdr:to>
    <xdr:sp macro="" textlink="">
      <xdr:nvSpPr>
        <xdr:cNvPr id="8" name="Flèche vers le bas 5">
          <a:extLst>
            <a:ext uri="{FF2B5EF4-FFF2-40B4-BE49-F238E27FC236}">
              <a16:creationId xmlns:a16="http://schemas.microsoft.com/office/drawing/2014/main" id="{DF3DF4A1-BAE2-45D0-82B2-0D8E35064D76}"/>
            </a:ext>
          </a:extLst>
        </xdr:cNvPr>
        <xdr:cNvSpPr/>
      </xdr:nvSpPr>
      <xdr:spPr>
        <a:xfrm>
          <a:off x="18208534" y="8261168"/>
          <a:ext cx="376767" cy="301625"/>
        </a:xfrm>
        <a:prstGeom prst="downArrow">
          <a:avLst/>
        </a:prstGeom>
        <a:solidFill>
          <a:srgbClr val="CCFF99"/>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theme/theme1.xml><?xml version="1.0" encoding="utf-8"?>
<a:theme xmlns:a="http://schemas.openxmlformats.org/drawingml/2006/main" name="Thème Office">
  <a:themeElements>
    <a:clrScheme name="Civil">
      <a:dk1>
        <a:sysClr val="windowText" lastClr="000000"/>
      </a:dk1>
      <a:lt1>
        <a:sysClr val="window" lastClr="FFFFFF"/>
      </a:lt1>
      <a:dk2>
        <a:srgbClr val="646B86"/>
      </a:dk2>
      <a:lt2>
        <a:srgbClr val="C5D1D7"/>
      </a:lt2>
      <a:accent1>
        <a:srgbClr val="D16349"/>
      </a:accent1>
      <a:accent2>
        <a:srgbClr val="CCB400"/>
      </a:accent2>
      <a:accent3>
        <a:srgbClr val="8CADAE"/>
      </a:accent3>
      <a:accent4>
        <a:srgbClr val="8C7B70"/>
      </a:accent4>
      <a:accent5>
        <a:srgbClr val="8FB08C"/>
      </a:accent5>
      <a:accent6>
        <a:srgbClr val="D19049"/>
      </a:accent6>
      <a:hlink>
        <a:srgbClr val="00A3D6"/>
      </a:hlink>
      <a:folHlink>
        <a:srgbClr val="694F07"/>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rgb="FFFF0000"/>
  </sheetPr>
  <dimension ref="B1:L23"/>
  <sheetViews>
    <sheetView topLeftCell="A8" zoomScale="70" zoomScaleNormal="70" workbookViewId="0">
      <selection activeCell="C31" sqref="C31"/>
    </sheetView>
  </sheetViews>
  <sheetFormatPr baseColWidth="10" defaultColWidth="11" defaultRowHeight="14.25" x14ac:dyDescent="0.2"/>
  <cols>
    <col min="1" max="1" width="6.25" style="17" customWidth="1"/>
    <col min="2" max="2" width="20.5" style="17" customWidth="1"/>
    <col min="3" max="3" width="55.625" style="17" customWidth="1"/>
    <col min="4" max="4" width="12.875" style="17" customWidth="1"/>
    <col min="5" max="5" width="11.5" style="17" customWidth="1"/>
    <col min="6" max="8" width="11" style="17"/>
    <col min="9" max="9" width="18.5" style="17" customWidth="1"/>
    <col min="10" max="10" width="17.25" style="17" customWidth="1"/>
    <col min="11" max="16384" width="11" style="17"/>
  </cols>
  <sheetData>
    <row r="1" spans="2:12" ht="116.1" customHeight="1" x14ac:dyDescent="0.25">
      <c r="B1" s="20"/>
      <c r="C1" s="339" t="s">
        <v>29</v>
      </c>
      <c r="D1" s="339"/>
    </row>
    <row r="2" spans="2:12" ht="42" customHeight="1" x14ac:dyDescent="0.25">
      <c r="B2" s="357"/>
      <c r="C2" s="358"/>
      <c r="D2" s="20"/>
    </row>
    <row r="3" spans="2:12" ht="51" customHeight="1" thickBot="1" x14ac:dyDescent="0.3">
      <c r="B3" s="21"/>
      <c r="C3" s="22"/>
      <c r="D3" s="20"/>
    </row>
    <row r="4" spans="2:12" ht="27" hidden="1" customHeight="1" thickBot="1" x14ac:dyDescent="0.25">
      <c r="D4" s="23"/>
      <c r="E4" s="23"/>
    </row>
    <row r="5" spans="2:12" ht="31.5" customHeight="1" thickBot="1" x14ac:dyDescent="0.25">
      <c r="B5" s="355" t="s">
        <v>153</v>
      </c>
      <c r="C5" s="356"/>
      <c r="D5" s="342" t="s">
        <v>154</v>
      </c>
      <c r="E5" s="343"/>
      <c r="F5" s="343"/>
      <c r="G5" s="343"/>
      <c r="H5" s="343"/>
      <c r="I5" s="344"/>
    </row>
    <row r="6" spans="2:12" ht="31.5" customHeight="1" x14ac:dyDescent="0.2">
      <c r="B6" s="16" t="s">
        <v>133</v>
      </c>
      <c r="C6" s="10"/>
      <c r="D6" s="345" t="s">
        <v>133</v>
      </c>
      <c r="E6" s="346"/>
      <c r="F6" s="349"/>
      <c r="G6" s="349"/>
      <c r="H6" s="349"/>
      <c r="I6" s="350"/>
    </row>
    <row r="7" spans="2:12" ht="18.75" x14ac:dyDescent="0.2">
      <c r="B7" s="215" t="s">
        <v>144</v>
      </c>
      <c r="C7" s="216">
        <v>2024</v>
      </c>
      <c r="D7" s="347" t="s">
        <v>1</v>
      </c>
      <c r="E7" s="348"/>
      <c r="F7" s="351">
        <v>2024</v>
      </c>
      <c r="G7" s="351"/>
      <c r="H7" s="351"/>
      <c r="I7" s="352"/>
    </row>
    <row r="8" spans="2:12" ht="33.75" customHeight="1" thickBot="1" x14ac:dyDescent="0.25">
      <c r="B8" s="15" t="s">
        <v>0</v>
      </c>
      <c r="C8" s="218"/>
      <c r="D8" s="347" t="s">
        <v>147</v>
      </c>
      <c r="E8" s="348"/>
      <c r="F8" s="351"/>
      <c r="G8" s="351"/>
      <c r="H8" s="351"/>
      <c r="I8" s="352"/>
    </row>
    <row r="9" spans="2:12" ht="26.25" hidden="1" customHeight="1" x14ac:dyDescent="0.2">
      <c r="B9" s="16" t="s">
        <v>2</v>
      </c>
      <c r="C9" s="217"/>
      <c r="D9" s="347" t="s">
        <v>2</v>
      </c>
      <c r="E9" s="348"/>
      <c r="F9" s="351"/>
      <c r="G9" s="351"/>
      <c r="H9" s="351"/>
      <c r="I9" s="352"/>
    </row>
    <row r="10" spans="2:12" ht="30.75" hidden="1" customHeight="1" thickBot="1" x14ac:dyDescent="0.25">
      <c r="B10" s="15" t="s">
        <v>3</v>
      </c>
      <c r="C10" s="11" t="s">
        <v>146</v>
      </c>
      <c r="D10" s="347" t="s">
        <v>3</v>
      </c>
      <c r="E10" s="348"/>
      <c r="F10" s="351" t="s">
        <v>150</v>
      </c>
      <c r="G10" s="351"/>
      <c r="H10" s="351"/>
      <c r="I10" s="352"/>
    </row>
    <row r="11" spans="2:12" ht="30.75" customHeight="1" thickBot="1" x14ac:dyDescent="0.25">
      <c r="D11" s="361" t="s">
        <v>151</v>
      </c>
      <c r="E11" s="362"/>
      <c r="F11" s="363"/>
      <c r="G11" s="363"/>
      <c r="H11" s="363"/>
      <c r="I11" s="364"/>
    </row>
    <row r="12" spans="2:12" ht="9.9499999999999993" customHeight="1" x14ac:dyDescent="0.2"/>
    <row r="13" spans="2:12" ht="39" customHeight="1" x14ac:dyDescent="0.2">
      <c r="B13" s="340" t="s">
        <v>159</v>
      </c>
      <c r="C13" s="340"/>
      <c r="D13" s="340"/>
      <c r="E13" s="340"/>
      <c r="F13" s="340"/>
      <c r="G13" s="340"/>
      <c r="H13" s="340"/>
      <c r="I13" s="340"/>
    </row>
    <row r="14" spans="2:12" ht="35.25" customHeight="1" x14ac:dyDescent="0.2">
      <c r="B14" s="341" t="s">
        <v>130</v>
      </c>
      <c r="C14" s="341"/>
      <c r="D14" s="341"/>
      <c r="E14" s="341"/>
      <c r="F14" s="341"/>
      <c r="G14" s="341"/>
      <c r="H14" s="341"/>
      <c r="I14" s="341"/>
    </row>
    <row r="15" spans="2:12" ht="54" customHeight="1" x14ac:dyDescent="0.2">
      <c r="B15" s="353" t="s">
        <v>131</v>
      </c>
      <c r="C15" s="354"/>
      <c r="D15" s="24" t="s">
        <v>132</v>
      </c>
      <c r="E15" s="24" t="s">
        <v>152</v>
      </c>
      <c r="F15" s="359" t="s">
        <v>138</v>
      </c>
      <c r="G15" s="360"/>
      <c r="H15" s="25" t="s">
        <v>18</v>
      </c>
      <c r="I15" s="25" t="s">
        <v>137</v>
      </c>
    </row>
    <row r="16" spans="2:12" ht="56.25" customHeight="1" x14ac:dyDescent="0.2">
      <c r="B16" s="26" t="s">
        <v>67</v>
      </c>
      <c r="C16" s="42" t="s">
        <v>264</v>
      </c>
      <c r="D16" s="27" t="s">
        <v>52</v>
      </c>
      <c r="E16" s="27">
        <v>4</v>
      </c>
      <c r="F16" s="28" t="s">
        <v>17</v>
      </c>
      <c r="G16" s="29" t="s">
        <v>142</v>
      </c>
      <c r="H16" s="205" t="e">
        <f>SUM('EP1'!M51:N51)</f>
        <v>#VALUE!</v>
      </c>
      <c r="I16" s="206" t="e">
        <f>H16*E16</f>
        <v>#VALUE!</v>
      </c>
      <c r="J16" s="30"/>
      <c r="L16" s="31"/>
    </row>
    <row r="17" spans="2:10" ht="56.25" customHeight="1" x14ac:dyDescent="0.2">
      <c r="B17" s="366" t="s">
        <v>68</v>
      </c>
      <c r="C17" s="369" t="s">
        <v>332</v>
      </c>
      <c r="D17" s="370"/>
      <c r="E17" s="370"/>
      <c r="F17" s="370"/>
      <c r="G17" s="370"/>
      <c r="H17" s="370"/>
      <c r="I17" s="371"/>
      <c r="J17" s="30"/>
    </row>
    <row r="18" spans="2:10" s="32" customFormat="1" ht="76.150000000000006" customHeight="1" x14ac:dyDescent="0.2">
      <c r="B18" s="367"/>
      <c r="C18" s="40" t="s">
        <v>317</v>
      </c>
      <c r="D18" s="372" t="s">
        <v>53</v>
      </c>
      <c r="E18" s="372">
        <v>11</v>
      </c>
      <c r="F18" s="36"/>
      <c r="G18" s="37" t="s">
        <v>326</v>
      </c>
      <c r="H18" s="207" t="e">
        <f>SUM('EP2 Centre'!M91:N91)</f>
        <v>#VALUE!</v>
      </c>
      <c r="I18" s="208" t="e">
        <f>H18*E18</f>
        <v>#VALUE!</v>
      </c>
    </row>
    <row r="19" spans="2:10" ht="60" customHeight="1" x14ac:dyDescent="0.2">
      <c r="B19" s="367"/>
      <c r="C19" s="41" t="s">
        <v>333</v>
      </c>
      <c r="D19" s="373"/>
      <c r="E19" s="373"/>
      <c r="F19" s="39" t="s">
        <v>331</v>
      </c>
      <c r="G19" s="38"/>
      <c r="H19" s="209" t="e">
        <f>SUM('EP2 Centre'!M91:N91)</f>
        <v>#VALUE!</v>
      </c>
      <c r="I19" s="375" t="e">
        <f>(H19+H20)/2*E18</f>
        <v>#VALUE!</v>
      </c>
    </row>
    <row r="20" spans="2:10" ht="60" customHeight="1" x14ac:dyDescent="0.2">
      <c r="B20" s="368"/>
      <c r="C20" s="41" t="s">
        <v>334</v>
      </c>
      <c r="D20" s="374"/>
      <c r="E20" s="374"/>
      <c r="F20" s="39" t="s">
        <v>331</v>
      </c>
      <c r="G20" s="38"/>
      <c r="H20" s="209">
        <f>SUM('EP2 Entreprise'!G91:H91)</f>
        <v>0</v>
      </c>
      <c r="I20" s="376"/>
    </row>
    <row r="21" spans="2:10" ht="13.9" customHeight="1" x14ac:dyDescent="0.2">
      <c r="B21" s="365" t="s">
        <v>314</v>
      </c>
      <c r="C21" s="365"/>
      <c r="D21" s="365"/>
      <c r="E21" s="365"/>
      <c r="F21" s="365"/>
      <c r="G21" s="365"/>
      <c r="H21" s="365"/>
      <c r="I21" s="365"/>
    </row>
    <row r="22" spans="2:10" ht="15" x14ac:dyDescent="0.25">
      <c r="B22" s="338" t="s">
        <v>329</v>
      </c>
      <c r="C22" s="338"/>
      <c r="D22" s="338"/>
      <c r="E22" s="338"/>
      <c r="F22" s="338"/>
      <c r="G22" s="338"/>
      <c r="H22" s="338"/>
      <c r="I22" s="338"/>
    </row>
    <row r="23" spans="2:10" ht="15" x14ac:dyDescent="0.25">
      <c r="B23" s="338" t="s">
        <v>330</v>
      </c>
      <c r="C23" s="338"/>
      <c r="D23" s="338"/>
      <c r="E23" s="338"/>
      <c r="F23" s="338"/>
      <c r="G23" s="338"/>
      <c r="H23" s="338"/>
      <c r="I23" s="338"/>
    </row>
  </sheetData>
  <mergeCells count="28">
    <mergeCell ref="B21:I21"/>
    <mergeCell ref="B17:B20"/>
    <mergeCell ref="C17:I17"/>
    <mergeCell ref="D18:D20"/>
    <mergeCell ref="E18:E20"/>
    <mergeCell ref="I19:I20"/>
    <mergeCell ref="B15:C15"/>
    <mergeCell ref="B5:C5"/>
    <mergeCell ref="B2:C2"/>
    <mergeCell ref="F15:G15"/>
    <mergeCell ref="D11:E11"/>
    <mergeCell ref="F11:I11"/>
    <mergeCell ref="B22:I22"/>
    <mergeCell ref="B23:I23"/>
    <mergeCell ref="C1:D1"/>
    <mergeCell ref="B13:I13"/>
    <mergeCell ref="B14:I14"/>
    <mergeCell ref="D5:I5"/>
    <mergeCell ref="D6:E6"/>
    <mergeCell ref="D7:E7"/>
    <mergeCell ref="D8:E8"/>
    <mergeCell ref="D9:E9"/>
    <mergeCell ref="D10:E10"/>
    <mergeCell ref="F6:I6"/>
    <mergeCell ref="F7:I7"/>
    <mergeCell ref="F8:I8"/>
    <mergeCell ref="F9:I9"/>
    <mergeCell ref="F10:I10"/>
  </mergeCells>
  <pageMargins left="0.31496062992125984" right="0.31496062992125984" top="0.74803149606299213" bottom="0.74803149606299213" header="0.31496062992125984" footer="0.31496062992125984"/>
  <pageSetup paperSize="9" scale="5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
    <tabColor rgb="FF00B050"/>
    <pageSetUpPr fitToPage="1"/>
  </sheetPr>
  <dimension ref="B2:BM63"/>
  <sheetViews>
    <sheetView topLeftCell="B36" zoomScale="84" zoomScaleNormal="55" workbookViewId="0">
      <selection activeCell="AM26" sqref="AM26"/>
    </sheetView>
  </sheetViews>
  <sheetFormatPr baseColWidth="10" defaultColWidth="10.625" defaultRowHeight="20.25" x14ac:dyDescent="0.3"/>
  <cols>
    <col min="1" max="1" width="1.625" style="308" customWidth="1"/>
    <col min="2" max="2" width="10.625" style="308"/>
    <col min="3" max="3" width="10.625" style="308" customWidth="1"/>
    <col min="4" max="4" width="53.625" style="308" customWidth="1"/>
    <col min="5" max="5" width="70.625" style="308" hidden="1" customWidth="1"/>
    <col min="6" max="6" width="41.875" style="308" hidden="1" customWidth="1"/>
    <col min="7" max="7" width="41.875" style="308" customWidth="1"/>
    <col min="8" max="11" width="42.25" style="308" customWidth="1"/>
    <col min="12" max="12" width="10.125" style="308" customWidth="1"/>
    <col min="13" max="16" width="15.625" style="308" customWidth="1"/>
    <col min="17" max="17" width="5.125" style="309" hidden="1" customWidth="1"/>
    <col min="18" max="18" width="11.875" style="308" hidden="1" customWidth="1"/>
    <col min="19" max="19" width="9.125" style="310" hidden="1" customWidth="1"/>
    <col min="20" max="20" width="9.5" style="308" hidden="1" customWidth="1"/>
    <col min="21" max="21" width="7.375" style="308" hidden="1" customWidth="1"/>
    <col min="22" max="22" width="9" style="311" hidden="1" customWidth="1"/>
    <col min="23" max="23" width="7.625" style="308" hidden="1" customWidth="1"/>
    <col min="24" max="24" width="6.375" style="308" hidden="1" customWidth="1"/>
    <col min="25" max="25" width="10.125" style="308" hidden="1" customWidth="1"/>
    <col min="26" max="26" width="7.875" style="308" hidden="1" customWidth="1"/>
    <col min="27" max="27" width="6.375" style="308" hidden="1" customWidth="1"/>
    <col min="28" max="28" width="10.125" style="308" hidden="1" customWidth="1"/>
    <col min="29" max="29" width="15.75" style="308" hidden="1" customWidth="1"/>
    <col min="30" max="30" width="10.125" style="308" hidden="1" customWidth="1"/>
    <col min="31" max="31" width="7" style="308" hidden="1" customWidth="1"/>
    <col min="32" max="32" width="9" style="308" hidden="1" customWidth="1"/>
    <col min="33" max="33" width="13.25" style="308" hidden="1" customWidth="1"/>
    <col min="34" max="34" width="7.5" style="308" hidden="1" customWidth="1"/>
    <col min="35" max="35" width="6.375" style="308" hidden="1" customWidth="1"/>
    <col min="36" max="36" width="13.75" style="310" hidden="1" customWidth="1"/>
    <col min="37" max="37" width="7" style="308" customWidth="1"/>
    <col min="38" max="39" width="10.625" style="308" customWidth="1"/>
    <col min="40" max="16384" width="10.625" style="308"/>
  </cols>
  <sheetData>
    <row r="2" spans="2:65" ht="230.1" customHeight="1" thickBot="1" x14ac:dyDescent="0.35">
      <c r="B2" s="307"/>
      <c r="C2" s="307"/>
      <c r="D2" s="307"/>
    </row>
    <row r="3" spans="2:65" ht="30" customHeight="1" x14ac:dyDescent="0.2">
      <c r="B3" s="398" t="s">
        <v>153</v>
      </c>
      <c r="C3" s="399"/>
      <c r="D3" s="400"/>
      <c r="E3" s="234"/>
      <c r="F3" s="312"/>
      <c r="G3" s="312"/>
      <c r="H3" s="312"/>
      <c r="I3" s="312"/>
      <c r="J3" s="312"/>
      <c r="K3" s="312"/>
      <c r="L3" s="398" t="s">
        <v>155</v>
      </c>
      <c r="M3" s="399"/>
      <c r="N3" s="399"/>
      <c r="O3" s="399"/>
      <c r="P3" s="399"/>
      <c r="Q3" s="399"/>
      <c r="R3" s="400"/>
    </row>
    <row r="4" spans="2:65" ht="30" customHeight="1" x14ac:dyDescent="0.2">
      <c r="B4" s="401" t="s">
        <v>133</v>
      </c>
      <c r="C4" s="402"/>
      <c r="D4" s="303">
        <f>'SESSION 2024'!C6</f>
        <v>0</v>
      </c>
      <c r="E4" s="235"/>
      <c r="F4" s="313"/>
      <c r="G4" s="313"/>
      <c r="H4" s="313"/>
      <c r="I4" s="313"/>
      <c r="J4" s="313"/>
      <c r="K4" s="313"/>
      <c r="L4" s="401" t="s">
        <v>133</v>
      </c>
      <c r="M4" s="402"/>
      <c r="N4" s="395">
        <f>'SESSION 2024'!F6</f>
        <v>0</v>
      </c>
      <c r="O4" s="396"/>
      <c r="P4" s="396"/>
      <c r="Q4" s="396"/>
      <c r="R4" s="397"/>
    </row>
    <row r="5" spans="2:65" ht="30" customHeight="1" x14ac:dyDescent="0.2">
      <c r="B5" s="385" t="s">
        <v>143</v>
      </c>
      <c r="C5" s="386"/>
      <c r="D5" s="303">
        <f>'SESSION 2024'!C7</f>
        <v>2024</v>
      </c>
      <c r="E5" s="235"/>
      <c r="F5" s="313"/>
      <c r="G5" s="313"/>
      <c r="H5" s="313"/>
      <c r="I5" s="313"/>
      <c r="J5" s="313"/>
      <c r="K5" s="313"/>
      <c r="L5" s="385" t="s">
        <v>143</v>
      </c>
      <c r="M5" s="386"/>
      <c r="N5" s="395">
        <f>'SESSION 2024'!F7</f>
        <v>2024</v>
      </c>
      <c r="O5" s="396"/>
      <c r="P5" s="396"/>
      <c r="Q5" s="396"/>
      <c r="R5" s="397"/>
    </row>
    <row r="6" spans="2:65" ht="30" customHeight="1" x14ac:dyDescent="0.2">
      <c r="B6" s="385" t="s">
        <v>0</v>
      </c>
      <c r="C6" s="386"/>
      <c r="D6" s="303">
        <f>'SESSION 2024'!C8</f>
        <v>0</v>
      </c>
      <c r="E6" s="235"/>
      <c r="F6" s="313"/>
      <c r="G6" s="313"/>
      <c r="H6" s="313"/>
      <c r="I6" s="313"/>
      <c r="J6" s="313"/>
      <c r="K6" s="313"/>
      <c r="L6" s="385" t="s">
        <v>147</v>
      </c>
      <c r="M6" s="386"/>
      <c r="N6" s="395">
        <f>'SESSION 2024'!F8</f>
        <v>0</v>
      </c>
      <c r="O6" s="396"/>
      <c r="P6" s="396"/>
      <c r="Q6" s="396"/>
      <c r="R6" s="397"/>
    </row>
    <row r="7" spans="2:65" ht="30" hidden="1" customHeight="1" x14ac:dyDescent="0.2">
      <c r="B7" s="385" t="s">
        <v>2</v>
      </c>
      <c r="C7" s="386"/>
      <c r="D7" s="303">
        <f>'SESSION 2024'!C9</f>
        <v>0</v>
      </c>
      <c r="E7" s="235"/>
      <c r="F7" s="313"/>
      <c r="G7" s="313"/>
      <c r="H7" s="313"/>
      <c r="I7" s="313"/>
      <c r="J7" s="313"/>
      <c r="K7" s="313"/>
      <c r="L7" s="385" t="s">
        <v>2</v>
      </c>
      <c r="M7" s="386"/>
      <c r="N7" s="395">
        <f>'SESSION 2024'!F9</f>
        <v>0</v>
      </c>
      <c r="O7" s="396"/>
      <c r="P7" s="396"/>
      <c r="Q7" s="396"/>
      <c r="R7" s="397"/>
    </row>
    <row r="8" spans="2:65" ht="30" hidden="1" customHeight="1" x14ac:dyDescent="0.2">
      <c r="B8" s="403" t="s">
        <v>3</v>
      </c>
      <c r="C8" s="404"/>
      <c r="D8" s="303" t="str">
        <f>'SESSION 2024'!C10</f>
        <v>Quentin</v>
      </c>
      <c r="E8" s="235"/>
      <c r="F8" s="313"/>
      <c r="G8" s="313"/>
      <c r="H8" s="313"/>
      <c r="I8" s="313"/>
      <c r="J8" s="313"/>
      <c r="K8" s="313"/>
      <c r="L8" s="403" t="s">
        <v>3</v>
      </c>
      <c r="M8" s="404"/>
      <c r="N8" s="395" t="str">
        <f>'SESSION 2024'!F10</f>
        <v>_</v>
      </c>
      <c r="O8" s="396"/>
      <c r="P8" s="396"/>
      <c r="Q8" s="396"/>
      <c r="R8" s="397"/>
    </row>
    <row r="9" spans="2:65" ht="30" customHeight="1" x14ac:dyDescent="0.2">
      <c r="B9" s="385" t="s">
        <v>4</v>
      </c>
      <c r="C9" s="386"/>
      <c r="D9" s="12"/>
      <c r="E9" s="235"/>
      <c r="F9" s="313"/>
      <c r="G9" s="313"/>
      <c r="H9" s="313"/>
      <c r="I9" s="313"/>
      <c r="J9" s="313"/>
      <c r="K9" s="313"/>
      <c r="L9" s="385" t="s">
        <v>148</v>
      </c>
      <c r="M9" s="386"/>
      <c r="N9" s="379"/>
      <c r="O9" s="380"/>
      <c r="P9" s="380"/>
      <c r="Q9" s="380"/>
      <c r="R9" s="381"/>
    </row>
    <row r="10" spans="2:65" ht="30" customHeight="1" thickBot="1" x14ac:dyDescent="0.25">
      <c r="B10" s="387" t="s">
        <v>5</v>
      </c>
      <c r="C10" s="388"/>
      <c r="D10" s="304" t="s">
        <v>149</v>
      </c>
      <c r="E10" s="241"/>
      <c r="F10" s="314"/>
      <c r="G10" s="314"/>
      <c r="H10" s="314"/>
      <c r="I10" s="314"/>
      <c r="J10" s="314"/>
      <c r="K10" s="314"/>
      <c r="L10" s="387" t="s">
        <v>151</v>
      </c>
      <c r="M10" s="388"/>
      <c r="N10" s="382">
        <f>'SESSION 2024'!F11</f>
        <v>0</v>
      </c>
      <c r="O10" s="383"/>
      <c r="P10" s="383"/>
      <c r="Q10" s="383"/>
      <c r="R10" s="384"/>
    </row>
    <row r="11" spans="2:65" ht="9.9499999999999993" customHeight="1" x14ac:dyDescent="0.3"/>
    <row r="12" spans="2:65" s="43" customFormat="1" ht="80.099999999999994" customHeight="1" x14ac:dyDescent="0.2">
      <c r="C12" s="405" t="s">
        <v>160</v>
      </c>
      <c r="D12" s="406"/>
      <c r="E12" s="44" t="s">
        <v>350</v>
      </c>
      <c r="F12" s="213"/>
      <c r="G12" s="213"/>
      <c r="H12" s="392" t="s">
        <v>360</v>
      </c>
      <c r="I12" s="393"/>
      <c r="J12" s="393"/>
      <c r="K12" s="394"/>
      <c r="L12" s="407" t="s">
        <v>349</v>
      </c>
      <c r="M12" s="408"/>
      <c r="N12" s="408"/>
      <c r="O12" s="408"/>
      <c r="P12" s="409"/>
      <c r="Q12" s="389"/>
      <c r="R12" s="390"/>
      <c r="S12" s="391"/>
      <c r="T12" s="46"/>
      <c r="U12" s="46"/>
      <c r="V12" s="47"/>
      <c r="AJ12" s="48"/>
    </row>
    <row r="13" spans="2:65" s="43" customFormat="1" ht="24.95" customHeight="1" x14ac:dyDescent="0.2">
      <c r="C13" s="436" t="s">
        <v>7</v>
      </c>
      <c r="D13" s="438"/>
      <c r="E13" s="436" t="s">
        <v>54</v>
      </c>
      <c r="F13" s="212"/>
      <c r="G13" s="449" t="s">
        <v>361</v>
      </c>
      <c r="H13" s="474">
        <v>1</v>
      </c>
      <c r="I13" s="476">
        <v>2</v>
      </c>
      <c r="J13" s="478">
        <v>3</v>
      </c>
      <c r="K13" s="377">
        <v>4</v>
      </c>
      <c r="L13" s="49" t="s">
        <v>46</v>
      </c>
      <c r="M13" s="50">
        <v>1</v>
      </c>
      <c r="N13" s="51">
        <v>2</v>
      </c>
      <c r="O13" s="52">
        <v>3</v>
      </c>
      <c r="P13" s="53">
        <v>4</v>
      </c>
      <c r="Q13" s="389"/>
      <c r="R13" s="390"/>
      <c r="S13" s="391"/>
      <c r="T13" s="55"/>
      <c r="U13" s="56"/>
      <c r="V13" s="47"/>
      <c r="AJ13" s="48"/>
    </row>
    <row r="14" spans="2:65" s="43" customFormat="1" ht="67.5" customHeight="1" x14ac:dyDescent="0.3">
      <c r="C14" s="437"/>
      <c r="D14" s="439"/>
      <c r="E14" s="437"/>
      <c r="F14" s="211"/>
      <c r="G14" s="450"/>
      <c r="H14" s="475"/>
      <c r="I14" s="477"/>
      <c r="J14" s="479"/>
      <c r="K14" s="378"/>
      <c r="L14" s="210" t="s">
        <v>351</v>
      </c>
      <c r="M14" s="57" t="s">
        <v>353</v>
      </c>
      <c r="N14" s="58" t="s">
        <v>49</v>
      </c>
      <c r="O14" s="58" t="s">
        <v>50</v>
      </c>
      <c r="P14" s="58" t="s">
        <v>51</v>
      </c>
      <c r="Q14" s="45"/>
      <c r="R14" s="59" t="s">
        <v>6</v>
      </c>
      <c r="S14" s="54"/>
      <c r="T14" s="55"/>
      <c r="U14" s="56"/>
      <c r="V14" s="47"/>
      <c r="AJ14" s="48"/>
    </row>
    <row r="15" spans="2:65" s="43" customFormat="1" ht="29.25" customHeight="1" x14ac:dyDescent="0.2">
      <c r="C15" s="468" t="s">
        <v>161</v>
      </c>
      <c r="D15" s="469"/>
      <c r="E15" s="469"/>
      <c r="F15" s="469"/>
      <c r="G15" s="469"/>
      <c r="H15" s="469"/>
      <c r="I15" s="469"/>
      <c r="J15" s="469"/>
      <c r="K15" s="469"/>
      <c r="L15" s="469"/>
      <c r="M15" s="469"/>
      <c r="N15" s="469"/>
      <c r="O15" s="469"/>
      <c r="P15" s="469"/>
      <c r="Q15" s="470"/>
      <c r="R15" s="60">
        <v>0.1</v>
      </c>
      <c r="S15" s="61">
        <f>SUM(R16:R23)</f>
        <v>1</v>
      </c>
      <c r="T15" s="55"/>
      <c r="U15" s="62" t="str">
        <f>IF(S15=100%,"Valide",IF(S15&lt;100%,"Invalide",IF(S15&gt;100%,"Invalide")))</f>
        <v>Valide</v>
      </c>
      <c r="V15" s="63"/>
      <c r="W15" s="64" t="s">
        <v>30</v>
      </c>
      <c r="X15" s="64" t="s">
        <v>31</v>
      </c>
      <c r="Y15" s="64" t="s">
        <v>32</v>
      </c>
      <c r="Z15" s="64" t="s">
        <v>33</v>
      </c>
      <c r="AA15" s="64" t="s">
        <v>34</v>
      </c>
      <c r="AB15" s="64" t="s">
        <v>35</v>
      </c>
      <c r="AC15" s="64" t="s">
        <v>36</v>
      </c>
      <c r="AD15" s="64" t="s">
        <v>37</v>
      </c>
      <c r="AE15" s="64" t="s">
        <v>38</v>
      </c>
      <c r="AF15" s="64" t="s">
        <v>39</v>
      </c>
      <c r="AG15" s="64" t="s">
        <v>40</v>
      </c>
      <c r="AH15" s="64" t="s">
        <v>41</v>
      </c>
      <c r="AI15" s="64" t="s">
        <v>42</v>
      </c>
      <c r="AJ15" s="64" t="s">
        <v>43</v>
      </c>
      <c r="AK15" s="65"/>
      <c r="AN15" s="66"/>
      <c r="AO15" s="66"/>
      <c r="AP15" s="66"/>
      <c r="AQ15" s="66"/>
      <c r="AR15" s="66"/>
      <c r="AS15" s="66"/>
      <c r="AT15" s="66"/>
      <c r="AU15" s="66"/>
      <c r="AV15" s="66"/>
      <c r="AW15" s="66"/>
      <c r="AX15" s="66"/>
      <c r="AY15" s="66"/>
      <c r="AZ15" s="66"/>
      <c r="BA15" s="66"/>
      <c r="BB15" s="66"/>
      <c r="BC15" s="66"/>
      <c r="BD15" s="66"/>
      <c r="BE15" s="66"/>
      <c r="BF15" s="66"/>
      <c r="BG15" s="66"/>
      <c r="BH15" s="66"/>
      <c r="BI15" s="66"/>
      <c r="BJ15" s="66"/>
      <c r="BK15" s="66"/>
      <c r="BL15" s="66"/>
      <c r="BM15" s="66"/>
    </row>
    <row r="16" spans="2:65" s="43" customFormat="1" ht="35.1" hidden="1" customHeight="1" x14ac:dyDescent="0.2">
      <c r="C16" s="315" t="s">
        <v>19</v>
      </c>
      <c r="D16" s="244" t="s">
        <v>127</v>
      </c>
      <c r="E16" s="316" t="s">
        <v>85</v>
      </c>
      <c r="F16" s="244"/>
      <c r="G16" s="317"/>
      <c r="H16" s="244"/>
      <c r="I16" s="244"/>
      <c r="J16" s="244"/>
      <c r="K16" s="244"/>
      <c r="L16" s="246" t="s">
        <v>358</v>
      </c>
      <c r="M16" s="247"/>
      <c r="N16" s="247"/>
      <c r="O16" s="247"/>
      <c r="P16" s="247"/>
      <c r="Q16" s="69" t="str">
        <f t="shared" ref="Q16:Q23" si="0">IF(Y16&gt;1,"?",(IF(AD16&gt;0,"?","")))</f>
        <v/>
      </c>
      <c r="R16" s="70">
        <v>0.1</v>
      </c>
      <c r="S16" s="71"/>
      <c r="T16" s="55"/>
      <c r="U16" s="72" t="str">
        <f>IF(S15=100%,"Valide",IF(S15&lt;100%,"Invalide",IF(S15&gt;100%,"Invalide")))</f>
        <v>Valide</v>
      </c>
      <c r="V16" s="73">
        <f>W16</f>
        <v>0.1</v>
      </c>
      <c r="W16" s="74">
        <f>R16</f>
        <v>0.1</v>
      </c>
      <c r="X16" s="75">
        <f>IF(P16&lt;&gt;"",1,IF(O16&lt;&gt;"",2/3,IF(N16&lt;&gt;"",1/3,0)))*W16*20</f>
        <v>0</v>
      </c>
      <c r="Y16" s="75">
        <f>IF(L16="",IF(M16&lt;&gt;"",1,0)+IF(N16&lt;&gt;"",1,0)+IF(O16&lt;&gt;"",1,0)+IF(P16&lt;&gt;"",1,0),0)</f>
        <v>0</v>
      </c>
      <c r="Z16" s="75">
        <f>IF(L16&lt;&gt;"",0,IF(M16="",(X16/(W16*20)),0.02+(X16/(W16*20))))</f>
        <v>0</v>
      </c>
      <c r="AA16" s="75">
        <f>IF(L16&lt;&gt;"",0,W16)</f>
        <v>0</v>
      </c>
      <c r="AB16" s="75">
        <f>IF(Q16&lt;&gt;"",1,0)</f>
        <v>0</v>
      </c>
      <c r="AC16" s="75">
        <f>IF(L16="",OR(M16&lt;&gt;"",N16&lt;&gt;"",O16&lt;&gt;"",P16&lt;&gt;""),0)</f>
        <v>0</v>
      </c>
      <c r="AD16" s="75">
        <f>IF(L16&lt;&gt;"",IF(M16&lt;&gt;"",1,0)+IF(N16&lt;&gt;"",1,0)+IF(O16&lt;&gt;"",1,0)+IF(P16&lt;&gt;"",1,0),0)</f>
        <v>0</v>
      </c>
      <c r="AE16" s="75" t="b">
        <f>OR(AC16=FALSE,AC17=FALSE,AC18=FALSE,AC19=FALSE,AC20=FALSE,AC21=FALSE,AC22=FALSE,AC23=FALSE)</f>
        <v>1</v>
      </c>
      <c r="AF16" s="76">
        <f>SUM(AA16:AA23)</f>
        <v>0.35</v>
      </c>
      <c r="AG16" s="77">
        <f>R15</f>
        <v>0.1</v>
      </c>
      <c r="AH16" s="75">
        <f>SUM(Z16:Z23)</f>
        <v>0</v>
      </c>
      <c r="AI16" s="75">
        <f>IF(SUM(Y16:Y23)=0,0,1)</f>
        <v>0</v>
      </c>
      <c r="AJ16" s="78">
        <f>IF(AI16=1,SUMPRODUCT(X16:X23,Y16:Y23)/SUMPRODUCT(W16:W23,Y16:Y23),0)</f>
        <v>0</v>
      </c>
      <c r="AK16" s="79"/>
      <c r="AN16" s="66"/>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row>
    <row r="17" spans="3:65" s="43" customFormat="1" ht="36.4" hidden="1" customHeight="1" x14ac:dyDescent="0.2">
      <c r="C17" s="315" t="s">
        <v>20</v>
      </c>
      <c r="D17" s="244" t="s">
        <v>320</v>
      </c>
      <c r="E17" s="316" t="s">
        <v>86</v>
      </c>
      <c r="F17" s="244"/>
      <c r="G17" s="244"/>
      <c r="H17" s="244"/>
      <c r="I17" s="244"/>
      <c r="J17" s="244"/>
      <c r="K17" s="244"/>
      <c r="L17" s="246" t="s">
        <v>358</v>
      </c>
      <c r="M17" s="247"/>
      <c r="N17" s="247"/>
      <c r="O17" s="247"/>
      <c r="P17" s="247"/>
      <c r="Q17" s="69" t="str">
        <f t="shared" si="0"/>
        <v/>
      </c>
      <c r="R17" s="70">
        <v>0.15</v>
      </c>
      <c r="S17" s="54"/>
      <c r="T17" s="55"/>
      <c r="U17" s="80"/>
      <c r="V17" s="47"/>
      <c r="W17" s="74">
        <f t="shared" ref="W17:W23" si="1">R17</f>
        <v>0.15</v>
      </c>
      <c r="X17" s="75">
        <f t="shared" ref="X17:X23" si="2">IF(P17&lt;&gt;"",1,IF(O17&lt;&gt;"",2/3,IF(N17&lt;&gt;"",1/3,0)))*W17*20</f>
        <v>0</v>
      </c>
      <c r="Y17" s="75">
        <f t="shared" ref="Y17:Y23" si="3">IF(L17="",IF(M17&lt;&gt;"",1,0)+IF(N17&lt;&gt;"",1,0)+IF(O17&lt;&gt;"",1,0)+IF(P17&lt;&gt;"",1,0),0)</f>
        <v>0</v>
      </c>
      <c r="Z17" s="75">
        <f t="shared" ref="Z17:Z23" si="4">IF(L17&lt;&gt;"",0,IF(M17="",(X17/(W17*20)),0.02+(X17/(W17*20))))</f>
        <v>0</v>
      </c>
      <c r="AA17" s="75">
        <f t="shared" ref="AA17:AA23" si="5">IF(L17&lt;&gt;"",0,W17)</f>
        <v>0</v>
      </c>
      <c r="AB17" s="75">
        <f t="shared" ref="AB17:AB23" si="6">IF(Q17&lt;&gt;"",1,0)</f>
        <v>0</v>
      </c>
      <c r="AC17" s="75">
        <f t="shared" ref="AC17:AC23" si="7">IF(L17="",OR(M17&lt;&gt;"",N17&lt;&gt;"",O17&lt;&gt;"",P17&lt;&gt;""),0)</f>
        <v>0</v>
      </c>
      <c r="AD17" s="75">
        <f t="shared" ref="AD17:AD23" si="8">IF(L17&lt;&gt;"",IF(M17&lt;&gt;"",1,0)+IF(N17&lt;&gt;"",1,0)+IF(O17&lt;&gt;"",1,0)+IF(P17&lt;&gt;"",1,0),0)</f>
        <v>0</v>
      </c>
      <c r="AE17" s="81"/>
      <c r="AF17" s="82"/>
      <c r="AJ17" s="48"/>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6"/>
      <c r="BM17" s="66"/>
    </row>
    <row r="18" spans="3:65" s="43" customFormat="1" ht="35.1" hidden="1" customHeight="1" x14ac:dyDescent="0.2">
      <c r="C18" s="315" t="s">
        <v>69</v>
      </c>
      <c r="D18" s="244" t="s">
        <v>128</v>
      </c>
      <c r="E18" s="316" t="s">
        <v>87</v>
      </c>
      <c r="F18" s="244"/>
      <c r="G18" s="244"/>
      <c r="H18" s="244"/>
      <c r="I18" s="244"/>
      <c r="J18" s="244"/>
      <c r="K18" s="244"/>
      <c r="L18" s="246" t="s">
        <v>358</v>
      </c>
      <c r="M18" s="247"/>
      <c r="N18" s="247"/>
      <c r="O18" s="247"/>
      <c r="P18" s="247"/>
      <c r="Q18" s="69" t="str">
        <f t="shared" si="0"/>
        <v/>
      </c>
      <c r="R18" s="70">
        <v>0.1</v>
      </c>
      <c r="S18" s="54"/>
      <c r="T18" s="55"/>
      <c r="U18" s="80"/>
      <c r="V18" s="47"/>
      <c r="W18" s="74">
        <f t="shared" si="1"/>
        <v>0.1</v>
      </c>
      <c r="X18" s="75">
        <f t="shared" si="2"/>
        <v>0</v>
      </c>
      <c r="Y18" s="75">
        <f t="shared" si="3"/>
        <v>0</v>
      </c>
      <c r="Z18" s="75">
        <f t="shared" si="4"/>
        <v>0</v>
      </c>
      <c r="AA18" s="75">
        <f t="shared" si="5"/>
        <v>0</v>
      </c>
      <c r="AB18" s="75">
        <f t="shared" si="6"/>
        <v>0</v>
      </c>
      <c r="AC18" s="75">
        <f t="shared" si="7"/>
        <v>0</v>
      </c>
      <c r="AD18" s="75">
        <f t="shared" si="8"/>
        <v>0</v>
      </c>
      <c r="AE18" s="81"/>
      <c r="AF18" s="83"/>
      <c r="AJ18" s="48"/>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row>
    <row r="19" spans="3:65" s="43" customFormat="1" ht="101.1" customHeight="1" x14ac:dyDescent="0.2">
      <c r="C19" s="315" t="s">
        <v>70</v>
      </c>
      <c r="D19" s="244" t="s">
        <v>129</v>
      </c>
      <c r="E19" s="316" t="s">
        <v>321</v>
      </c>
      <c r="F19" s="244"/>
      <c r="G19" s="317" t="s">
        <v>363</v>
      </c>
      <c r="H19" s="318" t="s">
        <v>366</v>
      </c>
      <c r="I19" s="318" t="s">
        <v>367</v>
      </c>
      <c r="J19" s="318" t="s">
        <v>368</v>
      </c>
      <c r="K19" s="318" t="s">
        <v>369</v>
      </c>
      <c r="L19" s="246"/>
      <c r="M19" s="1"/>
      <c r="N19" s="1"/>
      <c r="O19" s="1"/>
      <c r="P19" s="1"/>
      <c r="Q19" s="69" t="str">
        <f t="shared" si="0"/>
        <v/>
      </c>
      <c r="R19" s="70">
        <v>0.1</v>
      </c>
      <c r="S19" s="54"/>
      <c r="T19" s="55"/>
      <c r="U19" s="80"/>
      <c r="V19" s="47"/>
      <c r="W19" s="74">
        <f t="shared" si="1"/>
        <v>0.1</v>
      </c>
      <c r="X19" s="75">
        <f t="shared" si="2"/>
        <v>0</v>
      </c>
      <c r="Y19" s="75">
        <f t="shared" si="3"/>
        <v>0</v>
      </c>
      <c r="Z19" s="75">
        <f t="shared" si="4"/>
        <v>0</v>
      </c>
      <c r="AA19" s="75">
        <f t="shared" si="5"/>
        <v>0.1</v>
      </c>
      <c r="AB19" s="75">
        <f t="shared" si="6"/>
        <v>0</v>
      </c>
      <c r="AC19" s="75" t="b">
        <f t="shared" si="7"/>
        <v>0</v>
      </c>
      <c r="AD19" s="75">
        <f t="shared" si="8"/>
        <v>0</v>
      </c>
      <c r="AE19" s="81"/>
      <c r="AF19" s="84"/>
      <c r="AJ19" s="48"/>
      <c r="AK19" s="79"/>
      <c r="AN19" s="66"/>
      <c r="AO19" s="66"/>
      <c r="AP19" s="66"/>
      <c r="AQ19" s="66"/>
      <c r="AR19" s="66"/>
      <c r="AS19" s="66"/>
      <c r="AT19" s="66"/>
      <c r="AU19" s="66"/>
      <c r="AV19" s="66"/>
      <c r="AW19" s="66"/>
      <c r="AX19" s="66"/>
      <c r="AY19" s="66"/>
      <c r="AZ19" s="66"/>
      <c r="BA19" s="66"/>
      <c r="BB19" s="66"/>
      <c r="BC19" s="66"/>
      <c r="BD19" s="66"/>
      <c r="BE19" s="66"/>
      <c r="BF19" s="66"/>
      <c r="BG19" s="66"/>
      <c r="BH19" s="66"/>
      <c r="BI19" s="66"/>
      <c r="BJ19" s="66"/>
      <c r="BK19" s="66"/>
      <c r="BL19" s="66"/>
      <c r="BM19" s="66"/>
    </row>
    <row r="20" spans="3:65" s="43" customFormat="1" ht="42.6" hidden="1" customHeight="1" x14ac:dyDescent="0.2">
      <c r="C20" s="315" t="s">
        <v>71</v>
      </c>
      <c r="D20" s="291" t="s">
        <v>164</v>
      </c>
      <c r="E20" s="316" t="s">
        <v>171</v>
      </c>
      <c r="F20" s="244"/>
      <c r="G20" s="244"/>
      <c r="H20" s="244"/>
      <c r="I20" s="244"/>
      <c r="J20" s="244"/>
      <c r="K20" s="244"/>
      <c r="L20" s="297" t="s">
        <v>358</v>
      </c>
      <c r="M20" s="9"/>
      <c r="N20" s="9"/>
      <c r="O20" s="9"/>
      <c r="P20" s="9"/>
      <c r="Q20" s="69" t="str">
        <f t="shared" si="0"/>
        <v/>
      </c>
      <c r="R20" s="70">
        <v>0.15</v>
      </c>
      <c r="S20" s="54"/>
      <c r="T20" s="55"/>
      <c r="U20" s="80"/>
      <c r="V20" s="47"/>
      <c r="W20" s="74">
        <f t="shared" si="1"/>
        <v>0.15</v>
      </c>
      <c r="X20" s="75">
        <f t="shared" si="2"/>
        <v>0</v>
      </c>
      <c r="Y20" s="75">
        <f t="shared" si="3"/>
        <v>0</v>
      </c>
      <c r="Z20" s="75">
        <f t="shared" si="4"/>
        <v>0</v>
      </c>
      <c r="AA20" s="75">
        <f t="shared" si="5"/>
        <v>0</v>
      </c>
      <c r="AB20" s="75">
        <f t="shared" si="6"/>
        <v>0</v>
      </c>
      <c r="AC20" s="75">
        <f>IF(L20="",OR(M20&lt;&gt;"",N20&lt;&gt;"",O20&lt;&gt;"",P20&lt;&gt;""),0)</f>
        <v>0</v>
      </c>
      <c r="AD20" s="75">
        <f t="shared" si="8"/>
        <v>0</v>
      </c>
      <c r="AE20" s="81"/>
      <c r="AF20" s="84"/>
      <c r="AJ20" s="48"/>
      <c r="AK20" s="79"/>
      <c r="AN20" s="66"/>
      <c r="AO20" s="66"/>
      <c r="AP20" s="66"/>
      <c r="AQ20" s="66"/>
      <c r="AR20" s="66"/>
      <c r="AS20" s="66"/>
      <c r="AT20" s="66"/>
      <c r="AU20" s="66"/>
      <c r="AV20" s="66"/>
      <c r="AW20" s="66"/>
      <c r="AX20" s="66"/>
      <c r="AY20" s="66"/>
      <c r="AZ20" s="66"/>
      <c r="BA20" s="66"/>
      <c r="BB20" s="66"/>
      <c r="BC20" s="66"/>
      <c r="BD20" s="66"/>
      <c r="BE20" s="66"/>
      <c r="BF20" s="66"/>
      <c r="BG20" s="66"/>
      <c r="BH20" s="66"/>
      <c r="BI20" s="66"/>
      <c r="BJ20" s="66"/>
      <c r="BK20" s="66"/>
      <c r="BL20" s="66"/>
      <c r="BM20" s="66"/>
    </row>
    <row r="21" spans="3:65" s="43" customFormat="1" ht="48" customHeight="1" x14ac:dyDescent="0.2">
      <c r="C21" s="315" t="s">
        <v>72</v>
      </c>
      <c r="D21" s="291" t="s">
        <v>165</v>
      </c>
      <c r="E21" s="316" t="s">
        <v>170</v>
      </c>
      <c r="F21" s="244"/>
      <c r="G21" s="317" t="s">
        <v>364</v>
      </c>
      <c r="H21" s="318" t="s">
        <v>370</v>
      </c>
      <c r="I21" s="318" t="s">
        <v>371</v>
      </c>
      <c r="J21" s="318" t="s">
        <v>395</v>
      </c>
      <c r="K21" s="318" t="s">
        <v>372</v>
      </c>
      <c r="L21" s="320"/>
      <c r="M21" s="33"/>
      <c r="N21" s="33"/>
      <c r="O21" s="33"/>
      <c r="P21" s="33"/>
      <c r="Q21" s="69" t="str">
        <f t="shared" si="0"/>
        <v/>
      </c>
      <c r="R21" s="70">
        <v>0.15</v>
      </c>
      <c r="S21" s="54"/>
      <c r="T21" s="55"/>
      <c r="U21" s="80"/>
      <c r="V21" s="47"/>
      <c r="W21" s="74">
        <f t="shared" si="1"/>
        <v>0.15</v>
      </c>
      <c r="X21" s="75">
        <f t="shared" si="2"/>
        <v>0</v>
      </c>
      <c r="Y21" s="75">
        <f t="shared" si="3"/>
        <v>0</v>
      </c>
      <c r="Z21" s="75">
        <f t="shared" si="4"/>
        <v>0</v>
      </c>
      <c r="AA21" s="75">
        <f t="shared" si="5"/>
        <v>0.15</v>
      </c>
      <c r="AB21" s="75">
        <f t="shared" si="6"/>
        <v>0</v>
      </c>
      <c r="AC21" s="75" t="b">
        <f t="shared" ref="AC21:AC22" si="9">IF(L21="",OR(M21&lt;&gt;"",N21&lt;&gt;"",O21&lt;&gt;"",P21&lt;&gt;""),0)</f>
        <v>0</v>
      </c>
      <c r="AD21" s="75">
        <f t="shared" si="8"/>
        <v>0</v>
      </c>
      <c r="AE21" s="81"/>
      <c r="AF21" s="84"/>
      <c r="AJ21" s="48"/>
      <c r="AK21" s="79"/>
      <c r="AN21" s="66"/>
      <c r="AO21" s="66"/>
      <c r="AP21" s="66"/>
      <c r="AQ21" s="66"/>
      <c r="AR21" s="66"/>
      <c r="AS21" s="66"/>
      <c r="AT21" s="66"/>
      <c r="AU21" s="66"/>
      <c r="AV21" s="66"/>
      <c r="AW21" s="66"/>
      <c r="AX21" s="66"/>
      <c r="AY21" s="66"/>
      <c r="AZ21" s="66"/>
      <c r="BA21" s="66"/>
      <c r="BB21" s="66"/>
      <c r="BC21" s="66"/>
      <c r="BD21" s="66"/>
      <c r="BE21" s="66"/>
      <c r="BF21" s="66"/>
      <c r="BG21" s="66"/>
      <c r="BH21" s="66"/>
      <c r="BI21" s="66"/>
      <c r="BJ21" s="66"/>
      <c r="BK21" s="66"/>
      <c r="BL21" s="66"/>
      <c r="BM21" s="66"/>
    </row>
    <row r="22" spans="3:65" s="43" customFormat="1" ht="36.950000000000003" customHeight="1" x14ac:dyDescent="0.2">
      <c r="C22" s="315" t="s">
        <v>162</v>
      </c>
      <c r="D22" s="291" t="s">
        <v>166</v>
      </c>
      <c r="E22" s="316" t="s">
        <v>169</v>
      </c>
      <c r="F22" s="244"/>
      <c r="G22" s="317" t="s">
        <v>365</v>
      </c>
      <c r="H22" s="318" t="s">
        <v>373</v>
      </c>
      <c r="I22" s="318" t="s">
        <v>367</v>
      </c>
      <c r="J22" s="318" t="s">
        <v>368</v>
      </c>
      <c r="K22" s="318" t="s">
        <v>374</v>
      </c>
      <c r="L22" s="320"/>
      <c r="M22" s="33"/>
      <c r="N22" s="33"/>
      <c r="O22" s="33"/>
      <c r="P22" s="33"/>
      <c r="Q22" s="69" t="str">
        <f t="shared" si="0"/>
        <v/>
      </c>
      <c r="R22" s="70">
        <v>0.1</v>
      </c>
      <c r="S22" s="54"/>
      <c r="T22" s="55"/>
      <c r="U22" s="80"/>
      <c r="V22" s="47"/>
      <c r="W22" s="74">
        <f t="shared" si="1"/>
        <v>0.1</v>
      </c>
      <c r="X22" s="75">
        <f t="shared" si="2"/>
        <v>0</v>
      </c>
      <c r="Y22" s="75">
        <f t="shared" si="3"/>
        <v>0</v>
      </c>
      <c r="Z22" s="75">
        <f t="shared" si="4"/>
        <v>0</v>
      </c>
      <c r="AA22" s="75">
        <f t="shared" si="5"/>
        <v>0.1</v>
      </c>
      <c r="AB22" s="75">
        <f t="shared" si="6"/>
        <v>0</v>
      </c>
      <c r="AC22" s="75" t="b">
        <f t="shared" si="9"/>
        <v>0</v>
      </c>
      <c r="AD22" s="75">
        <f t="shared" si="8"/>
        <v>0</v>
      </c>
      <c r="AE22" s="81"/>
      <c r="AF22" s="86"/>
      <c r="AJ22" s="48"/>
      <c r="AK22" s="79"/>
      <c r="AN22" s="66"/>
      <c r="AO22" s="66"/>
      <c r="AP22" s="66"/>
      <c r="AQ22" s="66"/>
      <c r="AR22" s="66"/>
      <c r="AS22" s="66"/>
      <c r="AT22" s="66"/>
      <c r="AU22" s="66"/>
      <c r="AV22" s="66"/>
      <c r="AW22" s="66"/>
      <c r="AX22" s="66"/>
      <c r="AY22" s="66"/>
      <c r="AZ22" s="66"/>
      <c r="BA22" s="66"/>
      <c r="BB22" s="66"/>
      <c r="BC22" s="66"/>
      <c r="BD22" s="66"/>
      <c r="BE22" s="66"/>
      <c r="BF22" s="66"/>
      <c r="BG22" s="66"/>
      <c r="BH22" s="66"/>
      <c r="BI22" s="66"/>
      <c r="BJ22" s="66"/>
      <c r="BK22" s="66"/>
      <c r="BL22" s="66"/>
      <c r="BM22" s="66"/>
    </row>
    <row r="23" spans="3:65" s="43" customFormat="1" ht="38.450000000000003" hidden="1" customHeight="1" x14ac:dyDescent="0.2">
      <c r="C23" s="315" t="s">
        <v>163</v>
      </c>
      <c r="D23" s="244" t="s">
        <v>167</v>
      </c>
      <c r="E23" s="316" t="s">
        <v>168</v>
      </c>
      <c r="F23" s="244"/>
      <c r="G23" s="244"/>
      <c r="H23" s="244"/>
      <c r="I23" s="244"/>
      <c r="J23" s="244"/>
      <c r="K23" s="244"/>
      <c r="L23" s="320" t="s">
        <v>358</v>
      </c>
      <c r="M23" s="321"/>
      <c r="N23" s="321"/>
      <c r="O23" s="321"/>
      <c r="P23" s="321"/>
      <c r="Q23" s="69" t="str">
        <f t="shared" si="0"/>
        <v/>
      </c>
      <c r="R23" s="70">
        <v>0.15</v>
      </c>
      <c r="S23" s="54"/>
      <c r="T23" s="55"/>
      <c r="U23" s="80"/>
      <c r="V23" s="47"/>
      <c r="W23" s="74">
        <f t="shared" si="1"/>
        <v>0.15</v>
      </c>
      <c r="X23" s="75">
        <f t="shared" si="2"/>
        <v>0</v>
      </c>
      <c r="Y23" s="75">
        <f t="shared" si="3"/>
        <v>0</v>
      </c>
      <c r="Z23" s="75">
        <f t="shared" si="4"/>
        <v>0</v>
      </c>
      <c r="AA23" s="75">
        <f t="shared" si="5"/>
        <v>0</v>
      </c>
      <c r="AB23" s="75">
        <f t="shared" si="6"/>
        <v>0</v>
      </c>
      <c r="AC23" s="75">
        <f t="shared" si="7"/>
        <v>0</v>
      </c>
      <c r="AD23" s="75">
        <f t="shared" si="8"/>
        <v>0</v>
      </c>
      <c r="AE23" s="81"/>
      <c r="AF23" s="87">
        <f>AF16*AG16</f>
        <v>3.4999999999999996E-2</v>
      </c>
      <c r="AG23" s="81"/>
      <c r="AH23" s="81"/>
      <c r="AI23" s="81"/>
      <c r="AJ23" s="88"/>
      <c r="AK23" s="81"/>
      <c r="AN23" s="66"/>
      <c r="AO23" s="66"/>
      <c r="AP23" s="66"/>
      <c r="AQ23" s="66"/>
      <c r="AR23" s="66"/>
      <c r="AS23" s="66"/>
      <c r="AT23" s="66"/>
      <c r="AU23" s="66"/>
      <c r="AV23" s="66"/>
      <c r="AW23" s="66"/>
      <c r="AX23" s="66"/>
      <c r="AY23" s="66"/>
      <c r="AZ23" s="66"/>
      <c r="BA23" s="66"/>
      <c r="BB23" s="66"/>
      <c r="BC23" s="66"/>
      <c r="BD23" s="66"/>
      <c r="BE23" s="66"/>
      <c r="BF23" s="66"/>
      <c r="BG23" s="66"/>
      <c r="BH23" s="66"/>
      <c r="BI23" s="66"/>
      <c r="BJ23" s="66"/>
      <c r="BK23" s="66"/>
      <c r="BL23" s="66"/>
      <c r="BM23" s="66"/>
    </row>
    <row r="24" spans="3:65" s="43" customFormat="1" ht="30" customHeight="1" x14ac:dyDescent="0.2">
      <c r="C24" s="471" t="s">
        <v>172</v>
      </c>
      <c r="D24" s="472"/>
      <c r="E24" s="472"/>
      <c r="F24" s="472"/>
      <c r="G24" s="472"/>
      <c r="H24" s="472"/>
      <c r="I24" s="472"/>
      <c r="J24" s="472"/>
      <c r="K24" s="472"/>
      <c r="L24" s="472"/>
      <c r="M24" s="472"/>
      <c r="N24" s="472"/>
      <c r="O24" s="472"/>
      <c r="P24" s="472"/>
      <c r="Q24" s="473"/>
      <c r="R24" s="60">
        <v>0.15</v>
      </c>
      <c r="S24" s="61">
        <f>SUM(R25:R28)</f>
        <v>1</v>
      </c>
      <c r="T24" s="89"/>
      <c r="U24" s="80"/>
      <c r="V24" s="47"/>
      <c r="AJ24" s="48"/>
      <c r="AN24" s="66"/>
      <c r="AO24" s="66"/>
      <c r="AP24" s="66"/>
      <c r="AQ24" s="66"/>
      <c r="AR24" s="66"/>
      <c r="AS24" s="66"/>
      <c r="AT24" s="66"/>
      <c r="AU24" s="66"/>
      <c r="AV24" s="66"/>
      <c r="AW24" s="66"/>
      <c r="AX24" s="66"/>
      <c r="AY24" s="66"/>
      <c r="AZ24" s="66"/>
      <c r="BA24" s="66"/>
      <c r="BB24" s="66"/>
      <c r="BC24" s="66"/>
      <c r="BD24" s="66"/>
      <c r="BE24" s="66"/>
      <c r="BF24" s="66"/>
      <c r="BG24" s="66"/>
      <c r="BH24" s="66"/>
      <c r="BI24" s="66"/>
      <c r="BJ24" s="66"/>
      <c r="BK24" s="66"/>
      <c r="BL24" s="66"/>
      <c r="BM24" s="66"/>
    </row>
    <row r="25" spans="3:65" s="43" customFormat="1" ht="26.45" customHeight="1" x14ac:dyDescent="0.2">
      <c r="C25" s="322" t="s">
        <v>73</v>
      </c>
      <c r="D25" s="291" t="s">
        <v>176</v>
      </c>
      <c r="E25" s="466" t="s">
        <v>173</v>
      </c>
      <c r="F25" s="323"/>
      <c r="G25" s="317" t="s">
        <v>375</v>
      </c>
      <c r="H25" s="318" t="s">
        <v>378</v>
      </c>
      <c r="I25" s="324"/>
      <c r="J25" s="324"/>
      <c r="K25" s="318" t="s">
        <v>379</v>
      </c>
      <c r="L25" s="325"/>
      <c r="M25" s="1"/>
      <c r="N25" s="255"/>
      <c r="O25" s="255"/>
      <c r="P25" s="1"/>
      <c r="Q25" s="69" t="str">
        <f>IF(Y25&gt;1,"?",(IF(AD25&gt;0,"?","")))</f>
        <v/>
      </c>
      <c r="R25" s="70">
        <v>0.3</v>
      </c>
      <c r="S25" s="54"/>
      <c r="T25" s="55"/>
      <c r="U25" s="80"/>
      <c r="V25" s="47"/>
      <c r="W25" s="74">
        <f>R25</f>
        <v>0.3</v>
      </c>
      <c r="X25" s="75">
        <f>IF(P25&lt;&gt;"",1,IF(O25&lt;&gt;"",2/3,IF(N25&lt;&gt;"",1/3,0)))*W25*20</f>
        <v>0</v>
      </c>
      <c r="Y25" s="75">
        <f>IF(L25="",IF(M25&lt;&gt;"",1,0)+IF(N25&lt;&gt;"",1,0)+IF(O25&lt;&gt;"",1,0)+IF(P25&lt;&gt;"",1,0),0)</f>
        <v>0</v>
      </c>
      <c r="Z25" s="75">
        <f>IF(L25&lt;&gt;"",0,IF(M25="",(X25/(W25*20)),0.02+(X25/(W25*20))))</f>
        <v>0</v>
      </c>
      <c r="AA25" s="75">
        <f>IF(L25&lt;&gt;"",0,W25)</f>
        <v>0.3</v>
      </c>
      <c r="AB25" s="75">
        <f>IF(Q25&lt;&gt;"",1,0)</f>
        <v>0</v>
      </c>
      <c r="AC25" s="75" t="b">
        <f>IF(L25="",OR(M25&lt;&gt;"",N25&lt;&gt;"",O25&lt;&gt;"",P25&lt;&gt;""),0)</f>
        <v>0</v>
      </c>
      <c r="AD25" s="75">
        <f>IF(L25&lt;&gt;"",IF(M25&lt;&gt;"",1,0)+IF(N25&lt;&gt;"",1,0)+IF(O25&lt;&gt;"",1,0)+IF(P25&lt;&gt;"",1,0),0)</f>
        <v>0</v>
      </c>
      <c r="AE25" s="75" t="b">
        <f>OR(AC25=FALSE,AC26=FALSE,AC27=FALSE,AC28=FALSE)</f>
        <v>1</v>
      </c>
      <c r="AF25" s="76">
        <f>SUM(AA25:AA28)</f>
        <v>0.8</v>
      </c>
      <c r="AG25" s="77">
        <f>R24</f>
        <v>0.15</v>
      </c>
      <c r="AH25" s="75">
        <f>SUM(Z25:Z28)</f>
        <v>0</v>
      </c>
      <c r="AI25" s="75">
        <f>IF(SUM(Y25:Y28)=0,0,1)</f>
        <v>0</v>
      </c>
      <c r="AJ25" s="78">
        <f>IF(AI25=1,SUMPRODUCT(X25:X28,Y25:Y28)/SUMPRODUCT(W25:W28,Y25:Y28),0)</f>
        <v>0</v>
      </c>
      <c r="AK25" s="79"/>
      <c r="AN25" s="66"/>
      <c r="AO25" s="66"/>
      <c r="AP25" s="66"/>
      <c r="AQ25" s="66"/>
      <c r="AR25" s="66"/>
      <c r="AS25" s="66"/>
      <c r="AT25" s="66"/>
      <c r="AU25" s="66"/>
      <c r="AV25" s="66"/>
      <c r="AW25" s="66"/>
      <c r="AX25" s="66"/>
      <c r="AY25" s="66"/>
      <c r="AZ25" s="66"/>
      <c r="BA25" s="66"/>
      <c r="BB25" s="66"/>
      <c r="BC25" s="66"/>
      <c r="BD25" s="66"/>
      <c r="BE25" s="66"/>
      <c r="BF25" s="66"/>
      <c r="BG25" s="66"/>
      <c r="BH25" s="66"/>
      <c r="BI25" s="66"/>
      <c r="BJ25" s="66"/>
      <c r="BK25" s="66"/>
      <c r="BL25" s="66"/>
      <c r="BM25" s="66"/>
    </row>
    <row r="26" spans="3:65" s="43" customFormat="1" ht="39.4" customHeight="1" x14ac:dyDescent="0.2">
      <c r="C26" s="326" t="s">
        <v>74</v>
      </c>
      <c r="D26" s="291" t="s">
        <v>177</v>
      </c>
      <c r="E26" s="467"/>
      <c r="F26" s="327"/>
      <c r="G26" s="317" t="s">
        <v>376</v>
      </c>
      <c r="H26" s="318" t="s">
        <v>380</v>
      </c>
      <c r="I26" s="318" t="s">
        <v>381</v>
      </c>
      <c r="J26" s="318" t="s">
        <v>382</v>
      </c>
      <c r="K26" s="318" t="s">
        <v>383</v>
      </c>
      <c r="L26" s="325"/>
      <c r="M26" s="1"/>
      <c r="N26" s="1"/>
      <c r="O26" s="1"/>
      <c r="P26" s="1"/>
      <c r="Q26" s="69" t="str">
        <f t="shared" ref="Q26:Q28" si="10">IF(Y26&gt;1,"?",(IF(AD26&gt;0,"?","")))</f>
        <v/>
      </c>
      <c r="R26" s="70">
        <v>0.25</v>
      </c>
      <c r="S26" s="54"/>
      <c r="T26" s="55"/>
      <c r="U26" s="80"/>
      <c r="V26" s="47"/>
      <c r="W26" s="74">
        <f t="shared" ref="W26:W28" si="11">R26</f>
        <v>0.25</v>
      </c>
      <c r="X26" s="75">
        <f t="shared" ref="X26:X28" si="12">IF(P26&lt;&gt;"",1,IF(O26&lt;&gt;"",2/3,IF(N26&lt;&gt;"",1/3,0)))*W26*20</f>
        <v>0</v>
      </c>
      <c r="Y26" s="75">
        <f t="shared" ref="Y26:Y28" si="13">IF(L26="",IF(M26&lt;&gt;"",1,0)+IF(N26&lt;&gt;"",1,0)+IF(O26&lt;&gt;"",1,0)+IF(P26&lt;&gt;"",1,0),0)</f>
        <v>0</v>
      </c>
      <c r="Z26" s="75">
        <f t="shared" ref="Z26:Z28" si="14">IF(L26&lt;&gt;"",0,IF(M26="",(X26/(W26*20)),0.02+(X26/(W26*20))))</f>
        <v>0</v>
      </c>
      <c r="AA26" s="75">
        <f t="shared" ref="AA26:AA28" si="15">IF(L26&lt;&gt;"",0,W26)</f>
        <v>0.25</v>
      </c>
      <c r="AB26" s="75">
        <f t="shared" ref="AB26:AB28" si="16">IF(Q26&lt;&gt;"",1,0)</f>
        <v>0</v>
      </c>
      <c r="AC26" s="75" t="b">
        <f t="shared" ref="AC26:AC28" si="17">IF(L26="",OR(M26&lt;&gt;"",N26&lt;&gt;"",O26&lt;&gt;"",P26&lt;&gt;""),0)</f>
        <v>0</v>
      </c>
      <c r="AD26" s="75">
        <f t="shared" ref="AD26:AD28" si="18">IF(L26&lt;&gt;"",IF(M26&lt;&gt;"",1,0)+IF(N26&lt;&gt;"",1,0)+IF(O26&lt;&gt;"",1,0)+IF(P26&lt;&gt;"",1,0),0)</f>
        <v>0</v>
      </c>
      <c r="AE26" s="81"/>
      <c r="AF26" s="82"/>
      <c r="AJ26" s="48"/>
      <c r="AK26" s="81"/>
      <c r="AN26" s="66"/>
      <c r="AO26" s="66"/>
      <c r="AP26" s="66"/>
      <c r="AQ26" s="66"/>
      <c r="AR26" s="66"/>
      <c r="AS26" s="66"/>
      <c r="AT26" s="66"/>
      <c r="AU26" s="66"/>
      <c r="AV26" s="66"/>
      <c r="AW26" s="66"/>
      <c r="AX26" s="66"/>
      <c r="AY26" s="66"/>
      <c r="AZ26" s="66"/>
      <c r="BA26" s="66"/>
      <c r="BB26" s="66"/>
      <c r="BC26" s="66"/>
      <c r="BD26" s="66"/>
      <c r="BE26" s="66"/>
      <c r="BF26" s="66"/>
      <c r="BG26" s="66"/>
      <c r="BH26" s="66"/>
      <c r="BI26" s="66"/>
      <c r="BJ26" s="66"/>
      <c r="BK26" s="66"/>
      <c r="BL26" s="66"/>
      <c r="BM26" s="66"/>
    </row>
    <row r="27" spans="3:65" s="43" customFormat="1" ht="57" customHeight="1" x14ac:dyDescent="0.2">
      <c r="C27" s="326" t="s">
        <v>75</v>
      </c>
      <c r="D27" s="291" t="s">
        <v>179</v>
      </c>
      <c r="E27" s="248" t="s">
        <v>174</v>
      </c>
      <c r="F27" s="248"/>
      <c r="G27" s="317" t="s">
        <v>377</v>
      </c>
      <c r="H27" s="318" t="s">
        <v>380</v>
      </c>
      <c r="I27" s="318" t="s">
        <v>384</v>
      </c>
      <c r="J27" s="318" t="s">
        <v>385</v>
      </c>
      <c r="K27" s="318" t="s">
        <v>386</v>
      </c>
      <c r="L27" s="325"/>
      <c r="M27" s="1"/>
      <c r="N27" s="1"/>
      <c r="O27" s="1"/>
      <c r="P27" s="1"/>
      <c r="Q27" s="69" t="str">
        <f t="shared" si="10"/>
        <v/>
      </c>
      <c r="R27" s="70">
        <v>0.25</v>
      </c>
      <c r="S27" s="48"/>
      <c r="V27" s="47"/>
      <c r="W27" s="74">
        <f t="shared" si="11"/>
        <v>0.25</v>
      </c>
      <c r="X27" s="75">
        <f t="shared" si="12"/>
        <v>0</v>
      </c>
      <c r="Y27" s="75">
        <f t="shared" si="13"/>
        <v>0</v>
      </c>
      <c r="Z27" s="75">
        <f t="shared" si="14"/>
        <v>0</v>
      </c>
      <c r="AA27" s="75">
        <f t="shared" si="15"/>
        <v>0.25</v>
      </c>
      <c r="AB27" s="75">
        <f t="shared" si="16"/>
        <v>0</v>
      </c>
      <c r="AC27" s="75" t="b">
        <f t="shared" si="17"/>
        <v>0</v>
      </c>
      <c r="AD27" s="75">
        <f t="shared" si="18"/>
        <v>0</v>
      </c>
      <c r="AE27" s="81"/>
      <c r="AF27" s="83"/>
      <c r="AJ27" s="48"/>
      <c r="AN27" s="66"/>
      <c r="AO27" s="66"/>
      <c r="AP27" s="66"/>
      <c r="AQ27" s="66"/>
      <c r="AR27" s="66"/>
      <c r="AS27" s="66"/>
      <c r="AT27" s="66"/>
      <c r="AU27" s="66"/>
      <c r="AV27" s="66"/>
      <c r="AW27" s="66"/>
      <c r="AX27" s="66"/>
      <c r="AY27" s="66"/>
      <c r="AZ27" s="66"/>
      <c r="BA27" s="66"/>
      <c r="BB27" s="66"/>
      <c r="BC27" s="66"/>
      <c r="BD27" s="66"/>
      <c r="BE27" s="66"/>
      <c r="BF27" s="66"/>
      <c r="BG27" s="66"/>
      <c r="BH27" s="66"/>
      <c r="BI27" s="66"/>
      <c r="BJ27" s="66"/>
      <c r="BK27" s="66"/>
      <c r="BL27" s="66"/>
      <c r="BM27" s="66"/>
    </row>
    <row r="28" spans="3:65" s="43" customFormat="1" ht="35.1" hidden="1" customHeight="1" x14ac:dyDescent="0.2">
      <c r="C28" s="328" t="s">
        <v>76</v>
      </c>
      <c r="D28" s="291" t="s">
        <v>178</v>
      </c>
      <c r="E28" s="329" t="s">
        <v>175</v>
      </c>
      <c r="F28" s="329"/>
      <c r="G28" s="329"/>
      <c r="H28" s="329"/>
      <c r="I28" s="329"/>
      <c r="J28" s="329"/>
      <c r="K28" s="329"/>
      <c r="L28" s="330" t="s">
        <v>358</v>
      </c>
      <c r="M28" s="319"/>
      <c r="N28" s="319"/>
      <c r="O28" s="319"/>
      <c r="P28" s="319"/>
      <c r="Q28" s="91" t="str">
        <f t="shared" si="10"/>
        <v/>
      </c>
      <c r="R28" s="70">
        <v>0.2</v>
      </c>
      <c r="S28" s="48"/>
      <c r="V28" s="47"/>
      <c r="W28" s="74">
        <f t="shared" si="11"/>
        <v>0.2</v>
      </c>
      <c r="X28" s="75">
        <f t="shared" si="12"/>
        <v>0</v>
      </c>
      <c r="Y28" s="75">
        <f t="shared" si="13"/>
        <v>0</v>
      </c>
      <c r="Z28" s="75">
        <f t="shared" si="14"/>
        <v>0</v>
      </c>
      <c r="AA28" s="75">
        <f t="shared" si="15"/>
        <v>0</v>
      </c>
      <c r="AB28" s="75">
        <f t="shared" si="16"/>
        <v>0</v>
      </c>
      <c r="AC28" s="75">
        <f t="shared" si="17"/>
        <v>0</v>
      </c>
      <c r="AD28" s="75">
        <f t="shared" si="18"/>
        <v>0</v>
      </c>
      <c r="AE28" s="81"/>
      <c r="AF28" s="87">
        <f>AF25*AG25</f>
        <v>0.12</v>
      </c>
      <c r="AJ28" s="48"/>
      <c r="AN28" s="66"/>
      <c r="AO28" s="66"/>
      <c r="AP28" s="66"/>
      <c r="AQ28" s="66"/>
      <c r="AR28" s="66"/>
      <c r="AS28" s="66"/>
      <c r="AT28" s="66"/>
      <c r="AU28" s="66"/>
      <c r="AV28" s="66"/>
      <c r="AW28" s="66"/>
      <c r="AX28" s="66"/>
      <c r="AY28" s="66"/>
      <c r="AZ28" s="66"/>
      <c r="BA28" s="66"/>
      <c r="BB28" s="66"/>
      <c r="BC28" s="66"/>
      <c r="BD28" s="66"/>
      <c r="BE28" s="66"/>
      <c r="BF28" s="66"/>
      <c r="BG28" s="66"/>
      <c r="BH28" s="66"/>
      <c r="BI28" s="66"/>
      <c r="BJ28" s="66"/>
      <c r="BK28" s="66"/>
      <c r="BL28" s="66"/>
      <c r="BM28" s="66"/>
    </row>
    <row r="29" spans="3:65" s="43" customFormat="1" ht="30" customHeight="1" x14ac:dyDescent="0.2">
      <c r="C29" s="451" t="s">
        <v>180</v>
      </c>
      <c r="D29" s="452"/>
      <c r="E29" s="452"/>
      <c r="F29" s="452"/>
      <c r="G29" s="452"/>
      <c r="H29" s="452"/>
      <c r="I29" s="452"/>
      <c r="J29" s="452"/>
      <c r="K29" s="452"/>
      <c r="L29" s="452"/>
      <c r="M29" s="452"/>
      <c r="N29" s="452"/>
      <c r="O29" s="452"/>
      <c r="P29" s="452"/>
      <c r="Q29" s="453"/>
      <c r="R29" s="92">
        <v>0.15</v>
      </c>
      <c r="S29" s="61">
        <f>SUM(R30:R32)</f>
        <v>1</v>
      </c>
      <c r="V29" s="47"/>
      <c r="AJ29" s="48"/>
    </row>
    <row r="30" spans="3:65" s="43" customFormat="1" ht="85.5" customHeight="1" x14ac:dyDescent="0.2">
      <c r="C30" s="326" t="s">
        <v>21</v>
      </c>
      <c r="D30" s="248" t="s">
        <v>322</v>
      </c>
      <c r="E30" s="256" t="s">
        <v>181</v>
      </c>
      <c r="F30" s="256"/>
      <c r="G30" s="317" t="s">
        <v>387</v>
      </c>
      <c r="H30" s="331" t="s">
        <v>366</v>
      </c>
      <c r="I30" s="331" t="s">
        <v>389</v>
      </c>
      <c r="J30" s="331" t="s">
        <v>390</v>
      </c>
      <c r="K30" s="331" t="s">
        <v>391</v>
      </c>
      <c r="L30" s="325"/>
      <c r="M30" s="1"/>
      <c r="N30" s="1"/>
      <c r="O30" s="1"/>
      <c r="P30" s="1"/>
      <c r="Q30" s="69" t="str">
        <f>IF(Y30&gt;1,"?",(IF(AD30&gt;0,"?","")))</f>
        <v/>
      </c>
      <c r="R30" s="70">
        <v>0.25</v>
      </c>
      <c r="S30" s="48"/>
      <c r="V30" s="47"/>
      <c r="W30" s="74">
        <f>R30</f>
        <v>0.25</v>
      </c>
      <c r="X30" s="75">
        <f>IF(P30&lt;&gt;"",1,IF(O30&lt;&gt;"",2/3,IF(N30&lt;&gt;"",1/3,0)))*W30*20</f>
        <v>0</v>
      </c>
      <c r="Y30" s="75">
        <f>IF(L30="",IF(M30&lt;&gt;"",1,0)+IF(N30&lt;&gt;"",1,0)+IF(O30&lt;&gt;"",1,0)+IF(P30&lt;&gt;"",1,0),0)</f>
        <v>0</v>
      </c>
      <c r="Z30" s="75">
        <f>IF(L30&lt;&gt;"",0,IF(M30="",(X30/(W30*20)),0.02+(X30/(W30*20))))</f>
        <v>0</v>
      </c>
      <c r="AA30" s="75">
        <f>IF(L30&lt;&gt;"",0,W30)</f>
        <v>0.25</v>
      </c>
      <c r="AB30" s="75">
        <f>IF(Q30&lt;&gt;"",1,0)</f>
        <v>0</v>
      </c>
      <c r="AC30" s="75" t="b">
        <f>IF(L30="",OR(M30&lt;&gt;"",N30&lt;&gt;"",O30&lt;&gt;"",P30&lt;&gt;""),0)</f>
        <v>0</v>
      </c>
      <c r="AD30" s="75">
        <f>IF(L30&lt;&gt;"",IF(M30&lt;&gt;"",1,0)+IF(N30&lt;&gt;"",1,0)+IF(O30&lt;&gt;"",1,0)+IF(P30&lt;&gt;"",1,0),0)</f>
        <v>0</v>
      </c>
      <c r="AE30" s="75" t="b">
        <f>OR(AC30=FALSE,AC31=FALSE,AC32=FALSE)</f>
        <v>1</v>
      </c>
      <c r="AF30" s="76">
        <f>SUM(AA30:AA32)</f>
        <v>0.7</v>
      </c>
      <c r="AG30" s="77">
        <f>R29</f>
        <v>0.15</v>
      </c>
      <c r="AH30" s="75">
        <f>SUM(Z30:Z32)</f>
        <v>0</v>
      </c>
      <c r="AI30" s="75">
        <f>IF(SUM(Y30:Y32)=0,0,1)</f>
        <v>0</v>
      </c>
      <c r="AJ30" s="78">
        <f>IF(AI30=1,SUMPRODUCT(X30:X32,Y30:Y32)/SUMPRODUCT(W30:W32,Y30:Y32),0)</f>
        <v>0</v>
      </c>
    </row>
    <row r="31" spans="3:65" s="43" customFormat="1" ht="83.1" hidden="1" customHeight="1" x14ac:dyDescent="0.2">
      <c r="C31" s="332" t="s">
        <v>22</v>
      </c>
      <c r="D31" s="243" t="s">
        <v>323</v>
      </c>
      <c r="E31" s="248" t="s">
        <v>88</v>
      </c>
      <c r="F31" s="248"/>
      <c r="G31" s="248"/>
      <c r="H31" s="248"/>
      <c r="I31" s="248"/>
      <c r="J31" s="248"/>
      <c r="K31" s="248"/>
      <c r="L31" s="325" t="s">
        <v>358</v>
      </c>
      <c r="M31" s="1"/>
      <c r="N31" s="1"/>
      <c r="O31" s="1"/>
      <c r="P31" s="1"/>
      <c r="Q31" s="69" t="str">
        <f t="shared" ref="Q31:Q32" si="19">IF(Y31&gt;1,"?",(IF(AD31&gt;0,"?","")))</f>
        <v/>
      </c>
      <c r="R31" s="70">
        <v>0.3</v>
      </c>
      <c r="S31" s="48"/>
      <c r="V31" s="47"/>
      <c r="W31" s="74">
        <f t="shared" ref="W31:W32" si="20">R31</f>
        <v>0.3</v>
      </c>
      <c r="X31" s="75">
        <f t="shared" ref="X31:X32" si="21">IF(P31&lt;&gt;"",1,IF(O31&lt;&gt;"",2/3,IF(N31&lt;&gt;"",1/3,0)))*W31*20</f>
        <v>0</v>
      </c>
      <c r="Y31" s="75">
        <f t="shared" ref="Y31:Y32" si="22">IF(L31="",IF(M31&lt;&gt;"",1,0)+IF(N31&lt;&gt;"",1,0)+IF(O31&lt;&gt;"",1,0)+IF(P31&lt;&gt;"",1,0),0)</f>
        <v>0</v>
      </c>
      <c r="Z31" s="75">
        <f t="shared" ref="Z31:Z32" si="23">IF(L31&lt;&gt;"",0,IF(M31="",(X31/(W31*20)),0.02+(X31/(W31*20))))</f>
        <v>0</v>
      </c>
      <c r="AA31" s="75">
        <f t="shared" ref="AA31:AA32" si="24">IF(L31&lt;&gt;"",0,W31)</f>
        <v>0</v>
      </c>
      <c r="AB31" s="75">
        <f t="shared" ref="AB31:AB32" si="25">IF(Q31&lt;&gt;"",1,0)</f>
        <v>0</v>
      </c>
      <c r="AC31" s="75">
        <f t="shared" ref="AC31:AC32" si="26">IF(L31="",OR(M31&lt;&gt;"",N31&lt;&gt;"",O31&lt;&gt;"",P31&lt;&gt;""),0)</f>
        <v>0</v>
      </c>
      <c r="AD31" s="75">
        <f t="shared" ref="AD31:AD32" si="27">IF(L31&lt;&gt;"",IF(M31&lt;&gt;"",1,0)+IF(N31&lt;&gt;"",1,0)+IF(O31&lt;&gt;"",1,0)+IF(P31&lt;&gt;"",1,0),0)</f>
        <v>0</v>
      </c>
      <c r="AE31" s="94"/>
      <c r="AF31" s="95"/>
      <c r="AJ31" s="48"/>
    </row>
    <row r="32" spans="3:65" s="43" customFormat="1" ht="39.75" customHeight="1" x14ac:dyDescent="0.2">
      <c r="C32" s="333" t="s">
        <v>24</v>
      </c>
      <c r="D32" s="334" t="s">
        <v>182</v>
      </c>
      <c r="E32" s="329" t="s">
        <v>89</v>
      </c>
      <c r="F32" s="329"/>
      <c r="G32" s="317" t="s">
        <v>388</v>
      </c>
      <c r="H32" s="331" t="s">
        <v>366</v>
      </c>
      <c r="I32" s="331" t="s">
        <v>392</v>
      </c>
      <c r="J32" s="331" t="s">
        <v>393</v>
      </c>
      <c r="K32" s="331" t="s">
        <v>394</v>
      </c>
      <c r="L32" s="330"/>
      <c r="M32" s="9"/>
      <c r="N32" s="9"/>
      <c r="O32" s="9"/>
      <c r="P32" s="9"/>
      <c r="Q32" s="69" t="str">
        <f t="shared" si="19"/>
        <v/>
      </c>
      <c r="R32" s="70">
        <v>0.45</v>
      </c>
      <c r="S32" s="48"/>
      <c r="V32" s="47"/>
      <c r="W32" s="74">
        <f t="shared" si="20"/>
        <v>0.45</v>
      </c>
      <c r="X32" s="75">
        <f t="shared" si="21"/>
        <v>0</v>
      </c>
      <c r="Y32" s="75">
        <f t="shared" si="22"/>
        <v>0</v>
      </c>
      <c r="Z32" s="75">
        <f t="shared" si="23"/>
        <v>0</v>
      </c>
      <c r="AA32" s="75">
        <f t="shared" si="24"/>
        <v>0.45</v>
      </c>
      <c r="AB32" s="75">
        <f t="shared" si="25"/>
        <v>0</v>
      </c>
      <c r="AC32" s="75" t="b">
        <f t="shared" si="26"/>
        <v>0</v>
      </c>
      <c r="AD32" s="75">
        <f t="shared" si="27"/>
        <v>0</v>
      </c>
      <c r="AE32" s="96"/>
      <c r="AF32" s="87">
        <f>AF30*AG30</f>
        <v>0.105</v>
      </c>
      <c r="AJ32" s="48"/>
    </row>
    <row r="33" spans="3:36" s="43" customFormat="1" ht="35.25" customHeight="1" x14ac:dyDescent="0.2">
      <c r="C33" s="451" t="s">
        <v>78</v>
      </c>
      <c r="D33" s="452"/>
      <c r="E33" s="452"/>
      <c r="F33" s="452"/>
      <c r="G33" s="452"/>
      <c r="H33" s="452"/>
      <c r="I33" s="452"/>
      <c r="J33" s="452"/>
      <c r="K33" s="452"/>
      <c r="L33" s="452"/>
      <c r="M33" s="452"/>
      <c r="N33" s="452"/>
      <c r="O33" s="452"/>
      <c r="P33" s="452"/>
      <c r="Q33" s="453"/>
      <c r="R33" s="92">
        <v>0.2</v>
      </c>
      <c r="S33" s="61">
        <f>SUM(R34:R36)</f>
        <v>1</v>
      </c>
      <c r="V33" s="47"/>
      <c r="W33" s="97"/>
      <c r="X33" s="81"/>
      <c r="Y33" s="81"/>
      <c r="Z33" s="81"/>
      <c r="AA33" s="81"/>
      <c r="AB33" s="81"/>
      <c r="AC33" s="81"/>
      <c r="AD33" s="81"/>
      <c r="AE33" s="81"/>
      <c r="AF33" s="98"/>
      <c r="AJ33" s="48"/>
    </row>
    <row r="34" spans="3:36" s="43" customFormat="1" ht="33.4" hidden="1" customHeight="1" x14ac:dyDescent="0.2">
      <c r="C34" s="326" t="s">
        <v>55</v>
      </c>
      <c r="D34" s="291" t="s">
        <v>186</v>
      </c>
      <c r="E34" s="248" t="s">
        <v>183</v>
      </c>
      <c r="F34" s="248"/>
      <c r="G34" s="248"/>
      <c r="H34" s="248"/>
      <c r="I34" s="248"/>
      <c r="J34" s="248"/>
      <c r="K34" s="248"/>
      <c r="L34" s="325" t="s">
        <v>358</v>
      </c>
      <c r="M34" s="247"/>
      <c r="N34" s="247"/>
      <c r="O34" s="247"/>
      <c r="P34" s="247"/>
      <c r="Q34" s="69" t="str">
        <f>IF(Y34&gt;1,"?",(IF(AD34&gt;0,"?","")))</f>
        <v/>
      </c>
      <c r="R34" s="70">
        <v>0.25</v>
      </c>
      <c r="S34" s="48"/>
      <c r="V34" s="47"/>
      <c r="W34" s="74">
        <f>R34</f>
        <v>0.25</v>
      </c>
      <c r="X34" s="75">
        <f>IF(P34&lt;&gt;"",1,IF(O34&lt;&gt;"",2/3,IF(N34&lt;&gt;"",1/3,0)))*W34*20</f>
        <v>0</v>
      </c>
      <c r="Y34" s="75">
        <f>IF(L34="",IF(M34&lt;&gt;"",1,0)+IF(N34&lt;&gt;"",1,0)+IF(O34&lt;&gt;"",1,0)+IF(P34&lt;&gt;"",1,0),0)</f>
        <v>0</v>
      </c>
      <c r="Z34" s="75">
        <f>IF(L34&lt;&gt;"",0,IF(M34="",(X34/(W34*20)),0.02+(X34/(W34*20))))</f>
        <v>0</v>
      </c>
      <c r="AA34" s="75">
        <f>IF(L34&lt;&gt;"",0,W34)</f>
        <v>0</v>
      </c>
      <c r="AB34" s="75">
        <f>IF(Q34&lt;&gt;"",1,0)</f>
        <v>0</v>
      </c>
      <c r="AC34" s="75">
        <f>IF(L34="",OR(M34&lt;&gt;"",N34&lt;&gt;"",O34&lt;&gt;"",P34&lt;&gt;""),0)</f>
        <v>0</v>
      </c>
      <c r="AD34" s="75">
        <f>IF(L34&lt;&gt;"",IF(M34&lt;&gt;"",1,0)+IF(N34&lt;&gt;"",1,0)+IF(O34&lt;&gt;"",1,0)+IF(P34&lt;&gt;"",1,0),0)</f>
        <v>0</v>
      </c>
      <c r="AE34" s="75" t="b">
        <f>OR(AC34=FALSE,AC35=FALSE,AC36=FALSE)</f>
        <v>1</v>
      </c>
      <c r="AF34" s="76">
        <f>SUM(AA34:AA36)</f>
        <v>0.4</v>
      </c>
      <c r="AG34" s="77">
        <f>R33</f>
        <v>0.2</v>
      </c>
      <c r="AH34" s="75">
        <f>SUM(Z34:Z36)</f>
        <v>0</v>
      </c>
      <c r="AI34" s="75">
        <f>IF(SUM(Y34:Y36)=0,0,1)</f>
        <v>0</v>
      </c>
      <c r="AJ34" s="78">
        <f>IF(AI34=1,SUMPRODUCT(X34:X36,Y34:Y36)/SUMPRODUCT(W34:W36,Y34:Y36),0)</f>
        <v>0</v>
      </c>
    </row>
    <row r="35" spans="3:36" s="43" customFormat="1" ht="43.5" hidden="1" customHeight="1" x14ac:dyDescent="0.2">
      <c r="C35" s="332" t="s">
        <v>56</v>
      </c>
      <c r="D35" s="291" t="s">
        <v>187</v>
      </c>
      <c r="E35" s="248" t="s">
        <v>184</v>
      </c>
      <c r="F35" s="248"/>
      <c r="G35" s="248"/>
      <c r="H35" s="248"/>
      <c r="I35" s="248"/>
      <c r="J35" s="248"/>
      <c r="K35" s="248"/>
      <c r="L35" s="325" t="s">
        <v>358</v>
      </c>
      <c r="M35" s="247"/>
      <c r="N35" s="247"/>
      <c r="O35" s="247"/>
      <c r="P35" s="247"/>
      <c r="Q35" s="69" t="str">
        <f t="shared" ref="Q35:Q36" si="28">IF(Y35&gt;1,"?",(IF(AD35&gt;0,"?","")))</f>
        <v/>
      </c>
      <c r="R35" s="70">
        <v>0.35</v>
      </c>
      <c r="S35" s="48"/>
      <c r="V35" s="47"/>
      <c r="W35" s="74">
        <f t="shared" ref="W35:W36" si="29">R35</f>
        <v>0.35</v>
      </c>
      <c r="X35" s="75">
        <f t="shared" ref="X35:X36" si="30">IF(P35&lt;&gt;"",1,IF(O35&lt;&gt;"",2/3,IF(N35&lt;&gt;"",1/3,0)))*W35*20</f>
        <v>0</v>
      </c>
      <c r="Y35" s="75">
        <f t="shared" ref="Y35:Y36" si="31">IF(L35="",IF(M35&lt;&gt;"",1,0)+IF(N35&lt;&gt;"",1,0)+IF(O35&lt;&gt;"",1,0)+IF(P35&lt;&gt;"",1,0),0)</f>
        <v>0</v>
      </c>
      <c r="Z35" s="75">
        <f t="shared" ref="Z35:Z36" si="32">IF(L35&lt;&gt;"",0,IF(M35="",(X35/(W35*20)),0.02+(X35/(W35*20))))</f>
        <v>0</v>
      </c>
      <c r="AA35" s="75">
        <f t="shared" ref="AA35:AA36" si="33">IF(L35&lt;&gt;"",0,W35)</f>
        <v>0</v>
      </c>
      <c r="AB35" s="75">
        <f t="shared" ref="AB35:AB36" si="34">IF(Q35&lt;&gt;"",1,0)</f>
        <v>0</v>
      </c>
      <c r="AC35" s="75">
        <f t="shared" ref="AC35:AC36" si="35">IF(L35="",OR(M35&lt;&gt;"",N35&lt;&gt;"",O35&lt;&gt;"",P35&lt;&gt;""),0)</f>
        <v>0</v>
      </c>
      <c r="AD35" s="75">
        <f t="shared" ref="AD35:AD36" si="36">IF(L35&lt;&gt;"",IF(M35&lt;&gt;"",1,0)+IF(N35&lt;&gt;"",1,0)+IF(O35&lt;&gt;"",1,0)+IF(P35&lt;&gt;"",1,0),0)</f>
        <v>0</v>
      </c>
      <c r="AE35" s="94"/>
      <c r="AF35" s="95"/>
      <c r="AJ35" s="48"/>
    </row>
    <row r="36" spans="3:36" s="43" customFormat="1" ht="87.75" customHeight="1" x14ac:dyDescent="0.2">
      <c r="C36" s="333" t="s">
        <v>77</v>
      </c>
      <c r="D36" s="291" t="s">
        <v>324</v>
      </c>
      <c r="E36" s="329" t="s">
        <v>185</v>
      </c>
      <c r="F36" s="329"/>
      <c r="G36" s="317" t="s">
        <v>396</v>
      </c>
      <c r="H36" s="318" t="s">
        <v>397</v>
      </c>
      <c r="I36" s="318" t="s">
        <v>398</v>
      </c>
      <c r="J36" s="318" t="s">
        <v>399</v>
      </c>
      <c r="K36" s="318" t="s">
        <v>400</v>
      </c>
      <c r="L36" s="330"/>
      <c r="M36" s="9"/>
      <c r="N36" s="9"/>
      <c r="O36" s="9"/>
      <c r="P36" s="9"/>
      <c r="Q36" s="91" t="str">
        <f t="shared" si="28"/>
        <v/>
      </c>
      <c r="R36" s="70">
        <v>0.4</v>
      </c>
      <c r="S36" s="48"/>
      <c r="V36" s="47"/>
      <c r="W36" s="74">
        <f t="shared" si="29"/>
        <v>0.4</v>
      </c>
      <c r="X36" s="75">
        <f t="shared" si="30"/>
        <v>0</v>
      </c>
      <c r="Y36" s="75">
        <f t="shared" si="31"/>
        <v>0</v>
      </c>
      <c r="Z36" s="75">
        <f t="shared" si="32"/>
        <v>0</v>
      </c>
      <c r="AA36" s="75">
        <f t="shared" si="33"/>
        <v>0.4</v>
      </c>
      <c r="AB36" s="75">
        <f t="shared" si="34"/>
        <v>0</v>
      </c>
      <c r="AC36" s="75" t="b">
        <f t="shared" si="35"/>
        <v>0</v>
      </c>
      <c r="AD36" s="75">
        <f t="shared" si="36"/>
        <v>0</v>
      </c>
      <c r="AE36" s="96"/>
      <c r="AF36" s="87">
        <f>AF34*AG34</f>
        <v>8.0000000000000016E-2</v>
      </c>
      <c r="AJ36" s="48"/>
    </row>
    <row r="37" spans="3:36" s="43" customFormat="1" ht="30" customHeight="1" x14ac:dyDescent="0.2">
      <c r="C37" s="451" t="s">
        <v>188</v>
      </c>
      <c r="D37" s="452"/>
      <c r="E37" s="452"/>
      <c r="F37" s="452"/>
      <c r="G37" s="452"/>
      <c r="H37" s="452"/>
      <c r="I37" s="452"/>
      <c r="J37" s="452"/>
      <c r="K37" s="452"/>
      <c r="L37" s="452"/>
      <c r="M37" s="452"/>
      <c r="N37" s="452"/>
      <c r="O37" s="452"/>
      <c r="P37" s="452"/>
      <c r="Q37" s="453"/>
      <c r="R37" s="92">
        <v>0.2</v>
      </c>
      <c r="S37" s="61">
        <f>SUM(R38:R41)</f>
        <v>1</v>
      </c>
      <c r="V37" s="47"/>
      <c r="AJ37" s="48"/>
    </row>
    <row r="38" spans="3:36" s="43" customFormat="1" ht="36" customHeight="1" x14ac:dyDescent="0.2">
      <c r="C38" s="335" t="s">
        <v>25</v>
      </c>
      <c r="D38" s="291" t="s">
        <v>192</v>
      </c>
      <c r="E38" s="248" t="s">
        <v>189</v>
      </c>
      <c r="F38" s="248"/>
      <c r="G38" s="317" t="s">
        <v>403</v>
      </c>
      <c r="H38" s="331" t="s">
        <v>405</v>
      </c>
      <c r="I38" s="331" t="s">
        <v>406</v>
      </c>
      <c r="J38" s="331" t="s">
        <v>407</v>
      </c>
      <c r="K38" s="331" t="s">
        <v>408</v>
      </c>
      <c r="L38" s="325"/>
      <c r="M38" s="1"/>
      <c r="N38" s="1"/>
      <c r="O38" s="1"/>
      <c r="P38" s="1"/>
      <c r="Q38" s="69" t="str">
        <f>IF(Y38&gt;1,"?",(IF(AD38&gt;0,"?","")))</f>
        <v/>
      </c>
      <c r="R38" s="70">
        <v>0.3</v>
      </c>
      <c r="S38" s="48"/>
      <c r="V38" s="47"/>
      <c r="W38" s="74">
        <f>R38</f>
        <v>0.3</v>
      </c>
      <c r="X38" s="75">
        <f>IF(P38&lt;&gt;"",1,IF(O38&lt;&gt;"",2/3,IF(N38&lt;&gt;"",1/3,0)))*W38*20</f>
        <v>0</v>
      </c>
      <c r="Y38" s="75">
        <f>IF(L38="",IF(M38&lt;&gt;"",1,0)+IF(N38&lt;&gt;"",1,0)+IF(O38&lt;&gt;"",1,0)+IF(P38&lt;&gt;"",1,0),0)</f>
        <v>0</v>
      </c>
      <c r="Z38" s="75">
        <f>IF(L38&lt;&gt;"",0,IF(M38="",(X38/(W38*20)),0.02+(X38/(W38*20))))</f>
        <v>0</v>
      </c>
      <c r="AA38" s="75">
        <f>IF(L38&lt;&gt;"",0,W38)</f>
        <v>0.3</v>
      </c>
      <c r="AB38" s="75">
        <f>IF(Q38&lt;&gt;"",1,0)</f>
        <v>0</v>
      </c>
      <c r="AC38" s="75" t="b">
        <f>IF(L38="",OR(M38&lt;&gt;"",N38&lt;&gt;"",O38&lt;&gt;"",P38&lt;&gt;""),0)</f>
        <v>0</v>
      </c>
      <c r="AD38" s="75">
        <f>IF(L38&lt;&gt;"",IF(M38&lt;&gt;"",1,0)+IF(N38&lt;&gt;"",1,0)+IF(O38&lt;&gt;"",1,0)+IF(P38&lt;&gt;"",1,0),0)</f>
        <v>0</v>
      </c>
      <c r="AE38" s="75" t="b">
        <f>OR(AC38=FALSE,AC39=FALSE,AC40=FALSE,AC41=FALSE)</f>
        <v>1</v>
      </c>
      <c r="AF38" s="76">
        <f>SUM(AA38:AA41)</f>
        <v>0.8</v>
      </c>
      <c r="AG38" s="77">
        <f>R37</f>
        <v>0.2</v>
      </c>
      <c r="AH38" s="75">
        <f>SUM(Z38:Z41)</f>
        <v>0</v>
      </c>
      <c r="AI38" s="75">
        <f>IF(SUM(Y38:Y41)=0,0,1)</f>
        <v>0</v>
      </c>
      <c r="AJ38" s="78">
        <f>IF(AI38=1,SUMPRODUCT(X38:X41,Y38:Y41)/SUMPRODUCT(W38:W41,Y38:Y41),0)</f>
        <v>0</v>
      </c>
    </row>
    <row r="39" spans="3:36" s="43" customFormat="1" ht="38.65" customHeight="1" x14ac:dyDescent="0.2">
      <c r="C39" s="336" t="s">
        <v>79</v>
      </c>
      <c r="D39" s="291" t="s">
        <v>193</v>
      </c>
      <c r="E39" s="248" t="s">
        <v>190</v>
      </c>
      <c r="F39" s="248"/>
      <c r="G39" s="317" t="s">
        <v>401</v>
      </c>
      <c r="H39" s="331" t="s">
        <v>409</v>
      </c>
      <c r="I39" s="331" t="s">
        <v>410</v>
      </c>
      <c r="J39" s="331" t="s">
        <v>411</v>
      </c>
      <c r="K39" s="331" t="s">
        <v>412</v>
      </c>
      <c r="L39" s="325"/>
      <c r="M39" s="1"/>
      <c r="N39" s="1"/>
      <c r="O39" s="1"/>
      <c r="P39" s="1"/>
      <c r="Q39" s="69" t="str">
        <f t="shared" ref="Q39:Q41" si="37">IF(Y39&gt;1,"?",(IF(AD39&gt;0,"?","")))</f>
        <v/>
      </c>
      <c r="R39" s="70">
        <v>0.25</v>
      </c>
      <c r="S39" s="48"/>
      <c r="V39" s="47"/>
      <c r="W39" s="74">
        <f t="shared" ref="W39:W41" si="38">R39</f>
        <v>0.25</v>
      </c>
      <c r="X39" s="75">
        <f>IF(P39&lt;&gt;"",1,IF(O39&lt;&gt;"",2/3,IF(N39&lt;&gt;"",1/3,0)))*W39*20</f>
        <v>0</v>
      </c>
      <c r="Y39" s="75">
        <f>IF(L39="",IF(M39&lt;&gt;"",1,0)+IF(N39&lt;&gt;"",1,0)+IF(O39&lt;&gt;"",1,0)+IF(P39&lt;&gt;"",1,0),0)</f>
        <v>0</v>
      </c>
      <c r="Z39" s="75">
        <f>IF(L39&lt;&gt;"",0,IF(M39="",(X39/(W39*20)),0.02+(X39/(W39*20))))</f>
        <v>0</v>
      </c>
      <c r="AA39" s="75">
        <f>IF(L39&lt;&gt;"",0,W39)</f>
        <v>0.25</v>
      </c>
      <c r="AB39" s="75">
        <f t="shared" ref="AB39:AB41" si="39">IF(Q39&lt;&gt;"",1,0)</f>
        <v>0</v>
      </c>
      <c r="AC39" s="75" t="b">
        <f>IF(L39="",OR(M39&lt;&gt;"",N39&lt;&gt;"",O39&lt;&gt;"",P39&lt;&gt;""),0)</f>
        <v>0</v>
      </c>
      <c r="AD39" s="75">
        <f>IF(L39&lt;&gt;"",IF(M39&lt;&gt;"",1,0)+IF(N39&lt;&gt;"",1,0)+IF(O39&lt;&gt;"",1,0)+IF(P39&lt;&gt;"",1,0),0)</f>
        <v>0</v>
      </c>
      <c r="AE39" s="94"/>
      <c r="AF39" s="82"/>
      <c r="AJ39" s="48"/>
    </row>
    <row r="40" spans="3:36" s="43" customFormat="1" ht="54.75" customHeight="1" x14ac:dyDescent="0.2">
      <c r="C40" s="336" t="s">
        <v>80</v>
      </c>
      <c r="D40" s="291" t="s">
        <v>194</v>
      </c>
      <c r="E40" s="248" t="s">
        <v>190</v>
      </c>
      <c r="F40" s="248"/>
      <c r="G40" s="317" t="s">
        <v>402</v>
      </c>
      <c r="H40" s="318" t="s">
        <v>511</v>
      </c>
      <c r="I40" s="318" t="s">
        <v>510</v>
      </c>
      <c r="J40" s="318" t="s">
        <v>509</v>
      </c>
      <c r="K40" s="318" t="s">
        <v>404</v>
      </c>
      <c r="L40" s="325"/>
      <c r="M40" s="1"/>
      <c r="N40" s="1"/>
      <c r="O40" s="1"/>
      <c r="P40" s="1"/>
      <c r="Q40" s="69" t="str">
        <f t="shared" si="37"/>
        <v/>
      </c>
      <c r="R40" s="70">
        <v>0.25</v>
      </c>
      <c r="S40" s="48"/>
      <c r="V40" s="47"/>
      <c r="W40" s="74">
        <f t="shared" si="38"/>
        <v>0.25</v>
      </c>
      <c r="X40" s="75">
        <f>IF(P40&lt;&gt;"",1,IF(O40&lt;&gt;"",2/3,IF(N40&lt;&gt;"",1/3,0)))*W40*20</f>
        <v>0</v>
      </c>
      <c r="Y40" s="75">
        <f>IF(L40="",IF(M40&lt;&gt;"",1,0)+IF(N40&lt;&gt;"",1,0)+IF(O40&lt;&gt;"",1,0)+IF(P40&lt;&gt;"",1,0),0)</f>
        <v>0</v>
      </c>
      <c r="Z40" s="75">
        <f>IF(L40&lt;&gt;"",0,IF(M40="",(X40/(W40*20)),0.02+(X40/(W40*20))))</f>
        <v>0</v>
      </c>
      <c r="AA40" s="75">
        <f>IF(L40&lt;&gt;"",0,W40)</f>
        <v>0.25</v>
      </c>
      <c r="AB40" s="75">
        <f t="shared" si="39"/>
        <v>0</v>
      </c>
      <c r="AC40" s="75" t="b">
        <f>IF(L40="",OR(M40&lt;&gt;"",N40&lt;&gt;"",O40&lt;&gt;"",P40&lt;&gt;""),0)</f>
        <v>0</v>
      </c>
      <c r="AD40" s="75">
        <f>IF(L40&lt;&gt;"",IF(M40&lt;&gt;"",1,0)+IF(N40&lt;&gt;"",1,0)+IF(O40&lt;&gt;"",1,0)+IF(P40&lt;&gt;"",1,0),0)</f>
        <v>0</v>
      </c>
      <c r="AE40" s="96"/>
      <c r="AF40" s="83"/>
      <c r="AJ40" s="48"/>
    </row>
    <row r="41" spans="3:36" s="43" customFormat="1" ht="72" hidden="1" customHeight="1" x14ac:dyDescent="0.2">
      <c r="C41" s="337" t="s">
        <v>81</v>
      </c>
      <c r="D41" s="291" t="s">
        <v>195</v>
      </c>
      <c r="E41" s="329" t="s">
        <v>191</v>
      </c>
      <c r="F41" s="329"/>
      <c r="G41" s="329"/>
      <c r="H41" s="329"/>
      <c r="I41" s="329"/>
      <c r="J41" s="329"/>
      <c r="K41" s="329"/>
      <c r="L41" s="330" t="s">
        <v>358</v>
      </c>
      <c r="M41" s="319"/>
      <c r="N41" s="319"/>
      <c r="O41" s="319"/>
      <c r="P41" s="319"/>
      <c r="Q41" s="91" t="str">
        <f t="shared" si="37"/>
        <v/>
      </c>
      <c r="R41" s="70">
        <v>0.2</v>
      </c>
      <c r="S41" s="48"/>
      <c r="V41" s="47"/>
      <c r="W41" s="74">
        <f t="shared" si="38"/>
        <v>0.2</v>
      </c>
      <c r="X41" s="75">
        <f>IF(P41&lt;&gt;"",1,IF(O41&lt;&gt;"",2/3,IF(N41&lt;&gt;"",1/3,0)))*W41*20</f>
        <v>0</v>
      </c>
      <c r="Y41" s="75">
        <f>IF(L41="",IF(M41&lt;&gt;"",1,0)+IF(N41&lt;&gt;"",1,0)+IF(O41&lt;&gt;"",1,0)+IF(P41&lt;&gt;"",1,0),0)</f>
        <v>0</v>
      </c>
      <c r="Z41" s="75">
        <f>IF(L41&lt;&gt;"",0,IF(M41="",(X41/(W41*20)),0.02+(X41/(W41*20))))</f>
        <v>0</v>
      </c>
      <c r="AA41" s="75">
        <f>IF(L41&lt;&gt;"",0,W41)</f>
        <v>0</v>
      </c>
      <c r="AB41" s="75">
        <f t="shared" si="39"/>
        <v>0</v>
      </c>
      <c r="AC41" s="75">
        <f>IF(L41="",OR(M41&lt;&gt;"",N41&lt;&gt;"",O41&lt;&gt;"",P41&lt;&gt;""),0)</f>
        <v>0</v>
      </c>
      <c r="AD41" s="75">
        <f>IF(L41&lt;&gt;"",IF(M41&lt;&gt;"",1,0)+IF(N41&lt;&gt;"",1,0)+IF(O41&lt;&gt;"",1,0)+IF(P41&lt;&gt;"",1,0),0)</f>
        <v>0</v>
      </c>
      <c r="AE41" s="96"/>
      <c r="AF41" s="87">
        <f>AF38*AG38</f>
        <v>0.16000000000000003</v>
      </c>
      <c r="AJ41" s="48"/>
    </row>
    <row r="42" spans="3:36" s="43" customFormat="1" ht="30" customHeight="1" x14ac:dyDescent="0.2">
      <c r="C42" s="451" t="s">
        <v>196</v>
      </c>
      <c r="D42" s="452"/>
      <c r="E42" s="452"/>
      <c r="F42" s="452"/>
      <c r="G42" s="452"/>
      <c r="H42" s="452"/>
      <c r="I42" s="452"/>
      <c r="J42" s="452"/>
      <c r="K42" s="452"/>
      <c r="L42" s="452"/>
      <c r="M42" s="452"/>
      <c r="N42" s="452"/>
      <c r="O42" s="452"/>
      <c r="P42" s="452"/>
      <c r="Q42" s="453"/>
      <c r="R42" s="92">
        <v>0.2</v>
      </c>
      <c r="S42" s="61">
        <f>SUM(R43:R45)</f>
        <v>0.99999999999999989</v>
      </c>
      <c r="V42" s="47"/>
      <c r="AJ42" s="48"/>
    </row>
    <row r="43" spans="3:36" s="43" customFormat="1" ht="39.4" customHeight="1" x14ac:dyDescent="0.2">
      <c r="C43" s="335" t="s">
        <v>82</v>
      </c>
      <c r="D43" s="291" t="s">
        <v>200</v>
      </c>
      <c r="E43" s="316" t="s">
        <v>197</v>
      </c>
      <c r="F43" s="244"/>
      <c r="G43" s="317" t="s">
        <v>413</v>
      </c>
      <c r="H43" s="318" t="s">
        <v>512</v>
      </c>
      <c r="I43" s="324"/>
      <c r="J43" s="318" t="s">
        <v>513</v>
      </c>
      <c r="K43" s="318" t="s">
        <v>514</v>
      </c>
      <c r="L43" s="246"/>
      <c r="M43" s="1"/>
      <c r="N43" s="255"/>
      <c r="O43" s="1"/>
      <c r="P43" s="1"/>
      <c r="Q43" s="69" t="str">
        <f>IF(Y43&gt;1,"?",(IF(AD43&gt;0,"?","")))</f>
        <v/>
      </c>
      <c r="R43" s="70">
        <v>0.3</v>
      </c>
      <c r="S43" s="48"/>
      <c r="V43" s="47"/>
      <c r="W43" s="74">
        <f>R43</f>
        <v>0.3</v>
      </c>
      <c r="X43" s="75">
        <f>IF(P43&lt;&gt;"",1,IF(O43&lt;&gt;"",2/3,IF(N43&lt;&gt;"",1/3,0)))*W43*20</f>
        <v>0</v>
      </c>
      <c r="Y43" s="75">
        <f>IF(L43="",IF(M43&lt;&gt;"",1,0)+IF(N43&lt;&gt;"",1,0)+IF(O43&lt;&gt;"",1,0)+IF(P43&lt;&gt;"",1,0),0)</f>
        <v>0</v>
      </c>
      <c r="Z43" s="75">
        <f>IF(L43&lt;&gt;"",0,IF(M43="",(X43/(W43*20)),0.02+(X43/(W43*20))))</f>
        <v>0</v>
      </c>
      <c r="AA43" s="75">
        <f>IF(L43&lt;&gt;"",0,W43)</f>
        <v>0.3</v>
      </c>
      <c r="AB43" s="75">
        <f>IF(Q43&lt;&gt;"",1,0)</f>
        <v>0</v>
      </c>
      <c r="AC43" s="75" t="b">
        <f>IF(L43="",OR(M43&lt;&gt;"",N43&lt;&gt;"",O43&lt;&gt;"",P43&lt;&gt;""),0)</f>
        <v>0</v>
      </c>
      <c r="AD43" s="75">
        <f>IF(L43&lt;&gt;"",IF(M43&lt;&gt;"",1,0)+IF(N43&lt;&gt;"",1,0)+IF(O43&lt;&gt;"",1,0)+IF(P43&lt;&gt;"",1,0),0)</f>
        <v>0</v>
      </c>
      <c r="AE43" s="75" t="b">
        <f>OR(AC43=FALSE,AC44=FALSE,AC45=FALSE)</f>
        <v>1</v>
      </c>
      <c r="AF43" s="76">
        <f>SUM(AA43:AA45)</f>
        <v>0.99999999999999989</v>
      </c>
      <c r="AG43" s="77">
        <f>R42</f>
        <v>0.2</v>
      </c>
      <c r="AH43" s="75">
        <f>SUM(Z43:Z45)</f>
        <v>0</v>
      </c>
      <c r="AI43" s="75">
        <f>IF(SUM(Y43:Y45)=0,0,1)</f>
        <v>0</v>
      </c>
      <c r="AJ43" s="78">
        <f>IF(AI43=1,SUMPRODUCT(X43:X45,Y43:Y45)/SUMPRODUCT(W43:W45,Y43:Y45),0)</f>
        <v>0</v>
      </c>
    </row>
    <row r="44" spans="3:36" s="43" customFormat="1" ht="86.1" customHeight="1" x14ac:dyDescent="0.2">
      <c r="C44" s="336" t="s">
        <v>83</v>
      </c>
      <c r="D44" s="291" t="s">
        <v>201</v>
      </c>
      <c r="E44" s="316" t="s">
        <v>198</v>
      </c>
      <c r="F44" s="244"/>
      <c r="G44" s="317" t="s">
        <v>414</v>
      </c>
      <c r="H44" s="318" t="s">
        <v>516</v>
      </c>
      <c r="I44" s="318" t="s">
        <v>518</v>
      </c>
      <c r="J44" s="318" t="s">
        <v>517</v>
      </c>
      <c r="K44" s="318" t="s">
        <v>515</v>
      </c>
      <c r="L44" s="325"/>
      <c r="M44" s="1"/>
      <c r="N44" s="1"/>
      <c r="O44" s="1"/>
      <c r="P44" s="1"/>
      <c r="Q44" s="69" t="str">
        <f t="shared" ref="Q44:Q45" si="40">IF(Y44&gt;1,"?",(IF(AD44&gt;0,"?","")))</f>
        <v/>
      </c>
      <c r="R44" s="70">
        <v>0.35</v>
      </c>
      <c r="S44" s="48"/>
      <c r="V44" s="47"/>
      <c r="W44" s="74">
        <f t="shared" ref="W44:W45" si="41">R44</f>
        <v>0.35</v>
      </c>
      <c r="X44" s="75">
        <f>IF(P44&lt;&gt;"",1,IF(O44&lt;&gt;"",2/3,IF(N44&lt;&gt;"",1/3,0)))*W44*20</f>
        <v>0</v>
      </c>
      <c r="Y44" s="75">
        <f>IF(L44="",IF(M44&lt;&gt;"",1,0)+IF(N44&lt;&gt;"",1,0)+IF(O44&lt;&gt;"",1,0)+IF(P44&lt;&gt;"",1,0),0)</f>
        <v>0</v>
      </c>
      <c r="Z44" s="75">
        <f>IF(L44&lt;&gt;"",0,IF(M44="",(X44/(W44*20)),0.02+(X44/(W44*20))))</f>
        <v>0</v>
      </c>
      <c r="AA44" s="75">
        <f t="shared" ref="AA44:AA45" si="42">IF(L44&lt;&gt;"",0,W44)</f>
        <v>0.35</v>
      </c>
      <c r="AB44" s="75">
        <f t="shared" ref="AB44:AB45" si="43">IF(Q44&lt;&gt;"",1,0)</f>
        <v>0</v>
      </c>
      <c r="AC44" s="75" t="b">
        <f>IF(L44="",OR(M44&lt;&gt;"",N44&lt;&gt;"",O44&lt;&gt;"",P44&lt;&gt;""),0)</f>
        <v>0</v>
      </c>
      <c r="AD44" s="75">
        <f>IF(L44&lt;&gt;"",IF(M44&lt;&gt;"",1,0)+IF(N44&lt;&gt;"",1,0)+IF(O44&lt;&gt;"",1,0)+IF(P44&lt;&gt;"",1,0),0)</f>
        <v>0</v>
      </c>
      <c r="AE44" s="94"/>
      <c r="AF44" s="82"/>
      <c r="AJ44" s="48"/>
    </row>
    <row r="45" spans="3:36" s="43" customFormat="1" ht="54.6" customHeight="1" thickBot="1" x14ac:dyDescent="0.25">
      <c r="C45" s="337" t="s">
        <v>84</v>
      </c>
      <c r="D45" s="291" t="s">
        <v>336</v>
      </c>
      <c r="E45" s="329" t="s">
        <v>199</v>
      </c>
      <c r="F45" s="329"/>
      <c r="G45" s="317" t="s">
        <v>414</v>
      </c>
      <c r="H45" s="318" t="s">
        <v>415</v>
      </c>
      <c r="I45" s="318" t="s">
        <v>520</v>
      </c>
      <c r="J45" s="318" t="s">
        <v>519</v>
      </c>
      <c r="K45" s="318" t="s">
        <v>416</v>
      </c>
      <c r="L45" s="330"/>
      <c r="M45" s="9"/>
      <c r="N45" s="9"/>
      <c r="O45" s="9"/>
      <c r="P45" s="9"/>
      <c r="Q45" s="91" t="str">
        <f t="shared" si="40"/>
        <v/>
      </c>
      <c r="R45" s="70">
        <v>0.35</v>
      </c>
      <c r="S45" s="48"/>
      <c r="V45" s="47"/>
      <c r="W45" s="74">
        <f t="shared" si="41"/>
        <v>0.35</v>
      </c>
      <c r="X45" s="75">
        <f>IF(P45&lt;&gt;"",1,IF(O45&lt;&gt;"",2/3,IF(N45&lt;&gt;"",1/3,0)))*W45*20</f>
        <v>0</v>
      </c>
      <c r="Y45" s="75">
        <f>IF(L45="",IF(M45&lt;&gt;"",1,0)+IF(N45&lt;&gt;"",1,0)+IF(O45&lt;&gt;"",1,0)+IF(P45&lt;&gt;"",1,0),0)</f>
        <v>0</v>
      </c>
      <c r="Z45" s="75">
        <f>IF(L45&lt;&gt;"",0,IF(M45="",(X45/(W45*20)),0.02+(X45/(W45*20))))</f>
        <v>0</v>
      </c>
      <c r="AA45" s="75">
        <f t="shared" si="42"/>
        <v>0.35</v>
      </c>
      <c r="AB45" s="75">
        <f t="shared" si="43"/>
        <v>0</v>
      </c>
      <c r="AC45" s="75" t="b">
        <f>IF(L45="",OR(M45&lt;&gt;"",N45&lt;&gt;"",O45&lt;&gt;"",P45&lt;&gt;""),0)</f>
        <v>0</v>
      </c>
      <c r="AD45" s="75">
        <f>IF(L45&lt;&gt;"",IF(M45&lt;&gt;"",1,0)+IF(N45&lt;&gt;"",1,0)+IF(O45&lt;&gt;"",1,0)+IF(P45&lt;&gt;"",1,0),0)</f>
        <v>0</v>
      </c>
      <c r="AE45" s="96"/>
      <c r="AF45" s="87">
        <f>AF43*AG43</f>
        <v>0.19999999999999998</v>
      </c>
      <c r="AJ45" s="48"/>
    </row>
    <row r="46" spans="3:36" s="43" customFormat="1" ht="32.25" customHeight="1" thickBot="1" x14ac:dyDescent="0.25">
      <c r="C46" s="418" t="s">
        <v>327</v>
      </c>
      <c r="D46" s="419"/>
      <c r="E46" s="419"/>
      <c r="F46" s="419"/>
      <c r="G46" s="419"/>
      <c r="H46" s="419"/>
      <c r="I46" s="419"/>
      <c r="J46" s="442"/>
      <c r="K46" s="442"/>
      <c r="L46" s="419"/>
      <c r="M46" s="419"/>
      <c r="N46" s="419"/>
      <c r="O46" s="419"/>
      <c r="P46" s="419"/>
      <c r="Q46" s="420"/>
      <c r="S46" s="48"/>
      <c r="V46" s="47"/>
      <c r="AJ46" s="48"/>
    </row>
    <row r="47" spans="3:36" s="43" customFormat="1" ht="50.1" customHeight="1" thickBot="1" x14ac:dyDescent="0.35">
      <c r="C47" s="46"/>
      <c r="D47" s="46"/>
      <c r="E47" s="99" t="s">
        <v>8</v>
      </c>
      <c r="F47" s="109"/>
      <c r="G47" s="109"/>
      <c r="H47" s="109"/>
      <c r="I47" s="109"/>
      <c r="J47" s="447" t="s">
        <v>524</v>
      </c>
      <c r="K47" s="448"/>
      <c r="L47" s="46"/>
      <c r="M47" s="443">
        <f>AF47</f>
        <v>0.7</v>
      </c>
      <c r="N47" s="444"/>
      <c r="O47" s="444"/>
      <c r="P47" s="445"/>
      <c r="Q47" s="45"/>
      <c r="R47" s="100">
        <f>SUM(R15+R24+R29+R33+R37+R42)</f>
        <v>1</v>
      </c>
      <c r="S47" s="48"/>
      <c r="V47" s="454" t="s">
        <v>135</v>
      </c>
      <c r="W47" s="455"/>
      <c r="X47" s="456"/>
      <c r="Y47" s="101">
        <f>SUM(AI16,AI25,AI30,AI34,AI38,AI43)</f>
        <v>0</v>
      </c>
      <c r="Z47" s="102" t="str">
        <f>"sur "&amp;COUNTA(AE16:AE45)</f>
        <v>sur 6</v>
      </c>
      <c r="AA47" s="103"/>
      <c r="AB47" s="104">
        <f>SUM(AB16:AB45)</f>
        <v>0</v>
      </c>
      <c r="AC47" s="104" t="str">
        <f>COUNTIF(AC16:AC45,"0")&amp;" sur "&amp;COUNTA(AC16:AC45)</f>
        <v>10 sur 25</v>
      </c>
      <c r="AD47" s="104" t="b">
        <f>OR(AE16=TRUE,AE25=TRUE,AE30=TRUE,AE34=TRUE,AE38=TRUE,AE43=TRUE)</f>
        <v>1</v>
      </c>
      <c r="AF47" s="105">
        <f>SUM(AF23,AF28,AF32,AF36,AF41,AF45)</f>
        <v>0.7</v>
      </c>
      <c r="AG47" s="106" t="s">
        <v>45</v>
      </c>
      <c r="AJ47" s="48"/>
    </row>
    <row r="48" spans="3:36" s="43" customFormat="1" ht="21" customHeight="1" thickBot="1" x14ac:dyDescent="0.35">
      <c r="C48" s="46"/>
      <c r="D48" s="46"/>
      <c r="L48" s="46"/>
      <c r="M48" s="446"/>
      <c r="N48" s="446"/>
      <c r="O48" s="429"/>
      <c r="P48" s="429"/>
      <c r="Q48" s="45"/>
      <c r="S48" s="48"/>
      <c r="V48" s="47"/>
      <c r="AB48" s="457" t="s">
        <v>134</v>
      </c>
      <c r="AC48" s="457" t="s">
        <v>140</v>
      </c>
      <c r="AJ48" s="48"/>
    </row>
    <row r="49" spans="3:36" s="43" customFormat="1" ht="50.1" customHeight="1" thickBot="1" x14ac:dyDescent="0.35">
      <c r="C49" s="107"/>
      <c r="E49" s="108" t="s">
        <v>157</v>
      </c>
      <c r="F49" s="109"/>
      <c r="G49" s="109"/>
      <c r="H49" s="109"/>
      <c r="I49" s="109"/>
      <c r="J49" s="447" t="s">
        <v>527</v>
      </c>
      <c r="K49" s="448"/>
      <c r="L49" s="46"/>
      <c r="M49" s="434" t="str">
        <f>IF(AF47&lt;50%,"!",IF(AB47&lt;&gt;0,"Double saisie!",IF(R51&lt;&gt;0,"Oubli !",(IF(Y47&lt;&gt;0,(AJ16*AG16+AJ25*AG25+AJ30*AG30+AJ34*AG34+AJ38*AG38+AJ43*AG43)/(AI16*AG16+AI25*AG25+AI30*AG30+AI34*AG34+AI38*AG38+AI43*AG43),0)))))</f>
        <v>Oubli !</v>
      </c>
      <c r="N49" s="435"/>
      <c r="O49" s="427" t="s">
        <v>11</v>
      </c>
      <c r="P49" s="428"/>
      <c r="Q49" s="45"/>
      <c r="R49" s="462" t="s">
        <v>139</v>
      </c>
      <c r="S49" s="463"/>
      <c r="V49" s="47"/>
      <c r="AB49" s="458"/>
      <c r="AC49" s="458"/>
      <c r="AJ49" s="48"/>
    </row>
    <row r="50" spans="3:36" s="43" customFormat="1" ht="21" customHeight="1" thickBot="1" x14ac:dyDescent="0.35">
      <c r="E50" s="109"/>
      <c r="F50" s="109"/>
      <c r="G50" s="109"/>
      <c r="H50" s="109"/>
      <c r="I50" s="109"/>
      <c r="J50" s="109"/>
      <c r="K50" s="109"/>
      <c r="L50" s="46"/>
      <c r="M50" s="110"/>
      <c r="N50" s="111"/>
      <c r="O50" s="111"/>
      <c r="P50" s="111"/>
      <c r="Q50" s="45"/>
      <c r="R50" s="464"/>
      <c r="S50" s="465"/>
      <c r="V50" s="47"/>
      <c r="AB50" s="458"/>
      <c r="AC50" s="458"/>
      <c r="AJ50" s="48"/>
    </row>
    <row r="51" spans="3:36" s="43" customFormat="1" ht="50.1" customHeight="1" thickBot="1" x14ac:dyDescent="0.35">
      <c r="D51" s="46"/>
      <c r="E51" s="108" t="s">
        <v>10</v>
      </c>
      <c r="F51" s="109"/>
      <c r="G51" s="109"/>
      <c r="H51" s="109"/>
      <c r="I51" s="109"/>
      <c r="J51" s="447" t="s">
        <v>526</v>
      </c>
      <c r="K51" s="448"/>
      <c r="L51" s="46"/>
      <c r="M51" s="432" t="e">
        <f>CEILING(M49,0.5)</f>
        <v>#VALUE!</v>
      </c>
      <c r="N51" s="433"/>
      <c r="O51" s="430" t="s">
        <v>11</v>
      </c>
      <c r="P51" s="431"/>
      <c r="Q51" s="45"/>
      <c r="R51" s="460">
        <f>COUNTIF(AC16:AC45,"FAUX")</f>
        <v>15</v>
      </c>
      <c r="S51" s="461"/>
      <c r="V51" s="47"/>
      <c r="AB51" s="458"/>
      <c r="AC51" s="458"/>
      <c r="AJ51" s="48"/>
    </row>
    <row r="52" spans="3:36" s="43" customFormat="1" ht="21" thickBot="1" x14ac:dyDescent="0.35">
      <c r="D52" s="46"/>
      <c r="E52" s="112"/>
      <c r="F52" s="112"/>
      <c r="G52" s="112"/>
      <c r="H52" s="112"/>
      <c r="I52" s="112"/>
      <c r="J52" s="112"/>
      <c r="K52" s="112"/>
      <c r="L52" s="46"/>
      <c r="M52" s="113"/>
      <c r="N52" s="113"/>
      <c r="O52" s="114"/>
      <c r="P52" s="114"/>
      <c r="Q52" s="45"/>
      <c r="S52" s="48"/>
      <c r="V52" s="47"/>
      <c r="AB52" s="458"/>
      <c r="AC52" s="458"/>
      <c r="AJ52" s="48"/>
    </row>
    <row r="53" spans="3:36" s="43" customFormat="1" ht="35.1" customHeight="1" thickBot="1" x14ac:dyDescent="0.35">
      <c r="C53" s="418" t="s">
        <v>47</v>
      </c>
      <c r="D53" s="419"/>
      <c r="E53" s="419"/>
      <c r="F53" s="419"/>
      <c r="G53" s="419"/>
      <c r="H53" s="419"/>
      <c r="I53" s="419"/>
      <c r="J53" s="419"/>
      <c r="K53" s="419"/>
      <c r="L53" s="419"/>
      <c r="M53" s="419"/>
      <c r="N53" s="419"/>
      <c r="O53" s="419"/>
      <c r="P53" s="420"/>
      <c r="Q53" s="45"/>
      <c r="S53" s="48"/>
      <c r="V53" s="47"/>
      <c r="AB53" s="459"/>
      <c r="AC53" s="459"/>
      <c r="AF53" s="115"/>
      <c r="AJ53" s="48"/>
    </row>
    <row r="54" spans="3:36" s="43" customFormat="1" ht="21" customHeight="1" thickBot="1" x14ac:dyDescent="0.35">
      <c r="C54" s="116"/>
      <c r="D54" s="116"/>
      <c r="E54" s="116"/>
      <c r="F54" s="116"/>
      <c r="G54" s="116"/>
      <c r="H54" s="116"/>
      <c r="I54" s="116"/>
      <c r="J54" s="116"/>
      <c r="K54" s="116"/>
      <c r="L54" s="116"/>
      <c r="M54" s="116"/>
      <c r="N54" s="116"/>
      <c r="O54" s="116"/>
      <c r="P54" s="116"/>
      <c r="Q54" s="45"/>
      <c r="S54" s="48"/>
      <c r="V54" s="47"/>
      <c r="AJ54" s="48"/>
    </row>
    <row r="55" spans="3:36" s="43" customFormat="1" x14ac:dyDescent="0.3">
      <c r="C55" s="424" t="s">
        <v>12</v>
      </c>
      <c r="D55" s="425"/>
      <c r="E55" s="425"/>
      <c r="F55" s="425"/>
      <c r="G55" s="425"/>
      <c r="H55" s="425"/>
      <c r="I55" s="425"/>
      <c r="J55" s="425"/>
      <c r="K55" s="425"/>
      <c r="L55" s="425"/>
      <c r="M55" s="425"/>
      <c r="N55" s="425"/>
      <c r="O55" s="425"/>
      <c r="P55" s="426"/>
      <c r="Q55" s="45"/>
      <c r="S55" s="48"/>
      <c r="V55" s="47"/>
      <c r="AF55" s="115"/>
      <c r="AJ55" s="48"/>
    </row>
    <row r="56" spans="3:36" s="43" customFormat="1" ht="80.099999999999994" customHeight="1" thickBot="1" x14ac:dyDescent="0.35">
      <c r="C56" s="410"/>
      <c r="D56" s="411"/>
      <c r="E56" s="411"/>
      <c r="F56" s="411"/>
      <c r="G56" s="411"/>
      <c r="H56" s="411"/>
      <c r="I56" s="411"/>
      <c r="J56" s="411"/>
      <c r="K56" s="411"/>
      <c r="L56" s="411"/>
      <c r="M56" s="411"/>
      <c r="N56" s="411"/>
      <c r="O56" s="411"/>
      <c r="P56" s="412"/>
      <c r="Q56" s="45"/>
      <c r="S56" s="48"/>
      <c r="V56" s="47"/>
      <c r="AJ56" s="48"/>
    </row>
    <row r="57" spans="3:36" s="43" customFormat="1" ht="21" thickBot="1" x14ac:dyDescent="0.35">
      <c r="C57" s="116"/>
      <c r="D57" s="116"/>
      <c r="E57" s="116"/>
      <c r="F57" s="116"/>
      <c r="G57" s="116"/>
      <c r="H57" s="116"/>
      <c r="I57" s="116"/>
      <c r="J57" s="116"/>
      <c r="K57" s="116"/>
      <c r="L57" s="117"/>
      <c r="M57" s="116"/>
      <c r="N57" s="116"/>
      <c r="O57" s="116"/>
      <c r="P57" s="116"/>
      <c r="Q57" s="45"/>
      <c r="S57" s="48"/>
      <c r="V57" s="47"/>
      <c r="AJ57" s="48"/>
    </row>
    <row r="58" spans="3:36" s="43" customFormat="1" ht="25.5" customHeight="1" thickBot="1" x14ac:dyDescent="0.35">
      <c r="C58" s="413" t="s">
        <v>13</v>
      </c>
      <c r="D58" s="413"/>
      <c r="E58" s="228" t="s">
        <v>14</v>
      </c>
      <c r="F58" s="228"/>
      <c r="G58" s="228" t="s">
        <v>14</v>
      </c>
      <c r="H58" s="224"/>
      <c r="I58" s="224"/>
      <c r="J58" s="224"/>
      <c r="K58" s="224"/>
      <c r="L58" s="59"/>
      <c r="M58" s="415" t="s">
        <v>15</v>
      </c>
      <c r="N58" s="416"/>
      <c r="O58" s="416"/>
      <c r="P58" s="417"/>
      <c r="Q58" s="45"/>
      <c r="S58" s="48"/>
      <c r="V58" s="47"/>
      <c r="AJ58" s="48"/>
    </row>
    <row r="59" spans="3:36" s="43" customFormat="1" ht="50.1" customHeight="1" thickBot="1" x14ac:dyDescent="0.35">
      <c r="C59" s="441"/>
      <c r="D59" s="441"/>
      <c r="E59" s="305"/>
      <c r="F59" s="305"/>
      <c r="G59" s="305"/>
      <c r="H59" s="225"/>
      <c r="I59" s="225"/>
      <c r="J59" s="225"/>
      <c r="K59" s="225"/>
      <c r="L59" s="120"/>
      <c r="M59" s="421"/>
      <c r="N59" s="422"/>
      <c r="O59" s="422"/>
      <c r="P59" s="423"/>
      <c r="Q59" s="45"/>
      <c r="S59" s="48"/>
      <c r="V59" s="47"/>
      <c r="AJ59" s="48"/>
    </row>
    <row r="60" spans="3:36" s="43" customFormat="1" ht="50.1" customHeight="1" x14ac:dyDescent="0.3">
      <c r="C60" s="441"/>
      <c r="D60" s="441"/>
      <c r="E60" s="305"/>
      <c r="F60" s="305"/>
      <c r="G60" s="305"/>
      <c r="H60" s="225"/>
      <c r="I60" s="225"/>
      <c r="J60" s="225"/>
      <c r="K60" s="225"/>
      <c r="L60" s="120"/>
      <c r="M60" s="414"/>
      <c r="N60" s="414"/>
      <c r="O60" s="414"/>
      <c r="P60" s="414"/>
      <c r="Q60" s="45"/>
      <c r="S60" s="48"/>
      <c r="V60" s="47"/>
      <c r="AJ60" s="48"/>
    </row>
    <row r="61" spans="3:36" s="43" customFormat="1" ht="50.1" customHeight="1" x14ac:dyDescent="0.3">
      <c r="C61" s="440"/>
      <c r="D61" s="440"/>
      <c r="E61" s="306"/>
      <c r="F61" s="306"/>
      <c r="G61" s="306"/>
      <c r="H61" s="226"/>
      <c r="I61" s="226"/>
      <c r="J61" s="226"/>
      <c r="K61" s="226"/>
      <c r="L61" s="122"/>
      <c r="M61" s="122"/>
      <c r="N61" s="122"/>
      <c r="O61" s="122"/>
      <c r="P61" s="122"/>
      <c r="Q61" s="45"/>
      <c r="S61" s="48"/>
      <c r="V61" s="47"/>
      <c r="AJ61" s="48"/>
    </row>
    <row r="62" spans="3:36" s="43" customFormat="1" ht="50.1" customHeight="1" x14ac:dyDescent="0.3">
      <c r="C62" s="440"/>
      <c r="D62" s="440"/>
      <c r="E62" s="306"/>
      <c r="F62" s="306"/>
      <c r="G62" s="306"/>
      <c r="H62" s="226"/>
      <c r="I62" s="226"/>
      <c r="J62" s="226"/>
      <c r="K62" s="226"/>
      <c r="L62" s="122"/>
      <c r="M62" s="122"/>
      <c r="N62" s="122"/>
      <c r="O62" s="122"/>
      <c r="P62" s="122"/>
      <c r="Q62" s="45"/>
      <c r="S62" s="48"/>
      <c r="V62" s="47"/>
      <c r="AJ62" s="48"/>
    </row>
    <row r="63" spans="3:36" s="43" customFormat="1" x14ac:dyDescent="0.3">
      <c r="Q63" s="45"/>
      <c r="S63" s="48"/>
      <c r="V63" s="47"/>
      <c r="AJ63" s="48"/>
    </row>
  </sheetData>
  <sheetProtection algorithmName="SHA-512" hashValue="i0PUXvJfzLPMG5rOI2eZKxcrk/aT3ISkMBQPBhce9fY4F9xWfkKLH3GDTfyRdNhDopQW1671B355WB9oyMnidw==" saltValue="mCjT6BVJHOTkDM1rQQNlWg==" spinCount="100000" sheet="1" formatCells="0" formatColumns="0" formatRows="0" insertColumns="0" insertRows="0" insertHyperlinks="0" deleteColumns="0" deleteRows="0" sort="0" autoFilter="0" pivotTables="0"/>
  <mergeCells count="68">
    <mergeCell ref="G13:G14"/>
    <mergeCell ref="C37:Q37"/>
    <mergeCell ref="C42:Q42"/>
    <mergeCell ref="V47:X47"/>
    <mergeCell ref="AC48:AC53"/>
    <mergeCell ref="AB48:AB53"/>
    <mergeCell ref="R51:S51"/>
    <mergeCell ref="R49:S50"/>
    <mergeCell ref="E25:E26"/>
    <mergeCell ref="C15:Q15"/>
    <mergeCell ref="C24:Q24"/>
    <mergeCell ref="C29:Q29"/>
    <mergeCell ref="C33:Q33"/>
    <mergeCell ref="H13:H14"/>
    <mergeCell ref="I13:I14"/>
    <mergeCell ref="J13:J14"/>
    <mergeCell ref="C62:D62"/>
    <mergeCell ref="C59:D59"/>
    <mergeCell ref="C60:D60"/>
    <mergeCell ref="C61:D61"/>
    <mergeCell ref="C46:Q46"/>
    <mergeCell ref="M47:P47"/>
    <mergeCell ref="M48:N48"/>
    <mergeCell ref="J47:K47"/>
    <mergeCell ref="J49:K49"/>
    <mergeCell ref="J51:K51"/>
    <mergeCell ref="B4:C4"/>
    <mergeCell ref="B8:C8"/>
    <mergeCell ref="B9:C9"/>
    <mergeCell ref="B10:C10"/>
    <mergeCell ref="B3:D3"/>
    <mergeCell ref="B5:C5"/>
    <mergeCell ref="B6:C6"/>
    <mergeCell ref="B7:C7"/>
    <mergeCell ref="C12:D12"/>
    <mergeCell ref="L12:P12"/>
    <mergeCell ref="C56:P56"/>
    <mergeCell ref="C58:D58"/>
    <mergeCell ref="M60:P60"/>
    <mergeCell ref="M58:P58"/>
    <mergeCell ref="C53:P53"/>
    <mergeCell ref="M59:P59"/>
    <mergeCell ref="C55:P55"/>
    <mergeCell ref="O49:P49"/>
    <mergeCell ref="O48:P48"/>
    <mergeCell ref="O51:P51"/>
    <mergeCell ref="M51:N51"/>
    <mergeCell ref="M49:N49"/>
    <mergeCell ref="E13:E14"/>
    <mergeCell ref="C13:D14"/>
    <mergeCell ref="N8:R8"/>
    <mergeCell ref="L3:R3"/>
    <mergeCell ref="N4:R4"/>
    <mergeCell ref="N5:R5"/>
    <mergeCell ref="N6:R6"/>
    <mergeCell ref="N7:R7"/>
    <mergeCell ref="L4:M4"/>
    <mergeCell ref="L5:M5"/>
    <mergeCell ref="L6:M6"/>
    <mergeCell ref="L7:M7"/>
    <mergeCell ref="L8:M8"/>
    <mergeCell ref="K13:K14"/>
    <mergeCell ref="N9:R9"/>
    <mergeCell ref="N10:R10"/>
    <mergeCell ref="L9:M9"/>
    <mergeCell ref="L10:M10"/>
    <mergeCell ref="Q12:S13"/>
    <mergeCell ref="H12:K12"/>
  </mergeCells>
  <phoneticPr fontId="5" type="noConversion"/>
  <conditionalFormatting sqref="L13">
    <cfRule type="containsText" dxfId="69" priority="38" operator="containsText" text="Non">
      <formula>NOT(ISERROR(SEARCH("Non",L13)))</formula>
    </cfRule>
    <cfRule type="containsText" dxfId="68" priority="39" operator="containsText" text="Non">
      <formula>NOT(ISERROR(SEARCH("Non",L13)))</formula>
    </cfRule>
    <cfRule type="containsText" dxfId="67" priority="40" operator="containsText" text="Non">
      <formula>NOT(ISERROR(SEARCH("Non",L13)))</formula>
    </cfRule>
  </conditionalFormatting>
  <conditionalFormatting sqref="L16">
    <cfRule type="colorScale" priority="36">
      <colorScale>
        <cfvo type="min"/>
        <cfvo type="percentile" val="50"/>
        <cfvo type="max"/>
        <color rgb="FFF8696B"/>
        <color rgb="FFFFEB84"/>
        <color rgb="FF63BE7B"/>
      </colorScale>
    </cfRule>
  </conditionalFormatting>
  <conditionalFormatting sqref="L16:L36">
    <cfRule type="containsText" dxfId="66" priority="4" operator="containsText" text="Non">
      <formula>NOT(ISERROR(SEARCH("Non",L16)))</formula>
    </cfRule>
  </conditionalFormatting>
  <conditionalFormatting sqref="L17">
    <cfRule type="colorScale" priority="33">
      <colorScale>
        <cfvo type="min"/>
        <cfvo type="percentile" val="50"/>
        <cfvo type="max"/>
        <color rgb="FFF8696B"/>
        <color rgb="FFFFEB84"/>
        <color rgb="FF63BE7B"/>
      </colorScale>
    </cfRule>
  </conditionalFormatting>
  <conditionalFormatting sqref="L18">
    <cfRule type="colorScale" priority="31">
      <colorScale>
        <cfvo type="min"/>
        <cfvo type="percentile" val="50"/>
        <cfvo type="max"/>
        <color rgb="FFF8696B"/>
        <color rgb="FFFFEB84"/>
        <color rgb="FF63BE7B"/>
      </colorScale>
    </cfRule>
  </conditionalFormatting>
  <conditionalFormatting sqref="L19">
    <cfRule type="colorScale" priority="29">
      <colorScale>
        <cfvo type="min"/>
        <cfvo type="percentile" val="50"/>
        <cfvo type="max"/>
        <color rgb="FFF8696B"/>
        <color rgb="FFFFEB84"/>
        <color rgb="FF63BE7B"/>
      </colorScale>
    </cfRule>
  </conditionalFormatting>
  <conditionalFormatting sqref="L20:L22">
    <cfRule type="colorScale" priority="27">
      <colorScale>
        <cfvo type="min"/>
        <cfvo type="percentile" val="50"/>
        <cfvo type="max"/>
        <color rgb="FFF8696B"/>
        <color rgb="FFFFEB84"/>
        <color rgb="FF63BE7B"/>
      </colorScale>
    </cfRule>
  </conditionalFormatting>
  <conditionalFormatting sqref="L23">
    <cfRule type="colorScale" priority="25">
      <colorScale>
        <cfvo type="min"/>
        <cfvo type="percentile" val="50"/>
        <cfvo type="max"/>
        <color rgb="FFF8696B"/>
        <color rgb="FFFFEB84"/>
        <color rgb="FF63BE7B"/>
      </colorScale>
    </cfRule>
  </conditionalFormatting>
  <conditionalFormatting sqref="L25">
    <cfRule type="colorScale" priority="23">
      <colorScale>
        <cfvo type="min"/>
        <cfvo type="percentile" val="50"/>
        <cfvo type="max"/>
        <color rgb="FFF8696B"/>
        <color rgb="FFFFEB84"/>
        <color rgb="FF63BE7B"/>
      </colorScale>
    </cfRule>
  </conditionalFormatting>
  <conditionalFormatting sqref="L26">
    <cfRule type="colorScale" priority="11">
      <colorScale>
        <cfvo type="min"/>
        <cfvo type="percentile" val="50"/>
        <cfvo type="max"/>
        <color rgb="FFF8696B"/>
        <color rgb="FFFFEB84"/>
        <color rgb="FF63BE7B"/>
      </colorScale>
    </cfRule>
  </conditionalFormatting>
  <conditionalFormatting sqref="L27">
    <cfRule type="colorScale" priority="21">
      <colorScale>
        <cfvo type="min"/>
        <cfvo type="percentile" val="50"/>
        <cfvo type="max"/>
        <color rgb="FFF8696B"/>
        <color rgb="FFFFEB84"/>
        <color rgb="FF63BE7B"/>
      </colorScale>
    </cfRule>
  </conditionalFormatting>
  <conditionalFormatting sqref="L28">
    <cfRule type="colorScale" priority="13">
      <colorScale>
        <cfvo type="min"/>
        <cfvo type="percentile" val="50"/>
        <cfvo type="max"/>
        <color rgb="FFF8696B"/>
        <color rgb="FFFFEB84"/>
        <color rgb="FF63BE7B"/>
      </colorScale>
    </cfRule>
  </conditionalFormatting>
  <conditionalFormatting sqref="L30">
    <cfRule type="colorScale" priority="19">
      <colorScale>
        <cfvo type="min"/>
        <cfvo type="percentile" val="50"/>
        <cfvo type="max"/>
        <color rgb="FFF8696B"/>
        <color rgb="FFFFEB84"/>
        <color rgb="FF63BE7B"/>
      </colorScale>
    </cfRule>
  </conditionalFormatting>
  <conditionalFormatting sqref="L31">
    <cfRule type="colorScale" priority="17">
      <colorScale>
        <cfvo type="min"/>
        <cfvo type="percentile" val="50"/>
        <cfvo type="max"/>
        <color rgb="FFF8696B"/>
        <color rgb="FFFFEB84"/>
        <color rgb="FF63BE7B"/>
      </colorScale>
    </cfRule>
  </conditionalFormatting>
  <conditionalFormatting sqref="L32">
    <cfRule type="colorScale" priority="15">
      <colorScale>
        <cfvo type="min"/>
        <cfvo type="percentile" val="50"/>
        <cfvo type="max"/>
        <color rgb="FFF8696B"/>
        <color rgb="FFFFEB84"/>
        <color rgb="FF63BE7B"/>
      </colorScale>
    </cfRule>
  </conditionalFormatting>
  <conditionalFormatting sqref="L34">
    <cfRule type="colorScale" priority="9">
      <colorScale>
        <cfvo type="min"/>
        <cfvo type="percentile" val="50"/>
        <cfvo type="max"/>
        <color rgb="FFF8696B"/>
        <color rgb="FFFFEB84"/>
        <color rgb="FF63BE7B"/>
      </colorScale>
    </cfRule>
  </conditionalFormatting>
  <conditionalFormatting sqref="L35">
    <cfRule type="colorScale" priority="7">
      <colorScale>
        <cfvo type="min"/>
        <cfvo type="percentile" val="50"/>
        <cfvo type="max"/>
        <color rgb="FFF8696B"/>
        <color rgb="FFFFEB84"/>
        <color rgb="FF63BE7B"/>
      </colorScale>
    </cfRule>
  </conditionalFormatting>
  <conditionalFormatting sqref="L36">
    <cfRule type="colorScale" priority="5">
      <colorScale>
        <cfvo type="min"/>
        <cfvo type="percentile" val="50"/>
        <cfvo type="max"/>
        <color rgb="FFF8696B"/>
        <color rgb="FFFFEB84"/>
        <color rgb="FF63BE7B"/>
      </colorScale>
    </cfRule>
  </conditionalFormatting>
  <conditionalFormatting sqref="L38:L41">
    <cfRule type="containsText" dxfId="65" priority="48" operator="containsText" text="Non">
      <formula>NOT(ISERROR(SEARCH("Non",L38)))</formula>
    </cfRule>
    <cfRule type="colorScale" priority="49">
      <colorScale>
        <cfvo type="min"/>
        <cfvo type="percentile" val="50"/>
        <cfvo type="max"/>
        <color rgb="FFF8696B"/>
        <color rgb="FFFFEB84"/>
        <color rgb="FF63BE7B"/>
      </colorScale>
    </cfRule>
  </conditionalFormatting>
  <conditionalFormatting sqref="L43:L45">
    <cfRule type="colorScale" priority="51">
      <colorScale>
        <cfvo type="min"/>
        <cfvo type="percentile" val="50"/>
        <cfvo type="max"/>
        <color rgb="FFF8696B"/>
        <color rgb="FFFFEB84"/>
        <color rgb="FF63BE7B"/>
      </colorScale>
    </cfRule>
    <cfRule type="containsText" dxfId="64" priority="50" operator="containsText" text="Non">
      <formula>NOT(ISERROR(SEARCH("Non",L43)))</formula>
    </cfRule>
  </conditionalFormatting>
  <conditionalFormatting sqref="M49:N49 M51:N51">
    <cfRule type="containsText" dxfId="63" priority="37" operator="containsText" text="!">
      <formula>NOT(ISERROR(SEARCH("!",M49)))</formula>
    </cfRule>
  </conditionalFormatting>
  <conditionalFormatting sqref="M47:P47">
    <cfRule type="cellIs" dxfId="62" priority="3" operator="greaterThan">
      <formula>0.5</formula>
    </cfRule>
    <cfRule type="cellIs" dxfId="61" priority="2" operator="lessThan">
      <formula>0.5</formula>
    </cfRule>
  </conditionalFormatting>
  <conditionalFormatting sqref="Q16:Q23 Q25:Q28 Q30:Q32 Q34:Q36 Q38:Q41 Q43:Q45">
    <cfRule type="containsText" dxfId="60" priority="34" operator="containsText" text="?">
      <formula>NOT(ISERROR(SEARCH("?",Q16)))</formula>
    </cfRule>
  </conditionalFormatting>
  <conditionalFormatting sqref="R51:S51">
    <cfRule type="cellIs" dxfId="59" priority="1" operator="greaterThan">
      <formula>0</formula>
    </cfRule>
  </conditionalFormatting>
  <conditionalFormatting sqref="S15 S24 S29 S33 S37 S42">
    <cfRule type="cellIs" dxfId="58" priority="45" operator="greaterThan">
      <formula>1</formula>
    </cfRule>
    <cfRule type="cellIs" dxfId="57" priority="46" operator="equal">
      <formula>1</formula>
    </cfRule>
  </conditionalFormatting>
  <conditionalFormatting sqref="U1:U1048576">
    <cfRule type="containsText" dxfId="56" priority="41" operator="containsText" text="Erreur saisie">
      <formula>NOT(ISERROR(SEARCH("Erreur saisie",U1)))</formula>
    </cfRule>
    <cfRule type="containsText" dxfId="55" priority="42" operator="containsText" text="Saisie OK">
      <formula>NOT(ISERROR(SEARCH("Saisie OK",U1)))</formula>
    </cfRule>
  </conditionalFormatting>
  <conditionalFormatting sqref="U15 U18">
    <cfRule type="containsText" dxfId="54" priority="44" operator="containsText" text="Invalide">
      <formula>NOT(ISERROR(SEARCH("Invalide",U15)))</formula>
    </cfRule>
    <cfRule type="containsText" dxfId="53" priority="47" operator="containsText" text="VALIDE">
      <formula>NOT(ISERROR(SEARCH("VALIDE",U15)))</formula>
    </cfRule>
  </conditionalFormatting>
  <conditionalFormatting sqref="U16">
    <cfRule type="containsText" dxfId="52" priority="43" operator="containsText" text="Saisie OK">
      <formula>NOT(ISERROR(SEARCH("Saisie OK",U16)))</formula>
    </cfRule>
  </conditionalFormatting>
  <pageMargins left="0" right="0.11811023622047245" top="0.35433070866141736" bottom="0.35433070866141736" header="0.31496062992125984" footer="0.31496062992125984"/>
  <pageSetup paperSize="8" scale="53" fitToHeight="2" orientation="landscape" horizontalDpi="300" verticalDpi="30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
    <tabColor rgb="FF0066FF"/>
    <pageSetUpPr fitToPage="1"/>
  </sheetPr>
  <dimension ref="B1:AL104"/>
  <sheetViews>
    <sheetView topLeftCell="G96" zoomScale="55" zoomScaleNormal="55" workbookViewId="0">
      <selection activeCell="F3" sqref="F3:K10"/>
    </sheetView>
  </sheetViews>
  <sheetFormatPr baseColWidth="10" defaultColWidth="11" defaultRowHeight="14.25" x14ac:dyDescent="0.2"/>
  <cols>
    <col min="1" max="1" width="1.625" style="231" customWidth="1"/>
    <col min="2" max="3" width="10.625" style="231" customWidth="1"/>
    <col min="4" max="4" width="53.625" style="231" customWidth="1"/>
    <col min="5" max="5" width="70.625" style="231" hidden="1" customWidth="1"/>
    <col min="6" max="6" width="70.625" style="231" customWidth="1"/>
    <col min="7" max="10" width="42.25" style="231" customWidth="1"/>
    <col min="11" max="11" width="15.25" style="232" customWidth="1"/>
    <col min="12" max="12" width="10.125" style="231" customWidth="1"/>
    <col min="13" max="16" width="15.625" style="231" customWidth="1"/>
    <col min="17" max="17" width="5.125" style="231" hidden="1" customWidth="1"/>
    <col min="18" max="18" width="11.875" style="231" hidden="1" customWidth="1"/>
    <col min="19" max="19" width="9.125" style="233" hidden="1" customWidth="1"/>
    <col min="20" max="38" width="7.75" style="231" hidden="1" customWidth="1"/>
    <col min="39" max="16384" width="11" style="231"/>
  </cols>
  <sheetData>
    <row r="1" spans="2:36" ht="21" customHeight="1" x14ac:dyDescent="0.2"/>
    <row r="2" spans="2:36" ht="230.1" customHeight="1" thickBot="1" x14ac:dyDescent="0.25"/>
    <row r="3" spans="2:36" ht="30" customHeight="1" x14ac:dyDescent="0.2">
      <c r="B3" s="500" t="s">
        <v>153</v>
      </c>
      <c r="C3" s="501"/>
      <c r="D3" s="502"/>
      <c r="E3" s="234"/>
      <c r="F3" s="491"/>
      <c r="G3" s="492"/>
      <c r="H3" s="492"/>
      <c r="I3" s="492"/>
      <c r="J3" s="492"/>
      <c r="K3" s="493"/>
      <c r="L3" s="500" t="s">
        <v>155</v>
      </c>
      <c r="M3" s="501"/>
      <c r="N3" s="501"/>
      <c r="O3" s="501"/>
      <c r="P3" s="501"/>
      <c r="Q3" s="501"/>
      <c r="R3" s="502"/>
    </row>
    <row r="4" spans="2:36" ht="30" customHeight="1" x14ac:dyDescent="0.2">
      <c r="B4" s="505" t="s">
        <v>133</v>
      </c>
      <c r="C4" s="506"/>
      <c r="D4" s="298">
        <f>'SESSION 2024'!C6</f>
        <v>0</v>
      </c>
      <c r="E4" s="235"/>
      <c r="F4" s="494"/>
      <c r="G4" s="495"/>
      <c r="H4" s="495"/>
      <c r="I4" s="495"/>
      <c r="J4" s="495"/>
      <c r="K4" s="496"/>
      <c r="L4" s="505" t="s">
        <v>133</v>
      </c>
      <c r="M4" s="506"/>
      <c r="N4" s="507">
        <f>'SESSION 2024'!F6</f>
        <v>0</v>
      </c>
      <c r="O4" s="508"/>
      <c r="P4" s="508"/>
      <c r="Q4" s="508"/>
      <c r="R4" s="509"/>
    </row>
    <row r="5" spans="2:36" ht="30" customHeight="1" x14ac:dyDescent="0.2">
      <c r="B5" s="503" t="s">
        <v>143</v>
      </c>
      <c r="C5" s="504"/>
      <c r="D5" s="298">
        <f>'SESSION 2024'!C7</f>
        <v>2024</v>
      </c>
      <c r="E5" s="235"/>
      <c r="F5" s="494"/>
      <c r="G5" s="495"/>
      <c r="H5" s="495"/>
      <c r="I5" s="495"/>
      <c r="J5" s="495"/>
      <c r="K5" s="496"/>
      <c r="L5" s="503" t="s">
        <v>143</v>
      </c>
      <c r="M5" s="504"/>
      <c r="N5" s="507">
        <f>'SESSION 2024'!F7</f>
        <v>2024</v>
      </c>
      <c r="O5" s="508"/>
      <c r="P5" s="508"/>
      <c r="Q5" s="508"/>
      <c r="R5" s="509"/>
    </row>
    <row r="6" spans="2:36" ht="30" customHeight="1" x14ac:dyDescent="0.2">
      <c r="B6" s="503" t="s">
        <v>0</v>
      </c>
      <c r="C6" s="504"/>
      <c r="D6" s="298">
        <f>'SESSION 2024'!C8</f>
        <v>0</v>
      </c>
      <c r="E6" s="235"/>
      <c r="F6" s="494"/>
      <c r="G6" s="495"/>
      <c r="H6" s="495"/>
      <c r="I6" s="495"/>
      <c r="J6" s="495"/>
      <c r="K6" s="496"/>
      <c r="L6" s="503" t="s">
        <v>147</v>
      </c>
      <c r="M6" s="504"/>
      <c r="N6" s="507">
        <f>'SESSION 2024'!F8</f>
        <v>0</v>
      </c>
      <c r="O6" s="508"/>
      <c r="P6" s="508"/>
      <c r="Q6" s="508"/>
      <c r="R6" s="509"/>
    </row>
    <row r="7" spans="2:36" ht="30" hidden="1" customHeight="1" x14ac:dyDescent="0.2">
      <c r="B7" s="236" t="s">
        <v>2</v>
      </c>
      <c r="C7" s="237"/>
      <c r="D7" s="298">
        <f>'SESSION 2024'!C9</f>
        <v>0</v>
      </c>
      <c r="E7" s="235"/>
      <c r="F7" s="494"/>
      <c r="G7" s="495"/>
      <c r="H7" s="495"/>
      <c r="I7" s="495"/>
      <c r="J7" s="495"/>
      <c r="K7" s="496"/>
      <c r="L7" s="236" t="s">
        <v>2</v>
      </c>
      <c r="M7" s="237"/>
      <c r="N7" s="300">
        <f>'SESSION 2024'!F9</f>
        <v>0</v>
      </c>
      <c r="O7" s="301"/>
      <c r="P7" s="301"/>
      <c r="Q7" s="301"/>
      <c r="R7" s="302"/>
    </row>
    <row r="8" spans="2:36" ht="30" hidden="1" customHeight="1" x14ac:dyDescent="0.2">
      <c r="B8" s="238" t="s">
        <v>3</v>
      </c>
      <c r="C8" s="239"/>
      <c r="D8" s="298" t="str">
        <f>'SESSION 2024'!C10</f>
        <v>Quentin</v>
      </c>
      <c r="E8" s="235"/>
      <c r="F8" s="494"/>
      <c r="G8" s="495"/>
      <c r="H8" s="495"/>
      <c r="I8" s="495"/>
      <c r="J8" s="495"/>
      <c r="K8" s="496"/>
      <c r="L8" s="238" t="s">
        <v>3</v>
      </c>
      <c r="M8" s="239"/>
      <c r="N8" s="300" t="str">
        <f>'SESSION 2024'!F10</f>
        <v>_</v>
      </c>
      <c r="O8" s="301"/>
      <c r="P8" s="301"/>
      <c r="Q8" s="301"/>
      <c r="R8" s="302"/>
    </row>
    <row r="9" spans="2:36" ht="30" customHeight="1" x14ac:dyDescent="0.2">
      <c r="B9" s="503" t="s">
        <v>4</v>
      </c>
      <c r="C9" s="504"/>
      <c r="D9" s="12"/>
      <c r="E9" s="235"/>
      <c r="F9" s="494"/>
      <c r="G9" s="495"/>
      <c r="H9" s="495"/>
      <c r="I9" s="495"/>
      <c r="J9" s="495"/>
      <c r="K9" s="496"/>
      <c r="L9" s="503" t="s">
        <v>148</v>
      </c>
      <c r="M9" s="504"/>
      <c r="N9" s="379"/>
      <c r="O9" s="380"/>
      <c r="P9" s="380"/>
      <c r="Q9" s="380"/>
      <c r="R9" s="381"/>
      <c r="S9" s="240"/>
    </row>
    <row r="10" spans="2:36" ht="30" customHeight="1" thickBot="1" x14ac:dyDescent="0.25">
      <c r="B10" s="510" t="s">
        <v>5</v>
      </c>
      <c r="C10" s="511"/>
      <c r="D10" s="299" t="s">
        <v>149</v>
      </c>
      <c r="E10" s="241"/>
      <c r="F10" s="497"/>
      <c r="G10" s="498"/>
      <c r="H10" s="498"/>
      <c r="I10" s="498"/>
      <c r="J10" s="498"/>
      <c r="K10" s="499"/>
      <c r="L10" s="510" t="s">
        <v>151</v>
      </c>
      <c r="M10" s="511"/>
      <c r="N10" s="518">
        <f>'SESSION 2024'!F11</f>
        <v>0</v>
      </c>
      <c r="O10" s="519"/>
      <c r="P10" s="519"/>
      <c r="Q10" s="519"/>
      <c r="R10" s="520"/>
    </row>
    <row r="11" spans="2:36" ht="9.9499999999999993" customHeight="1" x14ac:dyDescent="0.2"/>
    <row r="12" spans="2:36" s="123" customFormat="1" ht="145.5" customHeight="1" x14ac:dyDescent="0.2">
      <c r="C12" s="512" t="s">
        <v>160</v>
      </c>
      <c r="D12" s="513"/>
      <c r="E12" s="124" t="s">
        <v>352</v>
      </c>
      <c r="F12" s="219"/>
      <c r="G12" s="528" t="s">
        <v>356</v>
      </c>
      <c r="H12" s="529"/>
      <c r="I12" s="529"/>
      <c r="J12" s="530"/>
      <c r="K12" s="531" t="s">
        <v>357</v>
      </c>
      <c r="L12" s="514" t="s">
        <v>349</v>
      </c>
      <c r="M12" s="515"/>
      <c r="N12" s="515"/>
      <c r="O12" s="515"/>
      <c r="P12" s="516"/>
      <c r="Q12" s="521"/>
      <c r="R12" s="522"/>
      <c r="S12" s="523"/>
      <c r="T12" s="126"/>
      <c r="U12" s="126"/>
      <c r="V12" s="126"/>
    </row>
    <row r="13" spans="2:36" s="123" customFormat="1" ht="54.75" customHeight="1" x14ac:dyDescent="0.2">
      <c r="C13" s="436" t="s">
        <v>7</v>
      </c>
      <c r="D13" s="438"/>
      <c r="E13" s="484" t="s">
        <v>16</v>
      </c>
      <c r="F13" s="484" t="s">
        <v>362</v>
      </c>
      <c r="G13" s="474">
        <v>1</v>
      </c>
      <c r="H13" s="476">
        <v>2</v>
      </c>
      <c r="I13" s="478">
        <v>3</v>
      </c>
      <c r="J13" s="377">
        <v>4</v>
      </c>
      <c r="K13" s="532"/>
      <c r="L13" s="127" t="s">
        <v>46</v>
      </c>
      <c r="M13" s="50">
        <v>1</v>
      </c>
      <c r="N13" s="51">
        <v>2</v>
      </c>
      <c r="O13" s="52">
        <v>3</v>
      </c>
      <c r="P13" s="128">
        <v>4</v>
      </c>
      <c r="Q13" s="521"/>
      <c r="R13" s="522"/>
      <c r="S13" s="523"/>
      <c r="V13" s="130"/>
    </row>
    <row r="14" spans="2:36" s="123" customFormat="1" ht="67.5" customHeight="1" x14ac:dyDescent="0.2">
      <c r="C14" s="437"/>
      <c r="D14" s="439"/>
      <c r="E14" s="485"/>
      <c r="F14" s="485"/>
      <c r="G14" s="475"/>
      <c r="H14" s="477"/>
      <c r="I14" s="479"/>
      <c r="J14" s="378"/>
      <c r="K14" s="533"/>
      <c r="L14" s="203" t="s">
        <v>351</v>
      </c>
      <c r="M14" s="57" t="s">
        <v>355</v>
      </c>
      <c r="N14" s="57" t="s">
        <v>49</v>
      </c>
      <c r="O14" s="57" t="s">
        <v>50</v>
      </c>
      <c r="P14" s="57" t="s">
        <v>51</v>
      </c>
      <c r="Q14" s="131"/>
      <c r="R14" s="132" t="s">
        <v>6</v>
      </c>
      <c r="S14" s="125"/>
      <c r="T14" s="133"/>
      <c r="U14" s="133"/>
      <c r="V14" s="130"/>
    </row>
    <row r="15" spans="2:36" s="123" customFormat="1" ht="24" customHeight="1" x14ac:dyDescent="0.2">
      <c r="C15" s="527" t="s">
        <v>124</v>
      </c>
      <c r="D15" s="487"/>
      <c r="E15" s="487"/>
      <c r="F15" s="487"/>
      <c r="G15" s="487"/>
      <c r="H15" s="487"/>
      <c r="I15" s="487"/>
      <c r="J15" s="487"/>
      <c r="K15" s="487"/>
      <c r="L15" s="487"/>
      <c r="M15" s="487"/>
      <c r="N15" s="487"/>
      <c r="O15" s="487"/>
      <c r="P15" s="487"/>
      <c r="Q15" s="487"/>
      <c r="R15" s="134">
        <v>0.05</v>
      </c>
      <c r="S15" s="61">
        <f>SUM(R16:R21)</f>
        <v>1</v>
      </c>
      <c r="T15" s="133"/>
      <c r="U15" s="62" t="str">
        <f>IF(S15=100%,"Valide",IF(S15&lt;100%,"Invalide",IF(S15&gt;100%,"Invalide")))</f>
        <v>Valide</v>
      </c>
      <c r="V15" s="135"/>
      <c r="W15" s="64" t="s">
        <v>30</v>
      </c>
      <c r="X15" s="64" t="s">
        <v>31</v>
      </c>
      <c r="Y15" s="64" t="s">
        <v>32</v>
      </c>
      <c r="Z15" s="64" t="s">
        <v>33</v>
      </c>
      <c r="AA15" s="64" t="s">
        <v>34</v>
      </c>
      <c r="AB15" s="64" t="s">
        <v>35</v>
      </c>
      <c r="AC15" s="64" t="s">
        <v>36</v>
      </c>
      <c r="AD15" s="64" t="s">
        <v>37</v>
      </c>
      <c r="AE15" s="64" t="s">
        <v>38</v>
      </c>
      <c r="AF15" s="64" t="s">
        <v>39</v>
      </c>
      <c r="AG15" s="64" t="s">
        <v>40</v>
      </c>
      <c r="AH15" s="64" t="s">
        <v>41</v>
      </c>
      <c r="AI15" s="64" t="s">
        <v>42</v>
      </c>
      <c r="AJ15" s="64" t="s">
        <v>43</v>
      </c>
    </row>
    <row r="16" spans="2:36" s="123" customFormat="1" ht="75.75" hidden="1" x14ac:dyDescent="0.2">
      <c r="C16" s="242" t="s">
        <v>23</v>
      </c>
      <c r="D16" s="243" t="s">
        <v>265</v>
      </c>
      <c r="E16" s="525" t="s">
        <v>340</v>
      </c>
      <c r="F16" s="243"/>
      <c r="G16" s="244"/>
      <c r="H16" s="244"/>
      <c r="I16" s="244"/>
      <c r="J16" s="244"/>
      <c r="K16" s="245"/>
      <c r="L16" s="246" t="s">
        <v>358</v>
      </c>
      <c r="M16" s="247"/>
      <c r="N16" s="247"/>
      <c r="O16" s="247"/>
      <c r="P16" s="247"/>
      <c r="Q16" s="69" t="str">
        <f>IF(Y16&gt;1,"?",(IF(AD16&gt;0,"?","")))</f>
        <v/>
      </c>
      <c r="R16" s="137">
        <v>0.2</v>
      </c>
      <c r="S16" s="138"/>
      <c r="T16" s="133"/>
      <c r="U16" s="139" t="str">
        <f>IF(S15=100%,"Valide",IF(S15&lt;100%,"Invalide",IF(S15&gt;100%,"Invalide")))</f>
        <v>Valide</v>
      </c>
      <c r="V16" s="140">
        <f>W16</f>
        <v>0.2</v>
      </c>
      <c r="W16" s="74">
        <f>R16</f>
        <v>0.2</v>
      </c>
      <c r="X16" s="75">
        <f t="shared" ref="X16:X21" si="0">IF(P16&lt;&gt;"",1,IF(O16&lt;&gt;"",2/3,IF(N16&lt;&gt;"",1/3,0)))*W16*20</f>
        <v>0</v>
      </c>
      <c r="Y16" s="75">
        <f t="shared" ref="Y16:Y21" si="1">IF(L16="",IF(M16&lt;&gt;"",1,0)+IF(N16&lt;&gt;"",1,0)+IF(O16&lt;&gt;"",1,0)+IF(P16&lt;&gt;"",1,0),0)</f>
        <v>0</v>
      </c>
      <c r="Z16" s="75">
        <f t="shared" ref="Z16:Z21" si="2">IF(L16&lt;&gt;"",0,IF(M16="",(X16/(W16*20)),0.02+(X16/(W16*20))))</f>
        <v>0</v>
      </c>
      <c r="AA16" s="75">
        <f t="shared" ref="AA16:AA21" si="3">IF(L16&lt;&gt;"",0,W16)</f>
        <v>0</v>
      </c>
      <c r="AB16" s="75">
        <f>IF(Q16&lt;&gt;"",1,0)</f>
        <v>0</v>
      </c>
      <c r="AC16" s="75">
        <f t="shared" ref="AC16:AC21" si="4">IF(L16="",OR(M16&lt;&gt;"",N16&lt;&gt;"",O16&lt;&gt;"",P16&lt;&gt;""),0)</f>
        <v>0</v>
      </c>
      <c r="AD16" s="75">
        <f t="shared" ref="AD16:AD21" si="5">IF(L16&lt;&gt;"",IF(M16&lt;&gt;"",1,0)+IF(N16&lt;&gt;"",1,0)+IF(O16&lt;&gt;"",1,0)+IF(P16&lt;&gt;"",1,0),0)</f>
        <v>0</v>
      </c>
      <c r="AE16" s="75" t="b">
        <f>OR(AC16=FALSE,AC17=FALSE,AC18=FALSE,AC19=FALSE,AC20=FALSE,AC21=FALSE)</f>
        <v>1</v>
      </c>
      <c r="AF16" s="76">
        <f>SUM(AA16:AA21)</f>
        <v>0.55000000000000004</v>
      </c>
      <c r="AG16" s="77">
        <f>R15</f>
        <v>0.05</v>
      </c>
      <c r="AH16" s="75">
        <f>SUM(Z16:Z21)</f>
        <v>0</v>
      </c>
      <c r="AI16" s="75">
        <f>IF(SUM(Y16:Y21)=0,0,1)</f>
        <v>0</v>
      </c>
      <c r="AJ16" s="78">
        <f>IF(AI16=1,SUMPRODUCT(X16:X21,Y16:Y21)/SUMPRODUCT(W16:W21,Y16:Y21),0)</f>
        <v>0</v>
      </c>
    </row>
    <row r="17" spans="3:36" s="123" customFormat="1" ht="1.5" hidden="1" customHeight="1" x14ac:dyDescent="0.2">
      <c r="C17" s="242" t="s">
        <v>90</v>
      </c>
      <c r="D17" s="248" t="s">
        <v>266</v>
      </c>
      <c r="E17" s="526"/>
      <c r="F17" s="249"/>
      <c r="G17" s="244"/>
      <c r="H17" s="244"/>
      <c r="I17" s="244"/>
      <c r="J17" s="244"/>
      <c r="K17" s="245"/>
      <c r="L17" s="246" t="s">
        <v>358</v>
      </c>
      <c r="M17" s="247"/>
      <c r="N17" s="247"/>
      <c r="O17" s="247"/>
      <c r="P17" s="247"/>
      <c r="Q17" s="69" t="str">
        <f t="shared" ref="Q17:Q21" si="6">IF(Y17&gt;1,"?",(IF(AD17&gt;0,"?","")))</f>
        <v/>
      </c>
      <c r="R17" s="137">
        <v>0.15</v>
      </c>
      <c r="S17" s="138"/>
      <c r="T17" s="133"/>
      <c r="U17" s="133"/>
      <c r="V17" s="141"/>
      <c r="W17" s="74">
        <f t="shared" ref="W17:W21" si="7">R17</f>
        <v>0.15</v>
      </c>
      <c r="X17" s="75">
        <f t="shared" si="0"/>
        <v>0</v>
      </c>
      <c r="Y17" s="75">
        <f t="shared" si="1"/>
        <v>0</v>
      </c>
      <c r="Z17" s="75">
        <f t="shared" si="2"/>
        <v>0</v>
      </c>
      <c r="AA17" s="75">
        <f t="shared" si="3"/>
        <v>0</v>
      </c>
      <c r="AB17" s="75">
        <f t="shared" ref="AB17:AB21" si="8">IF(Q17&lt;&gt;"",1,0)</f>
        <v>0</v>
      </c>
      <c r="AC17" s="75">
        <f t="shared" si="4"/>
        <v>0</v>
      </c>
      <c r="AD17" s="75">
        <f t="shared" si="5"/>
        <v>0</v>
      </c>
      <c r="AE17" s="81"/>
      <c r="AF17" s="82"/>
      <c r="AG17" s="43"/>
      <c r="AH17" s="43"/>
      <c r="AI17" s="43"/>
      <c r="AJ17" s="48"/>
    </row>
    <row r="18" spans="3:36" s="123" customFormat="1" ht="48.75" customHeight="1" x14ac:dyDescent="0.2">
      <c r="C18" s="242" t="s">
        <v>91</v>
      </c>
      <c r="D18" s="250" t="s">
        <v>267</v>
      </c>
      <c r="E18" s="251" t="s">
        <v>341</v>
      </c>
      <c r="F18" s="252" t="s">
        <v>417</v>
      </c>
      <c r="G18" s="253" t="s">
        <v>418</v>
      </c>
      <c r="H18" s="254"/>
      <c r="I18" s="253" t="s">
        <v>504</v>
      </c>
      <c r="J18" s="253" t="s">
        <v>419</v>
      </c>
      <c r="K18" s="245" t="s">
        <v>424</v>
      </c>
      <c r="L18" s="246"/>
      <c r="M18" s="1"/>
      <c r="N18" s="255"/>
      <c r="O18" s="1"/>
      <c r="P18" s="1"/>
      <c r="Q18" s="69" t="str">
        <f t="shared" si="6"/>
        <v/>
      </c>
      <c r="R18" s="137">
        <v>0.2</v>
      </c>
      <c r="S18" s="142"/>
      <c r="T18" s="143"/>
      <c r="U18" s="143"/>
      <c r="V18" s="141"/>
      <c r="W18" s="74">
        <f t="shared" si="7"/>
        <v>0.2</v>
      </c>
      <c r="X18" s="75">
        <f t="shared" si="0"/>
        <v>0</v>
      </c>
      <c r="Y18" s="75">
        <f t="shared" si="1"/>
        <v>0</v>
      </c>
      <c r="Z18" s="75">
        <f t="shared" si="2"/>
        <v>0</v>
      </c>
      <c r="AA18" s="75">
        <f t="shared" si="3"/>
        <v>0.2</v>
      </c>
      <c r="AB18" s="75">
        <f t="shared" si="8"/>
        <v>0</v>
      </c>
      <c r="AC18" s="75" t="b">
        <f t="shared" si="4"/>
        <v>0</v>
      </c>
      <c r="AD18" s="75">
        <f t="shared" si="5"/>
        <v>0</v>
      </c>
      <c r="AE18" s="81"/>
      <c r="AF18" s="83"/>
      <c r="AG18" s="43"/>
      <c r="AH18" s="43"/>
      <c r="AI18" s="43"/>
      <c r="AJ18" s="48"/>
    </row>
    <row r="19" spans="3:36" s="123" customFormat="1" ht="156.4" customHeight="1" x14ac:dyDescent="0.2">
      <c r="C19" s="242" t="s">
        <v>92</v>
      </c>
      <c r="D19" s="248" t="s">
        <v>268</v>
      </c>
      <c r="E19" s="249" t="s">
        <v>342</v>
      </c>
      <c r="F19" s="252" t="s">
        <v>417</v>
      </c>
      <c r="G19" s="253" t="s">
        <v>420</v>
      </c>
      <c r="H19" s="254"/>
      <c r="I19" s="253" t="s">
        <v>521</v>
      </c>
      <c r="J19" s="253" t="s">
        <v>421</v>
      </c>
      <c r="K19" s="245" t="s">
        <v>424</v>
      </c>
      <c r="L19" s="246"/>
      <c r="M19" s="1"/>
      <c r="N19" s="255"/>
      <c r="O19" s="1"/>
      <c r="P19" s="1"/>
      <c r="Q19" s="69" t="str">
        <f t="shared" si="6"/>
        <v/>
      </c>
      <c r="R19" s="137">
        <v>0.2</v>
      </c>
      <c r="S19" s="142"/>
      <c r="T19" s="143"/>
      <c r="U19" s="143"/>
      <c r="V19" s="141"/>
      <c r="W19" s="74">
        <f t="shared" si="7"/>
        <v>0.2</v>
      </c>
      <c r="X19" s="75">
        <f t="shared" si="0"/>
        <v>0</v>
      </c>
      <c r="Y19" s="75">
        <f t="shared" si="1"/>
        <v>0</v>
      </c>
      <c r="Z19" s="75">
        <f t="shared" si="2"/>
        <v>0</v>
      </c>
      <c r="AA19" s="75">
        <f t="shared" si="3"/>
        <v>0.2</v>
      </c>
      <c r="AB19" s="75">
        <f t="shared" si="8"/>
        <v>0</v>
      </c>
      <c r="AC19" s="75" t="b">
        <f t="shared" si="4"/>
        <v>0</v>
      </c>
      <c r="AD19" s="75">
        <f t="shared" si="5"/>
        <v>0</v>
      </c>
      <c r="AE19" s="81"/>
      <c r="AF19" s="83"/>
      <c r="AG19" s="43"/>
      <c r="AH19" s="43"/>
      <c r="AI19" s="43"/>
      <c r="AJ19" s="48"/>
    </row>
    <row r="20" spans="3:36" s="123" customFormat="1" ht="93.95" customHeight="1" x14ac:dyDescent="0.2">
      <c r="C20" s="242" t="s">
        <v>93</v>
      </c>
      <c r="D20" s="250" t="s">
        <v>269</v>
      </c>
      <c r="E20" s="251" t="s">
        <v>344</v>
      </c>
      <c r="F20" s="252" t="s">
        <v>417</v>
      </c>
      <c r="G20" s="253" t="s">
        <v>422</v>
      </c>
      <c r="H20" s="254"/>
      <c r="I20" s="254"/>
      <c r="J20" s="253" t="s">
        <v>423</v>
      </c>
      <c r="K20" s="245" t="s">
        <v>424</v>
      </c>
      <c r="L20" s="246"/>
      <c r="M20" s="1"/>
      <c r="N20" s="255"/>
      <c r="O20" s="255"/>
      <c r="P20" s="1"/>
      <c r="Q20" s="69" t="str">
        <f t="shared" si="6"/>
        <v/>
      </c>
      <c r="R20" s="137">
        <v>0.15</v>
      </c>
      <c r="S20" s="138"/>
      <c r="T20" s="133"/>
      <c r="U20" s="133"/>
      <c r="V20" s="141"/>
      <c r="W20" s="74">
        <f t="shared" si="7"/>
        <v>0.15</v>
      </c>
      <c r="X20" s="75">
        <f t="shared" si="0"/>
        <v>0</v>
      </c>
      <c r="Y20" s="75">
        <f t="shared" si="1"/>
        <v>0</v>
      </c>
      <c r="Z20" s="75">
        <f t="shared" si="2"/>
        <v>0</v>
      </c>
      <c r="AA20" s="75">
        <f t="shared" si="3"/>
        <v>0.15</v>
      </c>
      <c r="AB20" s="75">
        <f t="shared" si="8"/>
        <v>0</v>
      </c>
      <c r="AC20" s="75" t="b">
        <f t="shared" si="4"/>
        <v>0</v>
      </c>
      <c r="AD20" s="75">
        <f t="shared" si="5"/>
        <v>0</v>
      </c>
      <c r="AE20" s="81"/>
      <c r="AF20" s="144"/>
      <c r="AG20" s="43"/>
      <c r="AH20" s="43"/>
      <c r="AI20" s="43"/>
      <c r="AJ20" s="48"/>
    </row>
    <row r="21" spans="3:36" s="123" customFormat="1" ht="42.6" hidden="1" customHeight="1" x14ac:dyDescent="0.2">
      <c r="C21" s="242" t="s">
        <v>94</v>
      </c>
      <c r="D21" s="248" t="s">
        <v>125</v>
      </c>
      <c r="E21" s="256" t="s">
        <v>343</v>
      </c>
      <c r="F21" s="249"/>
      <c r="G21" s="244"/>
      <c r="H21" s="244"/>
      <c r="I21" s="244"/>
      <c r="J21" s="244"/>
      <c r="K21" s="245"/>
      <c r="L21" s="246" t="s">
        <v>358</v>
      </c>
      <c r="M21" s="247"/>
      <c r="N21" s="247"/>
      <c r="O21" s="247"/>
      <c r="P21" s="247"/>
      <c r="Q21" s="69" t="str">
        <f t="shared" si="6"/>
        <v/>
      </c>
      <c r="R21" s="137">
        <v>0.1</v>
      </c>
      <c r="S21" s="138"/>
      <c r="T21" s="133"/>
      <c r="U21" s="133"/>
      <c r="V21" s="141"/>
      <c r="W21" s="74">
        <f t="shared" si="7"/>
        <v>0.1</v>
      </c>
      <c r="X21" s="75">
        <f t="shared" si="0"/>
        <v>0</v>
      </c>
      <c r="Y21" s="75">
        <f t="shared" si="1"/>
        <v>0</v>
      </c>
      <c r="Z21" s="75">
        <f t="shared" si="2"/>
        <v>0</v>
      </c>
      <c r="AA21" s="75">
        <f t="shared" si="3"/>
        <v>0</v>
      </c>
      <c r="AB21" s="75">
        <f t="shared" si="8"/>
        <v>0</v>
      </c>
      <c r="AC21" s="75">
        <f t="shared" si="4"/>
        <v>0</v>
      </c>
      <c r="AD21" s="75">
        <f t="shared" si="5"/>
        <v>0</v>
      </c>
      <c r="AE21" s="146"/>
      <c r="AF21" s="87">
        <f>AF16*AG16</f>
        <v>2.7500000000000004E-2</v>
      </c>
      <c r="AG21" s="147"/>
      <c r="AH21" s="147"/>
      <c r="AI21" s="147"/>
      <c r="AJ21" s="148"/>
    </row>
    <row r="22" spans="3:36" s="123" customFormat="1" ht="30" customHeight="1" x14ac:dyDescent="0.2">
      <c r="C22" s="480" t="s">
        <v>210</v>
      </c>
      <c r="D22" s="481"/>
      <c r="E22" s="481"/>
      <c r="F22" s="481"/>
      <c r="G22" s="481"/>
      <c r="H22" s="481"/>
      <c r="I22" s="481"/>
      <c r="J22" s="481"/>
      <c r="K22" s="481"/>
      <c r="L22" s="481"/>
      <c r="M22" s="481"/>
      <c r="N22" s="481"/>
      <c r="O22" s="481"/>
      <c r="P22" s="481"/>
      <c r="Q22" s="481"/>
      <c r="R22" s="134">
        <v>7.0000000000000007E-2</v>
      </c>
      <c r="S22" s="61">
        <f>SUM(R23:R27)</f>
        <v>0.99999999999999989</v>
      </c>
      <c r="T22" s="143"/>
      <c r="U22" s="143"/>
      <c r="V22" s="141"/>
    </row>
    <row r="23" spans="3:36" s="123" customFormat="1" ht="36.75" customHeight="1" x14ac:dyDescent="0.2">
      <c r="C23" s="242" t="s">
        <v>57</v>
      </c>
      <c r="D23" s="257" t="s">
        <v>270</v>
      </c>
      <c r="E23" s="258" t="s">
        <v>206</v>
      </c>
      <c r="F23" s="252" t="s">
        <v>417</v>
      </c>
      <c r="G23" s="259" t="s">
        <v>425</v>
      </c>
      <c r="H23" s="260"/>
      <c r="I23" s="260"/>
      <c r="J23" s="259" t="s">
        <v>426</v>
      </c>
      <c r="K23" s="261" t="s">
        <v>424</v>
      </c>
      <c r="L23" s="262"/>
      <c r="M23" s="2"/>
      <c r="N23" s="264"/>
      <c r="O23" s="264"/>
      <c r="P23" s="2"/>
      <c r="Q23" s="91" t="str">
        <f>IF(Y23&gt;1,"?",(IF(AD23&gt;0,"?","")))</f>
        <v/>
      </c>
      <c r="R23" s="137">
        <v>0.3</v>
      </c>
      <c r="S23" s="138"/>
      <c r="T23" s="133"/>
      <c r="U23" s="133"/>
      <c r="V23" s="141"/>
      <c r="W23" s="74">
        <f>R23</f>
        <v>0.3</v>
      </c>
      <c r="X23" s="75">
        <f>IF(P23&lt;&gt;"",1,IF(O23&lt;&gt;"",2/3,IF(N23&lt;&gt;"",1/3,0)))*W23*20</f>
        <v>0</v>
      </c>
      <c r="Y23" s="75">
        <f>IF(L23="",IF(M23&lt;&gt;"",1,0)+IF(N23&lt;&gt;"",1,0)+IF(O23&lt;&gt;"",1,0)+IF(P23&lt;&gt;"",1,0),0)</f>
        <v>0</v>
      </c>
      <c r="Z23" s="75">
        <f>IF(L23&lt;&gt;"",0,IF(M23="",(X23/(W23*20)),0.02+(X23/(W23*20))))</f>
        <v>0</v>
      </c>
      <c r="AA23" s="75">
        <f>IF(L23&lt;&gt;"",0,W23)</f>
        <v>0.3</v>
      </c>
      <c r="AB23" s="75">
        <f>IF(Q23&lt;&gt;"",1,0)</f>
        <v>0</v>
      </c>
      <c r="AC23" s="75" t="b">
        <f>IF(L23="",OR(M23&lt;&gt;"",N23&lt;&gt;"",O23&lt;&gt;"",P23&lt;&gt;""),0)</f>
        <v>0</v>
      </c>
      <c r="AD23" s="75">
        <f>IF(L23&lt;&gt;"",IF(M23&lt;&gt;"",1,0)+IF(N23&lt;&gt;"",1,0)+IF(O23&lt;&gt;"",1,0)+IF(P23&lt;&gt;"",1,0),0)</f>
        <v>0</v>
      </c>
      <c r="AE23" s="75" t="b">
        <f>OR(AC23=FALSE,AC24=FALSE,AC25=FALSE,AC26=FALSE,AC27=FALSE)</f>
        <v>1</v>
      </c>
      <c r="AF23" s="76">
        <f>SUM(AA23:AA27)</f>
        <v>0.5</v>
      </c>
      <c r="AG23" s="77">
        <f>R22</f>
        <v>7.0000000000000007E-2</v>
      </c>
      <c r="AH23" s="75">
        <f>SUM(Z23:Z27)</f>
        <v>0</v>
      </c>
      <c r="AI23" s="75">
        <f>IF(SUM(Y23:Y27)=0,0,1)</f>
        <v>0</v>
      </c>
      <c r="AJ23" s="78">
        <f>IF(AI23=1,SUMPRODUCT(X23:X27,Y23:Y27)/SUMPRODUCT(W23:W27,Y23:Y27),0)</f>
        <v>0</v>
      </c>
    </row>
    <row r="24" spans="3:36" s="123" customFormat="1" ht="115.5" customHeight="1" x14ac:dyDescent="0.2">
      <c r="C24" s="242" t="s">
        <v>58</v>
      </c>
      <c r="D24" s="257" t="s">
        <v>271</v>
      </c>
      <c r="E24" s="265" t="s">
        <v>337</v>
      </c>
      <c r="F24" s="252" t="s">
        <v>417</v>
      </c>
      <c r="G24" s="259" t="s">
        <v>427</v>
      </c>
      <c r="H24" s="266"/>
      <c r="I24" s="260"/>
      <c r="J24" s="259" t="s">
        <v>428</v>
      </c>
      <c r="K24" s="261" t="s">
        <v>424</v>
      </c>
      <c r="L24" s="262"/>
      <c r="M24" s="2"/>
      <c r="N24" s="264"/>
      <c r="O24" s="264"/>
      <c r="P24" s="2"/>
      <c r="Q24" s="91" t="str">
        <f t="shared" ref="Q24:Q27" si="9">IF(Y24&gt;1,"?",(IF(AD24&gt;0,"?","")))</f>
        <v/>
      </c>
      <c r="R24" s="137">
        <v>0.2</v>
      </c>
      <c r="S24" s="129"/>
      <c r="W24" s="74">
        <f t="shared" ref="W24:W27" si="10">R24</f>
        <v>0.2</v>
      </c>
      <c r="X24" s="75">
        <f t="shared" ref="X24:X27" si="11">IF(P24&lt;&gt;"",1,IF(O24&lt;&gt;"",2/3,IF(N24&lt;&gt;"",1/3,0)))*W24*20</f>
        <v>0</v>
      </c>
      <c r="Y24" s="75">
        <f t="shared" ref="Y24:Y27" si="12">IF(L24="",IF(M24&lt;&gt;"",1,0)+IF(N24&lt;&gt;"",1,0)+IF(O24&lt;&gt;"",1,0)+IF(P24&lt;&gt;"",1,0),0)</f>
        <v>0</v>
      </c>
      <c r="Z24" s="75">
        <f t="shared" ref="Z24:Z27" si="13">IF(L24&lt;&gt;"",0,IF(M24="",(X24/(W24*20)),0.02+(X24/(W24*20))))</f>
        <v>0</v>
      </c>
      <c r="AA24" s="75">
        <f t="shared" ref="AA24:AA27" si="14">IF(L24&lt;&gt;"",0,W24)</f>
        <v>0.2</v>
      </c>
      <c r="AB24" s="75">
        <f t="shared" ref="AB24:AB27" si="15">IF(Q24&lt;&gt;"",1,0)</f>
        <v>0</v>
      </c>
      <c r="AC24" s="75" t="b">
        <f t="shared" ref="AC24:AC27" si="16">IF(L24="",OR(M24&lt;&gt;"",N24&lt;&gt;"",O24&lt;&gt;"",P24&lt;&gt;""),0)</f>
        <v>0</v>
      </c>
      <c r="AD24" s="75">
        <f t="shared" ref="AD24:AD27" si="17">IF(L24&lt;&gt;"",IF(M24&lt;&gt;"",1,0)+IF(N24&lt;&gt;"",1,0)+IF(O24&lt;&gt;"",1,0)+IF(P24&lt;&gt;"",1,0),0)</f>
        <v>0</v>
      </c>
      <c r="AE24" s="81"/>
      <c r="AF24" s="82"/>
      <c r="AG24" s="43"/>
      <c r="AH24" s="43"/>
      <c r="AI24" s="43"/>
      <c r="AJ24" s="48"/>
    </row>
    <row r="25" spans="3:36" s="123" customFormat="1" ht="84.75" hidden="1" customHeight="1" x14ac:dyDescent="0.2">
      <c r="C25" s="242" t="s">
        <v>95</v>
      </c>
      <c r="D25" s="257" t="s">
        <v>272</v>
      </c>
      <c r="E25" s="265" t="s">
        <v>338</v>
      </c>
      <c r="F25" s="267"/>
      <c r="G25" s="267"/>
      <c r="H25" s="267"/>
      <c r="I25" s="267"/>
      <c r="J25" s="267"/>
      <c r="K25" s="261"/>
      <c r="L25" s="262" t="s">
        <v>358</v>
      </c>
      <c r="M25" s="263"/>
      <c r="N25" s="263"/>
      <c r="O25" s="263"/>
      <c r="P25" s="263"/>
      <c r="Q25" s="91" t="str">
        <f t="shared" si="9"/>
        <v/>
      </c>
      <c r="R25" s="137">
        <v>0.2</v>
      </c>
      <c r="S25" s="152"/>
      <c r="T25" s="153"/>
      <c r="U25" s="153"/>
      <c r="W25" s="74">
        <f t="shared" si="10"/>
        <v>0.2</v>
      </c>
      <c r="X25" s="75">
        <f t="shared" si="11"/>
        <v>0</v>
      </c>
      <c r="Y25" s="75">
        <f t="shared" si="12"/>
        <v>0</v>
      </c>
      <c r="Z25" s="75">
        <f t="shared" si="13"/>
        <v>0</v>
      </c>
      <c r="AA25" s="75">
        <f t="shared" si="14"/>
        <v>0</v>
      </c>
      <c r="AB25" s="75">
        <f t="shared" si="15"/>
        <v>0</v>
      </c>
      <c r="AC25" s="75">
        <f t="shared" si="16"/>
        <v>0</v>
      </c>
      <c r="AD25" s="75">
        <f t="shared" si="17"/>
        <v>0</v>
      </c>
      <c r="AE25" s="81"/>
      <c r="AF25" s="83"/>
      <c r="AG25" s="43"/>
      <c r="AH25" s="43"/>
      <c r="AI25" s="43"/>
      <c r="AJ25" s="48"/>
    </row>
    <row r="26" spans="3:36" s="123" customFormat="1" ht="35.65" hidden="1" customHeight="1" x14ac:dyDescent="0.2">
      <c r="C26" s="242" t="s">
        <v>96</v>
      </c>
      <c r="D26" s="257" t="s">
        <v>318</v>
      </c>
      <c r="E26" s="265" t="s">
        <v>339</v>
      </c>
      <c r="F26" s="267"/>
      <c r="G26" s="267"/>
      <c r="H26" s="267"/>
      <c r="I26" s="267"/>
      <c r="J26" s="267"/>
      <c r="K26" s="261"/>
      <c r="L26" s="262" t="s">
        <v>358</v>
      </c>
      <c r="M26" s="263"/>
      <c r="N26" s="263"/>
      <c r="O26" s="263"/>
      <c r="P26" s="263"/>
      <c r="Q26" s="91" t="str">
        <f t="shared" si="9"/>
        <v/>
      </c>
      <c r="R26" s="137">
        <v>0.2</v>
      </c>
      <c r="S26" s="152"/>
      <c r="T26" s="153"/>
      <c r="U26" s="153"/>
      <c r="W26" s="74">
        <f t="shared" si="10"/>
        <v>0.2</v>
      </c>
      <c r="X26" s="75">
        <f t="shared" si="11"/>
        <v>0</v>
      </c>
      <c r="Y26" s="75">
        <f t="shared" si="12"/>
        <v>0</v>
      </c>
      <c r="Z26" s="75">
        <f t="shared" si="13"/>
        <v>0</v>
      </c>
      <c r="AA26" s="75">
        <f t="shared" si="14"/>
        <v>0</v>
      </c>
      <c r="AB26" s="75">
        <f t="shared" si="15"/>
        <v>0</v>
      </c>
      <c r="AC26" s="75">
        <f t="shared" si="16"/>
        <v>0</v>
      </c>
      <c r="AD26" s="75">
        <f t="shared" si="17"/>
        <v>0</v>
      </c>
      <c r="AE26" s="81"/>
      <c r="AF26" s="144"/>
      <c r="AG26" s="43"/>
      <c r="AH26" s="43"/>
      <c r="AI26" s="43"/>
      <c r="AJ26" s="48"/>
    </row>
    <row r="27" spans="3:36" s="123" customFormat="1" ht="27" hidden="1" customHeight="1" x14ac:dyDescent="0.2">
      <c r="C27" s="242" t="s">
        <v>97</v>
      </c>
      <c r="D27" s="257" t="s">
        <v>126</v>
      </c>
      <c r="E27" s="268" t="s">
        <v>141</v>
      </c>
      <c r="F27" s="267"/>
      <c r="G27" s="267"/>
      <c r="H27" s="267"/>
      <c r="I27" s="267"/>
      <c r="J27" s="267"/>
      <c r="K27" s="261"/>
      <c r="L27" s="262" t="s">
        <v>358</v>
      </c>
      <c r="M27" s="263"/>
      <c r="N27" s="263"/>
      <c r="O27" s="263"/>
      <c r="P27" s="263"/>
      <c r="Q27" s="91" t="str">
        <f t="shared" si="9"/>
        <v/>
      </c>
      <c r="R27" s="137">
        <v>0.1</v>
      </c>
      <c r="S27" s="129"/>
      <c r="W27" s="74">
        <f t="shared" si="10"/>
        <v>0.1</v>
      </c>
      <c r="X27" s="75">
        <f t="shared" si="11"/>
        <v>0</v>
      </c>
      <c r="Y27" s="75">
        <f t="shared" si="12"/>
        <v>0</v>
      </c>
      <c r="Z27" s="75">
        <f t="shared" si="13"/>
        <v>0</v>
      </c>
      <c r="AA27" s="75">
        <f t="shared" si="14"/>
        <v>0</v>
      </c>
      <c r="AB27" s="75">
        <f t="shared" si="15"/>
        <v>0</v>
      </c>
      <c r="AC27" s="75">
        <f t="shared" si="16"/>
        <v>0</v>
      </c>
      <c r="AD27" s="75">
        <f t="shared" si="17"/>
        <v>0</v>
      </c>
      <c r="AE27" s="146"/>
      <c r="AF27" s="87">
        <f>AF23*AG23</f>
        <v>3.5000000000000003E-2</v>
      </c>
      <c r="AG27" s="147"/>
      <c r="AH27" s="147"/>
      <c r="AI27" s="147"/>
      <c r="AJ27" s="148"/>
    </row>
    <row r="28" spans="3:36" s="123" customFormat="1" ht="30" customHeight="1" x14ac:dyDescent="0.2">
      <c r="C28" s="486" t="s">
        <v>211</v>
      </c>
      <c r="D28" s="487"/>
      <c r="E28" s="487"/>
      <c r="F28" s="487"/>
      <c r="G28" s="487"/>
      <c r="H28" s="487"/>
      <c r="I28" s="487"/>
      <c r="J28" s="487"/>
      <c r="K28" s="487"/>
      <c r="L28" s="487"/>
      <c r="M28" s="487"/>
      <c r="N28" s="487"/>
      <c r="O28" s="487"/>
      <c r="P28" s="487"/>
      <c r="Q28" s="487"/>
      <c r="R28" s="134">
        <v>0.12</v>
      </c>
      <c r="S28" s="61">
        <f>SUM(R29:R32)</f>
        <v>1</v>
      </c>
    </row>
    <row r="29" spans="3:36" s="123" customFormat="1" ht="55.5" customHeight="1" x14ac:dyDescent="0.2">
      <c r="C29" s="269" t="s">
        <v>59</v>
      </c>
      <c r="D29" s="270" t="s">
        <v>311</v>
      </c>
      <c r="E29" s="271" t="s">
        <v>207</v>
      </c>
      <c r="F29" s="272" t="s">
        <v>466</v>
      </c>
      <c r="G29" s="259" t="s">
        <v>430</v>
      </c>
      <c r="H29" s="259" t="s">
        <v>432</v>
      </c>
      <c r="I29" s="259" t="s">
        <v>431</v>
      </c>
      <c r="J29" s="259" t="s">
        <v>433</v>
      </c>
      <c r="K29" s="273" t="s">
        <v>424</v>
      </c>
      <c r="L29" s="262"/>
      <c r="M29" s="3"/>
      <c r="N29" s="3"/>
      <c r="O29" s="3"/>
      <c r="P29" s="3"/>
      <c r="Q29" s="69" t="str">
        <f>IF(Y29&gt;1,"?",(IF(AD29&gt;0,"?","")))</f>
        <v/>
      </c>
      <c r="R29" s="137">
        <v>0.32</v>
      </c>
      <c r="S29" s="152"/>
      <c r="T29" s="153"/>
      <c r="U29" s="153"/>
      <c r="W29" s="74">
        <f>R29</f>
        <v>0.32</v>
      </c>
      <c r="X29" s="75">
        <f>IF(P29&lt;&gt;"",1,IF(O29&lt;&gt;"",2/3,IF(N29&lt;&gt;"",1/3,0)))*W29*20</f>
        <v>0</v>
      </c>
      <c r="Y29" s="75">
        <f>IF(L29="",IF(M29&lt;&gt;"",1,0)+IF(N29&lt;&gt;"",1,0)+IF(O29&lt;&gt;"",1,0)+IF(P29&lt;&gt;"",1,0),0)</f>
        <v>0</v>
      </c>
      <c r="Z29" s="75">
        <f>IF(L29&lt;&gt;"",0,IF(M29="",(X29/(W29*20)),0.02+(X29/(W29*20))))</f>
        <v>0</v>
      </c>
      <c r="AA29" s="75">
        <f>IF(L29&lt;&gt;"",0,W29)</f>
        <v>0.32</v>
      </c>
      <c r="AB29" s="75">
        <f>IF(Q29&lt;&gt;"",1,0)</f>
        <v>0</v>
      </c>
      <c r="AC29" s="75" t="b">
        <f>IF(L29="",OR(M29&lt;&gt;"",N29&lt;&gt;"",O29&lt;&gt;"",P29&lt;&gt;""),0)</f>
        <v>0</v>
      </c>
      <c r="AD29" s="75">
        <f>IF(L29&lt;&gt;"",IF(M29&lt;&gt;"",1,0)+IF(N29&lt;&gt;"",1,0)+IF(O29&lt;&gt;"",1,0)+IF(P29&lt;&gt;"",1,0),0)</f>
        <v>0</v>
      </c>
      <c r="AE29" s="75" t="b">
        <f>OR(AC29=FALSE,AC30=FALSE,AC31=FALSE,AC32=FALSE)</f>
        <v>1</v>
      </c>
      <c r="AF29" s="76">
        <f>SUM(AA29:AA32)</f>
        <v>0.94</v>
      </c>
      <c r="AG29" s="77">
        <f>R28</f>
        <v>0.12</v>
      </c>
      <c r="AH29" s="75">
        <f>SUM(Z29:Z32)</f>
        <v>0</v>
      </c>
      <c r="AI29" s="75">
        <f>IF(SUM(Y29:Y32)=0,0,1)</f>
        <v>0</v>
      </c>
      <c r="AJ29" s="78">
        <f>IF(AI29=1,SUMPRODUCT(X29:X32,Y29:Y32)/SUMPRODUCT(W29:W32,Y29:Y32),0)</f>
        <v>0</v>
      </c>
    </row>
    <row r="30" spans="3:36" s="123" customFormat="1" ht="51" customHeight="1" x14ac:dyDescent="0.2">
      <c r="C30" s="269" t="s">
        <v>44</v>
      </c>
      <c r="D30" s="270" t="s">
        <v>312</v>
      </c>
      <c r="E30" s="271" t="s">
        <v>208</v>
      </c>
      <c r="F30" s="252" t="s">
        <v>417</v>
      </c>
      <c r="G30" s="275" t="s">
        <v>434</v>
      </c>
      <c r="H30" s="275" t="s">
        <v>435</v>
      </c>
      <c r="I30" s="275" t="s">
        <v>436</v>
      </c>
      <c r="J30" s="276" t="s">
        <v>437</v>
      </c>
      <c r="K30" s="273" t="s">
        <v>424</v>
      </c>
      <c r="L30" s="262"/>
      <c r="M30" s="3"/>
      <c r="N30" s="3"/>
      <c r="O30" s="3"/>
      <c r="P30" s="3"/>
      <c r="Q30" s="69" t="str">
        <f t="shared" ref="Q30:Q32" si="18">IF(Y30&gt;1,"?",(IF(AD30&gt;0,"?","")))</f>
        <v/>
      </c>
      <c r="R30" s="137">
        <v>0.3</v>
      </c>
      <c r="S30" s="129"/>
      <c r="W30" s="74">
        <f t="shared" ref="W30:W32" si="19">R30</f>
        <v>0.3</v>
      </c>
      <c r="X30" s="75">
        <f t="shared" ref="X30:X32" si="20">IF(P30&lt;&gt;"",1,IF(O30&lt;&gt;"",2/3,IF(N30&lt;&gt;"",1/3,0)))*W30*20</f>
        <v>0</v>
      </c>
      <c r="Y30" s="75">
        <f t="shared" ref="Y30:Y32" si="21">IF(L30="",IF(M30&lt;&gt;"",1,0)+IF(N30&lt;&gt;"",1,0)+IF(O30&lt;&gt;"",1,0)+IF(P30&lt;&gt;"",1,0),0)</f>
        <v>0</v>
      </c>
      <c r="Z30" s="75">
        <f t="shared" ref="Z30:Z32" si="22">IF(L30&lt;&gt;"",0,IF(M30="",(X30/(W30*20)),0.02+(X30/(W30*20))))</f>
        <v>0</v>
      </c>
      <c r="AA30" s="75">
        <f t="shared" ref="AA30:AA32" si="23">IF(L30&lt;&gt;"",0,W30)</f>
        <v>0.3</v>
      </c>
      <c r="AB30" s="75">
        <f t="shared" ref="AB30:AB32" si="24">IF(Q30&lt;&gt;"",1,0)</f>
        <v>0</v>
      </c>
      <c r="AC30" s="75" t="b">
        <f t="shared" ref="AC30:AC32" si="25">IF(L30="",OR(M30&lt;&gt;"",N30&lt;&gt;"",O30&lt;&gt;"",P30&lt;&gt;""),0)</f>
        <v>0</v>
      </c>
      <c r="AD30" s="75">
        <f t="shared" ref="AD30:AD32" si="26">IF(L30&lt;&gt;"",IF(M30&lt;&gt;"",1,0)+IF(N30&lt;&gt;"",1,0)+IF(O30&lt;&gt;"",1,0)+IF(P30&lt;&gt;"",1,0),0)</f>
        <v>0</v>
      </c>
      <c r="AE30" s="81"/>
      <c r="AF30" s="82"/>
      <c r="AG30" s="43"/>
      <c r="AH30" s="43"/>
      <c r="AI30" s="43"/>
      <c r="AJ30" s="48"/>
    </row>
    <row r="31" spans="3:36" s="123" customFormat="1" ht="50.25" customHeight="1" x14ac:dyDescent="0.2">
      <c r="C31" s="269" t="s">
        <v>98</v>
      </c>
      <c r="D31" s="270" t="s">
        <v>313</v>
      </c>
      <c r="E31" s="271" t="s">
        <v>209</v>
      </c>
      <c r="F31" s="272" t="s">
        <v>429</v>
      </c>
      <c r="G31" s="259" t="s">
        <v>438</v>
      </c>
      <c r="H31" s="259" t="s">
        <v>439</v>
      </c>
      <c r="I31" s="259" t="s">
        <v>440</v>
      </c>
      <c r="J31" s="259" t="s">
        <v>441</v>
      </c>
      <c r="K31" s="273" t="s">
        <v>424</v>
      </c>
      <c r="L31" s="262"/>
      <c r="M31" s="3"/>
      <c r="N31" s="3"/>
      <c r="O31" s="3"/>
      <c r="P31" s="3"/>
      <c r="Q31" s="69" t="str">
        <f t="shared" si="18"/>
        <v/>
      </c>
      <c r="R31" s="137">
        <v>0.32</v>
      </c>
      <c r="S31" s="152"/>
      <c r="T31" s="153"/>
      <c r="U31" s="153"/>
      <c r="W31" s="74">
        <f t="shared" si="19"/>
        <v>0.32</v>
      </c>
      <c r="X31" s="75">
        <f t="shared" si="20"/>
        <v>0</v>
      </c>
      <c r="Y31" s="75">
        <f t="shared" si="21"/>
        <v>0</v>
      </c>
      <c r="Z31" s="75">
        <f t="shared" si="22"/>
        <v>0</v>
      </c>
      <c r="AA31" s="75">
        <f t="shared" si="23"/>
        <v>0.32</v>
      </c>
      <c r="AB31" s="75">
        <f t="shared" si="24"/>
        <v>0</v>
      </c>
      <c r="AC31" s="75" t="b">
        <f t="shared" si="25"/>
        <v>0</v>
      </c>
      <c r="AD31" s="75">
        <f t="shared" si="26"/>
        <v>0</v>
      </c>
      <c r="AE31" s="81"/>
      <c r="AF31" s="83"/>
      <c r="AG31" s="43"/>
      <c r="AH31" s="43"/>
      <c r="AI31" s="43"/>
      <c r="AJ31" s="48"/>
    </row>
    <row r="32" spans="3:36" s="123" customFormat="1" ht="27" hidden="1" customHeight="1" x14ac:dyDescent="0.2">
      <c r="C32" s="277" t="s">
        <v>99</v>
      </c>
      <c r="D32" s="257" t="s">
        <v>126</v>
      </c>
      <c r="E32" s="271" t="s">
        <v>141</v>
      </c>
      <c r="F32" s="278"/>
      <c r="G32" s="278"/>
      <c r="H32" s="278"/>
      <c r="I32" s="278"/>
      <c r="J32" s="278"/>
      <c r="K32" s="273"/>
      <c r="L32" s="262" t="s">
        <v>358</v>
      </c>
      <c r="M32" s="274"/>
      <c r="N32" s="274"/>
      <c r="O32" s="274"/>
      <c r="P32" s="274"/>
      <c r="Q32" s="69" t="str">
        <f t="shared" si="18"/>
        <v/>
      </c>
      <c r="R32" s="137">
        <v>0.06</v>
      </c>
      <c r="S32" s="129"/>
      <c r="W32" s="74">
        <f t="shared" si="19"/>
        <v>0.06</v>
      </c>
      <c r="X32" s="75">
        <f t="shared" si="20"/>
        <v>0</v>
      </c>
      <c r="Y32" s="75">
        <f t="shared" si="21"/>
        <v>0</v>
      </c>
      <c r="Z32" s="75">
        <f t="shared" si="22"/>
        <v>0</v>
      </c>
      <c r="AA32" s="75">
        <f t="shared" si="23"/>
        <v>0</v>
      </c>
      <c r="AB32" s="75">
        <f t="shared" si="24"/>
        <v>0</v>
      </c>
      <c r="AC32" s="75">
        <f t="shared" si="25"/>
        <v>0</v>
      </c>
      <c r="AD32" s="75">
        <f t="shared" si="26"/>
        <v>0</v>
      </c>
      <c r="AE32" s="146"/>
      <c r="AF32" s="87">
        <f>AF29*AG29</f>
        <v>0.11279999999999998</v>
      </c>
      <c r="AG32" s="147"/>
      <c r="AH32" s="147"/>
      <c r="AI32" s="147"/>
      <c r="AJ32" s="148"/>
    </row>
    <row r="33" spans="3:36" s="123" customFormat="1" ht="30" customHeight="1" x14ac:dyDescent="0.2">
      <c r="C33" s="488" t="s">
        <v>212</v>
      </c>
      <c r="D33" s="489"/>
      <c r="E33" s="489"/>
      <c r="F33" s="489"/>
      <c r="G33" s="489"/>
      <c r="H33" s="489"/>
      <c r="I33" s="489"/>
      <c r="J33" s="489"/>
      <c r="K33" s="489"/>
      <c r="L33" s="489"/>
      <c r="M33" s="489"/>
      <c r="N33" s="489"/>
      <c r="O33" s="489"/>
      <c r="P33" s="489"/>
      <c r="Q33" s="489"/>
      <c r="R33" s="134">
        <v>0.15</v>
      </c>
      <c r="S33" s="61">
        <f>SUM(R34:R39)</f>
        <v>1.0000000000000002</v>
      </c>
    </row>
    <row r="34" spans="3:36" s="123" customFormat="1" ht="35.25" customHeight="1" x14ac:dyDescent="0.2">
      <c r="C34" s="242" t="s">
        <v>60</v>
      </c>
      <c r="D34" s="279" t="s">
        <v>316</v>
      </c>
      <c r="E34" s="267" t="s">
        <v>216</v>
      </c>
      <c r="F34" s="280" t="s">
        <v>503</v>
      </c>
      <c r="G34" s="259" t="s">
        <v>442</v>
      </c>
      <c r="H34" s="259" t="s">
        <v>443</v>
      </c>
      <c r="I34" s="259" t="s">
        <v>444</v>
      </c>
      <c r="J34" s="259" t="s">
        <v>445</v>
      </c>
      <c r="K34" s="281" t="s">
        <v>424</v>
      </c>
      <c r="L34" s="262"/>
      <c r="M34" s="4"/>
      <c r="N34" s="4"/>
      <c r="O34" s="4"/>
      <c r="P34" s="4"/>
      <c r="Q34" s="69" t="str">
        <f>IF(Y34&gt;1,"?",(IF(AD34&gt;0,"?","")))</f>
        <v/>
      </c>
      <c r="R34" s="137">
        <v>0.2</v>
      </c>
      <c r="S34" s="129"/>
      <c r="W34" s="74">
        <f>R34</f>
        <v>0.2</v>
      </c>
      <c r="X34" s="75">
        <f>IF(P34&lt;&gt;"",1,IF(O34&lt;&gt;"",2/3,IF(N34&lt;&gt;"",1/3,0)))*W34*20</f>
        <v>0</v>
      </c>
      <c r="Y34" s="75">
        <f>IF(L34="",IF(M34&lt;&gt;"",1,0)+IF(N34&lt;&gt;"",1,0)+IF(O34&lt;&gt;"",1,0)+IF(P34&lt;&gt;"",1,0),0)</f>
        <v>0</v>
      </c>
      <c r="Z34" s="75">
        <f>IF(L34&lt;&gt;"",0,IF(M34="",(X34/(W34*20)),0.02+(X34/(W34*20))))</f>
        <v>0</v>
      </c>
      <c r="AA34" s="75">
        <f>IF(L34&lt;&gt;"",0,W34)</f>
        <v>0.2</v>
      </c>
      <c r="AB34" s="75">
        <f>IF(Q34&lt;&gt;"",1,0)</f>
        <v>0</v>
      </c>
      <c r="AC34" s="75" t="b">
        <f>IF(L34="",OR(M34&lt;&gt;"",N34&lt;&gt;"",O34&lt;&gt;"",P34&lt;&gt;""),0)</f>
        <v>0</v>
      </c>
      <c r="AD34" s="75">
        <f>IF(L34&lt;&gt;"",IF(M34&lt;&gt;"",1,0)+IF(N34&lt;&gt;"",1,0)+IF(O34&lt;&gt;"",1,0)+IF(P34&lt;&gt;"",1,0),0)</f>
        <v>0</v>
      </c>
      <c r="AE34" s="75" t="b">
        <f>OR(AC34=FALSE,AC35=FALSE,AC36=FALSE,AC37=FALSE,AC38=FALSE,AC39=FALSE)</f>
        <v>1</v>
      </c>
      <c r="AF34" s="76">
        <f>SUM(AA34:AA39)</f>
        <v>0.85000000000000009</v>
      </c>
      <c r="AG34" s="77">
        <f>R33</f>
        <v>0.15</v>
      </c>
      <c r="AH34" s="75">
        <f>SUM(Z34:Z39)</f>
        <v>0</v>
      </c>
      <c r="AI34" s="75">
        <f>IF(SUM(Y34:Y39)=0,0,1)</f>
        <v>0</v>
      </c>
      <c r="AJ34" s="78">
        <f>IF(AI34=1,SUMPRODUCT(X34:X39,Y34:Y39)/SUMPRODUCT(W34:W39,Y34:Y39),0)</f>
        <v>0</v>
      </c>
    </row>
    <row r="35" spans="3:36" s="123" customFormat="1" ht="36.75" customHeight="1" x14ac:dyDescent="0.2">
      <c r="C35" s="242" t="s">
        <v>62</v>
      </c>
      <c r="D35" s="279" t="s">
        <v>345</v>
      </c>
      <c r="E35" s="267" t="s">
        <v>217</v>
      </c>
      <c r="F35" s="280" t="s">
        <v>503</v>
      </c>
      <c r="G35" s="259" t="s">
        <v>446</v>
      </c>
      <c r="H35" s="260"/>
      <c r="I35" s="260"/>
      <c r="J35" s="259" t="s">
        <v>447</v>
      </c>
      <c r="K35" s="281" t="s">
        <v>424</v>
      </c>
      <c r="L35" s="262"/>
      <c r="M35" s="4"/>
      <c r="N35" s="283"/>
      <c r="O35" s="283"/>
      <c r="P35" s="4"/>
      <c r="Q35" s="69" t="str">
        <f t="shared" ref="Q35:Q39" si="27">IF(Y35&gt;1,"?",(IF(AD35&gt;0,"?","")))</f>
        <v/>
      </c>
      <c r="R35" s="137">
        <v>0.2</v>
      </c>
      <c r="S35" s="129"/>
      <c r="W35" s="74">
        <f t="shared" ref="W35:W39" si="28">R35</f>
        <v>0.2</v>
      </c>
      <c r="X35" s="75">
        <f t="shared" ref="X35:X39" si="29">IF(P35&lt;&gt;"",1,IF(O35&lt;&gt;"",2/3,IF(N35&lt;&gt;"",1/3,0)))*W35*20</f>
        <v>0</v>
      </c>
      <c r="Y35" s="75">
        <f t="shared" ref="Y35:Y39" si="30">IF(L35="",IF(M35&lt;&gt;"",1,0)+IF(N35&lt;&gt;"",1,0)+IF(O35&lt;&gt;"",1,0)+IF(P35&lt;&gt;"",1,0),0)</f>
        <v>0</v>
      </c>
      <c r="Z35" s="75">
        <f t="shared" ref="Z35:Z39" si="31">IF(L35&lt;&gt;"",0,IF(M35="",(X35/(W35*20)),0.02+(X35/(W35*20))))</f>
        <v>0</v>
      </c>
      <c r="AA35" s="75">
        <f t="shared" ref="AA35:AA39" si="32">IF(L35&lt;&gt;"",0,W35)</f>
        <v>0.2</v>
      </c>
      <c r="AB35" s="75">
        <f t="shared" ref="AB35:AB39" si="33">IF(Q35&lt;&gt;"",1,0)</f>
        <v>0</v>
      </c>
      <c r="AC35" s="75" t="b">
        <f t="shared" ref="AC35:AC39" si="34">IF(L35="",OR(M35&lt;&gt;"",N35&lt;&gt;"",O35&lt;&gt;"",P35&lt;&gt;""),0)</f>
        <v>0</v>
      </c>
      <c r="AD35" s="75">
        <f t="shared" ref="AD35:AD39" si="35">IF(L35&lt;&gt;"",IF(M35&lt;&gt;"",1,0)+IF(N35&lt;&gt;"",1,0)+IF(O35&lt;&gt;"",1,0)+IF(P35&lt;&gt;"",1,0),0)</f>
        <v>0</v>
      </c>
      <c r="AE35" s="81"/>
      <c r="AF35" s="82"/>
      <c r="AG35" s="43"/>
      <c r="AH35" s="43"/>
      <c r="AI35" s="43"/>
      <c r="AJ35" s="48"/>
    </row>
    <row r="36" spans="3:36" s="123" customFormat="1" ht="47.25" customHeight="1" x14ac:dyDescent="0.2">
      <c r="C36" s="242" t="s">
        <v>100</v>
      </c>
      <c r="D36" s="279" t="s">
        <v>310</v>
      </c>
      <c r="E36" s="267" t="s">
        <v>218</v>
      </c>
      <c r="F36" s="280" t="s">
        <v>503</v>
      </c>
      <c r="G36" s="284" t="s">
        <v>454</v>
      </c>
      <c r="H36" s="284" t="s">
        <v>522</v>
      </c>
      <c r="I36" s="284" t="s">
        <v>523</v>
      </c>
      <c r="J36" s="284" t="s">
        <v>448</v>
      </c>
      <c r="K36" s="281" t="s">
        <v>424</v>
      </c>
      <c r="L36" s="262"/>
      <c r="M36" s="4"/>
      <c r="N36" s="4"/>
      <c r="O36" s="4"/>
      <c r="P36" s="4"/>
      <c r="Q36" s="69" t="str">
        <f t="shared" si="27"/>
        <v/>
      </c>
      <c r="R36" s="137">
        <v>0.2</v>
      </c>
      <c r="S36" s="129"/>
      <c r="W36" s="74">
        <f t="shared" si="28"/>
        <v>0.2</v>
      </c>
      <c r="X36" s="75">
        <f t="shared" si="29"/>
        <v>0</v>
      </c>
      <c r="Y36" s="75">
        <f t="shared" si="30"/>
        <v>0</v>
      </c>
      <c r="Z36" s="75">
        <f t="shared" si="31"/>
        <v>0</v>
      </c>
      <c r="AA36" s="75">
        <f t="shared" si="32"/>
        <v>0.2</v>
      </c>
      <c r="AB36" s="75">
        <f t="shared" si="33"/>
        <v>0</v>
      </c>
      <c r="AC36" s="75" t="b">
        <f t="shared" si="34"/>
        <v>0</v>
      </c>
      <c r="AD36" s="75">
        <f t="shared" si="35"/>
        <v>0</v>
      </c>
      <c r="AE36" s="81"/>
      <c r="AF36" s="83"/>
      <c r="AG36" s="43"/>
      <c r="AH36" s="43"/>
      <c r="AI36" s="43"/>
      <c r="AJ36" s="48"/>
    </row>
    <row r="37" spans="3:36" s="123" customFormat="1" ht="36.75" hidden="1" customHeight="1" x14ac:dyDescent="0.2">
      <c r="C37" s="242" t="s">
        <v>101</v>
      </c>
      <c r="D37" s="279" t="s">
        <v>309</v>
      </c>
      <c r="E37" s="267" t="s">
        <v>219</v>
      </c>
      <c r="F37" s="280" t="s">
        <v>503</v>
      </c>
      <c r="G37" s="285"/>
      <c r="H37" s="284"/>
      <c r="I37" s="284"/>
      <c r="J37" s="284"/>
      <c r="K37" s="281"/>
      <c r="L37" s="262" t="s">
        <v>358</v>
      </c>
      <c r="M37" s="4"/>
      <c r="N37" s="282"/>
      <c r="O37" s="282"/>
      <c r="P37" s="282"/>
      <c r="Q37" s="69" t="str">
        <f t="shared" si="27"/>
        <v/>
      </c>
      <c r="R37" s="137">
        <v>0.15</v>
      </c>
      <c r="S37" s="129"/>
      <c r="W37" s="74">
        <f t="shared" si="28"/>
        <v>0.15</v>
      </c>
      <c r="X37" s="75">
        <f t="shared" si="29"/>
        <v>0</v>
      </c>
      <c r="Y37" s="75">
        <f t="shared" si="30"/>
        <v>0</v>
      </c>
      <c r="Z37" s="75">
        <f t="shared" si="31"/>
        <v>0</v>
      </c>
      <c r="AA37" s="75">
        <f t="shared" si="32"/>
        <v>0</v>
      </c>
      <c r="AB37" s="75">
        <f t="shared" si="33"/>
        <v>0</v>
      </c>
      <c r="AC37" s="75">
        <f t="shared" si="34"/>
        <v>0</v>
      </c>
      <c r="AD37" s="75">
        <f t="shared" si="35"/>
        <v>0</v>
      </c>
      <c r="AE37" s="81"/>
      <c r="AF37" s="83"/>
      <c r="AG37" s="43"/>
      <c r="AH37" s="43"/>
      <c r="AI37" s="43"/>
      <c r="AJ37" s="48"/>
    </row>
    <row r="38" spans="3:36" s="123" customFormat="1" ht="27" customHeight="1" x14ac:dyDescent="0.2">
      <c r="C38" s="242" t="s">
        <v>102</v>
      </c>
      <c r="D38" s="279" t="s">
        <v>308</v>
      </c>
      <c r="E38" s="267" t="s">
        <v>220</v>
      </c>
      <c r="F38" s="280" t="s">
        <v>503</v>
      </c>
      <c r="G38" s="285" t="s">
        <v>449</v>
      </c>
      <c r="H38" s="286"/>
      <c r="I38" s="286"/>
      <c r="J38" s="284" t="s">
        <v>450</v>
      </c>
      <c r="K38" s="281" t="s">
        <v>424</v>
      </c>
      <c r="L38" s="262"/>
      <c r="M38" s="4"/>
      <c r="N38" s="283"/>
      <c r="O38" s="283"/>
      <c r="P38" s="4"/>
      <c r="Q38" s="69" t="str">
        <f t="shared" si="27"/>
        <v/>
      </c>
      <c r="R38" s="137">
        <v>0.2</v>
      </c>
      <c r="S38" s="129"/>
      <c r="W38" s="74">
        <f t="shared" si="28"/>
        <v>0.2</v>
      </c>
      <c r="X38" s="75">
        <f t="shared" si="29"/>
        <v>0</v>
      </c>
      <c r="Y38" s="75">
        <f t="shared" si="30"/>
        <v>0</v>
      </c>
      <c r="Z38" s="75">
        <f t="shared" si="31"/>
        <v>0</v>
      </c>
      <c r="AA38" s="75">
        <f t="shared" si="32"/>
        <v>0.2</v>
      </c>
      <c r="AB38" s="75">
        <f t="shared" si="33"/>
        <v>0</v>
      </c>
      <c r="AC38" s="75" t="b">
        <f t="shared" si="34"/>
        <v>0</v>
      </c>
      <c r="AD38" s="75">
        <f t="shared" si="35"/>
        <v>0</v>
      </c>
      <c r="AE38" s="81"/>
      <c r="AF38" s="83"/>
      <c r="AG38" s="43"/>
      <c r="AH38" s="43"/>
      <c r="AI38" s="43"/>
      <c r="AJ38" s="48"/>
    </row>
    <row r="39" spans="3:36" s="123" customFormat="1" ht="27" customHeight="1" x14ac:dyDescent="0.2">
      <c r="C39" s="242" t="s">
        <v>103</v>
      </c>
      <c r="D39" s="257" t="s">
        <v>453</v>
      </c>
      <c r="E39" s="267" t="s">
        <v>141</v>
      </c>
      <c r="F39" s="280" t="s">
        <v>503</v>
      </c>
      <c r="G39" s="259" t="s">
        <v>452</v>
      </c>
      <c r="H39" s="266"/>
      <c r="I39" s="260"/>
      <c r="J39" s="259" t="s">
        <v>451</v>
      </c>
      <c r="K39" s="281" t="s">
        <v>424</v>
      </c>
      <c r="L39" s="262"/>
      <c r="M39" s="4"/>
      <c r="N39" s="283"/>
      <c r="O39" s="283"/>
      <c r="P39" s="4"/>
      <c r="Q39" s="69" t="str">
        <f t="shared" si="27"/>
        <v/>
      </c>
      <c r="R39" s="137">
        <v>0.05</v>
      </c>
      <c r="S39" s="129"/>
      <c r="W39" s="74">
        <f t="shared" si="28"/>
        <v>0.05</v>
      </c>
      <c r="X39" s="75">
        <f t="shared" si="29"/>
        <v>0</v>
      </c>
      <c r="Y39" s="75">
        <f t="shared" si="30"/>
        <v>0</v>
      </c>
      <c r="Z39" s="75">
        <f t="shared" si="31"/>
        <v>0</v>
      </c>
      <c r="AA39" s="75">
        <f t="shared" si="32"/>
        <v>0.05</v>
      </c>
      <c r="AB39" s="75">
        <f t="shared" si="33"/>
        <v>0</v>
      </c>
      <c r="AC39" s="75" t="b">
        <f t="shared" si="34"/>
        <v>0</v>
      </c>
      <c r="AD39" s="75">
        <f t="shared" si="35"/>
        <v>0</v>
      </c>
      <c r="AE39" s="146"/>
      <c r="AF39" s="87">
        <f>AF34*AG34</f>
        <v>0.1275</v>
      </c>
      <c r="AG39" s="147"/>
      <c r="AH39" s="147"/>
      <c r="AI39" s="147"/>
      <c r="AJ39" s="148"/>
    </row>
    <row r="40" spans="3:36" s="123" customFormat="1" ht="30" customHeight="1" x14ac:dyDescent="0.2">
      <c r="C40" s="482" t="s">
        <v>213</v>
      </c>
      <c r="D40" s="483"/>
      <c r="E40" s="483"/>
      <c r="F40" s="483"/>
      <c r="G40" s="483"/>
      <c r="H40" s="483"/>
      <c r="I40" s="483"/>
      <c r="J40" s="483"/>
      <c r="K40" s="483"/>
      <c r="L40" s="483"/>
      <c r="M40" s="483"/>
      <c r="N40" s="483"/>
      <c r="O40" s="483"/>
      <c r="P40" s="483"/>
      <c r="Q40" s="483"/>
      <c r="R40" s="161">
        <v>0.11</v>
      </c>
      <c r="S40" s="61">
        <f>SUM(R41:R47)</f>
        <v>1</v>
      </c>
    </row>
    <row r="41" spans="3:36" s="123" customFormat="1" ht="53.25" customHeight="1" x14ac:dyDescent="0.2">
      <c r="C41" s="242" t="s">
        <v>61</v>
      </c>
      <c r="D41" s="267" t="s">
        <v>306</v>
      </c>
      <c r="E41" s="267" t="s">
        <v>221</v>
      </c>
      <c r="F41" s="252" t="s">
        <v>417</v>
      </c>
      <c r="G41" s="253" t="s">
        <v>455</v>
      </c>
      <c r="H41" s="254"/>
      <c r="I41" s="254"/>
      <c r="J41" s="253" t="s">
        <v>456</v>
      </c>
      <c r="K41" s="281" t="s">
        <v>424</v>
      </c>
      <c r="L41" s="262"/>
      <c r="M41" s="4"/>
      <c r="N41" s="283"/>
      <c r="O41" s="283"/>
      <c r="P41" s="4"/>
      <c r="Q41" s="69" t="str">
        <f>IF(Y41&gt;1,"?",(IF(AD41&gt;0,"?","")))</f>
        <v/>
      </c>
      <c r="R41" s="137">
        <v>0.15</v>
      </c>
      <c r="S41" s="129"/>
      <c r="W41" s="74">
        <f>R41</f>
        <v>0.15</v>
      </c>
      <c r="X41" s="75">
        <f>IF(P41&lt;&gt;"",1,IF(O41&lt;&gt;"",2/3,IF(N41&lt;&gt;"",1/3,0)))*W41*20</f>
        <v>0</v>
      </c>
      <c r="Y41" s="75">
        <f>IF(L41="",IF(M41&lt;&gt;"",1,0)+IF(N41&lt;&gt;"",1,0)+IF(O41&lt;&gt;"",1,0)+IF(P41&lt;&gt;"",1,0),0)</f>
        <v>0</v>
      </c>
      <c r="Z41" s="75">
        <f>IF(L41&lt;&gt;"",0,IF(M41="",(X41/(W41*20)),0.02+(X41/(W41*20))))</f>
        <v>0</v>
      </c>
      <c r="AA41" s="75">
        <f>IF(L41&lt;&gt;"",0,W41)</f>
        <v>0.15</v>
      </c>
      <c r="AB41" s="75">
        <f>IF(Q41&lt;&gt;"",1,0)</f>
        <v>0</v>
      </c>
      <c r="AC41" s="75" t="b">
        <f>IF(L41="",OR(M41&lt;&gt;"",N41&lt;&gt;"",O41&lt;&gt;"",P41&lt;&gt;""),0)</f>
        <v>0</v>
      </c>
      <c r="AD41" s="75">
        <f>IF(L41&lt;&gt;"",IF(M41&lt;&gt;"",1,0)+IF(N41&lt;&gt;"",1,0)+IF(O41&lt;&gt;"",1,0)+IF(P41&lt;&gt;"",1,0),0)</f>
        <v>0</v>
      </c>
      <c r="AE41" s="75" t="b">
        <f>OR(AC41=FALSE,AC42=FALSE,AC43=FALSE,AC44=FALSE,AC45=FALSE,AC46=FALSE,AC47=FALSE)</f>
        <v>1</v>
      </c>
      <c r="AF41" s="76">
        <f>SUM(AA41:AA47)</f>
        <v>0.5</v>
      </c>
      <c r="AG41" s="77">
        <f>R40</f>
        <v>0.11</v>
      </c>
      <c r="AH41" s="75">
        <f>SUM(Z41:Z47)</f>
        <v>0</v>
      </c>
      <c r="AI41" s="75">
        <f>IF(SUM(Y41:Y47)=0,0,1)</f>
        <v>0</v>
      </c>
      <c r="AJ41" s="78">
        <f>IF(AI41=1,SUMPRODUCT(X41:X47,Y41:Y47)/SUMPRODUCT(W41:W47,Y41:Y47),0)</f>
        <v>0</v>
      </c>
    </row>
    <row r="42" spans="3:36" s="123" customFormat="1" ht="51.75" customHeight="1" x14ac:dyDescent="0.2">
      <c r="C42" s="242" t="s">
        <v>63</v>
      </c>
      <c r="D42" s="267" t="s">
        <v>305</v>
      </c>
      <c r="E42" s="267" t="s">
        <v>222</v>
      </c>
      <c r="F42" s="252" t="s">
        <v>417</v>
      </c>
      <c r="G42" s="275" t="s">
        <v>457</v>
      </c>
      <c r="H42" s="275" t="s">
        <v>458</v>
      </c>
      <c r="I42" s="275" t="s">
        <v>459</v>
      </c>
      <c r="J42" s="259" t="s">
        <v>460</v>
      </c>
      <c r="K42" s="281" t="s">
        <v>465</v>
      </c>
      <c r="L42" s="262"/>
      <c r="M42" s="4"/>
      <c r="N42" s="4"/>
      <c r="O42" s="4"/>
      <c r="P42" s="4"/>
      <c r="Q42" s="69" t="str">
        <f t="shared" ref="Q42:Q47" si="36">IF(Y42&gt;1,"?",(IF(AD42&gt;0,"?","")))</f>
        <v/>
      </c>
      <c r="R42" s="137">
        <v>0.2</v>
      </c>
      <c r="S42" s="129"/>
      <c r="W42" s="74">
        <f t="shared" ref="W42:W47" si="37">R42</f>
        <v>0.2</v>
      </c>
      <c r="X42" s="75">
        <f t="shared" ref="X42:X47" si="38">IF(P42&lt;&gt;"",1,IF(O42&lt;&gt;"",2/3,IF(N42&lt;&gt;"",1/3,0)))*W42*20</f>
        <v>0</v>
      </c>
      <c r="Y42" s="75">
        <f t="shared" ref="Y42:Y47" si="39">IF(L42="",IF(M42&lt;&gt;"",1,0)+IF(N42&lt;&gt;"",1,0)+IF(O42&lt;&gt;"",1,0)+IF(P42&lt;&gt;"",1,0),0)</f>
        <v>0</v>
      </c>
      <c r="Z42" s="75">
        <f t="shared" ref="Z42:Z47" si="40">IF(L42&lt;&gt;"",0,IF(M42="",(X42/(W42*20)),0.02+(X42/(W42*20))))</f>
        <v>0</v>
      </c>
      <c r="AA42" s="75">
        <f t="shared" ref="AA42:AA47" si="41">IF(L42&lt;&gt;"",0,W42)</f>
        <v>0.2</v>
      </c>
      <c r="AB42" s="75">
        <f t="shared" ref="AB42:AB47" si="42">IF(Q42&lt;&gt;"",1,0)</f>
        <v>0</v>
      </c>
      <c r="AC42" s="75" t="b">
        <f t="shared" ref="AC42:AC47" si="43">IF(L42="",OR(M42&lt;&gt;"",N42&lt;&gt;"",O42&lt;&gt;"",P42&lt;&gt;""),0)</f>
        <v>0</v>
      </c>
      <c r="AD42" s="75">
        <f t="shared" ref="AD42:AD47" si="44">IF(L42&lt;&gt;"",IF(M42&lt;&gt;"",1,0)+IF(N42&lt;&gt;"",1,0)+IF(O42&lt;&gt;"",1,0)+IF(P42&lt;&gt;"",1,0),0)</f>
        <v>0</v>
      </c>
      <c r="AE42" s="81"/>
      <c r="AF42" s="82"/>
      <c r="AG42" s="43"/>
      <c r="AH42" s="43"/>
      <c r="AI42" s="43"/>
      <c r="AJ42" s="48"/>
    </row>
    <row r="43" spans="3:36" s="123" customFormat="1" ht="27" hidden="1" customHeight="1" x14ac:dyDescent="0.2">
      <c r="C43" s="242" t="s">
        <v>66</v>
      </c>
      <c r="D43" s="267" t="s">
        <v>304</v>
      </c>
      <c r="E43" s="267" t="s">
        <v>223</v>
      </c>
      <c r="F43" s="252"/>
      <c r="G43" s="285"/>
      <c r="H43" s="284"/>
      <c r="I43" s="284"/>
      <c r="J43" s="284"/>
      <c r="K43" s="281"/>
      <c r="L43" s="262" t="s">
        <v>136</v>
      </c>
      <c r="M43" s="4"/>
      <c r="N43" s="282"/>
      <c r="O43" s="282"/>
      <c r="P43" s="282"/>
      <c r="Q43" s="69" t="str">
        <f t="shared" si="36"/>
        <v/>
      </c>
      <c r="R43" s="137">
        <v>0.1</v>
      </c>
      <c r="S43" s="129"/>
      <c r="W43" s="74">
        <f t="shared" si="37"/>
        <v>0.1</v>
      </c>
      <c r="X43" s="75">
        <f t="shared" si="38"/>
        <v>0</v>
      </c>
      <c r="Y43" s="75">
        <f t="shared" si="39"/>
        <v>0</v>
      </c>
      <c r="Z43" s="75">
        <f t="shared" si="40"/>
        <v>0</v>
      </c>
      <c r="AA43" s="75">
        <f t="shared" si="41"/>
        <v>0</v>
      </c>
      <c r="AB43" s="75">
        <f t="shared" si="42"/>
        <v>0</v>
      </c>
      <c r="AC43" s="75">
        <f t="shared" si="43"/>
        <v>0</v>
      </c>
      <c r="AD43" s="75">
        <f t="shared" si="44"/>
        <v>0</v>
      </c>
      <c r="AE43" s="81"/>
      <c r="AF43" s="83"/>
      <c r="AG43" s="43"/>
      <c r="AH43" s="43"/>
      <c r="AI43" s="43"/>
      <c r="AJ43" s="48"/>
    </row>
    <row r="44" spans="3:36" s="123" customFormat="1" ht="63" customHeight="1" x14ac:dyDescent="0.2">
      <c r="C44" s="242" t="s">
        <v>104</v>
      </c>
      <c r="D44" s="267" t="s">
        <v>335</v>
      </c>
      <c r="E44" s="267" t="s">
        <v>346</v>
      </c>
      <c r="F44" s="252" t="s">
        <v>417</v>
      </c>
      <c r="G44" s="284" t="s">
        <v>461</v>
      </c>
      <c r="H44" s="284" t="s">
        <v>462</v>
      </c>
      <c r="I44" s="284" t="s">
        <v>463</v>
      </c>
      <c r="J44" s="284" t="s">
        <v>464</v>
      </c>
      <c r="K44" s="281" t="s">
        <v>424</v>
      </c>
      <c r="L44" s="262"/>
      <c r="M44" s="4"/>
      <c r="N44" s="4"/>
      <c r="O44" s="4"/>
      <c r="P44" s="4"/>
      <c r="Q44" s="69" t="str">
        <f t="shared" si="36"/>
        <v/>
      </c>
      <c r="R44" s="137">
        <v>0.15</v>
      </c>
      <c r="S44" s="129"/>
      <c r="W44" s="74">
        <f t="shared" si="37"/>
        <v>0.15</v>
      </c>
      <c r="X44" s="75">
        <f t="shared" si="38"/>
        <v>0</v>
      </c>
      <c r="Y44" s="75">
        <f t="shared" si="39"/>
        <v>0</v>
      </c>
      <c r="Z44" s="75">
        <f t="shared" si="40"/>
        <v>0</v>
      </c>
      <c r="AA44" s="75">
        <f t="shared" si="41"/>
        <v>0.15</v>
      </c>
      <c r="AB44" s="75">
        <f t="shared" si="42"/>
        <v>0</v>
      </c>
      <c r="AC44" s="75" t="b">
        <f t="shared" si="43"/>
        <v>0</v>
      </c>
      <c r="AD44" s="75">
        <f t="shared" si="44"/>
        <v>0</v>
      </c>
      <c r="AE44" s="81"/>
      <c r="AF44" s="83"/>
      <c r="AG44" s="43"/>
      <c r="AH44" s="43"/>
      <c r="AI44" s="43"/>
      <c r="AJ44" s="48"/>
    </row>
    <row r="45" spans="3:36" s="123" customFormat="1" ht="36.75" hidden="1" customHeight="1" x14ac:dyDescent="0.2">
      <c r="C45" s="242" t="s">
        <v>105</v>
      </c>
      <c r="D45" s="267" t="s">
        <v>302</v>
      </c>
      <c r="E45" s="267" t="s">
        <v>224</v>
      </c>
      <c r="F45" s="287"/>
      <c r="G45" s="287"/>
      <c r="H45" s="287"/>
      <c r="I45" s="287"/>
      <c r="J45" s="287"/>
      <c r="K45" s="281"/>
      <c r="L45" s="262" t="s">
        <v>136</v>
      </c>
      <c r="M45" s="282"/>
      <c r="N45" s="282"/>
      <c r="O45" s="282"/>
      <c r="P45" s="282"/>
      <c r="Q45" s="69" t="str">
        <f t="shared" si="36"/>
        <v/>
      </c>
      <c r="R45" s="137">
        <v>0.2</v>
      </c>
      <c r="S45" s="129"/>
      <c r="W45" s="74">
        <f t="shared" si="37"/>
        <v>0.2</v>
      </c>
      <c r="X45" s="75">
        <f t="shared" si="38"/>
        <v>0</v>
      </c>
      <c r="Y45" s="75">
        <f t="shared" si="39"/>
        <v>0</v>
      </c>
      <c r="Z45" s="75">
        <f t="shared" si="40"/>
        <v>0</v>
      </c>
      <c r="AA45" s="75">
        <f t="shared" si="41"/>
        <v>0</v>
      </c>
      <c r="AB45" s="75">
        <f t="shared" si="42"/>
        <v>0</v>
      </c>
      <c r="AC45" s="75">
        <f t="shared" si="43"/>
        <v>0</v>
      </c>
      <c r="AD45" s="75">
        <f t="shared" si="44"/>
        <v>0</v>
      </c>
      <c r="AE45" s="81"/>
      <c r="AF45" s="83"/>
      <c r="AG45" s="43"/>
      <c r="AH45" s="43"/>
      <c r="AI45" s="43"/>
      <c r="AJ45" s="48"/>
    </row>
    <row r="46" spans="3:36" s="123" customFormat="1" ht="27" hidden="1" customHeight="1" x14ac:dyDescent="0.2">
      <c r="C46" s="242" t="s">
        <v>203</v>
      </c>
      <c r="D46" s="267" t="s">
        <v>301</v>
      </c>
      <c r="E46" s="267" t="s">
        <v>225</v>
      </c>
      <c r="F46" s="287"/>
      <c r="G46" s="287"/>
      <c r="H46" s="287"/>
      <c r="I46" s="287"/>
      <c r="J46" s="287"/>
      <c r="K46" s="281"/>
      <c r="L46" s="262" t="s">
        <v>136</v>
      </c>
      <c r="M46" s="282"/>
      <c r="N46" s="282"/>
      <c r="O46" s="282"/>
      <c r="P46" s="282"/>
      <c r="Q46" s="69" t="str">
        <f t="shared" si="36"/>
        <v/>
      </c>
      <c r="R46" s="137">
        <v>0.13</v>
      </c>
      <c r="S46" s="129"/>
      <c r="W46" s="74">
        <f t="shared" si="37"/>
        <v>0.13</v>
      </c>
      <c r="X46" s="75">
        <f t="shared" si="38"/>
        <v>0</v>
      </c>
      <c r="Y46" s="75">
        <f t="shared" si="39"/>
        <v>0</v>
      </c>
      <c r="Z46" s="75">
        <f t="shared" si="40"/>
        <v>0</v>
      </c>
      <c r="AA46" s="75">
        <f t="shared" si="41"/>
        <v>0</v>
      </c>
      <c r="AB46" s="75">
        <f t="shared" si="42"/>
        <v>0</v>
      </c>
      <c r="AC46" s="75">
        <f t="shared" si="43"/>
        <v>0</v>
      </c>
      <c r="AD46" s="75">
        <f t="shared" si="44"/>
        <v>0</v>
      </c>
      <c r="AE46" s="81"/>
      <c r="AF46" s="83"/>
      <c r="AG46" s="43"/>
      <c r="AH46" s="43"/>
      <c r="AI46" s="43"/>
      <c r="AJ46" s="48"/>
    </row>
    <row r="47" spans="3:36" s="123" customFormat="1" ht="27" hidden="1" customHeight="1" x14ac:dyDescent="0.2">
      <c r="C47" s="242" t="s">
        <v>204</v>
      </c>
      <c r="D47" s="257" t="s">
        <v>126</v>
      </c>
      <c r="E47" s="267" t="s">
        <v>141</v>
      </c>
      <c r="F47" s="287"/>
      <c r="G47" s="287"/>
      <c r="H47" s="287"/>
      <c r="I47" s="287"/>
      <c r="J47" s="287"/>
      <c r="K47" s="281"/>
      <c r="L47" s="262" t="s">
        <v>136</v>
      </c>
      <c r="M47" s="282"/>
      <c r="N47" s="282"/>
      <c r="O47" s="282"/>
      <c r="P47" s="282"/>
      <c r="Q47" s="69" t="str">
        <f t="shared" si="36"/>
        <v/>
      </c>
      <c r="R47" s="137">
        <v>7.0000000000000007E-2</v>
      </c>
      <c r="S47" s="129"/>
      <c r="W47" s="74">
        <f t="shared" si="37"/>
        <v>7.0000000000000007E-2</v>
      </c>
      <c r="X47" s="75">
        <f t="shared" si="38"/>
        <v>0</v>
      </c>
      <c r="Y47" s="75">
        <f t="shared" si="39"/>
        <v>0</v>
      </c>
      <c r="Z47" s="75">
        <f t="shared" si="40"/>
        <v>0</v>
      </c>
      <c r="AA47" s="75">
        <f t="shared" si="41"/>
        <v>0</v>
      </c>
      <c r="AB47" s="75">
        <f t="shared" si="42"/>
        <v>0</v>
      </c>
      <c r="AC47" s="75">
        <f t="shared" si="43"/>
        <v>0</v>
      </c>
      <c r="AD47" s="75">
        <f t="shared" si="44"/>
        <v>0</v>
      </c>
      <c r="AE47" s="146"/>
      <c r="AF47" s="87">
        <f>AF41*AG41</f>
        <v>5.5E-2</v>
      </c>
      <c r="AG47" s="147"/>
      <c r="AH47" s="147"/>
      <c r="AI47" s="147"/>
      <c r="AJ47" s="148"/>
    </row>
    <row r="48" spans="3:36" s="123" customFormat="1" ht="30" customHeight="1" x14ac:dyDescent="0.2">
      <c r="C48" s="482" t="s">
        <v>214</v>
      </c>
      <c r="D48" s="483"/>
      <c r="E48" s="483"/>
      <c r="F48" s="483"/>
      <c r="G48" s="483"/>
      <c r="H48" s="483"/>
      <c r="I48" s="483"/>
      <c r="J48" s="483"/>
      <c r="K48" s="483"/>
      <c r="L48" s="483"/>
      <c r="M48" s="483"/>
      <c r="N48" s="483"/>
      <c r="O48" s="483"/>
      <c r="P48" s="483"/>
      <c r="Q48" s="483" t="e">
        <f>IF(#REF!&gt;1,"?",(IF(#REF!&gt;0,"?","")))</f>
        <v>#REF!</v>
      </c>
      <c r="R48" s="161">
        <v>0.2</v>
      </c>
      <c r="S48" s="61">
        <f>SUM(R49:R59)</f>
        <v>1</v>
      </c>
    </row>
    <row r="49" spans="3:36" s="123" customFormat="1" ht="54.4" customHeight="1" x14ac:dyDescent="0.2">
      <c r="C49" s="242" t="s">
        <v>64</v>
      </c>
      <c r="D49" s="244" t="s">
        <v>300</v>
      </c>
      <c r="E49" s="244" t="s">
        <v>226</v>
      </c>
      <c r="F49" s="288" t="s">
        <v>505</v>
      </c>
      <c r="G49" s="275" t="s">
        <v>483</v>
      </c>
      <c r="H49" s="260"/>
      <c r="I49" s="260"/>
      <c r="J49" s="259" t="s">
        <v>492</v>
      </c>
      <c r="K49" s="289" t="s">
        <v>424</v>
      </c>
      <c r="L49" s="262"/>
      <c r="M49" s="5"/>
      <c r="N49" s="290"/>
      <c r="O49" s="290"/>
      <c r="P49" s="5"/>
      <c r="Q49" s="69" t="str">
        <f>IF(Y49&gt;1,"?",(IF(AD49&gt;0,"?","")))</f>
        <v/>
      </c>
      <c r="R49" s="137">
        <v>0.06</v>
      </c>
      <c r="S49" s="129"/>
      <c r="W49" s="74">
        <f>R49</f>
        <v>0.06</v>
      </c>
      <c r="X49" s="75">
        <f>IF(P49&lt;&gt;"",1,IF(O49&lt;&gt;"",2/3,IF(N49&lt;&gt;"",1/3,0)))*W49*20</f>
        <v>0</v>
      </c>
      <c r="Y49" s="75">
        <f>IF(L49="",IF(M49&lt;&gt;"",1,0)+IF(N49&lt;&gt;"",1,0)+IF(O49&lt;&gt;"",1,0)+IF(P49&lt;&gt;"",1,0),0)</f>
        <v>0</v>
      </c>
      <c r="Z49" s="75">
        <f>IF(L49&lt;&gt;"",0,IF(M49="",(X49/(W49*20)),0.02+(X49/(W49*20))))</f>
        <v>0</v>
      </c>
      <c r="AA49" s="75">
        <f>IF(L49&lt;&gt;"",0,W49)</f>
        <v>0.06</v>
      </c>
      <c r="AB49" s="75">
        <f>IF(Q49&lt;&gt;"",1,0)</f>
        <v>0</v>
      </c>
      <c r="AC49" s="75" t="b">
        <f>IF(L49="",OR(M49&lt;&gt;"",N49&lt;&gt;"",O49&lt;&gt;"",P49&lt;&gt;""),0)</f>
        <v>0</v>
      </c>
      <c r="AD49" s="75">
        <f>IF(L49&lt;&gt;"",IF(M49&lt;&gt;"",1,0)+IF(N49&lt;&gt;"",1,0)+IF(O49&lt;&gt;"",1,0)+IF(P49&lt;&gt;"",1,0),0)</f>
        <v>0</v>
      </c>
      <c r="AE49" s="75" t="b">
        <f>OR(AC49=FALSE,AC50=FALSE,AC51=FALSE,AC52=FALSE,AC53=FALSE,AC54=FALSE,AC55=FALSE,AC56=FALSE,AC57=FALSE,AC58=FALSE,AC59=FALSE)</f>
        <v>1</v>
      </c>
      <c r="AF49" s="76">
        <f>SUM(AA49:AA59)</f>
        <v>0.76</v>
      </c>
      <c r="AG49" s="77">
        <f>R48</f>
        <v>0.2</v>
      </c>
      <c r="AH49" s="75">
        <f>SUM(Z49:Z59)</f>
        <v>0</v>
      </c>
      <c r="AI49" s="75">
        <f>IF(SUM(Y49:Y59)=0,0,1)</f>
        <v>0</v>
      </c>
      <c r="AJ49" s="78">
        <f>IF(AI49=1,SUMPRODUCT(X49:X59,Y49:Y59)/SUMPRODUCT(W49:W59,Y49:Y59),0)</f>
        <v>0</v>
      </c>
    </row>
    <row r="50" spans="3:36" s="123" customFormat="1" ht="36.75" customHeight="1" x14ac:dyDescent="0.2">
      <c r="C50" s="242" t="s">
        <v>65</v>
      </c>
      <c r="D50" s="244" t="s">
        <v>299</v>
      </c>
      <c r="E50" s="244" t="s">
        <v>227</v>
      </c>
      <c r="F50" s="288" t="s">
        <v>505</v>
      </c>
      <c r="G50" s="259" t="s">
        <v>484</v>
      </c>
      <c r="H50" s="260"/>
      <c r="I50" s="260"/>
      <c r="J50" s="259" t="s">
        <v>493</v>
      </c>
      <c r="K50" s="289" t="s">
        <v>424</v>
      </c>
      <c r="L50" s="262"/>
      <c r="M50" s="5"/>
      <c r="N50" s="290"/>
      <c r="O50" s="290"/>
      <c r="P50" s="5"/>
      <c r="Q50" s="69" t="str">
        <f t="shared" ref="Q50:Q59" si="45">IF(Y50&gt;1,"?",(IF(AD50&gt;0,"?","")))</f>
        <v/>
      </c>
      <c r="R50" s="137">
        <v>0.15</v>
      </c>
      <c r="S50" s="129"/>
      <c r="W50" s="74">
        <f t="shared" ref="W50:W59" si="46">R50</f>
        <v>0.15</v>
      </c>
      <c r="X50" s="75">
        <f t="shared" ref="X50:X59" si="47">IF(P50&lt;&gt;"",1,IF(O50&lt;&gt;"",2/3,IF(N50&lt;&gt;"",1/3,0)))*W50*20</f>
        <v>0</v>
      </c>
      <c r="Y50" s="75">
        <f t="shared" ref="Y50:Y59" si="48">IF(L50="",IF(M50&lt;&gt;"",1,0)+IF(N50&lt;&gt;"",1,0)+IF(O50&lt;&gt;"",1,0)+IF(P50&lt;&gt;"",1,0),0)</f>
        <v>0</v>
      </c>
      <c r="Z50" s="75">
        <f t="shared" ref="Z50:Z59" si="49">IF(L50&lt;&gt;"",0,IF(M50="",(X50/(W50*20)),0.02+(X50/(W50*20))))</f>
        <v>0</v>
      </c>
      <c r="AA50" s="75">
        <f t="shared" ref="AA50:AA59" si="50">IF(L50&lt;&gt;"",0,W50)</f>
        <v>0.15</v>
      </c>
      <c r="AB50" s="75">
        <f t="shared" ref="AB50:AB59" si="51">IF(Q50&lt;&gt;"",1,0)</f>
        <v>0</v>
      </c>
      <c r="AC50" s="75" t="b">
        <f t="shared" ref="AC50:AC59" si="52">IF(L50="",OR(M50&lt;&gt;"",N50&lt;&gt;"",O50&lt;&gt;"",P50&lt;&gt;""),0)</f>
        <v>0</v>
      </c>
      <c r="AD50" s="75">
        <f t="shared" ref="AD50:AD59" si="53">IF(L50&lt;&gt;"",IF(M50&lt;&gt;"",1,0)+IF(N50&lt;&gt;"",1,0)+IF(O50&lt;&gt;"",1,0)+IF(P50&lt;&gt;"",1,0),0)</f>
        <v>0</v>
      </c>
      <c r="AE50" s="81"/>
      <c r="AF50" s="82"/>
      <c r="AG50" s="43"/>
      <c r="AH50" s="43"/>
      <c r="AI50" s="43"/>
      <c r="AJ50" s="48"/>
    </row>
    <row r="51" spans="3:36" s="123" customFormat="1" ht="36.75" customHeight="1" x14ac:dyDescent="0.2">
      <c r="C51" s="242" t="s">
        <v>106</v>
      </c>
      <c r="D51" s="244" t="s">
        <v>298</v>
      </c>
      <c r="E51" s="244" t="s">
        <v>228</v>
      </c>
      <c r="F51" s="288" t="s">
        <v>505</v>
      </c>
      <c r="G51" s="285" t="s">
        <v>502</v>
      </c>
      <c r="H51" s="266"/>
      <c r="I51" s="260"/>
      <c r="J51" s="285" t="s">
        <v>501</v>
      </c>
      <c r="K51" s="289" t="s">
        <v>424</v>
      </c>
      <c r="L51" s="262"/>
      <c r="M51" s="5"/>
      <c r="N51" s="290"/>
      <c r="O51" s="290"/>
      <c r="P51" s="5"/>
      <c r="Q51" s="69" t="str">
        <f t="shared" si="45"/>
        <v/>
      </c>
      <c r="R51" s="137">
        <v>0.1</v>
      </c>
      <c r="S51" s="129"/>
      <c r="W51" s="74">
        <f t="shared" si="46"/>
        <v>0.1</v>
      </c>
      <c r="X51" s="75">
        <f t="shared" si="47"/>
        <v>0</v>
      </c>
      <c r="Y51" s="75">
        <f t="shared" si="48"/>
        <v>0</v>
      </c>
      <c r="Z51" s="75">
        <f t="shared" si="49"/>
        <v>0</v>
      </c>
      <c r="AA51" s="75">
        <f t="shared" si="50"/>
        <v>0.1</v>
      </c>
      <c r="AB51" s="75">
        <f t="shared" si="51"/>
        <v>0</v>
      </c>
      <c r="AC51" s="75" t="b">
        <f t="shared" si="52"/>
        <v>0</v>
      </c>
      <c r="AD51" s="75">
        <f t="shared" si="53"/>
        <v>0</v>
      </c>
      <c r="AE51" s="81"/>
      <c r="AF51" s="83"/>
      <c r="AG51" s="43"/>
      <c r="AH51" s="43"/>
      <c r="AI51" s="43"/>
      <c r="AJ51" s="48"/>
    </row>
    <row r="52" spans="3:36" s="123" customFormat="1" ht="36.75" customHeight="1" x14ac:dyDescent="0.2">
      <c r="C52" s="242" t="s">
        <v>107</v>
      </c>
      <c r="D52" s="244" t="s">
        <v>297</v>
      </c>
      <c r="E52" s="244" t="s">
        <v>229</v>
      </c>
      <c r="F52" s="288" t="s">
        <v>505</v>
      </c>
      <c r="G52" s="285" t="s">
        <v>499</v>
      </c>
      <c r="H52" s="266"/>
      <c r="I52" s="260"/>
      <c r="J52" s="285" t="s">
        <v>500</v>
      </c>
      <c r="K52" s="289" t="s">
        <v>424</v>
      </c>
      <c r="L52" s="262"/>
      <c r="M52" s="5"/>
      <c r="N52" s="290"/>
      <c r="O52" s="290"/>
      <c r="P52" s="5"/>
      <c r="Q52" s="69" t="str">
        <f t="shared" si="45"/>
        <v/>
      </c>
      <c r="R52" s="137">
        <v>0.1</v>
      </c>
      <c r="S52" s="129"/>
      <c r="W52" s="74">
        <f t="shared" si="46"/>
        <v>0.1</v>
      </c>
      <c r="X52" s="75">
        <f t="shared" si="47"/>
        <v>0</v>
      </c>
      <c r="Y52" s="75">
        <f t="shared" si="48"/>
        <v>0</v>
      </c>
      <c r="Z52" s="75">
        <f t="shared" si="49"/>
        <v>0</v>
      </c>
      <c r="AA52" s="75">
        <f t="shared" si="50"/>
        <v>0.1</v>
      </c>
      <c r="AB52" s="75">
        <f t="shared" si="51"/>
        <v>0</v>
      </c>
      <c r="AC52" s="75" t="b">
        <f t="shared" si="52"/>
        <v>0</v>
      </c>
      <c r="AD52" s="75">
        <f t="shared" si="53"/>
        <v>0</v>
      </c>
      <c r="AE52" s="81"/>
      <c r="AF52" s="83"/>
      <c r="AG52" s="43"/>
      <c r="AH52" s="43"/>
      <c r="AI52" s="43"/>
      <c r="AJ52" s="48"/>
    </row>
    <row r="53" spans="3:36" s="123" customFormat="1" ht="27" customHeight="1" x14ac:dyDescent="0.2">
      <c r="C53" s="242" t="s">
        <v>108</v>
      </c>
      <c r="D53" s="244" t="s">
        <v>296</v>
      </c>
      <c r="E53" s="244" t="s">
        <v>230</v>
      </c>
      <c r="F53" s="288" t="s">
        <v>505</v>
      </c>
      <c r="G53" s="275" t="s">
        <v>498</v>
      </c>
      <c r="H53" s="260"/>
      <c r="I53" s="260"/>
      <c r="J53" s="259" t="s">
        <v>497</v>
      </c>
      <c r="K53" s="289" t="s">
        <v>424</v>
      </c>
      <c r="L53" s="262"/>
      <c r="M53" s="5"/>
      <c r="N53" s="290"/>
      <c r="O53" s="290"/>
      <c r="P53" s="5"/>
      <c r="Q53" s="69" t="str">
        <f t="shared" si="45"/>
        <v/>
      </c>
      <c r="R53" s="137">
        <v>0.12</v>
      </c>
      <c r="S53" s="129"/>
      <c r="W53" s="74">
        <f t="shared" si="46"/>
        <v>0.12</v>
      </c>
      <c r="X53" s="75">
        <f t="shared" si="47"/>
        <v>0</v>
      </c>
      <c r="Y53" s="75">
        <f t="shared" si="48"/>
        <v>0</v>
      </c>
      <c r="Z53" s="75">
        <f t="shared" si="49"/>
        <v>0</v>
      </c>
      <c r="AA53" s="75">
        <f t="shared" si="50"/>
        <v>0.12</v>
      </c>
      <c r="AB53" s="75">
        <f t="shared" si="51"/>
        <v>0</v>
      </c>
      <c r="AC53" s="75" t="b">
        <f t="shared" si="52"/>
        <v>0</v>
      </c>
      <c r="AD53" s="75">
        <f t="shared" si="53"/>
        <v>0</v>
      </c>
      <c r="AE53" s="81"/>
      <c r="AF53" s="83"/>
      <c r="AG53" s="43"/>
      <c r="AH53" s="43"/>
      <c r="AI53" s="43"/>
      <c r="AJ53" s="48"/>
    </row>
    <row r="54" spans="3:36" s="123" customFormat="1" ht="36.75" customHeight="1" x14ac:dyDescent="0.2">
      <c r="C54" s="242" t="s">
        <v>109</v>
      </c>
      <c r="D54" s="244" t="s">
        <v>295</v>
      </c>
      <c r="E54" s="244" t="s">
        <v>231</v>
      </c>
      <c r="F54" s="288" t="s">
        <v>506</v>
      </c>
      <c r="G54" s="259" t="s">
        <v>485</v>
      </c>
      <c r="H54" s="259" t="s">
        <v>488</v>
      </c>
      <c r="I54" s="259" t="s">
        <v>489</v>
      </c>
      <c r="J54" s="259" t="s">
        <v>494</v>
      </c>
      <c r="K54" s="289" t="s">
        <v>424</v>
      </c>
      <c r="L54" s="262"/>
      <c r="M54" s="5"/>
      <c r="N54" s="5"/>
      <c r="O54" s="5"/>
      <c r="P54" s="5"/>
      <c r="Q54" s="69" t="str">
        <f t="shared" si="45"/>
        <v/>
      </c>
      <c r="R54" s="137">
        <v>0.1</v>
      </c>
      <c r="S54" s="129"/>
      <c r="W54" s="74">
        <f t="shared" si="46"/>
        <v>0.1</v>
      </c>
      <c r="X54" s="75">
        <f t="shared" si="47"/>
        <v>0</v>
      </c>
      <c r="Y54" s="75">
        <f t="shared" si="48"/>
        <v>0</v>
      </c>
      <c r="Z54" s="75">
        <f t="shared" si="49"/>
        <v>0</v>
      </c>
      <c r="AA54" s="75">
        <f t="shared" si="50"/>
        <v>0.1</v>
      </c>
      <c r="AB54" s="75">
        <f t="shared" si="51"/>
        <v>0</v>
      </c>
      <c r="AC54" s="75" t="b">
        <f t="shared" si="52"/>
        <v>0</v>
      </c>
      <c r="AD54" s="75">
        <f t="shared" si="53"/>
        <v>0</v>
      </c>
      <c r="AE54" s="81"/>
      <c r="AF54" s="83"/>
      <c r="AG54" s="43"/>
      <c r="AH54" s="43"/>
      <c r="AI54" s="43"/>
      <c r="AJ54" s="48"/>
    </row>
    <row r="55" spans="3:36" s="123" customFormat="1" ht="27" hidden="1" customHeight="1" x14ac:dyDescent="0.2">
      <c r="C55" s="242" t="s">
        <v>110</v>
      </c>
      <c r="D55" s="244" t="s">
        <v>294</v>
      </c>
      <c r="E55" s="244" t="s">
        <v>232</v>
      </c>
      <c r="F55" s="291"/>
      <c r="G55" s="291"/>
      <c r="H55" s="291"/>
      <c r="I55" s="291"/>
      <c r="J55" s="291"/>
      <c r="K55" s="289"/>
      <c r="L55" s="262" t="s">
        <v>358</v>
      </c>
      <c r="M55" s="5"/>
      <c r="N55" s="223"/>
      <c r="O55" s="223"/>
      <c r="P55" s="223"/>
      <c r="Q55" s="69" t="str">
        <f t="shared" si="45"/>
        <v/>
      </c>
      <c r="R55" s="137">
        <v>0.1</v>
      </c>
      <c r="S55" s="129"/>
      <c r="W55" s="74">
        <f t="shared" si="46"/>
        <v>0.1</v>
      </c>
      <c r="X55" s="75">
        <f t="shared" si="47"/>
        <v>0</v>
      </c>
      <c r="Y55" s="75">
        <f t="shared" si="48"/>
        <v>0</v>
      </c>
      <c r="Z55" s="75">
        <f t="shared" si="49"/>
        <v>0</v>
      </c>
      <c r="AA55" s="75">
        <f t="shared" si="50"/>
        <v>0</v>
      </c>
      <c r="AB55" s="75">
        <f t="shared" si="51"/>
        <v>0</v>
      </c>
      <c r="AC55" s="75">
        <f t="shared" si="52"/>
        <v>0</v>
      </c>
      <c r="AD55" s="75">
        <f t="shared" si="53"/>
        <v>0</v>
      </c>
      <c r="AE55" s="81"/>
      <c r="AF55" s="83"/>
      <c r="AG55" s="43"/>
      <c r="AH55" s="43"/>
      <c r="AI55" s="43"/>
      <c r="AJ55" s="48"/>
    </row>
    <row r="56" spans="3:36" s="123" customFormat="1" ht="36.75" hidden="1" customHeight="1" x14ac:dyDescent="0.2">
      <c r="C56" s="242" t="s">
        <v>111</v>
      </c>
      <c r="D56" s="244" t="s">
        <v>307</v>
      </c>
      <c r="E56" s="244" t="s">
        <v>233</v>
      </c>
      <c r="F56" s="291"/>
      <c r="G56" s="291"/>
      <c r="H56" s="291"/>
      <c r="I56" s="291"/>
      <c r="J56" s="291"/>
      <c r="K56" s="289"/>
      <c r="L56" s="262" t="s">
        <v>358</v>
      </c>
      <c r="M56" s="5"/>
      <c r="N56" s="223"/>
      <c r="O56" s="223"/>
      <c r="P56" s="223"/>
      <c r="Q56" s="69" t="str">
        <f t="shared" si="45"/>
        <v/>
      </c>
      <c r="R56" s="137">
        <v>0.1</v>
      </c>
      <c r="S56" s="129"/>
      <c r="W56" s="74">
        <f t="shared" si="46"/>
        <v>0.1</v>
      </c>
      <c r="X56" s="75">
        <f t="shared" si="47"/>
        <v>0</v>
      </c>
      <c r="Y56" s="75">
        <f t="shared" si="48"/>
        <v>0</v>
      </c>
      <c r="Z56" s="75">
        <f t="shared" si="49"/>
        <v>0</v>
      </c>
      <c r="AA56" s="75">
        <f t="shared" si="50"/>
        <v>0</v>
      </c>
      <c r="AB56" s="75">
        <f t="shared" si="51"/>
        <v>0</v>
      </c>
      <c r="AC56" s="75">
        <f t="shared" si="52"/>
        <v>0</v>
      </c>
      <c r="AD56" s="75">
        <f t="shared" si="53"/>
        <v>0</v>
      </c>
      <c r="AE56" s="81"/>
      <c r="AF56" s="83"/>
      <c r="AG56" s="43"/>
      <c r="AH56" s="43"/>
      <c r="AI56" s="43"/>
      <c r="AJ56" s="48"/>
    </row>
    <row r="57" spans="3:36" s="123" customFormat="1" ht="78.75" customHeight="1" x14ac:dyDescent="0.2">
      <c r="C57" s="242" t="s">
        <v>112</v>
      </c>
      <c r="D57" s="244" t="s">
        <v>293</v>
      </c>
      <c r="E57" s="244" t="s">
        <v>234</v>
      </c>
      <c r="F57" s="252" t="s">
        <v>467</v>
      </c>
      <c r="G57" s="289" t="s">
        <v>486</v>
      </c>
      <c r="H57" s="289" t="s">
        <v>490</v>
      </c>
      <c r="I57" s="289" t="s">
        <v>491</v>
      </c>
      <c r="J57" s="289" t="s">
        <v>495</v>
      </c>
      <c r="K57" s="289" t="s">
        <v>468</v>
      </c>
      <c r="L57" s="262"/>
      <c r="M57" s="5"/>
      <c r="N57" s="5"/>
      <c r="O57" s="5"/>
      <c r="P57" s="5"/>
      <c r="Q57" s="69" t="str">
        <f t="shared" si="45"/>
        <v/>
      </c>
      <c r="R57" s="137">
        <v>0.08</v>
      </c>
      <c r="S57" s="129"/>
      <c r="W57" s="74">
        <f t="shared" si="46"/>
        <v>0.08</v>
      </c>
      <c r="X57" s="75">
        <f t="shared" si="47"/>
        <v>0</v>
      </c>
      <c r="Y57" s="75">
        <f t="shared" si="48"/>
        <v>0</v>
      </c>
      <c r="Z57" s="75">
        <f t="shared" si="49"/>
        <v>0</v>
      </c>
      <c r="AA57" s="75">
        <f t="shared" si="50"/>
        <v>0.08</v>
      </c>
      <c r="AB57" s="75">
        <f t="shared" si="51"/>
        <v>0</v>
      </c>
      <c r="AC57" s="75" t="b">
        <f t="shared" si="52"/>
        <v>0</v>
      </c>
      <c r="AD57" s="75">
        <f t="shared" si="53"/>
        <v>0</v>
      </c>
      <c r="AE57" s="81"/>
      <c r="AF57" s="83"/>
      <c r="AG57" s="43"/>
      <c r="AH57" s="43"/>
      <c r="AI57" s="43"/>
      <c r="AJ57" s="48"/>
    </row>
    <row r="58" spans="3:36" s="123" customFormat="1" ht="42.75" customHeight="1" x14ac:dyDescent="0.2">
      <c r="C58" s="242" t="s">
        <v>113</v>
      </c>
      <c r="D58" s="244" t="s">
        <v>292</v>
      </c>
      <c r="E58" s="244" t="s">
        <v>235</v>
      </c>
      <c r="F58" s="288" t="s">
        <v>417</v>
      </c>
      <c r="G58" s="285" t="s">
        <v>487</v>
      </c>
      <c r="H58" s="292"/>
      <c r="I58" s="292"/>
      <c r="J58" s="285" t="s">
        <v>496</v>
      </c>
      <c r="K58" s="289" t="s">
        <v>468</v>
      </c>
      <c r="L58" s="262"/>
      <c r="M58" s="5"/>
      <c r="N58" s="290"/>
      <c r="O58" s="290"/>
      <c r="P58" s="5"/>
      <c r="Q58" s="69" t="str">
        <f t="shared" si="45"/>
        <v/>
      </c>
      <c r="R58" s="137">
        <v>0.05</v>
      </c>
      <c r="S58" s="129"/>
      <c r="W58" s="74">
        <f t="shared" si="46"/>
        <v>0.05</v>
      </c>
      <c r="X58" s="75">
        <f t="shared" si="47"/>
        <v>0</v>
      </c>
      <c r="Y58" s="75">
        <f t="shared" si="48"/>
        <v>0</v>
      </c>
      <c r="Z58" s="75">
        <f t="shared" si="49"/>
        <v>0</v>
      </c>
      <c r="AA58" s="75">
        <f t="shared" si="50"/>
        <v>0.05</v>
      </c>
      <c r="AB58" s="75">
        <f t="shared" si="51"/>
        <v>0</v>
      </c>
      <c r="AC58" s="75" t="b">
        <f t="shared" si="52"/>
        <v>0</v>
      </c>
      <c r="AD58" s="75">
        <f t="shared" si="53"/>
        <v>0</v>
      </c>
      <c r="AE58" s="81"/>
      <c r="AF58" s="83"/>
      <c r="AG58" s="43"/>
      <c r="AH58" s="43"/>
      <c r="AI58" s="43"/>
      <c r="AJ58" s="48"/>
    </row>
    <row r="59" spans="3:36" s="123" customFormat="1" ht="27" hidden="1" customHeight="1" x14ac:dyDescent="0.2">
      <c r="C59" s="242" t="s">
        <v>205</v>
      </c>
      <c r="D59" s="257" t="s">
        <v>126</v>
      </c>
      <c r="E59" s="244" t="s">
        <v>141</v>
      </c>
      <c r="F59" s="291"/>
      <c r="G59" s="291"/>
      <c r="H59" s="291"/>
      <c r="I59" s="291"/>
      <c r="J59" s="291"/>
      <c r="K59" s="289"/>
      <c r="L59" s="262" t="s">
        <v>358</v>
      </c>
      <c r="M59" s="223"/>
      <c r="N59" s="223"/>
      <c r="O59" s="223"/>
      <c r="P59" s="223"/>
      <c r="Q59" s="69" t="str">
        <f t="shared" si="45"/>
        <v/>
      </c>
      <c r="R59" s="137">
        <v>0.04</v>
      </c>
      <c r="S59" s="129"/>
      <c r="W59" s="74">
        <f t="shared" si="46"/>
        <v>0.04</v>
      </c>
      <c r="X59" s="75">
        <f t="shared" si="47"/>
        <v>0</v>
      </c>
      <c r="Y59" s="75">
        <f t="shared" si="48"/>
        <v>0</v>
      </c>
      <c r="Z59" s="75">
        <f t="shared" si="49"/>
        <v>0</v>
      </c>
      <c r="AA59" s="75">
        <f t="shared" si="50"/>
        <v>0</v>
      </c>
      <c r="AB59" s="75">
        <f t="shared" si="51"/>
        <v>0</v>
      </c>
      <c r="AC59" s="75">
        <f t="shared" si="52"/>
        <v>0</v>
      </c>
      <c r="AD59" s="75">
        <f t="shared" si="53"/>
        <v>0</v>
      </c>
      <c r="AE59" s="146"/>
      <c r="AF59" s="87">
        <f>AF49*AG49</f>
        <v>0.15200000000000002</v>
      </c>
      <c r="AG59" s="147"/>
      <c r="AH59" s="147"/>
      <c r="AI59" s="147"/>
      <c r="AJ59" s="148"/>
    </row>
    <row r="60" spans="3:36" s="123" customFormat="1" ht="30" customHeight="1" x14ac:dyDescent="0.2">
      <c r="C60" s="517" t="s">
        <v>215</v>
      </c>
      <c r="D60" s="490"/>
      <c r="E60" s="490"/>
      <c r="F60" s="490"/>
      <c r="G60" s="490"/>
      <c r="H60" s="490"/>
      <c r="I60" s="490"/>
      <c r="J60" s="490"/>
      <c r="K60" s="490"/>
      <c r="L60" s="490"/>
      <c r="M60" s="490"/>
      <c r="N60" s="490"/>
      <c r="O60" s="490"/>
      <c r="P60" s="490"/>
      <c r="Q60" s="524"/>
      <c r="R60" s="161">
        <v>0.12</v>
      </c>
      <c r="S60" s="61">
        <f>SUM(R61:R69)</f>
        <v>1</v>
      </c>
    </row>
    <row r="61" spans="3:36" s="123" customFormat="1" ht="60" customHeight="1" x14ac:dyDescent="0.2">
      <c r="C61" s="242" t="s">
        <v>26</v>
      </c>
      <c r="D61" s="244" t="s">
        <v>291</v>
      </c>
      <c r="E61" s="244" t="s">
        <v>243</v>
      </c>
      <c r="F61" s="288" t="s">
        <v>469</v>
      </c>
      <c r="G61" s="259" t="s">
        <v>508</v>
      </c>
      <c r="H61" s="259" t="s">
        <v>507</v>
      </c>
      <c r="I61" s="259" t="s">
        <v>481</v>
      </c>
      <c r="J61" s="259" t="s">
        <v>482</v>
      </c>
      <c r="K61" s="289" t="s">
        <v>468</v>
      </c>
      <c r="L61" s="262"/>
      <c r="M61" s="6"/>
      <c r="N61" s="6"/>
      <c r="O61" s="6"/>
      <c r="P61" s="6"/>
      <c r="Q61" s="69" t="str">
        <f>IF(Y61&gt;1,"?",(IF(AD61&gt;0,"?","")))</f>
        <v/>
      </c>
      <c r="R61" s="137">
        <v>0.15</v>
      </c>
      <c r="S61" s="129"/>
      <c r="W61" s="74">
        <f>R61</f>
        <v>0.15</v>
      </c>
      <c r="X61" s="75">
        <f>IF(P61&lt;&gt;"",1,IF(O61&lt;&gt;"",2/3,IF(N61&lt;&gt;"",1/3,0)))*W61*20</f>
        <v>0</v>
      </c>
      <c r="Y61" s="75">
        <f>IF(L61="",IF(M61&lt;&gt;"",1,0)+IF(N61&lt;&gt;"",1,0)+IF(O61&lt;&gt;"",1,0)+IF(P61&lt;&gt;"",1,0),0)</f>
        <v>0</v>
      </c>
      <c r="Z61" s="75">
        <f>IF(L61&lt;&gt;"",0,IF(M61="",(X61/(W61*20)),0.02+(X61/(W61*20))))</f>
        <v>0</v>
      </c>
      <c r="AA61" s="75">
        <f>IF(L61&lt;&gt;"",0,W61)</f>
        <v>0.15</v>
      </c>
      <c r="AB61" s="75">
        <f>IF(Q61&lt;&gt;"",1,0)</f>
        <v>0</v>
      </c>
      <c r="AC61" s="75" t="b">
        <f>IF(L61="",OR(M61&lt;&gt;"",N61&lt;&gt;"",O61&lt;&gt;"",P61&lt;&gt;""),0)</f>
        <v>0</v>
      </c>
      <c r="AD61" s="75">
        <f>IF(L61&lt;&gt;"",IF(M61&lt;&gt;"",1,0)+IF(N61&lt;&gt;"",1,0)+IF(O61&lt;&gt;"",1,0)+IF(P61&lt;&gt;"",1,0),0)</f>
        <v>0</v>
      </c>
      <c r="AE61" s="75" t="b">
        <f>OR(AC61=FALSE,AC62=FALSE,AC63=FALSE,AC64=FALSE,AC65=FALSE,AC66=FALSE,AC67=FALSE,AC68=FALSE,AC69=FALSE)</f>
        <v>1</v>
      </c>
      <c r="AF61" s="76">
        <f>SUM(AA61:AA69)</f>
        <v>0.15</v>
      </c>
      <c r="AG61" s="77">
        <f>R60</f>
        <v>0.12</v>
      </c>
      <c r="AH61" s="75">
        <f>SUM(Z61:Z69)</f>
        <v>0</v>
      </c>
      <c r="AI61" s="75">
        <f>IF(SUM(Y61:Y69)=0,0,1)</f>
        <v>0</v>
      </c>
      <c r="AJ61" s="78">
        <f>IF(AI61=1,SUMPRODUCT(X61:X69,Y61:Y69)/SUMPRODUCT(W61:W69,Y61:Y69),0)</f>
        <v>0</v>
      </c>
    </row>
    <row r="62" spans="3:36" s="123" customFormat="1" ht="52.15" hidden="1" customHeight="1" x14ac:dyDescent="0.2">
      <c r="C62" s="242" t="s">
        <v>27</v>
      </c>
      <c r="D62" s="244" t="s">
        <v>290</v>
      </c>
      <c r="E62" s="244" t="s">
        <v>242</v>
      </c>
      <c r="F62" s="291"/>
      <c r="G62" s="291"/>
      <c r="H62" s="291"/>
      <c r="I62" s="291"/>
      <c r="J62" s="291"/>
      <c r="K62" s="289"/>
      <c r="L62" s="262" t="s">
        <v>136</v>
      </c>
      <c r="M62" s="293"/>
      <c r="N62" s="293"/>
      <c r="O62" s="293"/>
      <c r="P62" s="293"/>
      <c r="Q62" s="69" t="str">
        <f t="shared" ref="Q62:Q69" si="54">IF(Y62&gt;1,"?",(IF(AD62&gt;0,"?","")))</f>
        <v/>
      </c>
      <c r="R62" s="137">
        <v>0.15</v>
      </c>
      <c r="S62" s="129"/>
      <c r="W62" s="74">
        <f t="shared" ref="W62:W69" si="55">R62</f>
        <v>0.15</v>
      </c>
      <c r="X62" s="75">
        <f t="shared" ref="X62:X69" si="56">IF(P62&lt;&gt;"",1,IF(O62&lt;&gt;"",2/3,IF(N62&lt;&gt;"",1/3,0)))*W62*20</f>
        <v>0</v>
      </c>
      <c r="Y62" s="75">
        <f t="shared" ref="Y62:Y69" si="57">IF(L62="",IF(M62&lt;&gt;"",1,0)+IF(N62&lt;&gt;"",1,0)+IF(O62&lt;&gt;"",1,0)+IF(P62&lt;&gt;"",1,0),0)</f>
        <v>0</v>
      </c>
      <c r="Z62" s="75">
        <f t="shared" ref="Z62:Z69" si="58">IF(L62&lt;&gt;"",0,IF(M62="",(X62/(W62*20)),0.02+(X62/(W62*20))))</f>
        <v>0</v>
      </c>
      <c r="AA62" s="75">
        <f t="shared" ref="AA62:AA69" si="59">IF(L62&lt;&gt;"",0,W62)</f>
        <v>0</v>
      </c>
      <c r="AB62" s="75">
        <f t="shared" ref="AB62:AB69" si="60">IF(Q62&lt;&gt;"",1,0)</f>
        <v>0</v>
      </c>
      <c r="AC62" s="75">
        <f t="shared" ref="AC62:AC69" si="61">IF(L62="",OR(M62&lt;&gt;"",N62&lt;&gt;"",O62&lt;&gt;"",P62&lt;&gt;""),0)</f>
        <v>0</v>
      </c>
      <c r="AD62" s="75">
        <f t="shared" ref="AD62:AD69" si="62">IF(L62&lt;&gt;"",IF(M62&lt;&gt;"",1,0)+IF(N62&lt;&gt;"",1,0)+IF(O62&lt;&gt;"",1,0)+IF(P62&lt;&gt;"",1,0),0)</f>
        <v>0</v>
      </c>
      <c r="AE62" s="81"/>
      <c r="AF62" s="82"/>
      <c r="AG62" s="43"/>
      <c r="AH62" s="43"/>
      <c r="AI62" s="43"/>
      <c r="AJ62" s="48"/>
    </row>
    <row r="63" spans="3:36" s="123" customFormat="1" ht="27" hidden="1" customHeight="1" x14ac:dyDescent="0.2">
      <c r="C63" s="242" t="s">
        <v>28</v>
      </c>
      <c r="D63" s="244" t="s">
        <v>289</v>
      </c>
      <c r="E63" s="244" t="s">
        <v>241</v>
      </c>
      <c r="F63" s="291"/>
      <c r="G63" s="291"/>
      <c r="H63" s="291"/>
      <c r="I63" s="291"/>
      <c r="J63" s="291"/>
      <c r="K63" s="289"/>
      <c r="L63" s="262" t="s">
        <v>136</v>
      </c>
      <c r="M63" s="293"/>
      <c r="N63" s="293"/>
      <c r="O63" s="293"/>
      <c r="P63" s="293"/>
      <c r="Q63" s="69" t="str">
        <f t="shared" si="54"/>
        <v/>
      </c>
      <c r="R63" s="137">
        <v>0.15</v>
      </c>
      <c r="S63" s="129"/>
      <c r="W63" s="74">
        <f t="shared" si="55"/>
        <v>0.15</v>
      </c>
      <c r="X63" s="75">
        <f t="shared" si="56"/>
        <v>0</v>
      </c>
      <c r="Y63" s="75">
        <f t="shared" si="57"/>
        <v>0</v>
      </c>
      <c r="Z63" s="75">
        <f t="shared" si="58"/>
        <v>0</v>
      </c>
      <c r="AA63" s="75">
        <f t="shared" si="59"/>
        <v>0</v>
      </c>
      <c r="AB63" s="75">
        <f t="shared" si="60"/>
        <v>0</v>
      </c>
      <c r="AC63" s="75">
        <f t="shared" si="61"/>
        <v>0</v>
      </c>
      <c r="AD63" s="75">
        <f t="shared" si="62"/>
        <v>0</v>
      </c>
      <c r="AE63" s="81"/>
      <c r="AF63" s="83"/>
      <c r="AG63" s="43"/>
      <c r="AH63" s="43"/>
      <c r="AI63" s="43"/>
      <c r="AJ63" s="48"/>
    </row>
    <row r="64" spans="3:36" s="123" customFormat="1" ht="36.75" hidden="1" customHeight="1" x14ac:dyDescent="0.2">
      <c r="C64" s="242" t="s">
        <v>114</v>
      </c>
      <c r="D64" s="244" t="s">
        <v>288</v>
      </c>
      <c r="E64" s="244" t="s">
        <v>240</v>
      </c>
      <c r="F64" s="291"/>
      <c r="G64" s="291"/>
      <c r="H64" s="291"/>
      <c r="I64" s="291"/>
      <c r="J64" s="291"/>
      <c r="K64" s="289"/>
      <c r="L64" s="262" t="s">
        <v>136</v>
      </c>
      <c r="M64" s="293"/>
      <c r="N64" s="293"/>
      <c r="O64" s="293"/>
      <c r="P64" s="293"/>
      <c r="Q64" s="69" t="str">
        <f t="shared" si="54"/>
        <v/>
      </c>
      <c r="R64" s="137">
        <v>0.15</v>
      </c>
      <c r="S64" s="129"/>
      <c r="W64" s="74">
        <f t="shared" si="55"/>
        <v>0.15</v>
      </c>
      <c r="X64" s="75">
        <f t="shared" si="56"/>
        <v>0</v>
      </c>
      <c r="Y64" s="75">
        <f t="shared" si="57"/>
        <v>0</v>
      </c>
      <c r="Z64" s="75">
        <f t="shared" si="58"/>
        <v>0</v>
      </c>
      <c r="AA64" s="75">
        <f t="shared" si="59"/>
        <v>0</v>
      </c>
      <c r="AB64" s="75">
        <f t="shared" si="60"/>
        <v>0</v>
      </c>
      <c r="AC64" s="75">
        <f t="shared" si="61"/>
        <v>0</v>
      </c>
      <c r="AD64" s="75">
        <f t="shared" si="62"/>
        <v>0</v>
      </c>
      <c r="AE64" s="81"/>
      <c r="AF64" s="83"/>
      <c r="AG64" s="43"/>
      <c r="AH64" s="43"/>
      <c r="AI64" s="43"/>
      <c r="AJ64" s="48"/>
    </row>
    <row r="65" spans="3:36" s="123" customFormat="1" ht="27" hidden="1" customHeight="1" x14ac:dyDescent="0.2">
      <c r="C65" s="242" t="s">
        <v>115</v>
      </c>
      <c r="D65" s="244" t="s">
        <v>287</v>
      </c>
      <c r="E65" s="244" t="s">
        <v>239</v>
      </c>
      <c r="F65" s="291"/>
      <c r="G65" s="291"/>
      <c r="H65" s="291"/>
      <c r="I65" s="291"/>
      <c r="J65" s="291"/>
      <c r="K65" s="289"/>
      <c r="L65" s="262" t="s">
        <v>136</v>
      </c>
      <c r="M65" s="293"/>
      <c r="N65" s="293"/>
      <c r="O65" s="293"/>
      <c r="P65" s="293"/>
      <c r="Q65" s="69" t="str">
        <f t="shared" si="54"/>
        <v/>
      </c>
      <c r="R65" s="137">
        <v>0.1</v>
      </c>
      <c r="S65" s="129"/>
      <c r="W65" s="74">
        <f t="shared" si="55"/>
        <v>0.1</v>
      </c>
      <c r="X65" s="75">
        <f t="shared" si="56"/>
        <v>0</v>
      </c>
      <c r="Y65" s="75">
        <f t="shared" si="57"/>
        <v>0</v>
      </c>
      <c r="Z65" s="75">
        <f t="shared" si="58"/>
        <v>0</v>
      </c>
      <c r="AA65" s="75">
        <f t="shared" si="59"/>
        <v>0</v>
      </c>
      <c r="AB65" s="75">
        <f t="shared" si="60"/>
        <v>0</v>
      </c>
      <c r="AC65" s="75">
        <f t="shared" si="61"/>
        <v>0</v>
      </c>
      <c r="AD65" s="75">
        <f t="shared" si="62"/>
        <v>0</v>
      </c>
      <c r="AE65" s="81"/>
      <c r="AF65" s="83"/>
      <c r="AG65" s="43"/>
      <c r="AH65" s="43"/>
      <c r="AI65" s="43"/>
      <c r="AJ65" s="48"/>
    </row>
    <row r="66" spans="3:36" s="123" customFormat="1" ht="27" hidden="1" customHeight="1" x14ac:dyDescent="0.2">
      <c r="C66" s="242" t="s">
        <v>116</v>
      </c>
      <c r="D66" s="244" t="s">
        <v>286</v>
      </c>
      <c r="E66" s="244" t="s">
        <v>238</v>
      </c>
      <c r="F66" s="291"/>
      <c r="G66" s="291"/>
      <c r="H66" s="291"/>
      <c r="I66" s="291"/>
      <c r="J66" s="291"/>
      <c r="K66" s="289"/>
      <c r="L66" s="262" t="s">
        <v>136</v>
      </c>
      <c r="M66" s="293"/>
      <c r="N66" s="293"/>
      <c r="O66" s="293"/>
      <c r="P66" s="293"/>
      <c r="Q66" s="69" t="str">
        <f t="shared" si="54"/>
        <v/>
      </c>
      <c r="R66" s="137">
        <v>0.14000000000000001</v>
      </c>
      <c r="S66" s="129"/>
      <c r="W66" s="74">
        <f t="shared" si="55"/>
        <v>0.14000000000000001</v>
      </c>
      <c r="X66" s="75">
        <f t="shared" si="56"/>
        <v>0</v>
      </c>
      <c r="Y66" s="75">
        <f t="shared" si="57"/>
        <v>0</v>
      </c>
      <c r="Z66" s="75">
        <f t="shared" si="58"/>
        <v>0</v>
      </c>
      <c r="AA66" s="75">
        <f t="shared" si="59"/>
        <v>0</v>
      </c>
      <c r="AB66" s="75">
        <f t="shared" si="60"/>
        <v>0</v>
      </c>
      <c r="AC66" s="75">
        <f t="shared" si="61"/>
        <v>0</v>
      </c>
      <c r="AD66" s="75">
        <f t="shared" si="62"/>
        <v>0</v>
      </c>
      <c r="AE66" s="81"/>
      <c r="AF66" s="83"/>
      <c r="AG66" s="43"/>
      <c r="AH66" s="43"/>
      <c r="AI66" s="43"/>
      <c r="AJ66" s="48"/>
    </row>
    <row r="67" spans="3:36" s="123" customFormat="1" ht="27" hidden="1" customHeight="1" x14ac:dyDescent="0.2">
      <c r="C67" s="242" t="s">
        <v>117</v>
      </c>
      <c r="D67" s="244" t="s">
        <v>285</v>
      </c>
      <c r="E67" s="244" t="s">
        <v>237</v>
      </c>
      <c r="F67" s="291"/>
      <c r="G67" s="291"/>
      <c r="H67" s="291"/>
      <c r="I67" s="291"/>
      <c r="J67" s="291"/>
      <c r="K67" s="289"/>
      <c r="L67" s="262" t="s">
        <v>136</v>
      </c>
      <c r="M67" s="293"/>
      <c r="N67" s="293"/>
      <c r="O67" s="293"/>
      <c r="P67" s="293"/>
      <c r="Q67" s="69" t="str">
        <f t="shared" si="54"/>
        <v/>
      </c>
      <c r="R67" s="137">
        <v>0.05</v>
      </c>
      <c r="S67" s="129"/>
      <c r="W67" s="74">
        <f t="shared" si="55"/>
        <v>0.05</v>
      </c>
      <c r="X67" s="75">
        <f t="shared" si="56"/>
        <v>0</v>
      </c>
      <c r="Y67" s="75">
        <f t="shared" si="57"/>
        <v>0</v>
      </c>
      <c r="Z67" s="75">
        <f t="shared" si="58"/>
        <v>0</v>
      </c>
      <c r="AA67" s="75">
        <f t="shared" si="59"/>
        <v>0</v>
      </c>
      <c r="AB67" s="75">
        <f t="shared" si="60"/>
        <v>0</v>
      </c>
      <c r="AC67" s="75">
        <f t="shared" si="61"/>
        <v>0</v>
      </c>
      <c r="AD67" s="75">
        <f t="shared" si="62"/>
        <v>0</v>
      </c>
      <c r="AE67" s="81"/>
      <c r="AF67" s="83"/>
      <c r="AG67" s="43"/>
      <c r="AH67" s="43"/>
      <c r="AI67" s="43"/>
      <c r="AJ67" s="48"/>
    </row>
    <row r="68" spans="3:36" s="123" customFormat="1" ht="36.75" hidden="1" customHeight="1" x14ac:dyDescent="0.2">
      <c r="C68" s="242" t="s">
        <v>118</v>
      </c>
      <c r="D68" s="244" t="s">
        <v>284</v>
      </c>
      <c r="E68" s="244" t="s">
        <v>236</v>
      </c>
      <c r="F68" s="291"/>
      <c r="G68" s="291"/>
      <c r="H68" s="291"/>
      <c r="I68" s="291"/>
      <c r="J68" s="291"/>
      <c r="K68" s="289"/>
      <c r="L68" s="262" t="s">
        <v>136</v>
      </c>
      <c r="M68" s="293"/>
      <c r="N68" s="293"/>
      <c r="O68" s="293"/>
      <c r="P68" s="293"/>
      <c r="Q68" s="69" t="str">
        <f t="shared" si="54"/>
        <v/>
      </c>
      <c r="R68" s="137">
        <v>0.05</v>
      </c>
      <c r="S68" s="129"/>
      <c r="W68" s="74">
        <f t="shared" si="55"/>
        <v>0.05</v>
      </c>
      <c r="X68" s="75">
        <f t="shared" si="56"/>
        <v>0</v>
      </c>
      <c r="Y68" s="75">
        <f t="shared" si="57"/>
        <v>0</v>
      </c>
      <c r="Z68" s="75">
        <f t="shared" si="58"/>
        <v>0</v>
      </c>
      <c r="AA68" s="75">
        <f t="shared" si="59"/>
        <v>0</v>
      </c>
      <c r="AB68" s="75">
        <f t="shared" si="60"/>
        <v>0</v>
      </c>
      <c r="AC68" s="75">
        <f t="shared" si="61"/>
        <v>0</v>
      </c>
      <c r="AD68" s="75">
        <f t="shared" si="62"/>
        <v>0</v>
      </c>
      <c r="AE68" s="81"/>
      <c r="AF68" s="83"/>
      <c r="AG68" s="43"/>
      <c r="AH68" s="43"/>
      <c r="AI68" s="43"/>
      <c r="AJ68" s="48"/>
    </row>
    <row r="69" spans="3:36" s="123" customFormat="1" ht="27" hidden="1" customHeight="1" x14ac:dyDescent="0.2">
      <c r="C69" s="242" t="s">
        <v>119</v>
      </c>
      <c r="D69" s="257" t="s">
        <v>126</v>
      </c>
      <c r="E69" s="244" t="s">
        <v>141</v>
      </c>
      <c r="F69" s="291"/>
      <c r="G69" s="291"/>
      <c r="H69" s="291"/>
      <c r="I69" s="291"/>
      <c r="J69" s="291"/>
      <c r="K69" s="289"/>
      <c r="L69" s="262" t="s">
        <v>136</v>
      </c>
      <c r="M69" s="293"/>
      <c r="N69" s="293"/>
      <c r="O69" s="293"/>
      <c r="P69" s="293"/>
      <c r="Q69" s="69" t="str">
        <f t="shared" si="54"/>
        <v/>
      </c>
      <c r="R69" s="137">
        <v>0.06</v>
      </c>
      <c r="S69" s="129"/>
      <c r="W69" s="74">
        <f t="shared" si="55"/>
        <v>0.06</v>
      </c>
      <c r="X69" s="75">
        <f t="shared" si="56"/>
        <v>0</v>
      </c>
      <c r="Y69" s="75">
        <f t="shared" si="57"/>
        <v>0</v>
      </c>
      <c r="Z69" s="75">
        <f t="shared" si="58"/>
        <v>0</v>
      </c>
      <c r="AA69" s="75">
        <f t="shared" si="59"/>
        <v>0</v>
      </c>
      <c r="AB69" s="75">
        <f t="shared" si="60"/>
        <v>0</v>
      </c>
      <c r="AC69" s="75">
        <f t="shared" si="61"/>
        <v>0</v>
      </c>
      <c r="AD69" s="75">
        <f t="shared" si="62"/>
        <v>0</v>
      </c>
      <c r="AE69" s="146"/>
      <c r="AF69" s="87">
        <f>AF61*AG61</f>
        <v>1.7999999999999999E-2</v>
      </c>
      <c r="AG69" s="147"/>
      <c r="AH69" s="147"/>
      <c r="AI69" s="147"/>
      <c r="AJ69" s="148"/>
    </row>
    <row r="70" spans="3:36" s="123" customFormat="1" ht="30" hidden="1" customHeight="1" x14ac:dyDescent="0.2">
      <c r="C70" s="517" t="s">
        <v>347</v>
      </c>
      <c r="D70" s="490"/>
      <c r="E70" s="490"/>
      <c r="F70" s="490"/>
      <c r="G70" s="490"/>
      <c r="H70" s="490"/>
      <c r="I70" s="490"/>
      <c r="J70" s="490"/>
      <c r="K70" s="490"/>
      <c r="L70" s="490"/>
      <c r="M70" s="490"/>
      <c r="N70" s="490"/>
      <c r="O70" s="490"/>
      <c r="P70" s="490"/>
      <c r="Q70" s="490"/>
      <c r="R70" s="161">
        <v>0.05</v>
      </c>
      <c r="S70" s="61">
        <f>SUM(R71:R74)</f>
        <v>1</v>
      </c>
    </row>
    <row r="71" spans="3:36" s="123" customFormat="1" ht="36.75" hidden="1" customHeight="1" x14ac:dyDescent="0.2">
      <c r="C71" s="242" t="s">
        <v>120</v>
      </c>
      <c r="D71" s="244" t="s">
        <v>283</v>
      </c>
      <c r="E71" s="244" t="s">
        <v>246</v>
      </c>
      <c r="F71" s="291"/>
      <c r="G71" s="291"/>
      <c r="H71" s="291"/>
      <c r="I71" s="291"/>
      <c r="J71" s="291"/>
      <c r="K71" s="289"/>
      <c r="L71" s="262" t="s">
        <v>136</v>
      </c>
      <c r="M71" s="293"/>
      <c r="N71" s="293"/>
      <c r="O71" s="293"/>
      <c r="P71" s="293"/>
      <c r="Q71" s="69" t="str">
        <f>IF(Y71&gt;1,"?",(IF(AD71&gt;0,"?","")))</f>
        <v/>
      </c>
      <c r="R71" s="137">
        <v>0.3</v>
      </c>
      <c r="S71" s="129"/>
      <c r="W71" s="74">
        <f>R71</f>
        <v>0.3</v>
      </c>
      <c r="X71" s="75">
        <f>IF(P71&lt;&gt;"",1,IF(O71&lt;&gt;"",2/3,IF(N71&lt;&gt;"",1/3,0)))*W71*20</f>
        <v>0</v>
      </c>
      <c r="Y71" s="75">
        <f>IF(L71="",IF(M71&lt;&gt;"",1,0)+IF(N71&lt;&gt;"",1,0)+IF(O71&lt;&gt;"",1,0)+IF(P71&lt;&gt;"",1,0),0)</f>
        <v>0</v>
      </c>
      <c r="Z71" s="75">
        <f>IF(L71&lt;&gt;"",0,IF(M71="",(X71/(W71*20)),0.02+(X71/(W71*20))))</f>
        <v>0</v>
      </c>
      <c r="AA71" s="75">
        <f>IF(L71&lt;&gt;"",0,W71)</f>
        <v>0</v>
      </c>
      <c r="AB71" s="75">
        <f>IF(Q71&lt;&gt;"",1,0)</f>
        <v>0</v>
      </c>
      <c r="AC71" s="75">
        <f>IF(L71="",OR(M71&lt;&gt;"",N71&lt;&gt;"",O71&lt;&gt;"",P71&lt;&gt;""),0)</f>
        <v>0</v>
      </c>
      <c r="AD71" s="75">
        <f>IF(L71&lt;&gt;"",IF(M71&lt;&gt;"",1,0)+IF(N71&lt;&gt;"",1,0)+IF(O71&lt;&gt;"",1,0)+IF(P71&lt;&gt;"",1,0),0)</f>
        <v>0</v>
      </c>
      <c r="AE71" s="75" t="b">
        <f>OR(AC71=FALSE,AC72=FALSE,AC73=FALSE,AC74=FALSE)</f>
        <v>0</v>
      </c>
      <c r="AF71" s="76">
        <f>SUM(AA71:AA74)</f>
        <v>0</v>
      </c>
      <c r="AG71" s="77">
        <f>R70</f>
        <v>0.05</v>
      </c>
      <c r="AH71" s="75">
        <f>SUM(Z71:Z74)</f>
        <v>0</v>
      </c>
      <c r="AI71" s="75">
        <f>IF(SUM(Y71:Y74)=0,0,1)</f>
        <v>0</v>
      </c>
      <c r="AJ71" s="78">
        <f>IF(AI71=1,SUMPRODUCT(X71:X74,Y71:Y74)/SUMPRODUCT(W71:W74,Y71:Y74),0)</f>
        <v>0</v>
      </c>
    </row>
    <row r="72" spans="3:36" s="123" customFormat="1" ht="36.75" hidden="1" customHeight="1" x14ac:dyDescent="0.2">
      <c r="C72" s="242" t="s">
        <v>121</v>
      </c>
      <c r="D72" s="244" t="s">
        <v>282</v>
      </c>
      <c r="E72" s="244" t="s">
        <v>245</v>
      </c>
      <c r="F72" s="291"/>
      <c r="G72" s="291"/>
      <c r="H72" s="291"/>
      <c r="I72" s="291"/>
      <c r="J72" s="291"/>
      <c r="K72" s="289"/>
      <c r="L72" s="262" t="s">
        <v>136</v>
      </c>
      <c r="M72" s="293"/>
      <c r="N72" s="293"/>
      <c r="O72" s="293"/>
      <c r="P72" s="293"/>
      <c r="Q72" s="69" t="str">
        <f t="shared" ref="Q72:Q73" si="63">IF(Y72&gt;1,"?",(IF(AD72&gt;0,"?","")))</f>
        <v/>
      </c>
      <c r="R72" s="137">
        <v>0.3</v>
      </c>
      <c r="S72" s="129"/>
      <c r="W72" s="74">
        <f t="shared" ref="W72:W74" si="64">R72</f>
        <v>0.3</v>
      </c>
      <c r="X72" s="75">
        <f t="shared" ref="X72:X74" si="65">IF(P72&lt;&gt;"",1,IF(O72&lt;&gt;"",2/3,IF(N72&lt;&gt;"",1/3,0)))*W72*20</f>
        <v>0</v>
      </c>
      <c r="Y72" s="75">
        <f t="shared" ref="Y72:Y74" si="66">IF(L72="",IF(M72&lt;&gt;"",1,0)+IF(N72&lt;&gt;"",1,0)+IF(O72&lt;&gt;"",1,0)+IF(P72&lt;&gt;"",1,0),0)</f>
        <v>0</v>
      </c>
      <c r="Z72" s="75">
        <f t="shared" ref="Z72:Z74" si="67">IF(L72&lt;&gt;"",0,IF(M72="",(X72/(W72*20)),0.02+(X72/(W72*20))))</f>
        <v>0</v>
      </c>
      <c r="AA72" s="75">
        <f t="shared" ref="AA72:AA74" si="68">IF(L72&lt;&gt;"",0,W72)</f>
        <v>0</v>
      </c>
      <c r="AB72" s="75">
        <f t="shared" ref="AB72:AB74" si="69">IF(Q72&lt;&gt;"",1,0)</f>
        <v>0</v>
      </c>
      <c r="AC72" s="75">
        <f t="shared" ref="AC72:AC74" si="70">IF(L72="",OR(M72&lt;&gt;"",N72&lt;&gt;"",O72&lt;&gt;"",P72&lt;&gt;""),0)</f>
        <v>0</v>
      </c>
      <c r="AD72" s="75">
        <f t="shared" ref="AD72:AD74" si="71">IF(L72&lt;&gt;"",IF(M72&lt;&gt;"",1,0)+IF(N72&lt;&gt;"",1,0)+IF(O72&lt;&gt;"",1,0)+IF(P72&lt;&gt;"",1,0),0)</f>
        <v>0</v>
      </c>
      <c r="AE72" s="81"/>
      <c r="AF72" s="82"/>
      <c r="AG72" s="43"/>
      <c r="AH72" s="43"/>
      <c r="AI72" s="43"/>
      <c r="AJ72" s="48"/>
    </row>
    <row r="73" spans="3:36" s="123" customFormat="1" ht="36.75" hidden="1" customHeight="1" x14ac:dyDescent="0.2">
      <c r="C73" s="242" t="s">
        <v>122</v>
      </c>
      <c r="D73" s="244" t="s">
        <v>281</v>
      </c>
      <c r="E73" s="244" t="s">
        <v>244</v>
      </c>
      <c r="F73" s="291"/>
      <c r="G73" s="291"/>
      <c r="H73" s="291"/>
      <c r="I73" s="291"/>
      <c r="J73" s="291"/>
      <c r="K73" s="289"/>
      <c r="L73" s="262" t="s">
        <v>136</v>
      </c>
      <c r="M73" s="293"/>
      <c r="N73" s="293"/>
      <c r="O73" s="293"/>
      <c r="P73" s="293"/>
      <c r="Q73" s="69" t="str">
        <f t="shared" si="63"/>
        <v/>
      </c>
      <c r="R73" s="137">
        <v>0.27</v>
      </c>
      <c r="S73" s="129"/>
      <c r="W73" s="74">
        <f t="shared" si="64"/>
        <v>0.27</v>
      </c>
      <c r="X73" s="75">
        <f t="shared" si="65"/>
        <v>0</v>
      </c>
      <c r="Y73" s="75">
        <f t="shared" si="66"/>
        <v>0</v>
      </c>
      <c r="Z73" s="75">
        <f t="shared" si="67"/>
        <v>0</v>
      </c>
      <c r="AA73" s="75">
        <f t="shared" si="68"/>
        <v>0</v>
      </c>
      <c r="AB73" s="75">
        <f t="shared" si="69"/>
        <v>0</v>
      </c>
      <c r="AC73" s="75">
        <f t="shared" si="70"/>
        <v>0</v>
      </c>
      <c r="AD73" s="75">
        <f t="shared" si="71"/>
        <v>0</v>
      </c>
      <c r="AE73" s="81"/>
      <c r="AF73" s="83"/>
      <c r="AG73" s="43"/>
      <c r="AH73" s="43"/>
      <c r="AI73" s="43"/>
      <c r="AJ73" s="48"/>
    </row>
    <row r="74" spans="3:36" s="123" customFormat="1" ht="27" hidden="1" customHeight="1" x14ac:dyDescent="0.2">
      <c r="C74" s="242" t="s">
        <v>123</v>
      </c>
      <c r="D74" s="257" t="s">
        <v>126</v>
      </c>
      <c r="E74" s="244" t="s">
        <v>141</v>
      </c>
      <c r="F74" s="291"/>
      <c r="G74" s="291"/>
      <c r="H74" s="291"/>
      <c r="I74" s="291"/>
      <c r="J74" s="291"/>
      <c r="K74" s="289"/>
      <c r="L74" s="262" t="s">
        <v>136</v>
      </c>
      <c r="M74" s="293"/>
      <c r="N74" s="293"/>
      <c r="O74" s="293"/>
      <c r="P74" s="293"/>
      <c r="Q74" s="69" t="str">
        <f>IF(Y74&gt;1,"?",(IF(AD74&gt;0,"?","")))</f>
        <v/>
      </c>
      <c r="R74" s="137">
        <v>0.13</v>
      </c>
      <c r="S74" s="129"/>
      <c r="W74" s="74">
        <f t="shared" si="64"/>
        <v>0.13</v>
      </c>
      <c r="X74" s="75">
        <f t="shared" si="65"/>
        <v>0</v>
      </c>
      <c r="Y74" s="75">
        <f t="shared" si="66"/>
        <v>0</v>
      </c>
      <c r="Z74" s="75">
        <f t="shared" si="67"/>
        <v>0</v>
      </c>
      <c r="AA74" s="75">
        <f t="shared" si="68"/>
        <v>0</v>
      </c>
      <c r="AB74" s="75">
        <f t="shared" si="69"/>
        <v>0</v>
      </c>
      <c r="AC74" s="75">
        <f t="shared" si="70"/>
        <v>0</v>
      </c>
      <c r="AD74" s="75">
        <f t="shared" si="71"/>
        <v>0</v>
      </c>
      <c r="AE74" s="146"/>
      <c r="AF74" s="87">
        <f>AF71*AG71</f>
        <v>0</v>
      </c>
      <c r="AG74" s="147"/>
      <c r="AH74" s="147"/>
      <c r="AI74" s="147"/>
      <c r="AJ74" s="148"/>
    </row>
    <row r="75" spans="3:36" s="123" customFormat="1" ht="30" hidden="1" customHeight="1" x14ac:dyDescent="0.2">
      <c r="C75" s="517" t="s">
        <v>202</v>
      </c>
      <c r="D75" s="490"/>
      <c r="E75" s="490"/>
      <c r="F75" s="490"/>
      <c r="G75" s="490"/>
      <c r="H75" s="490"/>
      <c r="I75" s="490"/>
      <c r="J75" s="490"/>
      <c r="K75" s="490"/>
      <c r="L75" s="490"/>
      <c r="M75" s="490"/>
      <c r="N75" s="490"/>
      <c r="O75" s="490"/>
      <c r="P75" s="490"/>
      <c r="Q75" s="490"/>
      <c r="R75" s="134">
        <v>0.08</v>
      </c>
      <c r="S75" s="61">
        <f>SUM(R76:R81)</f>
        <v>1.0000000000000002</v>
      </c>
    </row>
    <row r="76" spans="3:36" s="123" customFormat="1" ht="36.75" hidden="1" customHeight="1" x14ac:dyDescent="0.2">
      <c r="C76" s="242" t="s">
        <v>247</v>
      </c>
      <c r="D76" s="244" t="s">
        <v>280</v>
      </c>
      <c r="E76" s="244" t="s">
        <v>257</v>
      </c>
      <c r="F76" s="244"/>
      <c r="G76" s="244"/>
      <c r="H76" s="244"/>
      <c r="I76" s="244"/>
      <c r="J76" s="244"/>
      <c r="K76" s="245"/>
      <c r="L76" s="294" t="s">
        <v>136</v>
      </c>
      <c r="M76" s="223"/>
      <c r="N76" s="223"/>
      <c r="O76" s="223"/>
      <c r="P76" s="223"/>
      <c r="Q76" s="69" t="str">
        <f>IF(Y76&gt;1,"?",(IF(AD76&gt;0,"?","")))</f>
        <v/>
      </c>
      <c r="R76" s="137">
        <v>0.16</v>
      </c>
      <c r="S76" s="129"/>
      <c r="W76" s="74">
        <f>R76</f>
        <v>0.16</v>
      </c>
      <c r="X76" s="75">
        <f>IF(P76&lt;&gt;"",1,IF(O76&lt;&gt;"",2/3,IF(N76&lt;&gt;"",1/3,0)))*W76*20</f>
        <v>0</v>
      </c>
      <c r="Y76" s="75">
        <f>IF(L76="",IF(M76&lt;&gt;"",1,0)+IF(N76&lt;&gt;"",1,0)+IF(O76&lt;&gt;"",1,0)+IF(P76&lt;&gt;"",1,0),0)</f>
        <v>0</v>
      </c>
      <c r="Z76" s="75">
        <f>IF(L76&lt;&gt;"",0,IF(M76="",(X76/(W76*20)),0.02+(X76/(W76*20))))</f>
        <v>0</v>
      </c>
      <c r="AA76" s="75">
        <f>IF(L76&lt;&gt;"",0,W76)</f>
        <v>0</v>
      </c>
      <c r="AB76" s="75">
        <f>IF(Q76&lt;&gt;"",1,0)</f>
        <v>0</v>
      </c>
      <c r="AC76" s="75">
        <f>IF(L76="",OR(M76&lt;&gt;"",N76&lt;&gt;"",O76&lt;&gt;"",P76&lt;&gt;""),0)</f>
        <v>0</v>
      </c>
      <c r="AD76" s="75">
        <f>IF(L76&lt;&gt;"",IF(M76&lt;&gt;"",1,0)+IF(N76&lt;&gt;"",1,0)+IF(O76&lt;&gt;"",1,0)+IF(P76&lt;&gt;"",1,0),0)</f>
        <v>0</v>
      </c>
      <c r="AE76" s="75" t="b">
        <f>OR(AC76=FALSE,AC77=FALSE,AC78=FALSE,AC79=FALSE,AC80=FALSE,AC81=FALSE)</f>
        <v>0</v>
      </c>
      <c r="AF76" s="76">
        <f>SUM(AA76:AA81)</f>
        <v>0</v>
      </c>
      <c r="AG76" s="77">
        <f>R75</f>
        <v>0.08</v>
      </c>
      <c r="AH76" s="75">
        <f>SUM(Z76:Z81)</f>
        <v>0</v>
      </c>
      <c r="AI76" s="75">
        <f>IF(SUM(Y76:Y81)=0,0,1)</f>
        <v>0</v>
      </c>
      <c r="AJ76" s="78">
        <f>IF(AI76=1,SUMPRODUCT(X76:X81,Y76:Y81)/SUMPRODUCT(W76:W81,Y76:Y81),0)</f>
        <v>0</v>
      </c>
    </row>
    <row r="77" spans="3:36" s="123" customFormat="1" ht="27" hidden="1" customHeight="1" x14ac:dyDescent="0.2">
      <c r="C77" s="242" t="s">
        <v>248</v>
      </c>
      <c r="D77" s="244" t="s">
        <v>279</v>
      </c>
      <c r="E77" s="244" t="s">
        <v>256</v>
      </c>
      <c r="F77" s="244"/>
      <c r="G77" s="244"/>
      <c r="H77" s="244"/>
      <c r="I77" s="244"/>
      <c r="J77" s="244"/>
      <c r="K77" s="245"/>
      <c r="L77" s="294" t="s">
        <v>136</v>
      </c>
      <c r="M77" s="223"/>
      <c r="N77" s="223"/>
      <c r="O77" s="223"/>
      <c r="P77" s="223"/>
      <c r="Q77" s="69" t="str">
        <f t="shared" ref="Q77:Q81" si="72">IF(Y77&gt;1,"?",(IF(AD77&gt;0,"?","")))</f>
        <v/>
      </c>
      <c r="R77" s="137">
        <v>0.2</v>
      </c>
      <c r="S77" s="129"/>
      <c r="W77" s="74">
        <f t="shared" ref="W77:W81" si="73">R77</f>
        <v>0.2</v>
      </c>
      <c r="X77" s="75">
        <f t="shared" ref="X77:X80" si="74">IF(P77&lt;&gt;"",1,IF(O77&lt;&gt;"",2/3,IF(N77&lt;&gt;"",1/3,0)))*W77*20</f>
        <v>0</v>
      </c>
      <c r="Y77" s="75">
        <f t="shared" ref="Y77:Y80" si="75">IF(L77="",IF(M77&lt;&gt;"",1,0)+IF(N77&lt;&gt;"",1,0)+IF(O77&lt;&gt;"",1,0)+IF(P77&lt;&gt;"",1,0),0)</f>
        <v>0</v>
      </c>
      <c r="Z77" s="75">
        <f t="shared" ref="Z77:Z81" si="76">IF(L77&lt;&gt;"",0,IF(M77="",(X77/(W77*20)),0.02+(X77/(W77*20))))</f>
        <v>0</v>
      </c>
      <c r="AA77" s="75">
        <f t="shared" ref="AA77:AA81" si="77">IF(L77&lt;&gt;"",0,W77)</f>
        <v>0</v>
      </c>
      <c r="AB77" s="75">
        <f t="shared" ref="AB77:AB81" si="78">IF(Q77&lt;&gt;"",1,0)</f>
        <v>0</v>
      </c>
      <c r="AC77" s="75">
        <f t="shared" ref="AC77:AC80" si="79">IF(L77="",OR(M77&lt;&gt;"",N77&lt;&gt;"",O77&lt;&gt;"",P77&lt;&gt;""),0)</f>
        <v>0</v>
      </c>
      <c r="AD77" s="75">
        <f t="shared" ref="AD77:AD80" si="80">IF(L77&lt;&gt;"",IF(M77&lt;&gt;"",1,0)+IF(N77&lt;&gt;"",1,0)+IF(O77&lt;&gt;"",1,0)+IF(P77&lt;&gt;"",1,0),0)</f>
        <v>0</v>
      </c>
      <c r="AE77" s="81"/>
      <c r="AF77" s="82"/>
      <c r="AG77" s="43"/>
      <c r="AH77" s="43"/>
      <c r="AI77" s="43"/>
      <c r="AJ77" s="48"/>
    </row>
    <row r="78" spans="3:36" s="123" customFormat="1" ht="36.75" hidden="1" customHeight="1" x14ac:dyDescent="0.2">
      <c r="C78" s="242" t="s">
        <v>249</v>
      </c>
      <c r="D78" s="244" t="s">
        <v>278</v>
      </c>
      <c r="E78" s="244" t="s">
        <v>255</v>
      </c>
      <c r="F78" s="244"/>
      <c r="G78" s="244"/>
      <c r="H78" s="244"/>
      <c r="I78" s="244"/>
      <c r="J78" s="244"/>
      <c r="K78" s="245"/>
      <c r="L78" s="294" t="s">
        <v>136</v>
      </c>
      <c r="M78" s="223"/>
      <c r="N78" s="223"/>
      <c r="O78" s="223"/>
      <c r="P78" s="223"/>
      <c r="Q78" s="69" t="str">
        <f t="shared" si="72"/>
        <v/>
      </c>
      <c r="R78" s="137">
        <v>0.2</v>
      </c>
      <c r="S78" s="129"/>
      <c r="W78" s="74">
        <f t="shared" si="73"/>
        <v>0.2</v>
      </c>
      <c r="X78" s="75">
        <f t="shared" si="74"/>
        <v>0</v>
      </c>
      <c r="Y78" s="75">
        <f t="shared" si="75"/>
        <v>0</v>
      </c>
      <c r="Z78" s="75">
        <f t="shared" si="76"/>
        <v>0</v>
      </c>
      <c r="AA78" s="75">
        <f t="shared" si="77"/>
        <v>0</v>
      </c>
      <c r="AB78" s="75">
        <f t="shared" si="78"/>
        <v>0</v>
      </c>
      <c r="AC78" s="75">
        <f t="shared" si="79"/>
        <v>0</v>
      </c>
      <c r="AD78" s="75">
        <f t="shared" si="80"/>
        <v>0</v>
      </c>
      <c r="AE78" s="81"/>
      <c r="AF78" s="83"/>
      <c r="AG78" s="43"/>
      <c r="AH78" s="43"/>
      <c r="AI78" s="43"/>
      <c r="AJ78" s="48"/>
    </row>
    <row r="79" spans="3:36" s="123" customFormat="1" ht="36.75" hidden="1" customHeight="1" x14ac:dyDescent="0.2">
      <c r="C79" s="242" t="s">
        <v>250</v>
      </c>
      <c r="D79" s="244" t="s">
        <v>277</v>
      </c>
      <c r="E79" s="244" t="s">
        <v>254</v>
      </c>
      <c r="F79" s="244"/>
      <c r="G79" s="244"/>
      <c r="H79" s="244"/>
      <c r="I79" s="244"/>
      <c r="J79" s="244"/>
      <c r="K79" s="245"/>
      <c r="L79" s="294" t="s">
        <v>136</v>
      </c>
      <c r="M79" s="223"/>
      <c r="N79" s="223"/>
      <c r="O79" s="223"/>
      <c r="P79" s="223"/>
      <c r="Q79" s="69" t="str">
        <f t="shared" si="72"/>
        <v/>
      </c>
      <c r="R79" s="137">
        <v>0.15</v>
      </c>
      <c r="S79" s="129"/>
      <c r="W79" s="74">
        <f t="shared" si="73"/>
        <v>0.15</v>
      </c>
      <c r="X79" s="75">
        <f t="shared" si="74"/>
        <v>0</v>
      </c>
      <c r="Y79" s="75">
        <f t="shared" si="75"/>
        <v>0</v>
      </c>
      <c r="Z79" s="75">
        <f t="shared" si="76"/>
        <v>0</v>
      </c>
      <c r="AA79" s="75">
        <f t="shared" si="77"/>
        <v>0</v>
      </c>
      <c r="AB79" s="75">
        <f t="shared" si="78"/>
        <v>0</v>
      </c>
      <c r="AC79" s="75">
        <f t="shared" si="79"/>
        <v>0</v>
      </c>
      <c r="AD79" s="75">
        <f t="shared" si="80"/>
        <v>0</v>
      </c>
      <c r="AE79" s="81"/>
      <c r="AF79" s="83"/>
      <c r="AG79" s="43"/>
      <c r="AH79" s="43"/>
      <c r="AI79" s="43"/>
      <c r="AJ79" s="48"/>
    </row>
    <row r="80" spans="3:36" s="123" customFormat="1" ht="27" hidden="1" customHeight="1" x14ac:dyDescent="0.2">
      <c r="C80" s="242" t="s">
        <v>251</v>
      </c>
      <c r="D80" s="244" t="s">
        <v>276</v>
      </c>
      <c r="E80" s="244" t="s">
        <v>253</v>
      </c>
      <c r="F80" s="244"/>
      <c r="G80" s="244"/>
      <c r="H80" s="244"/>
      <c r="I80" s="244"/>
      <c r="J80" s="244"/>
      <c r="K80" s="245"/>
      <c r="L80" s="294" t="s">
        <v>136</v>
      </c>
      <c r="M80" s="223"/>
      <c r="N80" s="223"/>
      <c r="O80" s="223"/>
      <c r="P80" s="223"/>
      <c r="Q80" s="69" t="str">
        <f t="shared" si="72"/>
        <v/>
      </c>
      <c r="R80" s="137">
        <v>0.2</v>
      </c>
      <c r="S80" s="129"/>
      <c r="W80" s="74">
        <f t="shared" si="73"/>
        <v>0.2</v>
      </c>
      <c r="X80" s="75">
        <f t="shared" si="74"/>
        <v>0</v>
      </c>
      <c r="Y80" s="75">
        <f t="shared" si="75"/>
        <v>0</v>
      </c>
      <c r="Z80" s="75">
        <f t="shared" si="76"/>
        <v>0</v>
      </c>
      <c r="AA80" s="75">
        <f t="shared" si="77"/>
        <v>0</v>
      </c>
      <c r="AB80" s="75">
        <f t="shared" si="78"/>
        <v>0</v>
      </c>
      <c r="AC80" s="75">
        <f t="shared" si="79"/>
        <v>0</v>
      </c>
      <c r="AD80" s="75">
        <f t="shared" si="80"/>
        <v>0</v>
      </c>
      <c r="AE80" s="81"/>
      <c r="AF80" s="83"/>
      <c r="AG80" s="43"/>
      <c r="AH80" s="43"/>
      <c r="AI80" s="43"/>
      <c r="AJ80" s="48"/>
    </row>
    <row r="81" spans="3:36" s="123" customFormat="1" ht="27" hidden="1" customHeight="1" x14ac:dyDescent="0.2">
      <c r="C81" s="242" t="s">
        <v>252</v>
      </c>
      <c r="D81" s="257" t="s">
        <v>126</v>
      </c>
      <c r="E81" s="244" t="s">
        <v>141</v>
      </c>
      <c r="F81" s="244"/>
      <c r="G81" s="244"/>
      <c r="H81" s="244"/>
      <c r="I81" s="244"/>
      <c r="J81" s="244"/>
      <c r="K81" s="245"/>
      <c r="L81" s="294" t="s">
        <v>136</v>
      </c>
      <c r="M81" s="223"/>
      <c r="N81" s="223"/>
      <c r="O81" s="223"/>
      <c r="P81" s="223"/>
      <c r="Q81" s="69" t="str">
        <f t="shared" si="72"/>
        <v/>
      </c>
      <c r="R81" s="137">
        <v>0.09</v>
      </c>
      <c r="S81" s="129"/>
      <c r="W81" s="74">
        <f t="shared" si="73"/>
        <v>0.09</v>
      </c>
      <c r="X81" s="75">
        <f>IF(P81&lt;&gt;"",1,IF(O81&lt;&gt;"",2/3,IF(N81&lt;&gt;"",1/3,0)))*W81*20</f>
        <v>0</v>
      </c>
      <c r="Y81" s="75">
        <f>IF(L81="",IF(M81&lt;&gt;"",1,0)+IF(N81&lt;&gt;"",1,0)+IF(O81&lt;&gt;"",1,0)+IF(P81&lt;&gt;"",1,0),0)</f>
        <v>0</v>
      </c>
      <c r="Z81" s="75">
        <f t="shared" si="76"/>
        <v>0</v>
      </c>
      <c r="AA81" s="75">
        <f t="shared" si="77"/>
        <v>0</v>
      </c>
      <c r="AB81" s="75">
        <f t="shared" si="78"/>
        <v>0</v>
      </c>
      <c r="AC81" s="75">
        <f>IF(L81="",OR(M81&lt;&gt;"",N81&lt;&gt;"",O81&lt;&gt;"",P81&lt;&gt;""),0)</f>
        <v>0</v>
      </c>
      <c r="AD81" s="75">
        <f>IF(L81&lt;&gt;"",IF(M81&lt;&gt;"",1,0)+IF(N81&lt;&gt;"",1,0)+IF(O81&lt;&gt;"",1,0)+IF(P81&lt;&gt;"",1,0),0)</f>
        <v>0</v>
      </c>
      <c r="AE81" s="146"/>
      <c r="AF81" s="87">
        <f>AF76*AG76</f>
        <v>0</v>
      </c>
      <c r="AG81" s="147"/>
      <c r="AH81" s="147"/>
      <c r="AI81" s="147"/>
      <c r="AJ81" s="148"/>
    </row>
    <row r="82" spans="3:36" s="123" customFormat="1" ht="30" customHeight="1" x14ac:dyDescent="0.2">
      <c r="C82" s="490" t="s">
        <v>325</v>
      </c>
      <c r="D82" s="490"/>
      <c r="E82" s="490"/>
      <c r="F82" s="490"/>
      <c r="G82" s="490"/>
      <c r="H82" s="490"/>
      <c r="I82" s="490"/>
      <c r="J82" s="490"/>
      <c r="K82" s="490"/>
      <c r="L82" s="490"/>
      <c r="M82" s="490"/>
      <c r="N82" s="490"/>
      <c r="O82" s="490"/>
      <c r="P82" s="490"/>
      <c r="Q82" s="490"/>
      <c r="R82" s="161">
        <v>0.05</v>
      </c>
      <c r="S82" s="61">
        <f>SUM(R83:R85)</f>
        <v>1</v>
      </c>
    </row>
    <row r="83" spans="3:36" s="123" customFormat="1" ht="44.25" customHeight="1" x14ac:dyDescent="0.2">
      <c r="C83" s="242" t="s">
        <v>261</v>
      </c>
      <c r="D83" s="295" t="s">
        <v>275</v>
      </c>
      <c r="E83" s="295" t="s">
        <v>260</v>
      </c>
      <c r="F83" s="288" t="s">
        <v>470</v>
      </c>
      <c r="G83" s="259" t="s">
        <v>474</v>
      </c>
      <c r="H83" s="259" t="s">
        <v>475</v>
      </c>
      <c r="I83" s="259" t="s">
        <v>476</v>
      </c>
      <c r="J83" s="259" t="s">
        <v>477</v>
      </c>
      <c r="K83" s="261" t="s">
        <v>424</v>
      </c>
      <c r="L83" s="246"/>
      <c r="M83" s="7"/>
      <c r="N83" s="7"/>
      <c r="O83" s="7"/>
      <c r="P83" s="7"/>
      <c r="Q83" s="69" t="str">
        <f>IF(Y83&gt;1,"?",(IF(AD83&gt;0,"?","")))</f>
        <v/>
      </c>
      <c r="R83" s="163">
        <v>0.3</v>
      </c>
      <c r="S83" s="129"/>
      <c r="W83" s="74">
        <f>R83</f>
        <v>0.3</v>
      </c>
      <c r="X83" s="75">
        <f>IF(P83&lt;&gt;"",1,IF(O83&lt;&gt;"",2/3,IF(N83&lt;&gt;"",1/3,0)))*W83*20</f>
        <v>0</v>
      </c>
      <c r="Y83" s="75">
        <f>IF(L83="",IF(M83&lt;&gt;"",1,0)+IF(N83&lt;&gt;"",1,0)+IF(O83&lt;&gt;"",1,0)+IF(P83&lt;&gt;"",1,0),0)</f>
        <v>0</v>
      </c>
      <c r="Z83" s="75">
        <f>IF(L83&lt;&gt;"",0,IF(M83="",(X83/(W83*20)),0.02+(X83/(W83*20))))</f>
        <v>0</v>
      </c>
      <c r="AA83" s="75">
        <f>IF(L83&lt;&gt;"",0,W83)</f>
        <v>0.3</v>
      </c>
      <c r="AB83" s="75">
        <f>IF(Q83&lt;&gt;"",1,0)</f>
        <v>0</v>
      </c>
      <c r="AC83" s="75" t="b">
        <f>IF(L83="",OR(M83&lt;&gt;"",N83&lt;&gt;"",O83&lt;&gt;"",P83&lt;&gt;""),0)</f>
        <v>0</v>
      </c>
      <c r="AD83" s="75">
        <f>IF(L83&lt;&gt;"",IF(M83&lt;&gt;"",1,0)+IF(N83&lt;&gt;"",1,0)+IF(O83&lt;&gt;"",1,0)+IF(P83&lt;&gt;"",1,0),0)</f>
        <v>0</v>
      </c>
      <c r="AE83" s="75" t="b">
        <f>OR(AC83=FALSE,AC84=FALSE,AC85=FALSE)</f>
        <v>1</v>
      </c>
      <c r="AF83" s="76">
        <f>SUM(AA83:AA85)</f>
        <v>1</v>
      </c>
      <c r="AG83" s="77">
        <f>R82</f>
        <v>0.05</v>
      </c>
      <c r="AH83" s="75">
        <f>SUM(Z83:Z85)</f>
        <v>0</v>
      </c>
      <c r="AI83" s="75">
        <f>IF(SUM(Y83:Y85)=0,0,1)</f>
        <v>0</v>
      </c>
      <c r="AJ83" s="78">
        <f>IF(AI83=1,SUMPRODUCT(X83:X85,Y83:Y85)/SUMPRODUCT(W83:W85,Y83:Y85),0)</f>
        <v>0</v>
      </c>
    </row>
    <row r="84" spans="3:36" s="123" customFormat="1" ht="129.6" customHeight="1" x14ac:dyDescent="0.2">
      <c r="C84" s="242" t="s">
        <v>262</v>
      </c>
      <c r="D84" s="295" t="s">
        <v>274</v>
      </c>
      <c r="E84" s="295" t="s">
        <v>259</v>
      </c>
      <c r="F84" s="288" t="s">
        <v>470</v>
      </c>
      <c r="G84" s="275" t="s">
        <v>471</v>
      </c>
      <c r="H84" s="275" t="s">
        <v>479</v>
      </c>
      <c r="I84" s="259" t="s">
        <v>478</v>
      </c>
      <c r="J84" s="259" t="s">
        <v>480</v>
      </c>
      <c r="K84" s="261" t="s">
        <v>424</v>
      </c>
      <c r="L84" s="246"/>
      <c r="M84" s="7"/>
      <c r="N84" s="7"/>
      <c r="O84" s="7"/>
      <c r="P84" s="7"/>
      <c r="Q84" s="69" t="str">
        <f t="shared" ref="Q84:Q85" si="81">IF(Y84&gt;1,"?",(IF(AD84&gt;0,"?","")))</f>
        <v/>
      </c>
      <c r="R84" s="163">
        <v>0.4</v>
      </c>
      <c r="S84" s="129"/>
      <c r="W84" s="74">
        <f t="shared" ref="W84:W85" si="82">R84</f>
        <v>0.4</v>
      </c>
      <c r="X84" s="75">
        <f t="shared" ref="X84:X85" si="83">IF(P84&lt;&gt;"",1,IF(O84&lt;&gt;"",2/3,IF(N84&lt;&gt;"",1/3,0)))*W84*20</f>
        <v>0</v>
      </c>
      <c r="Y84" s="75">
        <f t="shared" ref="Y84:Y85" si="84">IF(L84="",IF(M84&lt;&gt;"",1,0)+IF(N84&lt;&gt;"",1,0)+IF(O84&lt;&gt;"",1,0)+IF(P84&lt;&gt;"",1,0),0)</f>
        <v>0</v>
      </c>
      <c r="Z84" s="75">
        <f t="shared" ref="Z84:Z85" si="85">IF(L84&lt;&gt;"",0,IF(M84="",(X84/(W84*20)),0.02+(X84/(W84*20))))</f>
        <v>0</v>
      </c>
      <c r="AA84" s="75">
        <f t="shared" ref="AA84:AA85" si="86">IF(L84&lt;&gt;"",0,W84)</f>
        <v>0.4</v>
      </c>
      <c r="AB84" s="75">
        <f t="shared" ref="AB84:AB85" si="87">IF(Q84&lt;&gt;"",1,0)</f>
        <v>0</v>
      </c>
      <c r="AC84" s="75" t="b">
        <f t="shared" ref="AC84:AC85" si="88">IF(L84="",OR(M84&lt;&gt;"",N84&lt;&gt;"",O84&lt;&gt;"",P84&lt;&gt;""),0)</f>
        <v>0</v>
      </c>
      <c r="AD84" s="75">
        <f t="shared" ref="AD84:AD85" si="89">IF(L84&lt;&gt;"",IF(M84&lt;&gt;"",1,0)+IF(N84&lt;&gt;"",1,0)+IF(O84&lt;&gt;"",1,0)+IF(P84&lt;&gt;"",1,0),0)</f>
        <v>0</v>
      </c>
      <c r="AE84" s="81"/>
      <c r="AF84" s="82"/>
      <c r="AG84" s="43"/>
      <c r="AH84" s="43"/>
      <c r="AI84" s="43"/>
      <c r="AJ84" s="48"/>
    </row>
    <row r="85" spans="3:36" s="123" customFormat="1" ht="36.75" customHeight="1" x14ac:dyDescent="0.2">
      <c r="C85" s="242" t="s">
        <v>263</v>
      </c>
      <c r="D85" s="296" t="s">
        <v>273</v>
      </c>
      <c r="E85" s="296" t="s">
        <v>258</v>
      </c>
      <c r="F85" s="288" t="s">
        <v>470</v>
      </c>
      <c r="G85" s="275" t="s">
        <v>471</v>
      </c>
      <c r="H85" s="259" t="s">
        <v>472</v>
      </c>
      <c r="I85" s="259" t="s">
        <v>473</v>
      </c>
      <c r="J85" s="259" t="s">
        <v>258</v>
      </c>
      <c r="K85" s="261" t="s">
        <v>424</v>
      </c>
      <c r="L85" s="297"/>
      <c r="M85" s="8"/>
      <c r="N85" s="8"/>
      <c r="O85" s="8"/>
      <c r="P85" s="8"/>
      <c r="Q85" s="91" t="str">
        <f t="shared" si="81"/>
        <v/>
      </c>
      <c r="R85" s="163">
        <v>0.3</v>
      </c>
      <c r="S85" s="129"/>
      <c r="W85" s="74">
        <f t="shared" si="82"/>
        <v>0.3</v>
      </c>
      <c r="X85" s="75">
        <f t="shared" si="83"/>
        <v>0</v>
      </c>
      <c r="Y85" s="75">
        <f t="shared" si="84"/>
        <v>0</v>
      </c>
      <c r="Z85" s="75">
        <f t="shared" si="85"/>
        <v>0</v>
      </c>
      <c r="AA85" s="75">
        <f t="shared" si="86"/>
        <v>0.3</v>
      </c>
      <c r="AB85" s="75">
        <f t="shared" si="87"/>
        <v>0</v>
      </c>
      <c r="AC85" s="75" t="b">
        <f t="shared" si="88"/>
        <v>0</v>
      </c>
      <c r="AD85" s="75">
        <f t="shared" si="89"/>
        <v>0</v>
      </c>
      <c r="AE85" s="146"/>
      <c r="AF85" s="87">
        <f>AF83*AG83</f>
        <v>0.05</v>
      </c>
      <c r="AG85" s="147"/>
      <c r="AH85" s="147"/>
      <c r="AI85" s="147"/>
      <c r="AJ85" s="148"/>
    </row>
    <row r="86" spans="3:36" s="123" customFormat="1" ht="36.75" customHeight="1" thickBot="1" x14ac:dyDescent="0.25">
      <c r="C86" s="543" t="s">
        <v>327</v>
      </c>
      <c r="D86" s="544"/>
      <c r="E86" s="544"/>
      <c r="F86" s="544"/>
      <c r="G86" s="544"/>
      <c r="H86" s="544"/>
      <c r="I86" s="544"/>
      <c r="J86" s="544"/>
      <c r="K86" s="544"/>
      <c r="L86" s="544"/>
      <c r="M86" s="544"/>
      <c r="N86" s="544"/>
      <c r="O86" s="544"/>
      <c r="P86" s="544"/>
      <c r="Q86" s="545"/>
      <c r="S86" s="129"/>
    </row>
    <row r="87" spans="3:36" s="123" customFormat="1" ht="49.5" customHeight="1" thickBot="1" x14ac:dyDescent="0.25">
      <c r="C87" s="126"/>
      <c r="D87" s="126"/>
      <c r="E87" s="165" t="s">
        <v>8</v>
      </c>
      <c r="F87" s="214"/>
      <c r="G87" s="214"/>
      <c r="H87" s="214"/>
      <c r="I87" s="561" t="s">
        <v>524</v>
      </c>
      <c r="J87" s="562"/>
      <c r="K87" s="220"/>
      <c r="L87" s="126"/>
      <c r="M87" s="546">
        <f>AF87</f>
        <v>0.57780000000000009</v>
      </c>
      <c r="N87" s="546"/>
      <c r="O87" s="546"/>
      <c r="P87" s="546"/>
      <c r="R87" s="100">
        <f>SUM(R15+R22+R28+R33+R40+R48+R60+R70+R75+R82)</f>
        <v>1</v>
      </c>
      <c r="S87" s="129"/>
      <c r="V87" s="549" t="s">
        <v>135</v>
      </c>
      <c r="W87" s="550"/>
      <c r="X87" s="550"/>
      <c r="Y87" s="101">
        <f>SUM(AI16,AI23,AI29,AI34,AI41,AI49,AI61,AI71,AI76,AI83)</f>
        <v>0</v>
      </c>
      <c r="Z87" s="102" t="str">
        <f>"sur "&amp;COUNTA(AE16:AE85)</f>
        <v>sur 10</v>
      </c>
      <c r="AB87" s="104">
        <f>SUM(AB16:AB85)</f>
        <v>0</v>
      </c>
      <c r="AC87" s="104" t="str">
        <f>COUNTIF(AC16:AC85,"0")&amp;" sur "&amp;COUNTA(AC16:AC85)</f>
        <v>33 sur 61</v>
      </c>
      <c r="AD87" s="104" t="b">
        <f>OR(AE16=TRUE,AE23=TRUE,AE29=TRUE,AE34=TRUE,AE41=TRUE,AE49=TRUE,AE61=TRUE,AE71=TRUE,AE76=TRUE,AE83=TRUE)</f>
        <v>1</v>
      </c>
      <c r="AF87" s="105">
        <f>SUM(AF21,AF27,AF32,AF39,AF47,AF59,AF69,AF74,AF81,AF85)</f>
        <v>0.57780000000000009</v>
      </c>
      <c r="AG87" s="166" t="s">
        <v>45</v>
      </c>
    </row>
    <row r="88" spans="3:36" s="123" customFormat="1" ht="21.75" customHeight="1" thickBot="1" x14ac:dyDescent="0.25">
      <c r="C88" s="126"/>
      <c r="D88" s="126"/>
      <c r="K88" s="221"/>
      <c r="L88" s="126"/>
      <c r="S88" s="129"/>
      <c r="AB88" s="457" t="s">
        <v>134</v>
      </c>
      <c r="AC88" s="457" t="s">
        <v>140</v>
      </c>
    </row>
    <row r="89" spans="3:36" s="123" customFormat="1" ht="49.5" customHeight="1" thickBot="1" x14ac:dyDescent="0.25">
      <c r="C89" s="126"/>
      <c r="D89" s="126"/>
      <c r="E89" s="167" t="s">
        <v>9</v>
      </c>
      <c r="F89" s="214"/>
      <c r="G89" s="214"/>
      <c r="H89" s="214"/>
      <c r="I89" s="561" t="s">
        <v>525</v>
      </c>
      <c r="J89" s="562"/>
      <c r="K89" s="220"/>
      <c r="L89" s="126"/>
      <c r="M89" s="434" t="str">
        <f>IF(AF87&lt;50%,"!",IF(AB87&lt;&gt;0,"Double saisie!",IF(R91&lt;&gt;0,"Oubli !",(IF(Y87&lt;&gt;0,(AJ16*AG16+AJ23*AG23+AJ29*AG29+AJ34*AG34+AJ41*AG41+AJ49*AG49+AJ61*AG61+AJ71*AG71+AJ76*AG76+AJ83*AG83)/(AI16*AG16+AI23*AG23+AI29*AG29+AI34*AG34+AI41*AG41+AI49*AG49+AI61*AG61+AI71*AG71+AI76*AG76+AI83*AG83),0)))))</f>
        <v>Oubli !</v>
      </c>
      <c r="N89" s="435"/>
      <c r="O89" s="559" t="s">
        <v>11</v>
      </c>
      <c r="P89" s="560"/>
      <c r="R89" s="462" t="s">
        <v>139</v>
      </c>
      <c r="S89" s="463"/>
      <c r="AB89" s="458"/>
      <c r="AC89" s="458"/>
    </row>
    <row r="90" spans="3:36" s="123" customFormat="1" ht="21.75" customHeight="1" thickBot="1" x14ac:dyDescent="0.25">
      <c r="C90" s="126"/>
      <c r="D90" s="126"/>
      <c r="E90" s="168"/>
      <c r="F90" s="168"/>
      <c r="G90" s="168"/>
      <c r="H90" s="168"/>
      <c r="I90" s="168"/>
      <c r="J90" s="168"/>
      <c r="K90" s="222"/>
      <c r="L90" s="126"/>
      <c r="M90" s="169"/>
      <c r="N90" s="169"/>
      <c r="O90" s="170"/>
      <c r="P90" s="170"/>
      <c r="R90" s="464"/>
      <c r="S90" s="465"/>
      <c r="AB90" s="458"/>
      <c r="AC90" s="458"/>
    </row>
    <row r="91" spans="3:36" s="123" customFormat="1" ht="49.5" customHeight="1" thickBot="1" x14ac:dyDescent="0.25">
      <c r="C91" s="126"/>
      <c r="D91" s="171"/>
      <c r="E91" s="167" t="s">
        <v>48</v>
      </c>
      <c r="F91" s="214"/>
      <c r="G91" s="214"/>
      <c r="H91" s="214"/>
      <c r="I91" s="561" t="s">
        <v>526</v>
      </c>
      <c r="J91" s="562"/>
      <c r="K91" s="220"/>
      <c r="L91" s="126"/>
      <c r="M91" s="557" t="e">
        <f>CEILING(M89,0.5)</f>
        <v>#VALUE!</v>
      </c>
      <c r="N91" s="558"/>
      <c r="O91" s="547" t="s">
        <v>11</v>
      </c>
      <c r="P91" s="548"/>
      <c r="R91" s="460">
        <f>COUNTIF(AC16:AC85,"FAUX")</f>
        <v>28</v>
      </c>
      <c r="S91" s="461"/>
      <c r="AB91" s="458"/>
      <c r="AC91" s="458"/>
    </row>
    <row r="92" spans="3:36" s="123" customFormat="1" ht="21.75" customHeight="1" thickBot="1" x14ac:dyDescent="0.25">
      <c r="C92" s="126"/>
      <c r="D92" s="171"/>
      <c r="E92" s="168"/>
      <c r="F92" s="168"/>
      <c r="G92" s="168"/>
      <c r="H92" s="168"/>
      <c r="I92" s="168"/>
      <c r="J92" s="168"/>
      <c r="K92" s="222"/>
      <c r="L92" s="126"/>
      <c r="M92" s="172"/>
      <c r="N92" s="172"/>
      <c r="O92" s="173"/>
      <c r="P92" s="173"/>
      <c r="S92" s="129"/>
      <c r="AB92" s="458"/>
      <c r="AC92" s="458"/>
    </row>
    <row r="93" spans="3:36" s="123" customFormat="1" ht="34.5" customHeight="1" x14ac:dyDescent="0.2">
      <c r="C93" s="543" t="s">
        <v>359</v>
      </c>
      <c r="D93" s="544"/>
      <c r="E93" s="544"/>
      <c r="F93" s="544"/>
      <c r="G93" s="544"/>
      <c r="H93" s="544"/>
      <c r="I93" s="544"/>
      <c r="J93" s="544"/>
      <c r="K93" s="544"/>
      <c r="L93" s="544"/>
      <c r="M93" s="544"/>
      <c r="N93" s="544"/>
      <c r="O93" s="544"/>
      <c r="P93" s="545"/>
      <c r="S93" s="129"/>
      <c r="AB93" s="459"/>
      <c r="AC93" s="459"/>
    </row>
    <row r="94" spans="3:36" s="123" customFormat="1" ht="21" customHeight="1" thickBot="1" x14ac:dyDescent="0.25">
      <c r="K94" s="221"/>
      <c r="S94" s="129"/>
    </row>
    <row r="95" spans="3:36" s="123" customFormat="1" ht="21" customHeight="1" x14ac:dyDescent="0.2">
      <c r="C95" s="551" t="s">
        <v>12</v>
      </c>
      <c r="D95" s="552"/>
      <c r="E95" s="552"/>
      <c r="F95" s="552"/>
      <c r="G95" s="552"/>
      <c r="H95" s="552"/>
      <c r="I95" s="552"/>
      <c r="J95" s="552"/>
      <c r="K95" s="552"/>
      <c r="L95" s="552"/>
      <c r="M95" s="552"/>
      <c r="N95" s="552"/>
      <c r="O95" s="552"/>
      <c r="P95" s="553"/>
      <c r="S95" s="129"/>
    </row>
    <row r="96" spans="3:36" s="123" customFormat="1" ht="80.099999999999994" customHeight="1" thickBot="1" x14ac:dyDescent="0.25">
      <c r="C96" s="554"/>
      <c r="D96" s="555"/>
      <c r="E96" s="555"/>
      <c r="F96" s="555"/>
      <c r="G96" s="555"/>
      <c r="H96" s="555"/>
      <c r="I96" s="555"/>
      <c r="J96" s="555"/>
      <c r="K96" s="555"/>
      <c r="L96" s="555"/>
      <c r="M96" s="555"/>
      <c r="N96" s="555"/>
      <c r="O96" s="555"/>
      <c r="P96" s="556"/>
      <c r="S96" s="129"/>
    </row>
    <row r="97" spans="3:19" s="123" customFormat="1" ht="13.9" customHeight="1" thickBot="1" x14ac:dyDescent="0.25">
      <c r="C97" s="174"/>
      <c r="D97" s="174"/>
      <c r="E97" s="174"/>
      <c r="F97" s="174"/>
      <c r="G97" s="174"/>
      <c r="H97" s="174"/>
      <c r="I97" s="174"/>
      <c r="J97" s="174"/>
      <c r="K97" s="175"/>
      <c r="L97" s="175"/>
      <c r="M97" s="174"/>
      <c r="N97" s="174"/>
      <c r="O97" s="174"/>
      <c r="P97" s="174"/>
      <c r="S97" s="129"/>
    </row>
    <row r="98" spans="3:19" s="123" customFormat="1" ht="24.95" customHeight="1" thickBot="1" x14ac:dyDescent="0.25">
      <c r="C98" s="413" t="s">
        <v>13</v>
      </c>
      <c r="D98" s="413"/>
      <c r="E98" s="228" t="s">
        <v>14</v>
      </c>
      <c r="F98" s="228" t="s">
        <v>14</v>
      </c>
      <c r="G98" s="224"/>
      <c r="H98" s="224"/>
      <c r="I98" s="224"/>
      <c r="J98" s="224"/>
      <c r="K98" s="224"/>
      <c r="L98" s="132"/>
      <c r="M98" s="536" t="s">
        <v>15</v>
      </c>
      <c r="N98" s="537"/>
      <c r="O98" s="537"/>
      <c r="P98" s="538"/>
      <c r="S98" s="129"/>
    </row>
    <row r="99" spans="3:19" s="123" customFormat="1" ht="50.1" customHeight="1" thickBot="1" x14ac:dyDescent="0.25">
      <c r="C99" s="535"/>
      <c r="D99" s="535"/>
      <c r="E99" s="229"/>
      <c r="F99" s="229"/>
      <c r="G99" s="225"/>
      <c r="H99" s="225"/>
      <c r="I99" s="225"/>
      <c r="J99" s="225"/>
      <c r="K99" s="225"/>
      <c r="L99" s="176"/>
      <c r="M99" s="540"/>
      <c r="N99" s="541"/>
      <c r="O99" s="541"/>
      <c r="P99" s="542"/>
      <c r="S99" s="129"/>
    </row>
    <row r="100" spans="3:19" s="123" customFormat="1" ht="50.1" customHeight="1" x14ac:dyDescent="0.2">
      <c r="C100" s="535"/>
      <c r="D100" s="535"/>
      <c r="E100" s="229"/>
      <c r="F100" s="229"/>
      <c r="G100" s="225"/>
      <c r="H100" s="225"/>
      <c r="I100" s="225"/>
      <c r="J100" s="225"/>
      <c r="K100" s="225"/>
      <c r="L100" s="176"/>
      <c r="M100" s="539"/>
      <c r="N100" s="539"/>
      <c r="O100" s="539"/>
      <c r="P100" s="539"/>
      <c r="S100" s="129"/>
    </row>
    <row r="101" spans="3:19" s="123" customFormat="1" ht="50.1" customHeight="1" x14ac:dyDescent="0.2">
      <c r="C101" s="534"/>
      <c r="D101" s="534"/>
      <c r="E101" s="230"/>
      <c r="F101" s="230"/>
      <c r="G101" s="226"/>
      <c r="H101" s="226"/>
      <c r="I101" s="226"/>
      <c r="J101" s="226"/>
      <c r="K101" s="227"/>
      <c r="L101" s="177"/>
      <c r="M101" s="177"/>
      <c r="N101" s="177"/>
      <c r="O101" s="177"/>
      <c r="P101" s="177"/>
      <c r="S101" s="129"/>
    </row>
    <row r="102" spans="3:19" s="123" customFormat="1" ht="50.1" customHeight="1" x14ac:dyDescent="0.2">
      <c r="C102" s="534"/>
      <c r="D102" s="534"/>
      <c r="E102" s="230"/>
      <c r="F102" s="230"/>
      <c r="G102" s="226"/>
      <c r="H102" s="226"/>
      <c r="I102" s="226"/>
      <c r="J102" s="226"/>
      <c r="K102" s="227"/>
      <c r="L102" s="177"/>
      <c r="M102" s="177"/>
      <c r="N102" s="177"/>
      <c r="O102" s="177"/>
      <c r="P102" s="177"/>
      <c r="S102" s="129"/>
    </row>
    <row r="103" spans="3:19" s="123" customFormat="1" x14ac:dyDescent="0.2">
      <c r="K103" s="221"/>
      <c r="S103" s="129"/>
    </row>
    <row r="104" spans="3:19" s="123" customFormat="1" x14ac:dyDescent="0.2">
      <c r="K104" s="221"/>
      <c r="S104" s="129"/>
    </row>
  </sheetData>
  <sheetProtection algorithmName="SHA-512" hashValue="3T43B6NY7hqaJrbWU3VnM6M9e8pG84e+phEF5czczN8XQBquze9QpBzpCFyOUPxYRHoJ21LR/Dcz3fZUDR9s5Q==" saltValue="qvUGcWZEDTzTVRKVqwATCA==" spinCount="100000" sheet="1" formatCells="0" formatColumns="0" formatRows="0" insertColumns="0" insertRows="0" insertHyperlinks="0" deleteColumns="0" deleteRows="0" sort="0" autoFilter="0" pivotTables="0"/>
  <mergeCells count="66">
    <mergeCell ref="AC88:AC93"/>
    <mergeCell ref="V87:X87"/>
    <mergeCell ref="C95:P95"/>
    <mergeCell ref="C96:P96"/>
    <mergeCell ref="M91:N91"/>
    <mergeCell ref="O89:P89"/>
    <mergeCell ref="C93:P93"/>
    <mergeCell ref="R91:S91"/>
    <mergeCell ref="I87:J87"/>
    <mergeCell ref="I89:J89"/>
    <mergeCell ref="I91:J91"/>
    <mergeCell ref="C86:Q86"/>
    <mergeCell ref="M87:P87"/>
    <mergeCell ref="O91:P91"/>
    <mergeCell ref="AB88:AB93"/>
    <mergeCell ref="C101:D101"/>
    <mergeCell ref="M89:N89"/>
    <mergeCell ref="R89:S90"/>
    <mergeCell ref="C102:D102"/>
    <mergeCell ref="C99:D99"/>
    <mergeCell ref="C98:D98"/>
    <mergeCell ref="M98:P98"/>
    <mergeCell ref="C100:D100"/>
    <mergeCell ref="M100:P100"/>
    <mergeCell ref="M99:P99"/>
    <mergeCell ref="C75:Q75"/>
    <mergeCell ref="L5:M5"/>
    <mergeCell ref="N5:R5"/>
    <mergeCell ref="L6:M6"/>
    <mergeCell ref="N6:R6"/>
    <mergeCell ref="L10:M10"/>
    <mergeCell ref="N10:R10"/>
    <mergeCell ref="Q12:S13"/>
    <mergeCell ref="C40:Q40"/>
    <mergeCell ref="C60:Q60"/>
    <mergeCell ref="C70:Q70"/>
    <mergeCell ref="E16:E17"/>
    <mergeCell ref="C15:Q15"/>
    <mergeCell ref="C13:D14"/>
    <mergeCell ref="G12:J12"/>
    <mergeCell ref="K12:K14"/>
    <mergeCell ref="C82:Q82"/>
    <mergeCell ref="F13:F14"/>
    <mergeCell ref="F3:K10"/>
    <mergeCell ref="B3:D3"/>
    <mergeCell ref="B5:C5"/>
    <mergeCell ref="B6:C6"/>
    <mergeCell ref="B4:C4"/>
    <mergeCell ref="L3:R3"/>
    <mergeCell ref="L4:M4"/>
    <mergeCell ref="N4:R4"/>
    <mergeCell ref="B9:C9"/>
    <mergeCell ref="B10:C10"/>
    <mergeCell ref="C12:D12"/>
    <mergeCell ref="L12:P12"/>
    <mergeCell ref="L9:M9"/>
    <mergeCell ref="N9:R9"/>
    <mergeCell ref="C22:Q22"/>
    <mergeCell ref="C48:Q48"/>
    <mergeCell ref="E13:E14"/>
    <mergeCell ref="G13:G14"/>
    <mergeCell ref="H13:H14"/>
    <mergeCell ref="I13:I14"/>
    <mergeCell ref="J13:J14"/>
    <mergeCell ref="C28:Q28"/>
    <mergeCell ref="C33:Q33"/>
  </mergeCells>
  <phoneticPr fontId="5" type="noConversion"/>
  <conditionalFormatting sqref="L13">
    <cfRule type="containsText" dxfId="51" priority="35" operator="containsText" text="Non">
      <formula>NOT(ISERROR(SEARCH("Non",L13)))</formula>
    </cfRule>
    <cfRule type="containsText" dxfId="50" priority="33" operator="containsText" text="Non">
      <formula>NOT(ISERROR(SEARCH("Non",L13)))</formula>
    </cfRule>
    <cfRule type="containsText" dxfId="49" priority="34" operator="containsText" text="Non">
      <formula>NOT(ISERROR(SEARCH("Non",L13)))</formula>
    </cfRule>
  </conditionalFormatting>
  <conditionalFormatting sqref="L16:L21">
    <cfRule type="colorScale" priority="26">
      <colorScale>
        <cfvo type="min"/>
        <cfvo type="percentile" val="50"/>
        <cfvo type="max"/>
        <color rgb="FFF8696B"/>
        <color rgb="FFFFEB84"/>
        <color rgb="FF63BE7B"/>
      </colorScale>
    </cfRule>
    <cfRule type="containsText" dxfId="48" priority="25" operator="containsText" text="Non">
      <formula>NOT(ISERROR(SEARCH("Non",L16)))</formula>
    </cfRule>
  </conditionalFormatting>
  <conditionalFormatting sqref="L23:L27">
    <cfRule type="colorScale" priority="28">
      <colorScale>
        <cfvo type="min"/>
        <cfvo type="percentile" val="50"/>
        <cfvo type="max"/>
        <color rgb="FFF8696B"/>
        <color rgb="FFFFEB84"/>
        <color rgb="FF63BE7B"/>
      </colorScale>
    </cfRule>
    <cfRule type="containsText" dxfId="47" priority="27" operator="containsText" text="Non">
      <formula>NOT(ISERROR(SEARCH("Non",L23)))</formula>
    </cfRule>
  </conditionalFormatting>
  <conditionalFormatting sqref="L29:L32">
    <cfRule type="colorScale" priority="30">
      <colorScale>
        <cfvo type="min"/>
        <cfvo type="percentile" val="50"/>
        <cfvo type="max"/>
        <color rgb="FFF8696B"/>
        <color rgb="FFFFEB84"/>
        <color rgb="FF63BE7B"/>
      </colorScale>
    </cfRule>
    <cfRule type="containsText" dxfId="46" priority="29" operator="containsText" text="Non">
      <formula>NOT(ISERROR(SEARCH("Non",L29)))</formula>
    </cfRule>
  </conditionalFormatting>
  <conditionalFormatting sqref="L34:L39">
    <cfRule type="colorScale" priority="18">
      <colorScale>
        <cfvo type="min"/>
        <cfvo type="percentile" val="50"/>
        <cfvo type="max"/>
        <color rgb="FFF8696B"/>
        <color rgb="FFFFEB84"/>
        <color rgb="FF63BE7B"/>
      </colorScale>
    </cfRule>
    <cfRule type="containsText" dxfId="45" priority="17" operator="containsText" text="Non">
      <formula>NOT(ISERROR(SEARCH("Non",L34)))</formula>
    </cfRule>
  </conditionalFormatting>
  <conditionalFormatting sqref="L41:L47">
    <cfRule type="containsText" dxfId="44" priority="19" operator="containsText" text="Non">
      <formula>NOT(ISERROR(SEARCH("Non",L41)))</formula>
    </cfRule>
    <cfRule type="colorScale" priority="20">
      <colorScale>
        <cfvo type="min"/>
        <cfvo type="percentile" val="50"/>
        <cfvo type="max"/>
        <color rgb="FFF8696B"/>
        <color rgb="FFFFEB84"/>
        <color rgb="FF63BE7B"/>
      </colorScale>
    </cfRule>
  </conditionalFormatting>
  <conditionalFormatting sqref="L49:L59">
    <cfRule type="colorScale" priority="12">
      <colorScale>
        <cfvo type="min"/>
        <cfvo type="percentile" val="50"/>
        <cfvo type="max"/>
        <color rgb="FFF8696B"/>
        <color rgb="FFFFEB84"/>
        <color rgb="FF63BE7B"/>
      </colorScale>
    </cfRule>
    <cfRule type="containsText" dxfId="43" priority="11" operator="containsText" text="Non">
      <formula>NOT(ISERROR(SEARCH("Non",L49)))</formula>
    </cfRule>
  </conditionalFormatting>
  <conditionalFormatting sqref="L61:L69">
    <cfRule type="containsText" dxfId="42" priority="21" operator="containsText" text="Non">
      <formula>NOT(ISERROR(SEARCH("Non",L61)))</formula>
    </cfRule>
    <cfRule type="colorScale" priority="22">
      <colorScale>
        <cfvo type="min"/>
        <cfvo type="percentile" val="50"/>
        <cfvo type="max"/>
        <color rgb="FFF8696B"/>
        <color rgb="FFFFEB84"/>
        <color rgb="FF63BE7B"/>
      </colorScale>
    </cfRule>
  </conditionalFormatting>
  <conditionalFormatting sqref="L71:L74 L76:L81">
    <cfRule type="containsText" dxfId="41" priority="23" operator="containsText" text="Non">
      <formula>NOT(ISERROR(SEARCH("Non",L71)))</formula>
    </cfRule>
    <cfRule type="colorScale" priority="24">
      <colorScale>
        <cfvo type="min"/>
        <cfvo type="percentile" val="50"/>
        <cfvo type="max"/>
        <color rgb="FFF8696B"/>
        <color rgb="FFFFEB84"/>
        <color rgb="FF63BE7B"/>
      </colorScale>
    </cfRule>
  </conditionalFormatting>
  <conditionalFormatting sqref="L83:L85">
    <cfRule type="containsText" dxfId="40" priority="31" operator="containsText" text="Non">
      <formula>NOT(ISERROR(SEARCH("Non",L83)))</formula>
    </cfRule>
    <cfRule type="colorScale" priority="32">
      <colorScale>
        <cfvo type="min"/>
        <cfvo type="percentile" val="50"/>
        <cfvo type="max"/>
        <color rgb="FFF8696B"/>
        <color rgb="FFFFEB84"/>
        <color rgb="FF63BE7B"/>
      </colorScale>
    </cfRule>
  </conditionalFormatting>
  <conditionalFormatting sqref="M89:N89">
    <cfRule type="containsText" dxfId="39" priority="10" operator="containsText" text="!">
      <formula>NOT(ISERROR(SEARCH("!",M89)))</formula>
    </cfRule>
  </conditionalFormatting>
  <conditionalFormatting sqref="M87:P87">
    <cfRule type="cellIs" dxfId="38" priority="16" operator="greaterThan">
      <formula>0.5</formula>
    </cfRule>
    <cfRule type="cellIs" dxfId="37" priority="15" operator="lessThan">
      <formula>0.5</formula>
    </cfRule>
    <cfRule type="cellIs" dxfId="36" priority="14" operator="greaterThan">
      <formula>0.5</formula>
    </cfRule>
  </conditionalFormatting>
  <conditionalFormatting sqref="Q16:Q21 Q23:Q27 Q29:Q32 Q34:Q39 Q41:Q47 Q49:Q59 Q61:Q69 Q71:Q74 Q76:Q81 Q83:Q85">
    <cfRule type="containsText" dxfId="35" priority="13" operator="containsText" text="?">
      <formula>NOT(ISERROR(SEARCH("?",Q16)))</formula>
    </cfRule>
  </conditionalFormatting>
  <conditionalFormatting sqref="R91:S91">
    <cfRule type="cellIs" dxfId="34" priority="3" operator="greaterThan">
      <formula>0</formula>
    </cfRule>
  </conditionalFormatting>
  <conditionalFormatting sqref="S15 S22 S28 S33 S40 S48 S60 S70 S82">
    <cfRule type="cellIs" dxfId="33" priority="8" operator="greaterThan">
      <formula>1</formula>
    </cfRule>
    <cfRule type="cellIs" dxfId="32" priority="9" operator="equal">
      <formula>1</formula>
    </cfRule>
  </conditionalFormatting>
  <conditionalFormatting sqref="S75">
    <cfRule type="cellIs" dxfId="31" priority="2" operator="equal">
      <formula>1</formula>
    </cfRule>
    <cfRule type="cellIs" dxfId="30" priority="1" operator="greaterThan">
      <formula>1</formula>
    </cfRule>
  </conditionalFormatting>
  <conditionalFormatting sqref="U15">
    <cfRule type="containsText" dxfId="29" priority="4" operator="containsText" text="Erreur saisie">
      <formula>NOT(ISERROR(SEARCH("Erreur saisie",U15)))</formula>
    </cfRule>
    <cfRule type="containsText" dxfId="28" priority="5" operator="containsText" text="Saisie OK">
      <formula>NOT(ISERROR(SEARCH("Saisie OK",U15)))</formula>
    </cfRule>
    <cfRule type="containsText" dxfId="27" priority="6" operator="containsText" text="Invalide">
      <formula>NOT(ISERROR(SEARCH("Invalide",U15)))</formula>
    </cfRule>
    <cfRule type="containsText" dxfId="26" priority="7" operator="containsText" text="VALIDE">
      <formula>NOT(ISERROR(SEARCH("VALIDE",U15)))</formula>
    </cfRule>
  </conditionalFormatting>
  <pageMargins left="0.25" right="0.25" top="0.75" bottom="0.75" header="0.3" footer="0.3"/>
  <pageSetup paperSize="8" scale="45" fitToHeight="2" orientation="landscape"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tabColor rgb="FF0066FF"/>
    <pageSetUpPr fitToPage="1"/>
  </sheetPr>
  <dimension ref="B1:AU103"/>
  <sheetViews>
    <sheetView tabSelected="1" zoomScale="50" zoomScaleNormal="50" workbookViewId="0">
      <selection activeCell="L16" sqref="L16"/>
    </sheetView>
  </sheetViews>
  <sheetFormatPr baseColWidth="10" defaultColWidth="11" defaultRowHeight="14.25" x14ac:dyDescent="0.2"/>
  <cols>
    <col min="1" max="1" width="1.625" style="13" customWidth="1"/>
    <col min="2" max="3" width="10.625" style="13" customWidth="1"/>
    <col min="4" max="4" width="53.625" style="13" customWidth="1"/>
    <col min="5" max="5" width="70.625" style="13" customWidth="1"/>
    <col min="6" max="6" width="10.125" style="13" customWidth="1"/>
    <col min="7" max="10" width="15.625" style="13" customWidth="1"/>
    <col min="11" max="11" width="5.125" style="13" customWidth="1"/>
    <col min="12" max="12" width="11.875" style="13" customWidth="1"/>
    <col min="13" max="13" width="9.125" style="14" customWidth="1"/>
    <col min="14" max="15" width="8.75" style="13" hidden="1" customWidth="1"/>
    <col min="16" max="16" width="8.875" style="13" hidden="1" customWidth="1"/>
    <col min="17" max="31" width="11" style="13" hidden="1" customWidth="1"/>
    <col min="32" max="32" width="0" style="13" hidden="1" customWidth="1"/>
    <col min="33" max="16384" width="11" style="13"/>
  </cols>
  <sheetData>
    <row r="1" spans="2:47" ht="21" customHeight="1" x14ac:dyDescent="0.2"/>
    <row r="2" spans="2:47" ht="230.65" customHeight="1" thickBot="1" x14ac:dyDescent="0.25"/>
    <row r="3" spans="2:47" ht="30" customHeight="1" x14ac:dyDescent="0.2">
      <c r="B3" s="563" t="s">
        <v>153</v>
      </c>
      <c r="C3" s="564"/>
      <c r="D3" s="565"/>
      <c r="E3" s="566"/>
      <c r="F3" s="566"/>
      <c r="G3" s="566"/>
      <c r="H3" s="566"/>
      <c r="I3" s="566"/>
      <c r="J3" s="566"/>
    </row>
    <row r="4" spans="2:47" ht="30" customHeight="1" x14ac:dyDescent="0.2">
      <c r="B4" s="567" t="s">
        <v>133</v>
      </c>
      <c r="C4" s="568"/>
      <c r="D4" s="34" t="s">
        <v>158</v>
      </c>
      <c r="E4" s="566"/>
      <c r="F4" s="566"/>
      <c r="G4" s="566"/>
      <c r="H4" s="566"/>
      <c r="I4" s="566"/>
      <c r="J4" s="566"/>
    </row>
    <row r="5" spans="2:47" ht="30" customHeight="1" x14ac:dyDescent="0.2">
      <c r="B5" s="567" t="s">
        <v>143</v>
      </c>
      <c r="C5" s="568"/>
      <c r="D5" s="34">
        <v>2022</v>
      </c>
      <c r="E5" s="566"/>
      <c r="F5" s="566"/>
      <c r="G5" s="566"/>
      <c r="H5" s="566"/>
      <c r="I5" s="566"/>
      <c r="J5" s="566"/>
    </row>
    <row r="6" spans="2:47" ht="30" customHeight="1" x14ac:dyDescent="0.2">
      <c r="B6" s="567" t="s">
        <v>319</v>
      </c>
      <c r="C6" s="568"/>
      <c r="D6" s="34" t="s">
        <v>156</v>
      </c>
      <c r="E6" s="566"/>
      <c r="F6" s="566"/>
      <c r="G6" s="566"/>
      <c r="H6" s="566"/>
      <c r="I6" s="566"/>
      <c r="J6" s="566"/>
    </row>
    <row r="7" spans="2:47" ht="30" customHeight="1" x14ac:dyDescent="0.2">
      <c r="B7" s="567" t="s">
        <v>2</v>
      </c>
      <c r="C7" s="568"/>
      <c r="D7" s="34" t="s">
        <v>145</v>
      </c>
      <c r="E7" s="566"/>
      <c r="F7" s="566"/>
      <c r="G7" s="566"/>
      <c r="H7" s="566"/>
      <c r="I7" s="566"/>
      <c r="J7" s="566"/>
    </row>
    <row r="8" spans="2:47" ht="30" customHeight="1" x14ac:dyDescent="0.2">
      <c r="B8" s="567" t="s">
        <v>3</v>
      </c>
      <c r="C8" s="568"/>
      <c r="D8" s="34" t="s">
        <v>146</v>
      </c>
      <c r="E8" s="566"/>
      <c r="F8" s="566"/>
      <c r="G8" s="566"/>
      <c r="H8" s="566"/>
      <c r="I8" s="566"/>
      <c r="J8" s="566"/>
    </row>
    <row r="9" spans="2:47" ht="30" customHeight="1" x14ac:dyDescent="0.2">
      <c r="B9" s="567" t="s">
        <v>4</v>
      </c>
      <c r="C9" s="569"/>
      <c r="D9" s="12"/>
      <c r="E9" s="566"/>
      <c r="F9" s="566"/>
      <c r="G9" s="566"/>
      <c r="H9" s="566"/>
      <c r="I9" s="566"/>
      <c r="J9" s="566"/>
    </row>
    <row r="10" spans="2:47" ht="30" customHeight="1" thickBot="1" x14ac:dyDescent="0.25">
      <c r="B10" s="570" t="s">
        <v>5</v>
      </c>
      <c r="C10" s="571"/>
      <c r="D10" s="35" t="s">
        <v>315</v>
      </c>
      <c r="E10" s="566"/>
      <c r="F10" s="566"/>
      <c r="G10" s="566"/>
      <c r="H10" s="566"/>
      <c r="I10" s="566"/>
      <c r="J10" s="566"/>
    </row>
    <row r="11" spans="2:47" s="123" customFormat="1" ht="9.9499999999999993" customHeight="1" x14ac:dyDescent="0.2">
      <c r="M11" s="129"/>
    </row>
    <row r="12" spans="2:47" s="123" customFormat="1" ht="80.099999999999994" customHeight="1" x14ac:dyDescent="0.2">
      <c r="C12" s="512" t="s">
        <v>160</v>
      </c>
      <c r="D12" s="513"/>
      <c r="E12" s="124" t="s">
        <v>352</v>
      </c>
      <c r="F12" s="581" t="s">
        <v>349</v>
      </c>
      <c r="G12" s="581"/>
      <c r="H12" s="581"/>
      <c r="I12" s="581"/>
      <c r="J12" s="581"/>
      <c r="K12" s="126"/>
      <c r="L12" s="178"/>
      <c r="M12" s="125"/>
      <c r="AU12" s="204"/>
    </row>
    <row r="13" spans="2:47" s="123" customFormat="1" ht="24.95" customHeight="1" x14ac:dyDescent="0.2">
      <c r="C13" s="582" t="s">
        <v>7</v>
      </c>
      <c r="D13" s="583"/>
      <c r="E13" s="484" t="s">
        <v>16</v>
      </c>
      <c r="F13" s="127" t="s">
        <v>46</v>
      </c>
      <c r="G13" s="50">
        <v>1</v>
      </c>
      <c r="H13" s="51">
        <v>2</v>
      </c>
      <c r="I13" s="52">
        <v>3</v>
      </c>
      <c r="J13" s="53">
        <v>4</v>
      </c>
      <c r="K13" s="126"/>
      <c r="L13" s="178"/>
      <c r="M13" s="138"/>
    </row>
    <row r="14" spans="2:47" s="123" customFormat="1" ht="67.5" customHeight="1" x14ac:dyDescent="0.2">
      <c r="C14" s="584"/>
      <c r="D14" s="585"/>
      <c r="E14" s="485"/>
      <c r="F14" s="203" t="s">
        <v>351</v>
      </c>
      <c r="G14" s="57" t="s">
        <v>354</v>
      </c>
      <c r="H14" s="58" t="s">
        <v>49</v>
      </c>
      <c r="I14" s="58" t="s">
        <v>50</v>
      </c>
      <c r="J14" s="58" t="s">
        <v>51</v>
      </c>
      <c r="K14" s="126"/>
      <c r="L14" s="132" t="s">
        <v>6</v>
      </c>
      <c r="M14" s="179"/>
    </row>
    <row r="15" spans="2:47" s="123" customFormat="1" ht="30" customHeight="1" x14ac:dyDescent="0.2">
      <c r="C15" s="527" t="s">
        <v>124</v>
      </c>
      <c r="D15" s="487"/>
      <c r="E15" s="487"/>
      <c r="F15" s="487"/>
      <c r="G15" s="487"/>
      <c r="H15" s="487"/>
      <c r="I15" s="487"/>
      <c r="J15" s="487"/>
      <c r="K15" s="487"/>
      <c r="L15" s="134">
        <v>0.05</v>
      </c>
      <c r="M15" s="61">
        <f>SUM(L16:L21)</f>
        <v>1</v>
      </c>
      <c r="O15" s="62" t="str">
        <f>IF(M15=100%,"Valide",IF(M15&lt;100%,"Invalide",IF(M15&gt;100%,"Invalide")))</f>
        <v>Valide</v>
      </c>
      <c r="P15" s="135"/>
      <c r="Q15" s="64" t="s">
        <v>30</v>
      </c>
      <c r="R15" s="64" t="s">
        <v>31</v>
      </c>
      <c r="S15" s="64" t="s">
        <v>32</v>
      </c>
      <c r="T15" s="64" t="s">
        <v>33</v>
      </c>
      <c r="U15" s="64" t="s">
        <v>34</v>
      </c>
      <c r="V15" s="64" t="s">
        <v>35</v>
      </c>
      <c r="W15" s="64" t="s">
        <v>36</v>
      </c>
      <c r="X15" s="64" t="s">
        <v>37</v>
      </c>
      <c r="Y15" s="64" t="s">
        <v>38</v>
      </c>
      <c r="Z15" s="64" t="s">
        <v>39</v>
      </c>
      <c r="AA15" s="64" t="s">
        <v>40</v>
      </c>
      <c r="AB15" s="64" t="s">
        <v>41</v>
      </c>
      <c r="AC15" s="64" t="s">
        <v>42</v>
      </c>
      <c r="AD15" s="64" t="s">
        <v>43</v>
      </c>
    </row>
    <row r="16" spans="2:47" s="123" customFormat="1" ht="64.5" customHeight="1" x14ac:dyDescent="0.2">
      <c r="C16" s="136" t="s">
        <v>23</v>
      </c>
      <c r="D16" s="93" t="s">
        <v>265</v>
      </c>
      <c r="E16" s="588" t="s">
        <v>340</v>
      </c>
      <c r="F16" s="180"/>
      <c r="G16" s="181"/>
      <c r="H16" s="181"/>
      <c r="I16" s="181"/>
      <c r="J16" s="181"/>
      <c r="K16" s="69" t="str">
        <f>IF(S16&gt;1,"?",(IF(X16&gt;0,"?","")))</f>
        <v/>
      </c>
      <c r="L16" s="137">
        <v>0.2</v>
      </c>
      <c r="M16" s="138"/>
      <c r="O16" s="139" t="str">
        <f>IF(M15=100%,"Valide",IF(M15&lt;100%,"Invalide",IF(M15&gt;100%,"Invalide")))</f>
        <v>Valide</v>
      </c>
      <c r="P16" s="140">
        <f>Q16</f>
        <v>0.2</v>
      </c>
      <c r="Q16" s="74">
        <f>L16</f>
        <v>0.2</v>
      </c>
      <c r="R16" s="75">
        <f>IF(J16&lt;&gt;"",1,IF(I16&lt;&gt;"",2/3,IF(H16&lt;&gt;"",1/3,0)))*Q16*20</f>
        <v>0</v>
      </c>
      <c r="S16" s="75">
        <f>IF(F16="",IF(G16&lt;&gt;"",1,0)+IF(H16&lt;&gt;"",1,0)+IF(I16&lt;&gt;"",1,0)+IF(J16&lt;&gt;"",1,0),0)</f>
        <v>0</v>
      </c>
      <c r="T16" s="75">
        <f>IF(F16&lt;&gt;"",0,IF(G16="",(R16/(Q16*20)),0.02+(R16/(Q16*20))))</f>
        <v>0</v>
      </c>
      <c r="U16" s="75">
        <f>IF(F16&lt;&gt;"",0,Q16)</f>
        <v>0.2</v>
      </c>
      <c r="V16" s="75">
        <f>IF(K16&lt;&gt;"",1,0)</f>
        <v>0</v>
      </c>
      <c r="W16" s="75" t="b">
        <f>IF(F16="",OR(G16&lt;&gt;"",H16&lt;&gt;"",I16&lt;&gt;"",J16&lt;&gt;""),0)</f>
        <v>0</v>
      </c>
      <c r="X16" s="75">
        <f>IF(F16&lt;&gt;"",IF(G16&lt;&gt;"",1,0)+IF(H16&lt;&gt;"",1,0)+IF(I16&lt;&gt;"",1,0)+IF(J16&lt;&gt;"",1,0),0)</f>
        <v>0</v>
      </c>
      <c r="Y16" s="75" t="b">
        <f>OR(W16=FALSE,W17=FALSE,W18=FALSE,W19=FALSE,W20=FALSE,W21=FALSE)</f>
        <v>1</v>
      </c>
      <c r="Z16" s="76">
        <f>SUM(U16:U21)</f>
        <v>1</v>
      </c>
      <c r="AA16" s="77">
        <f>L15</f>
        <v>0.05</v>
      </c>
      <c r="AB16" s="75">
        <f>SUM(T16:T21)</f>
        <v>0</v>
      </c>
      <c r="AC16" s="75">
        <f>IF(SUM(S16:S21)=0,0,1)</f>
        <v>0</v>
      </c>
      <c r="AD16" s="78">
        <f>IF(AC16=1,SUMPRODUCT(R16:R21,S16:S21)/SUMPRODUCT(Q16:Q21,S16:S21),0)</f>
        <v>0</v>
      </c>
    </row>
    <row r="17" spans="3:30" s="123" customFormat="1" ht="86.45" customHeight="1" x14ac:dyDescent="0.2">
      <c r="C17" s="136" t="s">
        <v>90</v>
      </c>
      <c r="D17" s="68" t="s">
        <v>266</v>
      </c>
      <c r="E17" s="589"/>
      <c r="F17" s="182"/>
      <c r="G17" s="181"/>
      <c r="H17" s="181"/>
      <c r="I17" s="181"/>
      <c r="J17" s="181"/>
      <c r="K17" s="69" t="str">
        <f t="shared" ref="K17:K21" si="0">IF(S17&gt;1,"?",(IF(X17&gt;0,"?","")))</f>
        <v/>
      </c>
      <c r="L17" s="137">
        <v>0.15</v>
      </c>
      <c r="M17" s="138"/>
      <c r="O17" s="133"/>
      <c r="P17" s="141"/>
      <c r="Q17" s="74">
        <f t="shared" ref="Q17:Q21" si="1">L17</f>
        <v>0.15</v>
      </c>
      <c r="R17" s="75">
        <f t="shared" ref="R17:R21" si="2">IF(J17&lt;&gt;"",1,IF(I17&lt;&gt;"",2/3,IF(H17&lt;&gt;"",1/3,0)))*Q17*20</f>
        <v>0</v>
      </c>
      <c r="S17" s="75">
        <f t="shared" ref="S17:S21" si="3">IF(F17="",IF(G17&lt;&gt;"",1,0)+IF(H17&lt;&gt;"",1,0)+IF(I17&lt;&gt;"",1,0)+IF(J17&lt;&gt;"",1,0),0)</f>
        <v>0</v>
      </c>
      <c r="T17" s="75">
        <f t="shared" ref="T17:T21" si="4">IF(F17&lt;&gt;"",0,IF(G17="",(R17/(Q17*20)),0.02+(R17/(Q17*20))))</f>
        <v>0</v>
      </c>
      <c r="U17" s="75">
        <f t="shared" ref="U17:U21" si="5">IF(F17&lt;&gt;"",0,Q17)</f>
        <v>0.15</v>
      </c>
      <c r="V17" s="75">
        <f t="shared" ref="V17:V21" si="6">IF(K17&lt;&gt;"",1,0)</f>
        <v>0</v>
      </c>
      <c r="W17" s="75" t="b">
        <f t="shared" ref="W17:W21" si="7">IF(F17="",OR(G17&lt;&gt;"",H17&lt;&gt;"",I17&lt;&gt;"",J17&lt;&gt;""),0)</f>
        <v>0</v>
      </c>
      <c r="X17" s="75">
        <f t="shared" ref="X17:X21" si="8">IF(F17&lt;&gt;"",IF(G17&lt;&gt;"",1,0)+IF(H17&lt;&gt;"",1,0)+IF(I17&lt;&gt;"",1,0)+IF(J17&lt;&gt;"",1,0),0)</f>
        <v>0</v>
      </c>
      <c r="Y17" s="81"/>
      <c r="Z17" s="82"/>
      <c r="AA17" s="43"/>
      <c r="AB17" s="43"/>
      <c r="AC17" s="43"/>
      <c r="AD17" s="48"/>
    </row>
    <row r="18" spans="3:30" s="123" customFormat="1" ht="36.950000000000003" customHeight="1" x14ac:dyDescent="0.2">
      <c r="C18" s="136" t="s">
        <v>91</v>
      </c>
      <c r="D18" s="85" t="s">
        <v>267</v>
      </c>
      <c r="E18" s="67" t="s">
        <v>341</v>
      </c>
      <c r="F18" s="182"/>
      <c r="G18" s="181"/>
      <c r="H18" s="181"/>
      <c r="I18" s="181"/>
      <c r="J18" s="181"/>
      <c r="K18" s="69" t="str">
        <f t="shared" si="0"/>
        <v/>
      </c>
      <c r="L18" s="137">
        <v>0.2</v>
      </c>
      <c r="M18" s="142"/>
      <c r="N18" s="143"/>
      <c r="O18" s="143"/>
      <c r="P18" s="141"/>
      <c r="Q18" s="74">
        <f t="shared" si="1"/>
        <v>0.2</v>
      </c>
      <c r="R18" s="75">
        <f t="shared" si="2"/>
        <v>0</v>
      </c>
      <c r="S18" s="75">
        <f t="shared" si="3"/>
        <v>0</v>
      </c>
      <c r="T18" s="75">
        <f t="shared" si="4"/>
        <v>0</v>
      </c>
      <c r="U18" s="75">
        <f t="shared" si="5"/>
        <v>0.2</v>
      </c>
      <c r="V18" s="75">
        <f t="shared" si="6"/>
        <v>0</v>
      </c>
      <c r="W18" s="75" t="b">
        <f t="shared" si="7"/>
        <v>0</v>
      </c>
      <c r="X18" s="75">
        <f t="shared" si="8"/>
        <v>0</v>
      </c>
      <c r="Y18" s="81"/>
      <c r="Z18" s="83"/>
      <c r="AA18" s="43"/>
      <c r="AB18" s="43"/>
      <c r="AC18" s="43"/>
      <c r="AD18" s="48"/>
    </row>
    <row r="19" spans="3:30" s="123" customFormat="1" ht="156.4" customHeight="1" x14ac:dyDescent="0.2">
      <c r="C19" s="136" t="s">
        <v>92</v>
      </c>
      <c r="D19" s="68" t="s">
        <v>268</v>
      </c>
      <c r="E19" s="90" t="s">
        <v>342</v>
      </c>
      <c r="F19" s="182"/>
      <c r="G19" s="181"/>
      <c r="H19" s="181"/>
      <c r="I19" s="181"/>
      <c r="J19" s="181"/>
      <c r="K19" s="69" t="str">
        <f t="shared" si="0"/>
        <v/>
      </c>
      <c r="L19" s="137">
        <v>0.2</v>
      </c>
      <c r="M19" s="142"/>
      <c r="N19" s="143"/>
      <c r="O19" s="143"/>
      <c r="P19" s="141"/>
      <c r="Q19" s="74">
        <f t="shared" si="1"/>
        <v>0.2</v>
      </c>
      <c r="R19" s="75">
        <f t="shared" si="2"/>
        <v>0</v>
      </c>
      <c r="S19" s="75">
        <f t="shared" si="3"/>
        <v>0</v>
      </c>
      <c r="T19" s="75">
        <f t="shared" si="4"/>
        <v>0</v>
      </c>
      <c r="U19" s="75">
        <f t="shared" si="5"/>
        <v>0.2</v>
      </c>
      <c r="V19" s="75">
        <f t="shared" si="6"/>
        <v>0</v>
      </c>
      <c r="W19" s="75" t="b">
        <f t="shared" si="7"/>
        <v>0</v>
      </c>
      <c r="X19" s="75">
        <f t="shared" si="8"/>
        <v>0</v>
      </c>
      <c r="Y19" s="81"/>
      <c r="Z19" s="83"/>
      <c r="AA19" s="43"/>
      <c r="AB19" s="43"/>
      <c r="AC19" s="43"/>
      <c r="AD19" s="48"/>
    </row>
    <row r="20" spans="3:30" s="123" customFormat="1" ht="93.95" customHeight="1" x14ac:dyDescent="0.2">
      <c r="C20" s="136" t="s">
        <v>93</v>
      </c>
      <c r="D20" s="85" t="s">
        <v>269</v>
      </c>
      <c r="E20" s="67" t="s">
        <v>344</v>
      </c>
      <c r="F20" s="182"/>
      <c r="G20" s="181"/>
      <c r="H20" s="181"/>
      <c r="I20" s="181"/>
      <c r="J20" s="181"/>
      <c r="K20" s="69" t="str">
        <f t="shared" si="0"/>
        <v/>
      </c>
      <c r="L20" s="137">
        <v>0.15</v>
      </c>
      <c r="M20" s="138"/>
      <c r="N20" s="133"/>
      <c r="O20" s="133"/>
      <c r="P20" s="141"/>
      <c r="Q20" s="74">
        <f t="shared" si="1"/>
        <v>0.15</v>
      </c>
      <c r="R20" s="75">
        <f t="shared" si="2"/>
        <v>0</v>
      </c>
      <c r="S20" s="75">
        <f t="shared" si="3"/>
        <v>0</v>
      </c>
      <c r="T20" s="75">
        <f t="shared" si="4"/>
        <v>0</v>
      </c>
      <c r="U20" s="75">
        <f t="shared" si="5"/>
        <v>0.15</v>
      </c>
      <c r="V20" s="75">
        <f t="shared" si="6"/>
        <v>0</v>
      </c>
      <c r="W20" s="75" t="b">
        <f t="shared" si="7"/>
        <v>0</v>
      </c>
      <c r="X20" s="75">
        <f t="shared" si="8"/>
        <v>0</v>
      </c>
      <c r="Y20" s="81"/>
      <c r="Z20" s="144"/>
      <c r="AA20" s="43"/>
      <c r="AB20" s="43"/>
      <c r="AC20" s="43"/>
      <c r="AD20" s="48"/>
    </row>
    <row r="21" spans="3:30" s="123" customFormat="1" ht="42.6" customHeight="1" x14ac:dyDescent="0.2">
      <c r="C21" s="136" t="s">
        <v>94</v>
      </c>
      <c r="D21" s="68" t="s">
        <v>125</v>
      </c>
      <c r="E21" s="145" t="s">
        <v>343</v>
      </c>
      <c r="F21" s="182"/>
      <c r="G21" s="181"/>
      <c r="H21" s="181"/>
      <c r="I21" s="181"/>
      <c r="J21" s="181"/>
      <c r="K21" s="69" t="str">
        <f t="shared" si="0"/>
        <v/>
      </c>
      <c r="L21" s="137">
        <v>0.1</v>
      </c>
      <c r="M21" s="138"/>
      <c r="N21" s="133"/>
      <c r="O21" s="133"/>
      <c r="P21" s="141"/>
      <c r="Q21" s="74">
        <f t="shared" si="1"/>
        <v>0.1</v>
      </c>
      <c r="R21" s="75">
        <f t="shared" si="2"/>
        <v>0</v>
      </c>
      <c r="S21" s="75">
        <f t="shared" si="3"/>
        <v>0</v>
      </c>
      <c r="T21" s="75">
        <f t="shared" si="4"/>
        <v>0</v>
      </c>
      <c r="U21" s="75">
        <f t="shared" si="5"/>
        <v>0.1</v>
      </c>
      <c r="V21" s="75">
        <f t="shared" si="6"/>
        <v>0</v>
      </c>
      <c r="W21" s="75" t="b">
        <f t="shared" si="7"/>
        <v>0</v>
      </c>
      <c r="X21" s="75">
        <f t="shared" si="8"/>
        <v>0</v>
      </c>
      <c r="Y21" s="146"/>
      <c r="Z21" s="87">
        <f>Z16*AA16</f>
        <v>0.05</v>
      </c>
      <c r="AA21" s="147"/>
      <c r="AB21" s="147"/>
      <c r="AC21" s="147"/>
      <c r="AD21" s="148"/>
    </row>
    <row r="22" spans="3:30" s="123" customFormat="1" ht="30" customHeight="1" x14ac:dyDescent="0.2">
      <c r="C22" s="480" t="s">
        <v>210</v>
      </c>
      <c r="D22" s="481"/>
      <c r="E22" s="481"/>
      <c r="F22" s="481"/>
      <c r="G22" s="481"/>
      <c r="H22" s="481"/>
      <c r="I22" s="481"/>
      <c r="J22" s="481"/>
      <c r="K22" s="481"/>
      <c r="L22" s="134">
        <v>7.0000000000000007E-2</v>
      </c>
      <c r="M22" s="61">
        <f>SUM(L23:L27)</f>
        <v>0.99999999999999989</v>
      </c>
      <c r="N22" s="143"/>
      <c r="O22" s="143"/>
      <c r="P22" s="141"/>
    </row>
    <row r="23" spans="3:30" s="123" customFormat="1" ht="36.75" customHeight="1" x14ac:dyDescent="0.2">
      <c r="C23" s="136" t="s">
        <v>57</v>
      </c>
      <c r="D23" s="149" t="s">
        <v>270</v>
      </c>
      <c r="E23" s="150" t="s">
        <v>206</v>
      </c>
      <c r="F23" s="183"/>
      <c r="G23" s="184"/>
      <c r="H23" s="184"/>
      <c r="I23" s="184"/>
      <c r="J23" s="184"/>
      <c r="K23" s="91" t="str">
        <f>IF(S23&gt;1,"?",(IF(X23&gt;0,"?","")))</f>
        <v/>
      </c>
      <c r="L23" s="137">
        <v>0.3</v>
      </c>
      <c r="M23" s="138"/>
      <c r="N23" s="133"/>
      <c r="O23" s="133"/>
      <c r="P23" s="141"/>
      <c r="Q23" s="74">
        <f>L23</f>
        <v>0.3</v>
      </c>
      <c r="R23" s="75">
        <f>IF(J23&lt;&gt;"",1,IF(I23&lt;&gt;"",2/3,IF(H23&lt;&gt;"",1/3,0)))*Q23*20</f>
        <v>0</v>
      </c>
      <c r="S23" s="75">
        <f>IF(F23="",IF(G23&lt;&gt;"",1,0)+IF(H23&lt;&gt;"",1,0)+IF(I23&lt;&gt;"",1,0)+IF(J23&lt;&gt;"",1,0),0)</f>
        <v>0</v>
      </c>
      <c r="T23" s="75">
        <f>IF(F23&lt;&gt;"",0,IF(G23="",(R23/(Q23*20)),0.02+(R23/(Q23*20))))</f>
        <v>0</v>
      </c>
      <c r="U23" s="75">
        <f>IF(F23&lt;&gt;"",0,Q23)</f>
        <v>0.3</v>
      </c>
      <c r="V23" s="75">
        <f>IF(K23&lt;&gt;"",1,0)</f>
        <v>0</v>
      </c>
      <c r="W23" s="75" t="b">
        <f>IF(F23="",OR(G23&lt;&gt;"",H23&lt;&gt;"",I23&lt;&gt;"",J23&lt;&gt;""),0)</f>
        <v>0</v>
      </c>
      <c r="X23" s="75">
        <f>IF(F23&lt;&gt;"",IF(G23&lt;&gt;"",1,0)+IF(H23&lt;&gt;"",1,0)+IF(I23&lt;&gt;"",1,0)+IF(J23&lt;&gt;"",1,0),0)</f>
        <v>0</v>
      </c>
      <c r="Y23" s="75" t="b">
        <f>OR(W23=FALSE,W24=FALSE,W25=FALSE,W26=FALSE,W27=FALSE)</f>
        <v>1</v>
      </c>
      <c r="Z23" s="76">
        <f>SUM(U23:U27)</f>
        <v>0.99999999999999989</v>
      </c>
      <c r="AA23" s="77">
        <f>L22</f>
        <v>7.0000000000000007E-2</v>
      </c>
      <c r="AB23" s="75">
        <f>SUM(T23:T27)</f>
        <v>0</v>
      </c>
      <c r="AC23" s="75">
        <f>IF(SUM(S23:S27)=0,0,1)</f>
        <v>0</v>
      </c>
      <c r="AD23" s="78">
        <f>IF(AC23=1,SUMPRODUCT(R23:R27,S23:S27)/SUMPRODUCT(Q23:Q27,S23:S27),0)</f>
        <v>0</v>
      </c>
    </row>
    <row r="24" spans="3:30" s="123" customFormat="1" ht="115.5" customHeight="1" x14ac:dyDescent="0.2">
      <c r="C24" s="136" t="s">
        <v>58</v>
      </c>
      <c r="D24" s="149" t="s">
        <v>271</v>
      </c>
      <c r="E24" s="151" t="s">
        <v>337</v>
      </c>
      <c r="F24" s="183"/>
      <c r="G24" s="184"/>
      <c r="H24" s="184"/>
      <c r="I24" s="184"/>
      <c r="J24" s="184"/>
      <c r="K24" s="91" t="str">
        <f t="shared" ref="K24:K27" si="9">IF(S24&gt;1,"?",(IF(X24&gt;0,"?","")))</f>
        <v/>
      </c>
      <c r="L24" s="137">
        <v>0.2</v>
      </c>
      <c r="M24" s="129"/>
      <c r="Q24" s="74">
        <f t="shared" ref="Q24:Q27" si="10">L24</f>
        <v>0.2</v>
      </c>
      <c r="R24" s="75">
        <f t="shared" ref="R24:R27" si="11">IF(J24&lt;&gt;"",1,IF(I24&lt;&gt;"",2/3,IF(H24&lt;&gt;"",1/3,0)))*Q24*20</f>
        <v>0</v>
      </c>
      <c r="S24" s="75">
        <f t="shared" ref="S24:S27" si="12">IF(F24="",IF(G24&lt;&gt;"",1,0)+IF(H24&lt;&gt;"",1,0)+IF(I24&lt;&gt;"",1,0)+IF(J24&lt;&gt;"",1,0),0)</f>
        <v>0</v>
      </c>
      <c r="T24" s="75">
        <f t="shared" ref="T24:T27" si="13">IF(F24&lt;&gt;"",0,IF(G24="",(R24/(Q24*20)),0.02+(R24/(Q24*20))))</f>
        <v>0</v>
      </c>
      <c r="U24" s="75">
        <f t="shared" ref="U24:U27" si="14">IF(F24&lt;&gt;"",0,Q24)</f>
        <v>0.2</v>
      </c>
      <c r="V24" s="75">
        <f t="shared" ref="V24:V27" si="15">IF(K24&lt;&gt;"",1,0)</f>
        <v>0</v>
      </c>
      <c r="W24" s="75" t="b">
        <f t="shared" ref="W24:W27" si="16">IF(F24="",OR(G24&lt;&gt;"",H24&lt;&gt;"",I24&lt;&gt;"",J24&lt;&gt;""),0)</f>
        <v>0</v>
      </c>
      <c r="X24" s="75">
        <f t="shared" ref="X24:X27" si="17">IF(F24&lt;&gt;"",IF(G24&lt;&gt;"",1,0)+IF(H24&lt;&gt;"",1,0)+IF(I24&lt;&gt;"",1,0)+IF(J24&lt;&gt;"",1,0),0)</f>
        <v>0</v>
      </c>
      <c r="Y24" s="81"/>
      <c r="Z24" s="82"/>
      <c r="AA24" s="43"/>
      <c r="AB24" s="43"/>
      <c r="AC24" s="43"/>
      <c r="AD24" s="48"/>
    </row>
    <row r="25" spans="3:30" s="123" customFormat="1" ht="84.75" customHeight="1" x14ac:dyDescent="0.2">
      <c r="C25" s="136" t="s">
        <v>95</v>
      </c>
      <c r="D25" s="149" t="s">
        <v>272</v>
      </c>
      <c r="E25" s="151" t="s">
        <v>338</v>
      </c>
      <c r="F25" s="183"/>
      <c r="G25" s="184"/>
      <c r="H25" s="184"/>
      <c r="I25" s="184"/>
      <c r="J25" s="184"/>
      <c r="K25" s="91" t="str">
        <f t="shared" si="9"/>
        <v/>
      </c>
      <c r="L25" s="137">
        <v>0.2</v>
      </c>
      <c r="M25" s="152"/>
      <c r="N25" s="153"/>
      <c r="O25" s="153"/>
      <c r="Q25" s="74">
        <f t="shared" si="10"/>
        <v>0.2</v>
      </c>
      <c r="R25" s="75">
        <f t="shared" si="11"/>
        <v>0</v>
      </c>
      <c r="S25" s="75">
        <f t="shared" si="12"/>
        <v>0</v>
      </c>
      <c r="T25" s="75">
        <f t="shared" si="13"/>
        <v>0</v>
      </c>
      <c r="U25" s="75">
        <f t="shared" si="14"/>
        <v>0.2</v>
      </c>
      <c r="V25" s="75">
        <f t="shared" si="15"/>
        <v>0</v>
      </c>
      <c r="W25" s="75" t="b">
        <f t="shared" si="16"/>
        <v>0</v>
      </c>
      <c r="X25" s="75">
        <f t="shared" si="17"/>
        <v>0</v>
      </c>
      <c r="Y25" s="81"/>
      <c r="Z25" s="83"/>
      <c r="AA25" s="43"/>
      <c r="AB25" s="43"/>
      <c r="AC25" s="43"/>
      <c r="AD25" s="48"/>
    </row>
    <row r="26" spans="3:30" s="123" customFormat="1" ht="36.4" customHeight="1" x14ac:dyDescent="0.2">
      <c r="C26" s="136" t="s">
        <v>96</v>
      </c>
      <c r="D26" s="149" t="s">
        <v>318</v>
      </c>
      <c r="E26" s="151" t="s">
        <v>339</v>
      </c>
      <c r="F26" s="183"/>
      <c r="G26" s="184"/>
      <c r="H26" s="184"/>
      <c r="I26" s="184"/>
      <c r="J26" s="184"/>
      <c r="K26" s="91" t="str">
        <f t="shared" si="9"/>
        <v/>
      </c>
      <c r="L26" s="137">
        <v>0.2</v>
      </c>
      <c r="M26" s="152"/>
      <c r="N26" s="153"/>
      <c r="O26" s="153"/>
      <c r="Q26" s="74">
        <f t="shared" si="10"/>
        <v>0.2</v>
      </c>
      <c r="R26" s="75">
        <f t="shared" si="11"/>
        <v>0</v>
      </c>
      <c r="S26" s="75">
        <f t="shared" si="12"/>
        <v>0</v>
      </c>
      <c r="T26" s="75">
        <f t="shared" si="13"/>
        <v>0</v>
      </c>
      <c r="U26" s="75">
        <f t="shared" si="14"/>
        <v>0.2</v>
      </c>
      <c r="V26" s="75">
        <f t="shared" si="15"/>
        <v>0</v>
      </c>
      <c r="W26" s="75" t="b">
        <f t="shared" si="16"/>
        <v>0</v>
      </c>
      <c r="X26" s="75">
        <f t="shared" si="17"/>
        <v>0</v>
      </c>
      <c r="Y26" s="81"/>
      <c r="Z26" s="144"/>
      <c r="AA26" s="43"/>
      <c r="AB26" s="43"/>
      <c r="AC26" s="43"/>
      <c r="AD26" s="48"/>
    </row>
    <row r="27" spans="3:30" s="123" customFormat="1" ht="27" customHeight="1" x14ac:dyDescent="0.2">
      <c r="C27" s="136" t="s">
        <v>97</v>
      </c>
      <c r="D27" s="149" t="s">
        <v>126</v>
      </c>
      <c r="E27" s="154" t="s">
        <v>141</v>
      </c>
      <c r="F27" s="183"/>
      <c r="G27" s="184"/>
      <c r="H27" s="184"/>
      <c r="I27" s="184"/>
      <c r="J27" s="184"/>
      <c r="K27" s="91" t="str">
        <f t="shared" si="9"/>
        <v/>
      </c>
      <c r="L27" s="137">
        <v>0.1</v>
      </c>
      <c r="M27" s="129"/>
      <c r="Q27" s="74">
        <f t="shared" si="10"/>
        <v>0.1</v>
      </c>
      <c r="R27" s="75">
        <f t="shared" si="11"/>
        <v>0</v>
      </c>
      <c r="S27" s="75">
        <f t="shared" si="12"/>
        <v>0</v>
      </c>
      <c r="T27" s="75">
        <f t="shared" si="13"/>
        <v>0</v>
      </c>
      <c r="U27" s="75">
        <f t="shared" si="14"/>
        <v>0.1</v>
      </c>
      <c r="V27" s="75">
        <f t="shared" si="15"/>
        <v>0</v>
      </c>
      <c r="W27" s="75" t="b">
        <f t="shared" si="16"/>
        <v>0</v>
      </c>
      <c r="X27" s="75">
        <f t="shared" si="17"/>
        <v>0</v>
      </c>
      <c r="Y27" s="146"/>
      <c r="Z27" s="87">
        <f>Z23*AA23</f>
        <v>6.9999999999999993E-2</v>
      </c>
      <c r="AA27" s="147"/>
      <c r="AB27" s="147"/>
      <c r="AC27" s="147"/>
      <c r="AD27" s="148"/>
    </row>
    <row r="28" spans="3:30" s="123" customFormat="1" ht="30" customHeight="1" x14ac:dyDescent="0.2">
      <c r="C28" s="486" t="s">
        <v>211</v>
      </c>
      <c r="D28" s="487"/>
      <c r="E28" s="487"/>
      <c r="F28" s="487"/>
      <c r="G28" s="487"/>
      <c r="H28" s="487"/>
      <c r="I28" s="487"/>
      <c r="J28" s="487"/>
      <c r="K28" s="487"/>
      <c r="L28" s="185">
        <v>0.12</v>
      </c>
      <c r="M28" s="61">
        <f>SUM(L29:L32)</f>
        <v>1</v>
      </c>
    </row>
    <row r="29" spans="3:30" s="123" customFormat="1" ht="36.75" customHeight="1" x14ac:dyDescent="0.2">
      <c r="C29" s="155" t="s">
        <v>59</v>
      </c>
      <c r="D29" s="156" t="s">
        <v>311</v>
      </c>
      <c r="E29" s="157" t="s">
        <v>207</v>
      </c>
      <c r="F29" s="183"/>
      <c r="G29" s="186"/>
      <c r="H29" s="186"/>
      <c r="I29" s="186"/>
      <c r="J29" s="186"/>
      <c r="K29" s="69" t="str">
        <f>IF(S29&gt;1,"?",(IF(X29&gt;0,"?","")))</f>
        <v/>
      </c>
      <c r="L29" s="137">
        <v>0.32</v>
      </c>
      <c r="M29" s="152"/>
      <c r="N29" s="153"/>
      <c r="O29" s="153"/>
      <c r="Q29" s="74">
        <f>L29</f>
        <v>0.32</v>
      </c>
      <c r="R29" s="75">
        <f>IF(J29&lt;&gt;"",1,IF(I29&lt;&gt;"",2/3,IF(H29&lt;&gt;"",1/3,0)))*Q29*20</f>
        <v>0</v>
      </c>
      <c r="S29" s="75">
        <f>IF(F29="",IF(G29&lt;&gt;"",1,0)+IF(H29&lt;&gt;"",1,0)+IF(I29&lt;&gt;"",1,0)+IF(J29&lt;&gt;"",1,0),0)</f>
        <v>0</v>
      </c>
      <c r="T29" s="75">
        <f>IF(F29&lt;&gt;"",0,IF(G29="",(R29/(Q29*20)),0.02+(R29/(Q29*20))))</f>
        <v>0</v>
      </c>
      <c r="U29" s="75">
        <f>IF(F29&lt;&gt;"",0,Q29)</f>
        <v>0.32</v>
      </c>
      <c r="V29" s="75">
        <f>IF(K29&lt;&gt;"",1,0)</f>
        <v>0</v>
      </c>
      <c r="W29" s="75" t="b">
        <f>IF(F29="",OR(G29&lt;&gt;"",H29&lt;&gt;"",I29&lt;&gt;"",J29&lt;&gt;""),0)</f>
        <v>0</v>
      </c>
      <c r="X29" s="75">
        <f>IF(F29&lt;&gt;"",IF(G29&lt;&gt;"",1,0)+IF(H29&lt;&gt;"",1,0)+IF(I29&lt;&gt;"",1,0)+IF(J29&lt;&gt;"",1,0),0)</f>
        <v>0</v>
      </c>
      <c r="Y29" s="75" t="b">
        <f>OR(W29=FALSE,W30=FALSE,W31=FALSE,W32=FALSE)</f>
        <v>1</v>
      </c>
      <c r="Z29" s="76">
        <f>SUM(U29:U32)</f>
        <v>1</v>
      </c>
      <c r="AA29" s="77">
        <f>L28</f>
        <v>0.12</v>
      </c>
      <c r="AB29" s="75">
        <f>SUM(T29:T32)</f>
        <v>0</v>
      </c>
      <c r="AC29" s="75">
        <f>IF(SUM(S29:S32)=0,0,1)</f>
        <v>0</v>
      </c>
      <c r="AD29" s="78">
        <f>IF(AC29=1,SUMPRODUCT(R29:R32,S29:S32)/SUMPRODUCT(Q29:Q32,S29:S32),0)</f>
        <v>0</v>
      </c>
    </row>
    <row r="30" spans="3:30" s="123" customFormat="1" ht="36.75" customHeight="1" x14ac:dyDescent="0.2">
      <c r="C30" s="155" t="s">
        <v>44</v>
      </c>
      <c r="D30" s="156" t="s">
        <v>312</v>
      </c>
      <c r="E30" s="157" t="s">
        <v>208</v>
      </c>
      <c r="F30" s="183"/>
      <c r="G30" s="186"/>
      <c r="H30" s="186"/>
      <c r="I30" s="186"/>
      <c r="J30" s="186"/>
      <c r="K30" s="69" t="str">
        <f t="shared" ref="K30:K32" si="18">IF(S30&gt;1,"?",(IF(X30&gt;0,"?","")))</f>
        <v/>
      </c>
      <c r="L30" s="137">
        <v>0.3</v>
      </c>
      <c r="M30" s="129"/>
      <c r="Q30" s="74">
        <f t="shared" ref="Q30:Q32" si="19">L30</f>
        <v>0.3</v>
      </c>
      <c r="R30" s="75">
        <f t="shared" ref="R30:R32" si="20">IF(J30&lt;&gt;"",1,IF(I30&lt;&gt;"",2/3,IF(H30&lt;&gt;"",1/3,0)))*Q30*20</f>
        <v>0</v>
      </c>
      <c r="S30" s="75">
        <f t="shared" ref="S30:S32" si="21">IF(F30="",IF(G30&lt;&gt;"",1,0)+IF(H30&lt;&gt;"",1,0)+IF(I30&lt;&gt;"",1,0)+IF(J30&lt;&gt;"",1,0),0)</f>
        <v>0</v>
      </c>
      <c r="T30" s="75">
        <f t="shared" ref="T30:T32" si="22">IF(F30&lt;&gt;"",0,IF(G30="",(R30/(Q30*20)),0.02+(R30/(Q30*20))))</f>
        <v>0</v>
      </c>
      <c r="U30" s="75">
        <f t="shared" ref="U30:U32" si="23">IF(F30&lt;&gt;"",0,Q30)</f>
        <v>0.3</v>
      </c>
      <c r="V30" s="75">
        <f t="shared" ref="V30:V32" si="24">IF(K30&lt;&gt;"",1,0)</f>
        <v>0</v>
      </c>
      <c r="W30" s="75" t="b">
        <f t="shared" ref="W30:W32" si="25">IF(F30="",OR(G30&lt;&gt;"",H30&lt;&gt;"",I30&lt;&gt;"",J30&lt;&gt;""),0)</f>
        <v>0</v>
      </c>
      <c r="X30" s="75">
        <f t="shared" ref="X30:X32" si="26">IF(F30&lt;&gt;"",IF(G30&lt;&gt;"",1,0)+IF(H30&lt;&gt;"",1,0)+IF(I30&lt;&gt;"",1,0)+IF(J30&lt;&gt;"",1,0),0)</f>
        <v>0</v>
      </c>
      <c r="Y30" s="81"/>
      <c r="Z30" s="82"/>
      <c r="AA30" s="43"/>
      <c r="AB30" s="43"/>
      <c r="AC30" s="43"/>
      <c r="AD30" s="48"/>
    </row>
    <row r="31" spans="3:30" s="123" customFormat="1" ht="27" customHeight="1" x14ac:dyDescent="0.2">
      <c r="C31" s="155" t="s">
        <v>98</v>
      </c>
      <c r="D31" s="156" t="s">
        <v>313</v>
      </c>
      <c r="E31" s="157" t="s">
        <v>209</v>
      </c>
      <c r="F31" s="183"/>
      <c r="G31" s="186"/>
      <c r="H31" s="186"/>
      <c r="I31" s="186"/>
      <c r="J31" s="186"/>
      <c r="K31" s="69" t="str">
        <f t="shared" si="18"/>
        <v/>
      </c>
      <c r="L31" s="137">
        <v>0.32</v>
      </c>
      <c r="M31" s="152"/>
      <c r="N31" s="153"/>
      <c r="O31" s="153"/>
      <c r="Q31" s="74">
        <f t="shared" si="19"/>
        <v>0.32</v>
      </c>
      <c r="R31" s="75">
        <f t="shared" si="20"/>
        <v>0</v>
      </c>
      <c r="S31" s="75">
        <f t="shared" si="21"/>
        <v>0</v>
      </c>
      <c r="T31" s="75">
        <f t="shared" si="22"/>
        <v>0</v>
      </c>
      <c r="U31" s="75">
        <f t="shared" si="23"/>
        <v>0.32</v>
      </c>
      <c r="V31" s="75">
        <f t="shared" si="24"/>
        <v>0</v>
      </c>
      <c r="W31" s="75" t="b">
        <f t="shared" si="25"/>
        <v>0</v>
      </c>
      <c r="X31" s="75">
        <f t="shared" si="26"/>
        <v>0</v>
      </c>
      <c r="Y31" s="81"/>
      <c r="Z31" s="83"/>
      <c r="AA31" s="43"/>
      <c r="AB31" s="43"/>
      <c r="AC31" s="43"/>
      <c r="AD31" s="48"/>
    </row>
    <row r="32" spans="3:30" s="123" customFormat="1" ht="27" customHeight="1" x14ac:dyDescent="0.2">
      <c r="C32" s="158" t="s">
        <v>99</v>
      </c>
      <c r="D32" s="149" t="s">
        <v>126</v>
      </c>
      <c r="E32" s="157" t="s">
        <v>141</v>
      </c>
      <c r="F32" s="183"/>
      <c r="G32" s="186"/>
      <c r="H32" s="186"/>
      <c r="I32" s="186"/>
      <c r="J32" s="186"/>
      <c r="K32" s="69" t="str">
        <f t="shared" si="18"/>
        <v/>
      </c>
      <c r="L32" s="137">
        <v>0.06</v>
      </c>
      <c r="M32" s="129"/>
      <c r="Q32" s="74">
        <f t="shared" si="19"/>
        <v>0.06</v>
      </c>
      <c r="R32" s="75">
        <f t="shared" si="20"/>
        <v>0</v>
      </c>
      <c r="S32" s="75">
        <f t="shared" si="21"/>
        <v>0</v>
      </c>
      <c r="T32" s="75">
        <f t="shared" si="22"/>
        <v>0</v>
      </c>
      <c r="U32" s="75">
        <f t="shared" si="23"/>
        <v>0.06</v>
      </c>
      <c r="V32" s="75">
        <f t="shared" si="24"/>
        <v>0</v>
      </c>
      <c r="W32" s="75" t="b">
        <f t="shared" si="25"/>
        <v>0</v>
      </c>
      <c r="X32" s="75">
        <f t="shared" si="26"/>
        <v>0</v>
      </c>
      <c r="Y32" s="146"/>
      <c r="Z32" s="87">
        <f>Z29*AA29</f>
        <v>0.12</v>
      </c>
      <c r="AA32" s="147"/>
      <c r="AB32" s="147"/>
      <c r="AC32" s="147"/>
      <c r="AD32" s="148"/>
    </row>
    <row r="33" spans="3:30" s="123" customFormat="1" ht="30" customHeight="1" x14ac:dyDescent="0.2">
      <c r="C33" s="586" t="s">
        <v>212</v>
      </c>
      <c r="D33" s="587"/>
      <c r="E33" s="587"/>
      <c r="F33" s="587"/>
      <c r="G33" s="587"/>
      <c r="H33" s="587"/>
      <c r="I33" s="587"/>
      <c r="J33" s="587"/>
      <c r="K33" s="587"/>
      <c r="L33" s="134">
        <v>0.15</v>
      </c>
      <c r="M33" s="61">
        <f>SUM(L34:L39)</f>
        <v>1.0000000000000002</v>
      </c>
    </row>
    <row r="34" spans="3:30" s="123" customFormat="1" ht="27" customHeight="1" x14ac:dyDescent="0.2">
      <c r="C34" s="136" t="s">
        <v>60</v>
      </c>
      <c r="D34" s="159" t="s">
        <v>316</v>
      </c>
      <c r="E34" s="160" t="s">
        <v>216</v>
      </c>
      <c r="F34" s="183"/>
      <c r="G34" s="187"/>
      <c r="H34" s="187"/>
      <c r="I34" s="187"/>
      <c r="J34" s="187"/>
      <c r="K34" s="69" t="str">
        <f>IF(S34&gt;1,"?",(IF(X34&gt;0,"?","")))</f>
        <v/>
      </c>
      <c r="L34" s="137">
        <v>0.2</v>
      </c>
      <c r="M34" s="129"/>
      <c r="Q34" s="74">
        <f>L34</f>
        <v>0.2</v>
      </c>
      <c r="R34" s="75">
        <f>IF(J34&lt;&gt;"",1,IF(I34&lt;&gt;"",2/3,IF(H34&lt;&gt;"",1/3,0)))*Q34*20</f>
        <v>0</v>
      </c>
      <c r="S34" s="75">
        <f>IF(F34="",IF(G34&lt;&gt;"",1,0)+IF(H34&lt;&gt;"",1,0)+IF(I34&lt;&gt;"",1,0)+IF(J34&lt;&gt;"",1,0),0)</f>
        <v>0</v>
      </c>
      <c r="T34" s="75">
        <f>IF(F34&lt;&gt;"",0,IF(G34="",(R34/(Q34*20)),0.02+(R34/(Q34*20))))</f>
        <v>0</v>
      </c>
      <c r="U34" s="75">
        <f>IF(F34&lt;&gt;"",0,Q34)</f>
        <v>0.2</v>
      </c>
      <c r="V34" s="75">
        <f>IF(K34&lt;&gt;"",1,0)</f>
        <v>0</v>
      </c>
      <c r="W34" s="75" t="b">
        <f>IF(F34="",OR(G34&lt;&gt;"",H34&lt;&gt;"",I34&lt;&gt;"",J34&lt;&gt;""),0)</f>
        <v>0</v>
      </c>
      <c r="X34" s="75">
        <f>IF(F34&lt;&gt;"",IF(G34&lt;&gt;"",1,0)+IF(H34&lt;&gt;"",1,0)+IF(I34&lt;&gt;"",1,0)+IF(J34&lt;&gt;"",1,0),0)</f>
        <v>0</v>
      </c>
      <c r="Y34" s="75" t="b">
        <f>OR(W34=FALSE,W35=FALSE,W36=FALSE,W37=FALSE,W38=FALSE,W39=FALSE)</f>
        <v>1</v>
      </c>
      <c r="Z34" s="76">
        <f>SUM(U34:U39)</f>
        <v>1.0000000000000002</v>
      </c>
      <c r="AA34" s="77">
        <f>L33</f>
        <v>0.15</v>
      </c>
      <c r="AB34" s="75">
        <f>SUM(T34:T39)</f>
        <v>0</v>
      </c>
      <c r="AC34" s="75">
        <f>IF(SUM(S34:S39)=0,0,1)</f>
        <v>0</v>
      </c>
      <c r="AD34" s="78">
        <f>IF(AC34=1,SUMPRODUCT(R34:R39,S34:S39)/SUMPRODUCT(Q34:Q39,S34:S39),0)</f>
        <v>0</v>
      </c>
    </row>
    <row r="35" spans="3:30" s="123" customFormat="1" ht="36.75" customHeight="1" x14ac:dyDescent="0.2">
      <c r="C35" s="136" t="s">
        <v>62</v>
      </c>
      <c r="D35" s="159" t="s">
        <v>348</v>
      </c>
      <c r="E35" s="160" t="s">
        <v>217</v>
      </c>
      <c r="F35" s="183"/>
      <c r="G35" s="187"/>
      <c r="H35" s="187"/>
      <c r="I35" s="187"/>
      <c r="J35" s="187"/>
      <c r="K35" s="69" t="str">
        <f t="shared" ref="K35:K39" si="27">IF(S35&gt;1,"?",(IF(X35&gt;0,"?","")))</f>
        <v/>
      </c>
      <c r="L35" s="137">
        <v>0.2</v>
      </c>
      <c r="M35" s="129"/>
      <c r="Q35" s="74">
        <f t="shared" ref="Q35:Q39" si="28">L35</f>
        <v>0.2</v>
      </c>
      <c r="R35" s="75">
        <f t="shared" ref="R35:R39" si="29">IF(J35&lt;&gt;"",1,IF(I35&lt;&gt;"",2/3,IF(H35&lt;&gt;"",1/3,0)))*Q35*20</f>
        <v>0</v>
      </c>
      <c r="S35" s="75">
        <f t="shared" ref="S35:S39" si="30">IF(F35="",IF(G35&lt;&gt;"",1,0)+IF(H35&lt;&gt;"",1,0)+IF(I35&lt;&gt;"",1,0)+IF(J35&lt;&gt;"",1,0),0)</f>
        <v>0</v>
      </c>
      <c r="T35" s="75">
        <f t="shared" ref="T35:T39" si="31">IF(F35&lt;&gt;"",0,IF(G35="",(R35/(Q35*20)),0.02+(R35/(Q35*20))))</f>
        <v>0</v>
      </c>
      <c r="U35" s="75">
        <f t="shared" ref="U35:U39" si="32">IF(F35&lt;&gt;"",0,Q35)</f>
        <v>0.2</v>
      </c>
      <c r="V35" s="75">
        <f t="shared" ref="V35:V39" si="33">IF(K35&lt;&gt;"",1,0)</f>
        <v>0</v>
      </c>
      <c r="W35" s="75" t="b">
        <f t="shared" ref="W35:W39" si="34">IF(F35="",OR(G35&lt;&gt;"",H35&lt;&gt;"",I35&lt;&gt;"",J35&lt;&gt;""),0)</f>
        <v>0</v>
      </c>
      <c r="X35" s="75">
        <f t="shared" ref="X35:X39" si="35">IF(F35&lt;&gt;"",IF(G35&lt;&gt;"",1,0)+IF(H35&lt;&gt;"",1,0)+IF(I35&lt;&gt;"",1,0)+IF(J35&lt;&gt;"",1,0),0)</f>
        <v>0</v>
      </c>
      <c r="Y35" s="81"/>
      <c r="Z35" s="82"/>
      <c r="AA35" s="43"/>
      <c r="AB35" s="43"/>
      <c r="AC35" s="43"/>
      <c r="AD35" s="48"/>
    </row>
    <row r="36" spans="3:30" s="123" customFormat="1" ht="36.75" customHeight="1" x14ac:dyDescent="0.2">
      <c r="C36" s="136" t="s">
        <v>100</v>
      </c>
      <c r="D36" s="159" t="s">
        <v>310</v>
      </c>
      <c r="E36" s="160" t="s">
        <v>218</v>
      </c>
      <c r="F36" s="183"/>
      <c r="G36" s="187"/>
      <c r="H36" s="187"/>
      <c r="I36" s="187"/>
      <c r="J36" s="187"/>
      <c r="K36" s="69" t="str">
        <f t="shared" si="27"/>
        <v/>
      </c>
      <c r="L36" s="137">
        <v>0.2</v>
      </c>
      <c r="M36" s="129"/>
      <c r="Q36" s="74">
        <f t="shared" si="28"/>
        <v>0.2</v>
      </c>
      <c r="R36" s="75">
        <f t="shared" si="29"/>
        <v>0</v>
      </c>
      <c r="S36" s="75">
        <f t="shared" si="30"/>
        <v>0</v>
      </c>
      <c r="T36" s="75">
        <f t="shared" si="31"/>
        <v>0</v>
      </c>
      <c r="U36" s="75">
        <f t="shared" si="32"/>
        <v>0.2</v>
      </c>
      <c r="V36" s="75">
        <f t="shared" si="33"/>
        <v>0</v>
      </c>
      <c r="W36" s="75" t="b">
        <f t="shared" si="34"/>
        <v>0</v>
      </c>
      <c r="X36" s="75">
        <f t="shared" si="35"/>
        <v>0</v>
      </c>
      <c r="Y36" s="81"/>
      <c r="Z36" s="83"/>
      <c r="AA36" s="43"/>
      <c r="AB36" s="43"/>
      <c r="AC36" s="43"/>
      <c r="AD36" s="48"/>
    </row>
    <row r="37" spans="3:30" s="123" customFormat="1" ht="36.75" customHeight="1" x14ac:dyDescent="0.2">
      <c r="C37" s="136" t="s">
        <v>101</v>
      </c>
      <c r="D37" s="159" t="s">
        <v>309</v>
      </c>
      <c r="E37" s="160" t="s">
        <v>219</v>
      </c>
      <c r="F37" s="183"/>
      <c r="G37" s="187"/>
      <c r="H37" s="187"/>
      <c r="I37" s="187"/>
      <c r="J37" s="187"/>
      <c r="K37" s="69" t="str">
        <f t="shared" si="27"/>
        <v/>
      </c>
      <c r="L37" s="137">
        <v>0.15</v>
      </c>
      <c r="M37" s="129"/>
      <c r="Q37" s="74">
        <f t="shared" si="28"/>
        <v>0.15</v>
      </c>
      <c r="R37" s="75">
        <f t="shared" si="29"/>
        <v>0</v>
      </c>
      <c r="S37" s="75">
        <f t="shared" si="30"/>
        <v>0</v>
      </c>
      <c r="T37" s="75">
        <f t="shared" si="31"/>
        <v>0</v>
      </c>
      <c r="U37" s="75">
        <f t="shared" si="32"/>
        <v>0.15</v>
      </c>
      <c r="V37" s="75">
        <f t="shared" si="33"/>
        <v>0</v>
      </c>
      <c r="W37" s="75" t="b">
        <f t="shared" si="34"/>
        <v>0</v>
      </c>
      <c r="X37" s="75">
        <f t="shared" si="35"/>
        <v>0</v>
      </c>
      <c r="Y37" s="81"/>
      <c r="Z37" s="83"/>
      <c r="AA37" s="43"/>
      <c r="AB37" s="43"/>
      <c r="AC37" s="43"/>
      <c r="AD37" s="48"/>
    </row>
    <row r="38" spans="3:30" s="123" customFormat="1" ht="27" customHeight="1" x14ac:dyDescent="0.2">
      <c r="C38" s="136" t="s">
        <v>102</v>
      </c>
      <c r="D38" s="159" t="s">
        <v>308</v>
      </c>
      <c r="E38" s="160" t="s">
        <v>220</v>
      </c>
      <c r="F38" s="183"/>
      <c r="G38" s="187"/>
      <c r="H38" s="187"/>
      <c r="I38" s="187"/>
      <c r="J38" s="187"/>
      <c r="K38" s="69" t="str">
        <f t="shared" si="27"/>
        <v/>
      </c>
      <c r="L38" s="137">
        <v>0.2</v>
      </c>
      <c r="M38" s="129"/>
      <c r="Q38" s="74">
        <f t="shared" si="28"/>
        <v>0.2</v>
      </c>
      <c r="R38" s="75">
        <f t="shared" si="29"/>
        <v>0</v>
      </c>
      <c r="S38" s="75">
        <f t="shared" si="30"/>
        <v>0</v>
      </c>
      <c r="T38" s="75">
        <f t="shared" si="31"/>
        <v>0</v>
      </c>
      <c r="U38" s="75">
        <f t="shared" si="32"/>
        <v>0.2</v>
      </c>
      <c r="V38" s="75">
        <f t="shared" si="33"/>
        <v>0</v>
      </c>
      <c r="W38" s="75" t="b">
        <f t="shared" si="34"/>
        <v>0</v>
      </c>
      <c r="X38" s="75">
        <f t="shared" si="35"/>
        <v>0</v>
      </c>
      <c r="Y38" s="81"/>
      <c r="Z38" s="83"/>
      <c r="AA38" s="43"/>
      <c r="AB38" s="43"/>
      <c r="AC38" s="43"/>
      <c r="AD38" s="48"/>
    </row>
    <row r="39" spans="3:30" s="123" customFormat="1" ht="27" customHeight="1" x14ac:dyDescent="0.2">
      <c r="C39" s="136" t="s">
        <v>103</v>
      </c>
      <c r="D39" s="149" t="s">
        <v>126</v>
      </c>
      <c r="E39" s="160" t="s">
        <v>141</v>
      </c>
      <c r="F39" s="183"/>
      <c r="G39" s="187"/>
      <c r="H39" s="187"/>
      <c r="I39" s="187"/>
      <c r="J39" s="187"/>
      <c r="K39" s="69" t="str">
        <f t="shared" si="27"/>
        <v/>
      </c>
      <c r="L39" s="137">
        <v>0.05</v>
      </c>
      <c r="M39" s="129"/>
      <c r="Q39" s="74">
        <f t="shared" si="28"/>
        <v>0.05</v>
      </c>
      <c r="R39" s="75">
        <f t="shared" si="29"/>
        <v>0</v>
      </c>
      <c r="S39" s="75">
        <f t="shared" si="30"/>
        <v>0</v>
      </c>
      <c r="T39" s="75">
        <f t="shared" si="31"/>
        <v>0</v>
      </c>
      <c r="U39" s="75">
        <f t="shared" si="32"/>
        <v>0.05</v>
      </c>
      <c r="V39" s="75">
        <f t="shared" si="33"/>
        <v>0</v>
      </c>
      <c r="W39" s="75" t="b">
        <f t="shared" si="34"/>
        <v>0</v>
      </c>
      <c r="X39" s="75">
        <f t="shared" si="35"/>
        <v>0</v>
      </c>
      <c r="Y39" s="146"/>
      <c r="Z39" s="87">
        <f>Z34*AA34</f>
        <v>0.15000000000000002</v>
      </c>
      <c r="AA39" s="147"/>
      <c r="AB39" s="147"/>
      <c r="AC39" s="147"/>
      <c r="AD39" s="148"/>
    </row>
    <row r="40" spans="3:30" s="123" customFormat="1" ht="30" customHeight="1" x14ac:dyDescent="0.2">
      <c r="C40" s="592" t="s">
        <v>213</v>
      </c>
      <c r="D40" s="593"/>
      <c r="E40" s="593"/>
      <c r="F40" s="593"/>
      <c r="G40" s="593"/>
      <c r="H40" s="593"/>
      <c r="I40" s="593"/>
      <c r="J40" s="593"/>
      <c r="K40" s="593"/>
      <c r="L40" s="161">
        <v>0.11</v>
      </c>
      <c r="M40" s="61">
        <f>SUM(L41:L47)</f>
        <v>1</v>
      </c>
    </row>
    <row r="41" spans="3:30" s="123" customFormat="1" ht="27" customHeight="1" x14ac:dyDescent="0.2">
      <c r="C41" s="188" t="s">
        <v>61</v>
      </c>
      <c r="D41" s="189" t="s">
        <v>306</v>
      </c>
      <c r="E41" s="189" t="s">
        <v>221</v>
      </c>
      <c r="F41" s="183"/>
      <c r="G41" s="187"/>
      <c r="H41" s="187"/>
      <c r="I41" s="187"/>
      <c r="J41" s="187"/>
      <c r="K41" s="69" t="str">
        <f>IF(S41&gt;1,"?",(IF(X41&gt;0,"?","")))</f>
        <v/>
      </c>
      <c r="L41" s="137">
        <v>0.15</v>
      </c>
      <c r="M41" s="129"/>
      <c r="Q41" s="74">
        <f>L41</f>
        <v>0.15</v>
      </c>
      <c r="R41" s="75">
        <f>IF(J41&lt;&gt;"",1,IF(I41&lt;&gt;"",2/3,IF(H41&lt;&gt;"",1/3,0)))*Q41*20</f>
        <v>0</v>
      </c>
      <c r="S41" s="75">
        <f>IF(F41="",IF(G41&lt;&gt;"",1,0)+IF(H41&lt;&gt;"",1,0)+IF(I41&lt;&gt;"",1,0)+IF(J41&lt;&gt;"",1,0),0)</f>
        <v>0</v>
      </c>
      <c r="T41" s="75">
        <f>IF(F41&lt;&gt;"",0,IF(G41="",(R41/(Q41*20)),0.02+(R41/(Q41*20))))</f>
        <v>0</v>
      </c>
      <c r="U41" s="75">
        <f>IF(F41&lt;&gt;"",0,Q41)</f>
        <v>0.15</v>
      </c>
      <c r="V41" s="75">
        <f>IF(K41&lt;&gt;"",1,0)</f>
        <v>0</v>
      </c>
      <c r="W41" s="75" t="b">
        <f>IF(F41="",OR(G41&lt;&gt;"",H41&lt;&gt;"",I41&lt;&gt;"",J41&lt;&gt;""),0)</f>
        <v>0</v>
      </c>
      <c r="X41" s="75">
        <f>IF(F41&lt;&gt;"",IF(G41&lt;&gt;"",1,0)+IF(H41&lt;&gt;"",1,0)+IF(I41&lt;&gt;"",1,0)+IF(J41&lt;&gt;"",1,0),0)</f>
        <v>0</v>
      </c>
      <c r="Y41" s="75" t="b">
        <f>OR(W41=FALSE,W42=FALSE,W43=FALSE,W44=FALSE,W45=FALSE,W46=FALSE,W47=FALSE)</f>
        <v>1</v>
      </c>
      <c r="Z41" s="76">
        <f>SUM(U41:U47)</f>
        <v>1</v>
      </c>
      <c r="AA41" s="77">
        <f>L40</f>
        <v>0.11</v>
      </c>
      <c r="AB41" s="75">
        <f>SUM(T41:T47)</f>
        <v>0</v>
      </c>
      <c r="AC41" s="75">
        <f>IF(SUM(S41:S47)=0,0,1)</f>
        <v>0</v>
      </c>
      <c r="AD41" s="78">
        <f>IF(AC41=1,SUMPRODUCT(R41:R47,S41:S47)/SUMPRODUCT(Q41:Q47,S41:S47),0)</f>
        <v>0</v>
      </c>
    </row>
    <row r="42" spans="3:30" s="123" customFormat="1" ht="27" customHeight="1" x14ac:dyDescent="0.2">
      <c r="C42" s="188" t="s">
        <v>63</v>
      </c>
      <c r="D42" s="189" t="s">
        <v>305</v>
      </c>
      <c r="E42" s="189" t="s">
        <v>222</v>
      </c>
      <c r="F42" s="183"/>
      <c r="G42" s="187"/>
      <c r="H42" s="187"/>
      <c r="I42" s="187"/>
      <c r="J42" s="187"/>
      <c r="K42" s="69" t="str">
        <f t="shared" ref="K42:K47" si="36">IF(S42&gt;1,"?",(IF(X42&gt;0,"?","")))</f>
        <v/>
      </c>
      <c r="L42" s="137">
        <v>0.2</v>
      </c>
      <c r="M42" s="129"/>
      <c r="Q42" s="74">
        <f t="shared" ref="Q42:Q47" si="37">L42</f>
        <v>0.2</v>
      </c>
      <c r="R42" s="75">
        <f t="shared" ref="R42:R47" si="38">IF(J42&lt;&gt;"",1,IF(I42&lt;&gt;"",2/3,IF(H42&lt;&gt;"",1/3,0)))*Q42*20</f>
        <v>0</v>
      </c>
      <c r="S42" s="75">
        <f t="shared" ref="S42:S47" si="39">IF(F42="",IF(G42&lt;&gt;"",1,0)+IF(H42&lt;&gt;"",1,0)+IF(I42&lt;&gt;"",1,0)+IF(J42&lt;&gt;"",1,0),0)</f>
        <v>0</v>
      </c>
      <c r="T42" s="75">
        <f t="shared" ref="T42:T47" si="40">IF(F42&lt;&gt;"",0,IF(G42="",(R42/(Q42*20)),0.02+(R42/(Q42*20))))</f>
        <v>0</v>
      </c>
      <c r="U42" s="75">
        <f t="shared" ref="U42:U47" si="41">IF(F42&lt;&gt;"",0,Q42)</f>
        <v>0.2</v>
      </c>
      <c r="V42" s="75">
        <f t="shared" ref="V42:V47" si="42">IF(K42&lt;&gt;"",1,0)</f>
        <v>0</v>
      </c>
      <c r="W42" s="75" t="b">
        <f t="shared" ref="W42:W47" si="43">IF(F42="",OR(G42&lt;&gt;"",H42&lt;&gt;"",I42&lt;&gt;"",J42&lt;&gt;""),0)</f>
        <v>0</v>
      </c>
      <c r="X42" s="75">
        <f t="shared" ref="X42:X47" si="44">IF(F42&lt;&gt;"",IF(G42&lt;&gt;"",1,0)+IF(H42&lt;&gt;"",1,0)+IF(I42&lt;&gt;"",1,0)+IF(J42&lt;&gt;"",1,0),0)</f>
        <v>0</v>
      </c>
      <c r="Y42" s="81"/>
      <c r="Z42" s="82"/>
      <c r="AA42" s="43"/>
      <c r="AB42" s="43"/>
      <c r="AC42" s="43"/>
      <c r="AD42" s="48"/>
    </row>
    <row r="43" spans="3:30" s="123" customFormat="1" ht="27" customHeight="1" x14ac:dyDescent="0.2">
      <c r="C43" s="188" t="s">
        <v>66</v>
      </c>
      <c r="D43" s="189" t="s">
        <v>304</v>
      </c>
      <c r="E43" s="189" t="s">
        <v>223</v>
      </c>
      <c r="F43" s="183"/>
      <c r="G43" s="187"/>
      <c r="H43" s="187"/>
      <c r="I43" s="187"/>
      <c r="J43" s="187"/>
      <c r="K43" s="69" t="str">
        <f t="shared" si="36"/>
        <v/>
      </c>
      <c r="L43" s="137">
        <v>0.1</v>
      </c>
      <c r="M43" s="129"/>
      <c r="Q43" s="74">
        <f t="shared" si="37"/>
        <v>0.1</v>
      </c>
      <c r="R43" s="75">
        <f t="shared" si="38"/>
        <v>0</v>
      </c>
      <c r="S43" s="75">
        <f t="shared" si="39"/>
        <v>0</v>
      </c>
      <c r="T43" s="75">
        <f t="shared" si="40"/>
        <v>0</v>
      </c>
      <c r="U43" s="75">
        <f t="shared" si="41"/>
        <v>0.1</v>
      </c>
      <c r="V43" s="75">
        <f t="shared" si="42"/>
        <v>0</v>
      </c>
      <c r="W43" s="75" t="b">
        <f t="shared" si="43"/>
        <v>0</v>
      </c>
      <c r="X43" s="75">
        <f t="shared" si="44"/>
        <v>0</v>
      </c>
      <c r="Y43" s="81"/>
      <c r="Z43" s="83"/>
      <c r="AA43" s="43"/>
      <c r="AB43" s="43"/>
      <c r="AC43" s="43"/>
      <c r="AD43" s="48"/>
    </row>
    <row r="44" spans="3:30" s="123" customFormat="1" ht="36.75" customHeight="1" x14ac:dyDescent="0.2">
      <c r="C44" s="188" t="s">
        <v>104</v>
      </c>
      <c r="D44" s="189" t="s">
        <v>303</v>
      </c>
      <c r="E44" s="189" t="s">
        <v>346</v>
      </c>
      <c r="F44" s="183"/>
      <c r="G44" s="187"/>
      <c r="H44" s="187"/>
      <c r="I44" s="187"/>
      <c r="J44" s="187"/>
      <c r="K44" s="69" t="str">
        <f t="shared" si="36"/>
        <v/>
      </c>
      <c r="L44" s="137">
        <v>0.15</v>
      </c>
      <c r="M44" s="129"/>
      <c r="Q44" s="74">
        <f t="shared" si="37"/>
        <v>0.15</v>
      </c>
      <c r="R44" s="75">
        <f t="shared" si="38"/>
        <v>0</v>
      </c>
      <c r="S44" s="75">
        <f t="shared" si="39"/>
        <v>0</v>
      </c>
      <c r="T44" s="75">
        <f t="shared" si="40"/>
        <v>0</v>
      </c>
      <c r="U44" s="75">
        <f t="shared" si="41"/>
        <v>0.15</v>
      </c>
      <c r="V44" s="75">
        <f t="shared" si="42"/>
        <v>0</v>
      </c>
      <c r="W44" s="75" t="b">
        <f t="shared" si="43"/>
        <v>0</v>
      </c>
      <c r="X44" s="75">
        <f t="shared" si="44"/>
        <v>0</v>
      </c>
      <c r="Y44" s="81"/>
      <c r="Z44" s="83"/>
      <c r="AA44" s="43"/>
      <c r="AB44" s="43"/>
      <c r="AC44" s="43"/>
      <c r="AD44" s="48"/>
    </row>
    <row r="45" spans="3:30" s="123" customFormat="1" ht="36.75" customHeight="1" x14ac:dyDescent="0.2">
      <c r="C45" s="188" t="s">
        <v>105</v>
      </c>
      <c r="D45" s="189" t="s">
        <v>302</v>
      </c>
      <c r="E45" s="189" t="s">
        <v>224</v>
      </c>
      <c r="F45" s="183"/>
      <c r="G45" s="187"/>
      <c r="H45" s="187"/>
      <c r="I45" s="187"/>
      <c r="J45" s="187"/>
      <c r="K45" s="69" t="str">
        <f t="shared" si="36"/>
        <v/>
      </c>
      <c r="L45" s="137">
        <v>0.2</v>
      </c>
      <c r="M45" s="129"/>
      <c r="Q45" s="74">
        <f t="shared" si="37"/>
        <v>0.2</v>
      </c>
      <c r="R45" s="75">
        <f t="shared" si="38"/>
        <v>0</v>
      </c>
      <c r="S45" s="75">
        <f t="shared" si="39"/>
        <v>0</v>
      </c>
      <c r="T45" s="75">
        <f t="shared" si="40"/>
        <v>0</v>
      </c>
      <c r="U45" s="75">
        <f t="shared" si="41"/>
        <v>0.2</v>
      </c>
      <c r="V45" s="75">
        <f t="shared" si="42"/>
        <v>0</v>
      </c>
      <c r="W45" s="75" t="b">
        <f t="shared" si="43"/>
        <v>0</v>
      </c>
      <c r="X45" s="75">
        <f t="shared" si="44"/>
        <v>0</v>
      </c>
      <c r="Y45" s="81"/>
      <c r="Z45" s="83"/>
      <c r="AA45" s="43"/>
      <c r="AB45" s="43"/>
      <c r="AC45" s="43"/>
      <c r="AD45" s="48"/>
    </row>
    <row r="46" spans="3:30" s="123" customFormat="1" ht="27" customHeight="1" x14ac:dyDescent="0.2">
      <c r="C46" s="188" t="s">
        <v>203</v>
      </c>
      <c r="D46" s="189" t="s">
        <v>301</v>
      </c>
      <c r="E46" s="189" t="s">
        <v>225</v>
      </c>
      <c r="F46" s="183"/>
      <c r="G46" s="187"/>
      <c r="H46" s="187"/>
      <c r="I46" s="187"/>
      <c r="J46" s="187"/>
      <c r="K46" s="69" t="str">
        <f t="shared" si="36"/>
        <v/>
      </c>
      <c r="L46" s="137">
        <v>0.13</v>
      </c>
      <c r="M46" s="129"/>
      <c r="Q46" s="74">
        <f t="shared" si="37"/>
        <v>0.13</v>
      </c>
      <c r="R46" s="75">
        <f t="shared" si="38"/>
        <v>0</v>
      </c>
      <c r="S46" s="75">
        <f t="shared" si="39"/>
        <v>0</v>
      </c>
      <c r="T46" s="75">
        <f t="shared" si="40"/>
        <v>0</v>
      </c>
      <c r="U46" s="75">
        <f t="shared" si="41"/>
        <v>0.13</v>
      </c>
      <c r="V46" s="75">
        <f t="shared" si="42"/>
        <v>0</v>
      </c>
      <c r="W46" s="75" t="b">
        <f t="shared" si="43"/>
        <v>0</v>
      </c>
      <c r="X46" s="75">
        <f t="shared" si="44"/>
        <v>0</v>
      </c>
      <c r="Y46" s="81"/>
      <c r="Z46" s="83"/>
      <c r="AA46" s="43"/>
      <c r="AB46" s="43"/>
      <c r="AC46" s="43"/>
      <c r="AD46" s="48"/>
    </row>
    <row r="47" spans="3:30" s="123" customFormat="1" ht="27" customHeight="1" x14ac:dyDescent="0.2">
      <c r="C47" s="188" t="s">
        <v>204</v>
      </c>
      <c r="D47" s="190" t="s">
        <v>126</v>
      </c>
      <c r="E47" s="189" t="s">
        <v>141</v>
      </c>
      <c r="F47" s="183"/>
      <c r="G47" s="187"/>
      <c r="H47" s="187"/>
      <c r="I47" s="187"/>
      <c r="J47" s="187"/>
      <c r="K47" s="69" t="str">
        <f t="shared" si="36"/>
        <v/>
      </c>
      <c r="L47" s="137">
        <v>7.0000000000000007E-2</v>
      </c>
      <c r="M47" s="129"/>
      <c r="Q47" s="74">
        <f t="shared" si="37"/>
        <v>7.0000000000000007E-2</v>
      </c>
      <c r="R47" s="75">
        <f t="shared" si="38"/>
        <v>0</v>
      </c>
      <c r="S47" s="75">
        <f t="shared" si="39"/>
        <v>0</v>
      </c>
      <c r="T47" s="75">
        <f t="shared" si="40"/>
        <v>0</v>
      </c>
      <c r="U47" s="75">
        <f t="shared" si="41"/>
        <v>7.0000000000000007E-2</v>
      </c>
      <c r="V47" s="75">
        <f t="shared" si="42"/>
        <v>0</v>
      </c>
      <c r="W47" s="75" t="b">
        <f t="shared" si="43"/>
        <v>0</v>
      </c>
      <c r="X47" s="75">
        <f t="shared" si="44"/>
        <v>0</v>
      </c>
      <c r="Y47" s="146"/>
      <c r="Z47" s="87">
        <f>Z41*AA41</f>
        <v>0.11</v>
      </c>
      <c r="AA47" s="147"/>
      <c r="AB47" s="147"/>
      <c r="AC47" s="147"/>
      <c r="AD47" s="148"/>
    </row>
    <row r="48" spans="3:30" s="123" customFormat="1" ht="30" customHeight="1" x14ac:dyDescent="0.2">
      <c r="C48" s="594" t="s">
        <v>214</v>
      </c>
      <c r="D48" s="595"/>
      <c r="E48" s="595"/>
      <c r="F48" s="595"/>
      <c r="G48" s="595"/>
      <c r="H48" s="595"/>
      <c r="I48" s="595"/>
      <c r="J48" s="595"/>
      <c r="K48" s="595" t="e">
        <f>IF(#REF!&gt;1,"?",(IF(#REF!&gt;0,"?","")))</f>
        <v>#REF!</v>
      </c>
      <c r="L48" s="191">
        <v>0.2</v>
      </c>
      <c r="M48" s="61">
        <f>SUM(L49:L59)</f>
        <v>1</v>
      </c>
    </row>
    <row r="49" spans="3:30" s="123" customFormat="1" ht="54.4" customHeight="1" x14ac:dyDescent="0.2">
      <c r="C49" s="136" t="s">
        <v>64</v>
      </c>
      <c r="D49" s="67" t="s">
        <v>300</v>
      </c>
      <c r="E49" s="67" t="s">
        <v>226</v>
      </c>
      <c r="F49" s="183"/>
      <c r="G49" s="192"/>
      <c r="H49" s="192"/>
      <c r="I49" s="192"/>
      <c r="J49" s="192"/>
      <c r="K49" s="69" t="str">
        <f>IF(S49&gt;1,"?",(IF(X49&gt;0,"?","")))</f>
        <v/>
      </c>
      <c r="L49" s="137">
        <v>0.06</v>
      </c>
      <c r="M49" s="129"/>
      <c r="Q49" s="74">
        <f>L49</f>
        <v>0.06</v>
      </c>
      <c r="R49" s="75">
        <f>IF(J49&lt;&gt;"",1,IF(I49&lt;&gt;"",2/3,IF(H49&lt;&gt;"",1/3,0)))*Q49*20</f>
        <v>0</v>
      </c>
      <c r="S49" s="75">
        <f>IF(F49="",IF(G49&lt;&gt;"",1,0)+IF(H49&lt;&gt;"",1,0)+IF(I49&lt;&gt;"",1,0)+IF(J49&lt;&gt;"",1,0),0)</f>
        <v>0</v>
      </c>
      <c r="T49" s="75">
        <f>IF(F49&lt;&gt;"",0,IF(G49="",(R49/(Q49*20)),0.02+(R49/(Q49*20))))</f>
        <v>0</v>
      </c>
      <c r="U49" s="75">
        <f>IF(F49&lt;&gt;"",0,Q49)</f>
        <v>0.06</v>
      </c>
      <c r="V49" s="75">
        <f>IF(K49&lt;&gt;"",1,0)</f>
        <v>0</v>
      </c>
      <c r="W49" s="75" t="b">
        <f>IF(F49="",OR(G49&lt;&gt;"",H49&lt;&gt;"",I49&lt;&gt;"",J49&lt;&gt;""),0)</f>
        <v>0</v>
      </c>
      <c r="X49" s="75">
        <f>IF(F49&lt;&gt;"",IF(G49&lt;&gt;"",1,0)+IF(H49&lt;&gt;"",1,0)+IF(I49&lt;&gt;"",1,0)+IF(J49&lt;&gt;"",1,0),0)</f>
        <v>0</v>
      </c>
      <c r="Y49" s="75" t="b">
        <f>OR(W49=FALSE,W50=FALSE,W51=FALSE,W52=FALSE,W53=FALSE,W54=FALSE,W55=FALSE,W56=FALSE,W57=FALSE,W58=FALSE,W59=FALSE)</f>
        <v>1</v>
      </c>
      <c r="Z49" s="76">
        <f>SUM(U49:U59)</f>
        <v>1</v>
      </c>
      <c r="AA49" s="77">
        <f>L48</f>
        <v>0.2</v>
      </c>
      <c r="AB49" s="75">
        <f>SUM(T49:T59)</f>
        <v>0</v>
      </c>
      <c r="AC49" s="75">
        <f>IF(SUM(S49:S59)=0,0,1)</f>
        <v>0</v>
      </c>
      <c r="AD49" s="78">
        <f>IF(AC49=1,SUMPRODUCT(R49:R59,S49:S59)/SUMPRODUCT(Q49:Q59,S49:S59),0)</f>
        <v>0</v>
      </c>
    </row>
    <row r="50" spans="3:30" s="123" customFormat="1" ht="36.75" customHeight="1" x14ac:dyDescent="0.2">
      <c r="C50" s="136" t="s">
        <v>65</v>
      </c>
      <c r="D50" s="67" t="s">
        <v>299</v>
      </c>
      <c r="E50" s="67" t="s">
        <v>227</v>
      </c>
      <c r="F50" s="183"/>
      <c r="G50" s="192"/>
      <c r="H50" s="192"/>
      <c r="I50" s="192"/>
      <c r="J50" s="192"/>
      <c r="K50" s="69" t="str">
        <f t="shared" ref="K50:K59" si="45">IF(S50&gt;1,"?",(IF(X50&gt;0,"?","")))</f>
        <v/>
      </c>
      <c r="L50" s="137">
        <v>0.15</v>
      </c>
      <c r="M50" s="129"/>
      <c r="Q50" s="74">
        <f t="shared" ref="Q50:Q59" si="46">L50</f>
        <v>0.15</v>
      </c>
      <c r="R50" s="75">
        <f t="shared" ref="R50:R59" si="47">IF(J50&lt;&gt;"",1,IF(I50&lt;&gt;"",2/3,IF(H50&lt;&gt;"",1/3,0)))*Q50*20</f>
        <v>0</v>
      </c>
      <c r="S50" s="75">
        <f t="shared" ref="S50:S59" si="48">IF(F50="",IF(G50&lt;&gt;"",1,0)+IF(H50&lt;&gt;"",1,0)+IF(I50&lt;&gt;"",1,0)+IF(J50&lt;&gt;"",1,0),0)</f>
        <v>0</v>
      </c>
      <c r="T50" s="75">
        <f t="shared" ref="T50:T59" si="49">IF(F50&lt;&gt;"",0,IF(G50="",(R50/(Q50*20)),0.02+(R50/(Q50*20))))</f>
        <v>0</v>
      </c>
      <c r="U50" s="75">
        <f t="shared" ref="U50:U59" si="50">IF(F50&lt;&gt;"",0,Q50)</f>
        <v>0.15</v>
      </c>
      <c r="V50" s="75">
        <f t="shared" ref="V50:V59" si="51">IF(K50&lt;&gt;"",1,0)</f>
        <v>0</v>
      </c>
      <c r="W50" s="75" t="b">
        <f t="shared" ref="W50:W59" si="52">IF(F50="",OR(G50&lt;&gt;"",H50&lt;&gt;"",I50&lt;&gt;"",J50&lt;&gt;""),0)</f>
        <v>0</v>
      </c>
      <c r="X50" s="75">
        <f t="shared" ref="X50:X59" si="53">IF(F50&lt;&gt;"",IF(G50&lt;&gt;"",1,0)+IF(H50&lt;&gt;"",1,0)+IF(I50&lt;&gt;"",1,0)+IF(J50&lt;&gt;"",1,0),0)</f>
        <v>0</v>
      </c>
      <c r="Y50" s="81"/>
      <c r="Z50" s="82"/>
      <c r="AA50" s="43"/>
      <c r="AB50" s="43"/>
      <c r="AC50" s="43"/>
      <c r="AD50" s="48"/>
    </row>
    <row r="51" spans="3:30" s="123" customFormat="1" ht="36.75" customHeight="1" x14ac:dyDescent="0.2">
      <c r="C51" s="136" t="s">
        <v>106</v>
      </c>
      <c r="D51" s="67" t="s">
        <v>298</v>
      </c>
      <c r="E51" s="67" t="s">
        <v>228</v>
      </c>
      <c r="F51" s="183"/>
      <c r="G51" s="192"/>
      <c r="H51" s="192"/>
      <c r="I51" s="192"/>
      <c r="J51" s="192"/>
      <c r="K51" s="69" t="str">
        <f t="shared" si="45"/>
        <v/>
      </c>
      <c r="L51" s="137">
        <v>0.1</v>
      </c>
      <c r="M51" s="129"/>
      <c r="Q51" s="74">
        <f t="shared" si="46"/>
        <v>0.1</v>
      </c>
      <c r="R51" s="75">
        <f t="shared" si="47"/>
        <v>0</v>
      </c>
      <c r="S51" s="75">
        <f t="shared" si="48"/>
        <v>0</v>
      </c>
      <c r="T51" s="75">
        <f t="shared" si="49"/>
        <v>0</v>
      </c>
      <c r="U51" s="75">
        <f t="shared" si="50"/>
        <v>0.1</v>
      </c>
      <c r="V51" s="75">
        <f t="shared" si="51"/>
        <v>0</v>
      </c>
      <c r="W51" s="75" t="b">
        <f t="shared" si="52"/>
        <v>0</v>
      </c>
      <c r="X51" s="75">
        <f t="shared" si="53"/>
        <v>0</v>
      </c>
      <c r="Y51" s="81"/>
      <c r="Z51" s="83"/>
      <c r="AA51" s="43"/>
      <c r="AB51" s="43"/>
      <c r="AC51" s="43"/>
      <c r="AD51" s="48"/>
    </row>
    <row r="52" spans="3:30" s="123" customFormat="1" ht="36.75" customHeight="1" x14ac:dyDescent="0.2">
      <c r="C52" s="136" t="s">
        <v>107</v>
      </c>
      <c r="D52" s="67" t="s">
        <v>297</v>
      </c>
      <c r="E52" s="67" t="s">
        <v>229</v>
      </c>
      <c r="F52" s="183"/>
      <c r="G52" s="192"/>
      <c r="H52" s="192"/>
      <c r="I52" s="192"/>
      <c r="J52" s="192"/>
      <c r="K52" s="69" t="str">
        <f t="shared" si="45"/>
        <v/>
      </c>
      <c r="L52" s="137">
        <v>0.1</v>
      </c>
      <c r="M52" s="129"/>
      <c r="Q52" s="74">
        <f t="shared" si="46"/>
        <v>0.1</v>
      </c>
      <c r="R52" s="75">
        <f t="shared" si="47"/>
        <v>0</v>
      </c>
      <c r="S52" s="75">
        <f t="shared" si="48"/>
        <v>0</v>
      </c>
      <c r="T52" s="75">
        <f t="shared" si="49"/>
        <v>0</v>
      </c>
      <c r="U52" s="75">
        <f t="shared" si="50"/>
        <v>0.1</v>
      </c>
      <c r="V52" s="75">
        <f t="shared" si="51"/>
        <v>0</v>
      </c>
      <c r="W52" s="75" t="b">
        <f t="shared" si="52"/>
        <v>0</v>
      </c>
      <c r="X52" s="75">
        <f t="shared" si="53"/>
        <v>0</v>
      </c>
      <c r="Y52" s="81"/>
      <c r="Z52" s="83"/>
      <c r="AA52" s="43"/>
      <c r="AB52" s="43"/>
      <c r="AC52" s="43"/>
      <c r="AD52" s="48"/>
    </row>
    <row r="53" spans="3:30" s="123" customFormat="1" ht="27" customHeight="1" x14ac:dyDescent="0.2">
      <c r="C53" s="136" t="s">
        <v>108</v>
      </c>
      <c r="D53" s="67" t="s">
        <v>296</v>
      </c>
      <c r="E53" s="67" t="s">
        <v>230</v>
      </c>
      <c r="F53" s="183"/>
      <c r="G53" s="192"/>
      <c r="H53" s="192"/>
      <c r="I53" s="192"/>
      <c r="J53" s="192"/>
      <c r="K53" s="69" t="str">
        <f t="shared" si="45"/>
        <v/>
      </c>
      <c r="L53" s="137">
        <v>0.12</v>
      </c>
      <c r="M53" s="129"/>
      <c r="Q53" s="74">
        <f t="shared" si="46"/>
        <v>0.12</v>
      </c>
      <c r="R53" s="75">
        <f t="shared" si="47"/>
        <v>0</v>
      </c>
      <c r="S53" s="75">
        <f t="shared" si="48"/>
        <v>0</v>
      </c>
      <c r="T53" s="75">
        <f t="shared" si="49"/>
        <v>0</v>
      </c>
      <c r="U53" s="75">
        <f t="shared" si="50"/>
        <v>0.12</v>
      </c>
      <c r="V53" s="75">
        <f t="shared" si="51"/>
        <v>0</v>
      </c>
      <c r="W53" s="75" t="b">
        <f t="shared" si="52"/>
        <v>0</v>
      </c>
      <c r="X53" s="75">
        <f t="shared" si="53"/>
        <v>0</v>
      </c>
      <c r="Y53" s="81"/>
      <c r="Z53" s="83"/>
      <c r="AA53" s="43"/>
      <c r="AB53" s="43"/>
      <c r="AC53" s="43"/>
      <c r="AD53" s="48"/>
    </row>
    <row r="54" spans="3:30" s="123" customFormat="1" ht="36.75" customHeight="1" x14ac:dyDescent="0.2">
      <c r="C54" s="136" t="s">
        <v>109</v>
      </c>
      <c r="D54" s="67" t="s">
        <v>295</v>
      </c>
      <c r="E54" s="67" t="s">
        <v>231</v>
      </c>
      <c r="F54" s="183"/>
      <c r="G54" s="192"/>
      <c r="H54" s="192"/>
      <c r="I54" s="192"/>
      <c r="J54" s="192"/>
      <c r="K54" s="69" t="str">
        <f t="shared" si="45"/>
        <v/>
      </c>
      <c r="L54" s="137">
        <v>0.1</v>
      </c>
      <c r="M54" s="129"/>
      <c r="Q54" s="74">
        <f t="shared" si="46"/>
        <v>0.1</v>
      </c>
      <c r="R54" s="75">
        <f t="shared" si="47"/>
        <v>0</v>
      </c>
      <c r="S54" s="75">
        <f t="shared" si="48"/>
        <v>0</v>
      </c>
      <c r="T54" s="75">
        <f t="shared" si="49"/>
        <v>0</v>
      </c>
      <c r="U54" s="75">
        <f t="shared" si="50"/>
        <v>0.1</v>
      </c>
      <c r="V54" s="75">
        <f t="shared" si="51"/>
        <v>0</v>
      </c>
      <c r="W54" s="75" t="b">
        <f t="shared" si="52"/>
        <v>0</v>
      </c>
      <c r="X54" s="75">
        <f t="shared" si="53"/>
        <v>0</v>
      </c>
      <c r="Y54" s="81"/>
      <c r="Z54" s="83"/>
      <c r="AA54" s="43"/>
      <c r="AB54" s="43"/>
      <c r="AC54" s="43"/>
      <c r="AD54" s="48"/>
    </row>
    <row r="55" spans="3:30" s="123" customFormat="1" ht="27" customHeight="1" x14ac:dyDescent="0.2">
      <c r="C55" s="136" t="s">
        <v>110</v>
      </c>
      <c r="D55" s="67" t="s">
        <v>294</v>
      </c>
      <c r="E55" s="67" t="s">
        <v>232</v>
      </c>
      <c r="F55" s="183"/>
      <c r="G55" s="192"/>
      <c r="H55" s="192"/>
      <c r="I55" s="192"/>
      <c r="J55" s="192"/>
      <c r="K55" s="69" t="str">
        <f t="shared" si="45"/>
        <v/>
      </c>
      <c r="L55" s="137">
        <v>0.1</v>
      </c>
      <c r="M55" s="129"/>
      <c r="Q55" s="74">
        <f t="shared" si="46"/>
        <v>0.1</v>
      </c>
      <c r="R55" s="75">
        <f t="shared" si="47"/>
        <v>0</v>
      </c>
      <c r="S55" s="75">
        <f t="shared" si="48"/>
        <v>0</v>
      </c>
      <c r="T55" s="75">
        <f t="shared" si="49"/>
        <v>0</v>
      </c>
      <c r="U55" s="75">
        <f t="shared" si="50"/>
        <v>0.1</v>
      </c>
      <c r="V55" s="75">
        <f t="shared" si="51"/>
        <v>0</v>
      </c>
      <c r="W55" s="75" t="b">
        <f t="shared" si="52"/>
        <v>0</v>
      </c>
      <c r="X55" s="75">
        <f t="shared" si="53"/>
        <v>0</v>
      </c>
      <c r="Y55" s="81"/>
      <c r="Z55" s="83"/>
      <c r="AA55" s="43"/>
      <c r="AB55" s="43"/>
      <c r="AC55" s="43"/>
      <c r="AD55" s="48"/>
    </row>
    <row r="56" spans="3:30" s="123" customFormat="1" ht="36.75" customHeight="1" x14ac:dyDescent="0.2">
      <c r="C56" s="136" t="s">
        <v>111</v>
      </c>
      <c r="D56" s="67" t="s">
        <v>307</v>
      </c>
      <c r="E56" s="67" t="s">
        <v>233</v>
      </c>
      <c r="F56" s="183"/>
      <c r="G56" s="192"/>
      <c r="H56" s="192"/>
      <c r="I56" s="192"/>
      <c r="J56" s="192"/>
      <c r="K56" s="69" t="str">
        <f t="shared" si="45"/>
        <v/>
      </c>
      <c r="L56" s="137">
        <v>0.1</v>
      </c>
      <c r="M56" s="129"/>
      <c r="Q56" s="74">
        <f t="shared" si="46"/>
        <v>0.1</v>
      </c>
      <c r="R56" s="75">
        <f t="shared" si="47"/>
        <v>0</v>
      </c>
      <c r="S56" s="75">
        <f t="shared" si="48"/>
        <v>0</v>
      </c>
      <c r="T56" s="75">
        <f t="shared" si="49"/>
        <v>0</v>
      </c>
      <c r="U56" s="75">
        <f t="shared" si="50"/>
        <v>0.1</v>
      </c>
      <c r="V56" s="75">
        <f t="shared" si="51"/>
        <v>0</v>
      </c>
      <c r="W56" s="75" t="b">
        <f t="shared" si="52"/>
        <v>0</v>
      </c>
      <c r="X56" s="75">
        <f t="shared" si="53"/>
        <v>0</v>
      </c>
      <c r="Y56" s="81"/>
      <c r="Z56" s="83"/>
      <c r="AA56" s="43"/>
      <c r="AB56" s="43"/>
      <c r="AC56" s="43"/>
      <c r="AD56" s="48"/>
    </row>
    <row r="57" spans="3:30" s="123" customFormat="1" ht="27" customHeight="1" x14ac:dyDescent="0.2">
      <c r="C57" s="136" t="s">
        <v>112</v>
      </c>
      <c r="D57" s="67" t="s">
        <v>293</v>
      </c>
      <c r="E57" s="67" t="s">
        <v>234</v>
      </c>
      <c r="F57" s="183"/>
      <c r="G57" s="192"/>
      <c r="H57" s="192"/>
      <c r="I57" s="192"/>
      <c r="J57" s="192"/>
      <c r="K57" s="69" t="str">
        <f t="shared" si="45"/>
        <v/>
      </c>
      <c r="L57" s="137">
        <v>0.08</v>
      </c>
      <c r="M57" s="129"/>
      <c r="Q57" s="74">
        <f t="shared" si="46"/>
        <v>0.08</v>
      </c>
      <c r="R57" s="75">
        <f t="shared" si="47"/>
        <v>0</v>
      </c>
      <c r="S57" s="75">
        <f t="shared" si="48"/>
        <v>0</v>
      </c>
      <c r="T57" s="75">
        <f t="shared" si="49"/>
        <v>0</v>
      </c>
      <c r="U57" s="75">
        <f t="shared" si="50"/>
        <v>0.08</v>
      </c>
      <c r="V57" s="75">
        <f t="shared" si="51"/>
        <v>0</v>
      </c>
      <c r="W57" s="75" t="b">
        <f t="shared" si="52"/>
        <v>0</v>
      </c>
      <c r="X57" s="75">
        <f t="shared" si="53"/>
        <v>0</v>
      </c>
      <c r="Y57" s="81"/>
      <c r="Z57" s="83"/>
      <c r="AA57" s="43"/>
      <c r="AB57" s="43"/>
      <c r="AC57" s="43"/>
      <c r="AD57" s="48"/>
    </row>
    <row r="58" spans="3:30" s="123" customFormat="1" ht="27" customHeight="1" x14ac:dyDescent="0.2">
      <c r="C58" s="136" t="s">
        <v>113</v>
      </c>
      <c r="D58" s="67" t="s">
        <v>292</v>
      </c>
      <c r="E58" s="67" t="s">
        <v>235</v>
      </c>
      <c r="F58" s="183"/>
      <c r="G58" s="192"/>
      <c r="H58" s="192"/>
      <c r="I58" s="192"/>
      <c r="J58" s="192"/>
      <c r="K58" s="69" t="str">
        <f t="shared" si="45"/>
        <v/>
      </c>
      <c r="L58" s="137">
        <v>0.05</v>
      </c>
      <c r="M58" s="129"/>
      <c r="Q58" s="74">
        <f t="shared" si="46"/>
        <v>0.05</v>
      </c>
      <c r="R58" s="75">
        <f t="shared" si="47"/>
        <v>0</v>
      </c>
      <c r="S58" s="75">
        <f t="shared" si="48"/>
        <v>0</v>
      </c>
      <c r="T58" s="75">
        <f t="shared" si="49"/>
        <v>0</v>
      </c>
      <c r="U58" s="75">
        <f t="shared" si="50"/>
        <v>0.05</v>
      </c>
      <c r="V58" s="75">
        <f t="shared" si="51"/>
        <v>0</v>
      </c>
      <c r="W58" s="75" t="b">
        <f t="shared" si="52"/>
        <v>0</v>
      </c>
      <c r="X58" s="75">
        <f t="shared" si="53"/>
        <v>0</v>
      </c>
      <c r="Y58" s="81"/>
      <c r="Z58" s="83"/>
      <c r="AA58" s="43"/>
      <c r="AB58" s="43"/>
      <c r="AC58" s="43"/>
      <c r="AD58" s="48"/>
    </row>
    <row r="59" spans="3:30" s="123" customFormat="1" ht="27" customHeight="1" x14ac:dyDescent="0.2">
      <c r="C59" s="136" t="s">
        <v>205</v>
      </c>
      <c r="D59" s="149" t="s">
        <v>126</v>
      </c>
      <c r="E59" s="67" t="s">
        <v>141</v>
      </c>
      <c r="F59" s="183"/>
      <c r="G59" s="192"/>
      <c r="H59" s="192"/>
      <c r="I59" s="192"/>
      <c r="J59" s="192"/>
      <c r="K59" s="69" t="str">
        <f t="shared" si="45"/>
        <v/>
      </c>
      <c r="L59" s="137">
        <v>0.04</v>
      </c>
      <c r="M59" s="129"/>
      <c r="Q59" s="74">
        <f t="shared" si="46"/>
        <v>0.04</v>
      </c>
      <c r="R59" s="75">
        <f t="shared" si="47"/>
        <v>0</v>
      </c>
      <c r="S59" s="75">
        <f t="shared" si="48"/>
        <v>0</v>
      </c>
      <c r="T59" s="75">
        <f t="shared" si="49"/>
        <v>0</v>
      </c>
      <c r="U59" s="75">
        <f t="shared" si="50"/>
        <v>0.04</v>
      </c>
      <c r="V59" s="75">
        <f t="shared" si="51"/>
        <v>0</v>
      </c>
      <c r="W59" s="75" t="b">
        <f t="shared" si="52"/>
        <v>0</v>
      </c>
      <c r="X59" s="75">
        <f t="shared" si="53"/>
        <v>0</v>
      </c>
      <c r="Y59" s="146"/>
      <c r="Z59" s="87">
        <f>Z49*AA49</f>
        <v>0.2</v>
      </c>
      <c r="AA59" s="147"/>
      <c r="AB59" s="147"/>
      <c r="AC59" s="147"/>
      <c r="AD59" s="148"/>
    </row>
    <row r="60" spans="3:30" s="123" customFormat="1" ht="30" customHeight="1" x14ac:dyDescent="0.2">
      <c r="C60" s="596" t="s">
        <v>215</v>
      </c>
      <c r="D60" s="597"/>
      <c r="E60" s="597"/>
      <c r="F60" s="597"/>
      <c r="G60" s="597"/>
      <c r="H60" s="597"/>
      <c r="I60" s="597"/>
      <c r="J60" s="597"/>
      <c r="K60" s="598"/>
      <c r="L60" s="161">
        <v>0.12</v>
      </c>
      <c r="M60" s="61">
        <f>SUM(L61:L69)</f>
        <v>1</v>
      </c>
    </row>
    <row r="61" spans="3:30" s="123" customFormat="1" ht="27" customHeight="1" x14ac:dyDescent="0.2">
      <c r="C61" s="136" t="s">
        <v>26</v>
      </c>
      <c r="D61" s="67" t="s">
        <v>291</v>
      </c>
      <c r="E61" s="67" t="s">
        <v>243</v>
      </c>
      <c r="F61" s="183"/>
      <c r="G61" s="193"/>
      <c r="H61" s="193"/>
      <c r="I61" s="193"/>
      <c r="J61" s="193"/>
      <c r="K61" s="69" t="str">
        <f>IF(S61&gt;1,"?",(IF(X61&gt;0,"?","")))</f>
        <v/>
      </c>
      <c r="L61" s="137">
        <v>0.15</v>
      </c>
      <c r="M61" s="129"/>
      <c r="Q61" s="74">
        <f>L61</f>
        <v>0.15</v>
      </c>
      <c r="R61" s="75">
        <f>IF(J61&lt;&gt;"",1,IF(I61&lt;&gt;"",2/3,IF(H61&lt;&gt;"",1/3,0)))*Q61*20</f>
        <v>0</v>
      </c>
      <c r="S61" s="75">
        <f>IF(F61="",IF(G61&lt;&gt;"",1,0)+IF(H61&lt;&gt;"",1,0)+IF(I61&lt;&gt;"",1,0)+IF(J61&lt;&gt;"",1,0),0)</f>
        <v>0</v>
      </c>
      <c r="T61" s="75">
        <f>IF(F61&lt;&gt;"",0,IF(G61="",(R61/(Q61*20)),0.02+(R61/(Q61*20))))</f>
        <v>0</v>
      </c>
      <c r="U61" s="75">
        <f>IF(F61&lt;&gt;"",0,Q61)</f>
        <v>0.15</v>
      </c>
      <c r="V61" s="75">
        <f>IF(K61&lt;&gt;"",1,0)</f>
        <v>0</v>
      </c>
      <c r="W61" s="75" t="b">
        <f>IF(F61="",OR(G61&lt;&gt;"",H61&lt;&gt;"",I61&lt;&gt;"",J61&lt;&gt;""),0)</f>
        <v>0</v>
      </c>
      <c r="X61" s="75">
        <f>IF(F61&lt;&gt;"",IF(G61&lt;&gt;"",1,0)+IF(H61&lt;&gt;"",1,0)+IF(I61&lt;&gt;"",1,0)+IF(J61&lt;&gt;"",1,0),0)</f>
        <v>0</v>
      </c>
      <c r="Y61" s="75" t="b">
        <f>OR(W61=FALSE,W62=FALSE,W63=FALSE,W64=FALSE,W65=FALSE,W66=FALSE,W67=FALSE,W68=FALSE,W69=FALSE)</f>
        <v>1</v>
      </c>
      <c r="Z61" s="76">
        <f>SUM(U61:U69)</f>
        <v>1</v>
      </c>
      <c r="AA61" s="77">
        <f>L60</f>
        <v>0.12</v>
      </c>
      <c r="AB61" s="75">
        <f>SUM(T61:T69)</f>
        <v>0</v>
      </c>
      <c r="AC61" s="75">
        <f>IF(SUM(S61:S69)=0,0,1)</f>
        <v>0</v>
      </c>
      <c r="AD61" s="78">
        <f>IF(AC61=1,SUMPRODUCT(R61:R69,S61:S69)/SUMPRODUCT(Q61:Q69,S61:S69),0)</f>
        <v>0</v>
      </c>
    </row>
    <row r="62" spans="3:30" s="123" customFormat="1" ht="52.15" customHeight="1" x14ac:dyDescent="0.2">
      <c r="C62" s="136" t="s">
        <v>27</v>
      </c>
      <c r="D62" s="67" t="s">
        <v>290</v>
      </c>
      <c r="E62" s="67" t="s">
        <v>242</v>
      </c>
      <c r="F62" s="183"/>
      <c r="G62" s="193"/>
      <c r="H62" s="193"/>
      <c r="I62" s="193"/>
      <c r="J62" s="193"/>
      <c r="K62" s="69" t="str">
        <f t="shared" ref="K62:K69" si="54">IF(S62&gt;1,"?",(IF(X62&gt;0,"?","")))</f>
        <v/>
      </c>
      <c r="L62" s="137">
        <v>0.15</v>
      </c>
      <c r="M62" s="129"/>
      <c r="Q62" s="74">
        <f t="shared" ref="Q62:Q69" si="55">L62</f>
        <v>0.15</v>
      </c>
      <c r="R62" s="75">
        <f t="shared" ref="R62:R69" si="56">IF(J62&lt;&gt;"",1,IF(I62&lt;&gt;"",2/3,IF(H62&lt;&gt;"",1/3,0)))*Q62*20</f>
        <v>0</v>
      </c>
      <c r="S62" s="75">
        <f t="shared" ref="S62:S69" si="57">IF(F62="",IF(G62&lt;&gt;"",1,0)+IF(H62&lt;&gt;"",1,0)+IF(I62&lt;&gt;"",1,0)+IF(J62&lt;&gt;"",1,0),0)</f>
        <v>0</v>
      </c>
      <c r="T62" s="75">
        <f t="shared" ref="T62:T69" si="58">IF(F62&lt;&gt;"",0,IF(G62="",(R62/(Q62*20)),0.02+(R62/(Q62*20))))</f>
        <v>0</v>
      </c>
      <c r="U62" s="75">
        <f t="shared" ref="U62:U69" si="59">IF(F62&lt;&gt;"",0,Q62)</f>
        <v>0.15</v>
      </c>
      <c r="V62" s="75">
        <f t="shared" ref="V62:V69" si="60">IF(K62&lt;&gt;"",1,0)</f>
        <v>0</v>
      </c>
      <c r="W62" s="75" t="b">
        <f t="shared" ref="W62:W69" si="61">IF(F62="",OR(G62&lt;&gt;"",H62&lt;&gt;"",I62&lt;&gt;"",J62&lt;&gt;""),0)</f>
        <v>0</v>
      </c>
      <c r="X62" s="75">
        <f t="shared" ref="X62:X69" si="62">IF(F62&lt;&gt;"",IF(G62&lt;&gt;"",1,0)+IF(H62&lt;&gt;"",1,0)+IF(I62&lt;&gt;"",1,0)+IF(J62&lt;&gt;"",1,0),0)</f>
        <v>0</v>
      </c>
      <c r="Y62" s="81"/>
      <c r="Z62" s="82"/>
      <c r="AA62" s="43"/>
      <c r="AB62" s="43"/>
      <c r="AC62" s="43"/>
      <c r="AD62" s="48"/>
    </row>
    <row r="63" spans="3:30" s="123" customFormat="1" ht="27" customHeight="1" x14ac:dyDescent="0.2">
      <c r="C63" s="136" t="s">
        <v>28</v>
      </c>
      <c r="D63" s="67" t="s">
        <v>289</v>
      </c>
      <c r="E63" s="67" t="s">
        <v>241</v>
      </c>
      <c r="F63" s="183"/>
      <c r="G63" s="193"/>
      <c r="H63" s="193"/>
      <c r="I63" s="193"/>
      <c r="J63" s="193"/>
      <c r="K63" s="69" t="str">
        <f t="shared" si="54"/>
        <v/>
      </c>
      <c r="L63" s="137">
        <v>0.15</v>
      </c>
      <c r="M63" s="129"/>
      <c r="Q63" s="74">
        <f t="shared" si="55"/>
        <v>0.15</v>
      </c>
      <c r="R63" s="75">
        <f t="shared" si="56"/>
        <v>0</v>
      </c>
      <c r="S63" s="75">
        <f t="shared" si="57"/>
        <v>0</v>
      </c>
      <c r="T63" s="75">
        <f t="shared" si="58"/>
        <v>0</v>
      </c>
      <c r="U63" s="75">
        <f t="shared" si="59"/>
        <v>0.15</v>
      </c>
      <c r="V63" s="75">
        <f t="shared" si="60"/>
        <v>0</v>
      </c>
      <c r="W63" s="75" t="b">
        <f t="shared" si="61"/>
        <v>0</v>
      </c>
      <c r="X63" s="75">
        <f t="shared" si="62"/>
        <v>0</v>
      </c>
      <c r="Y63" s="81"/>
      <c r="Z63" s="83"/>
      <c r="AA63" s="43"/>
      <c r="AB63" s="43"/>
      <c r="AC63" s="43"/>
      <c r="AD63" s="48"/>
    </row>
    <row r="64" spans="3:30" s="123" customFormat="1" ht="36.75" customHeight="1" x14ac:dyDescent="0.2">
      <c r="C64" s="136" t="s">
        <v>114</v>
      </c>
      <c r="D64" s="67" t="s">
        <v>288</v>
      </c>
      <c r="E64" s="67" t="s">
        <v>240</v>
      </c>
      <c r="F64" s="183"/>
      <c r="G64" s="193"/>
      <c r="H64" s="193"/>
      <c r="I64" s="193"/>
      <c r="J64" s="193"/>
      <c r="K64" s="69" t="str">
        <f t="shared" si="54"/>
        <v/>
      </c>
      <c r="L64" s="137">
        <v>0.15</v>
      </c>
      <c r="M64" s="129"/>
      <c r="Q64" s="74">
        <f t="shared" si="55"/>
        <v>0.15</v>
      </c>
      <c r="R64" s="75">
        <f t="shared" si="56"/>
        <v>0</v>
      </c>
      <c r="S64" s="75">
        <f t="shared" si="57"/>
        <v>0</v>
      </c>
      <c r="T64" s="75">
        <f t="shared" si="58"/>
        <v>0</v>
      </c>
      <c r="U64" s="75">
        <f t="shared" si="59"/>
        <v>0.15</v>
      </c>
      <c r="V64" s="75">
        <f t="shared" si="60"/>
        <v>0</v>
      </c>
      <c r="W64" s="75" t="b">
        <f t="shared" si="61"/>
        <v>0</v>
      </c>
      <c r="X64" s="75">
        <f t="shared" si="62"/>
        <v>0</v>
      </c>
      <c r="Y64" s="81"/>
      <c r="Z64" s="83"/>
      <c r="AA64" s="43"/>
      <c r="AB64" s="43"/>
      <c r="AC64" s="43"/>
      <c r="AD64" s="48"/>
    </row>
    <row r="65" spans="3:30" s="123" customFormat="1" ht="27" customHeight="1" x14ac:dyDescent="0.2">
      <c r="C65" s="136" t="s">
        <v>115</v>
      </c>
      <c r="D65" s="67" t="s">
        <v>287</v>
      </c>
      <c r="E65" s="67" t="s">
        <v>239</v>
      </c>
      <c r="F65" s="183"/>
      <c r="G65" s="193"/>
      <c r="H65" s="193"/>
      <c r="I65" s="193"/>
      <c r="J65" s="193"/>
      <c r="K65" s="69" t="str">
        <f t="shared" si="54"/>
        <v/>
      </c>
      <c r="L65" s="137">
        <v>0.1</v>
      </c>
      <c r="M65" s="129"/>
      <c r="Q65" s="74">
        <f t="shared" si="55"/>
        <v>0.1</v>
      </c>
      <c r="R65" s="75">
        <f t="shared" si="56"/>
        <v>0</v>
      </c>
      <c r="S65" s="75">
        <f t="shared" si="57"/>
        <v>0</v>
      </c>
      <c r="T65" s="75">
        <f t="shared" si="58"/>
        <v>0</v>
      </c>
      <c r="U65" s="75">
        <f t="shared" si="59"/>
        <v>0.1</v>
      </c>
      <c r="V65" s="75">
        <f t="shared" si="60"/>
        <v>0</v>
      </c>
      <c r="W65" s="75" t="b">
        <f t="shared" si="61"/>
        <v>0</v>
      </c>
      <c r="X65" s="75">
        <f t="shared" si="62"/>
        <v>0</v>
      </c>
      <c r="Y65" s="81"/>
      <c r="Z65" s="83"/>
      <c r="AA65" s="43"/>
      <c r="AB65" s="43"/>
      <c r="AC65" s="43"/>
      <c r="AD65" s="48"/>
    </row>
    <row r="66" spans="3:30" s="123" customFormat="1" ht="27" customHeight="1" x14ac:dyDescent="0.2">
      <c r="C66" s="136" t="s">
        <v>116</v>
      </c>
      <c r="D66" s="67" t="s">
        <v>286</v>
      </c>
      <c r="E66" s="67" t="s">
        <v>238</v>
      </c>
      <c r="F66" s="183"/>
      <c r="G66" s="193"/>
      <c r="H66" s="193"/>
      <c r="I66" s="193"/>
      <c r="J66" s="193"/>
      <c r="K66" s="69" t="str">
        <f t="shared" si="54"/>
        <v/>
      </c>
      <c r="L66" s="137">
        <v>0.14000000000000001</v>
      </c>
      <c r="M66" s="129"/>
      <c r="Q66" s="74">
        <f t="shared" si="55"/>
        <v>0.14000000000000001</v>
      </c>
      <c r="R66" s="75">
        <f t="shared" si="56"/>
        <v>0</v>
      </c>
      <c r="S66" s="75">
        <f t="shared" si="57"/>
        <v>0</v>
      </c>
      <c r="T66" s="75">
        <f t="shared" si="58"/>
        <v>0</v>
      </c>
      <c r="U66" s="75">
        <f t="shared" si="59"/>
        <v>0.14000000000000001</v>
      </c>
      <c r="V66" s="75">
        <f t="shared" si="60"/>
        <v>0</v>
      </c>
      <c r="W66" s="75" t="b">
        <f t="shared" si="61"/>
        <v>0</v>
      </c>
      <c r="X66" s="75">
        <f t="shared" si="62"/>
        <v>0</v>
      </c>
      <c r="Y66" s="81"/>
      <c r="Z66" s="83"/>
      <c r="AA66" s="43"/>
      <c r="AB66" s="43"/>
      <c r="AC66" s="43"/>
      <c r="AD66" s="48"/>
    </row>
    <row r="67" spans="3:30" s="123" customFormat="1" ht="27" customHeight="1" x14ac:dyDescent="0.2">
      <c r="C67" s="136" t="s">
        <v>117</v>
      </c>
      <c r="D67" s="67" t="s">
        <v>285</v>
      </c>
      <c r="E67" s="67" t="s">
        <v>237</v>
      </c>
      <c r="F67" s="183"/>
      <c r="G67" s="193"/>
      <c r="H67" s="193"/>
      <c r="I67" s="193"/>
      <c r="J67" s="193"/>
      <c r="K67" s="69" t="str">
        <f t="shared" si="54"/>
        <v/>
      </c>
      <c r="L67" s="137">
        <v>0.05</v>
      </c>
      <c r="M67" s="129"/>
      <c r="Q67" s="74">
        <f t="shared" si="55"/>
        <v>0.05</v>
      </c>
      <c r="R67" s="75">
        <f t="shared" si="56"/>
        <v>0</v>
      </c>
      <c r="S67" s="75">
        <f t="shared" si="57"/>
        <v>0</v>
      </c>
      <c r="T67" s="75">
        <f t="shared" si="58"/>
        <v>0</v>
      </c>
      <c r="U67" s="75">
        <f t="shared" si="59"/>
        <v>0.05</v>
      </c>
      <c r="V67" s="75">
        <f t="shared" si="60"/>
        <v>0</v>
      </c>
      <c r="W67" s="75" t="b">
        <f t="shared" si="61"/>
        <v>0</v>
      </c>
      <c r="X67" s="75">
        <f t="shared" si="62"/>
        <v>0</v>
      </c>
      <c r="Y67" s="81"/>
      <c r="Z67" s="83"/>
      <c r="AA67" s="43"/>
      <c r="AB67" s="43"/>
      <c r="AC67" s="43"/>
      <c r="AD67" s="48"/>
    </row>
    <row r="68" spans="3:30" s="123" customFormat="1" ht="36.75" customHeight="1" x14ac:dyDescent="0.2">
      <c r="C68" s="136" t="s">
        <v>118</v>
      </c>
      <c r="D68" s="67" t="s">
        <v>284</v>
      </c>
      <c r="E68" s="67" t="s">
        <v>236</v>
      </c>
      <c r="F68" s="183"/>
      <c r="G68" s="193"/>
      <c r="H68" s="193"/>
      <c r="I68" s="193"/>
      <c r="J68" s="193"/>
      <c r="K68" s="69" t="str">
        <f t="shared" si="54"/>
        <v/>
      </c>
      <c r="L68" s="137">
        <v>0.05</v>
      </c>
      <c r="M68" s="129"/>
      <c r="Q68" s="74">
        <f t="shared" si="55"/>
        <v>0.05</v>
      </c>
      <c r="R68" s="75">
        <f t="shared" si="56"/>
        <v>0</v>
      </c>
      <c r="S68" s="75">
        <f t="shared" si="57"/>
        <v>0</v>
      </c>
      <c r="T68" s="75">
        <f t="shared" si="58"/>
        <v>0</v>
      </c>
      <c r="U68" s="75">
        <f t="shared" si="59"/>
        <v>0.05</v>
      </c>
      <c r="V68" s="75">
        <f t="shared" si="60"/>
        <v>0</v>
      </c>
      <c r="W68" s="75" t="b">
        <f t="shared" si="61"/>
        <v>0</v>
      </c>
      <c r="X68" s="75">
        <f t="shared" si="62"/>
        <v>0</v>
      </c>
      <c r="Y68" s="81"/>
      <c r="Z68" s="83"/>
      <c r="AA68" s="43"/>
      <c r="AB68" s="43"/>
      <c r="AC68" s="43"/>
      <c r="AD68" s="48"/>
    </row>
    <row r="69" spans="3:30" s="123" customFormat="1" ht="27" customHeight="1" x14ac:dyDescent="0.2">
      <c r="C69" s="136" t="s">
        <v>119</v>
      </c>
      <c r="D69" s="149" t="s">
        <v>126</v>
      </c>
      <c r="E69" s="67" t="s">
        <v>141</v>
      </c>
      <c r="F69" s="183"/>
      <c r="G69" s="193"/>
      <c r="H69" s="193"/>
      <c r="I69" s="193"/>
      <c r="J69" s="193"/>
      <c r="K69" s="69" t="str">
        <f t="shared" si="54"/>
        <v/>
      </c>
      <c r="L69" s="137">
        <v>0.06</v>
      </c>
      <c r="M69" s="129"/>
      <c r="Q69" s="74">
        <f t="shared" si="55"/>
        <v>0.06</v>
      </c>
      <c r="R69" s="75">
        <f t="shared" si="56"/>
        <v>0</v>
      </c>
      <c r="S69" s="75">
        <f t="shared" si="57"/>
        <v>0</v>
      </c>
      <c r="T69" s="75">
        <f t="shared" si="58"/>
        <v>0</v>
      </c>
      <c r="U69" s="75">
        <f t="shared" si="59"/>
        <v>0.06</v>
      </c>
      <c r="V69" s="75">
        <f t="shared" si="60"/>
        <v>0</v>
      </c>
      <c r="W69" s="75" t="b">
        <f t="shared" si="61"/>
        <v>0</v>
      </c>
      <c r="X69" s="75">
        <f t="shared" si="62"/>
        <v>0</v>
      </c>
      <c r="Y69" s="146"/>
      <c r="Z69" s="87">
        <f>Z61*AA61</f>
        <v>0.12</v>
      </c>
      <c r="AA69" s="147"/>
      <c r="AB69" s="147"/>
      <c r="AC69" s="147"/>
      <c r="AD69" s="148"/>
    </row>
    <row r="70" spans="3:30" s="123" customFormat="1" ht="30" customHeight="1" x14ac:dyDescent="0.2">
      <c r="C70" s="596" t="s">
        <v>347</v>
      </c>
      <c r="D70" s="597"/>
      <c r="E70" s="597"/>
      <c r="F70" s="597"/>
      <c r="G70" s="597"/>
      <c r="H70" s="597"/>
      <c r="I70" s="597"/>
      <c r="J70" s="597"/>
      <c r="K70" s="598"/>
      <c r="L70" s="161">
        <v>0.05</v>
      </c>
      <c r="M70" s="61">
        <f>SUM(L71:L74)</f>
        <v>1</v>
      </c>
    </row>
    <row r="71" spans="3:30" s="123" customFormat="1" ht="36.75" customHeight="1" x14ac:dyDescent="0.2">
      <c r="C71" s="136" t="s">
        <v>120</v>
      </c>
      <c r="D71" s="67" t="s">
        <v>283</v>
      </c>
      <c r="E71" s="67" t="s">
        <v>246</v>
      </c>
      <c r="F71" s="183"/>
      <c r="G71" s="193"/>
      <c r="H71" s="193"/>
      <c r="I71" s="193"/>
      <c r="J71" s="193"/>
      <c r="K71" s="69" t="str">
        <f>IF(S71&gt;1,"?",(IF(X71&gt;0,"?","")))</f>
        <v/>
      </c>
      <c r="L71" s="137">
        <v>0.3</v>
      </c>
      <c r="M71" s="129"/>
      <c r="Q71" s="74">
        <f>L71</f>
        <v>0.3</v>
      </c>
      <c r="R71" s="75">
        <f>IF(J71&lt;&gt;"",1,IF(I71&lt;&gt;"",2/3,IF(H71&lt;&gt;"",1/3,0)))*Q71*20</f>
        <v>0</v>
      </c>
      <c r="S71" s="75">
        <f>IF(F71="",IF(G71&lt;&gt;"",1,0)+IF(H71&lt;&gt;"",1,0)+IF(I71&lt;&gt;"",1,0)+IF(J71&lt;&gt;"",1,0),0)</f>
        <v>0</v>
      </c>
      <c r="T71" s="75">
        <f>IF(F71&lt;&gt;"",0,IF(G71="",(R71/(Q71*20)),0.02+(R71/(Q71*20))))</f>
        <v>0</v>
      </c>
      <c r="U71" s="75">
        <f>IF(F71&lt;&gt;"",0,Q71)</f>
        <v>0.3</v>
      </c>
      <c r="V71" s="75">
        <f>IF(K71&lt;&gt;"",1,0)</f>
        <v>0</v>
      </c>
      <c r="W71" s="75" t="b">
        <f>IF(F71="",OR(G71&lt;&gt;"",H71&lt;&gt;"",I71&lt;&gt;"",J71&lt;&gt;""),0)</f>
        <v>0</v>
      </c>
      <c r="X71" s="75">
        <f>IF(F71&lt;&gt;"",IF(G71&lt;&gt;"",1,0)+IF(H71&lt;&gt;"",1,0)+IF(I71&lt;&gt;"",1,0)+IF(J71&lt;&gt;"",1,0),0)</f>
        <v>0</v>
      </c>
      <c r="Y71" s="75" t="b">
        <f>OR(W71=FALSE,W72=FALSE,W73=FALSE,W74=FALSE)</f>
        <v>1</v>
      </c>
      <c r="Z71" s="76">
        <f>SUM(U71:U74)</f>
        <v>1</v>
      </c>
      <c r="AA71" s="77">
        <f>L70</f>
        <v>0.05</v>
      </c>
      <c r="AB71" s="75">
        <f>SUM(T71:T74)</f>
        <v>0</v>
      </c>
      <c r="AC71" s="75">
        <f>IF(SUM(S71:S74)=0,0,1)</f>
        <v>0</v>
      </c>
      <c r="AD71" s="78">
        <f>IF(AC71=1,SUMPRODUCT(R71:R74,S71:S74)/SUMPRODUCT(Q71:Q74,S71:S74),0)</f>
        <v>0</v>
      </c>
    </row>
    <row r="72" spans="3:30" s="123" customFormat="1" ht="36.75" customHeight="1" x14ac:dyDescent="0.2">
      <c r="C72" s="136" t="s">
        <v>121</v>
      </c>
      <c r="D72" s="67" t="s">
        <v>282</v>
      </c>
      <c r="E72" s="67" t="s">
        <v>245</v>
      </c>
      <c r="F72" s="183"/>
      <c r="G72" s="193"/>
      <c r="H72" s="193"/>
      <c r="I72" s="193"/>
      <c r="J72" s="193"/>
      <c r="K72" s="69" t="str">
        <f t="shared" ref="K72:K73" si="63">IF(S72&gt;1,"?",(IF(X72&gt;0,"?","")))</f>
        <v/>
      </c>
      <c r="L72" s="137">
        <v>0.3</v>
      </c>
      <c r="M72" s="129"/>
      <c r="Q72" s="74">
        <f t="shared" ref="Q72:Q74" si="64">L72</f>
        <v>0.3</v>
      </c>
      <c r="R72" s="75">
        <f t="shared" ref="R72:R74" si="65">IF(J72&lt;&gt;"",1,IF(I72&lt;&gt;"",2/3,IF(H72&lt;&gt;"",1/3,0)))*Q72*20</f>
        <v>0</v>
      </c>
      <c r="S72" s="75">
        <f t="shared" ref="S72:S74" si="66">IF(F72="",IF(G72&lt;&gt;"",1,0)+IF(H72&lt;&gt;"",1,0)+IF(I72&lt;&gt;"",1,0)+IF(J72&lt;&gt;"",1,0),0)</f>
        <v>0</v>
      </c>
      <c r="T72" s="75">
        <f t="shared" ref="T72:T74" si="67">IF(F72&lt;&gt;"",0,IF(G72="",(R72/(Q72*20)),0.02+(R72/(Q72*20))))</f>
        <v>0</v>
      </c>
      <c r="U72" s="75">
        <f t="shared" ref="U72:U74" si="68">IF(F72&lt;&gt;"",0,Q72)</f>
        <v>0.3</v>
      </c>
      <c r="V72" s="75">
        <f t="shared" ref="V72:V74" si="69">IF(K72&lt;&gt;"",1,0)</f>
        <v>0</v>
      </c>
      <c r="W72" s="75" t="b">
        <f t="shared" ref="W72:W74" si="70">IF(F72="",OR(G72&lt;&gt;"",H72&lt;&gt;"",I72&lt;&gt;"",J72&lt;&gt;""),0)</f>
        <v>0</v>
      </c>
      <c r="X72" s="75">
        <f t="shared" ref="X72:X74" si="71">IF(F72&lt;&gt;"",IF(G72&lt;&gt;"",1,0)+IF(H72&lt;&gt;"",1,0)+IF(I72&lt;&gt;"",1,0)+IF(J72&lt;&gt;"",1,0),0)</f>
        <v>0</v>
      </c>
      <c r="Y72" s="81"/>
      <c r="Z72" s="82"/>
      <c r="AA72" s="43"/>
      <c r="AB72" s="43"/>
      <c r="AC72" s="43"/>
      <c r="AD72" s="48"/>
    </row>
    <row r="73" spans="3:30" s="123" customFormat="1" ht="36.75" customHeight="1" x14ac:dyDescent="0.2">
      <c r="C73" s="136" t="s">
        <v>122</v>
      </c>
      <c r="D73" s="67" t="s">
        <v>281</v>
      </c>
      <c r="E73" s="67" t="s">
        <v>244</v>
      </c>
      <c r="F73" s="183"/>
      <c r="G73" s="193"/>
      <c r="H73" s="193"/>
      <c r="I73" s="193"/>
      <c r="J73" s="193"/>
      <c r="K73" s="69" t="str">
        <f t="shared" si="63"/>
        <v/>
      </c>
      <c r="L73" s="137">
        <v>0.27</v>
      </c>
      <c r="M73" s="129"/>
      <c r="Q73" s="74">
        <f t="shared" si="64"/>
        <v>0.27</v>
      </c>
      <c r="R73" s="75">
        <f t="shared" si="65"/>
        <v>0</v>
      </c>
      <c r="S73" s="75">
        <f t="shared" si="66"/>
        <v>0</v>
      </c>
      <c r="T73" s="75">
        <f t="shared" si="67"/>
        <v>0</v>
      </c>
      <c r="U73" s="75">
        <f t="shared" si="68"/>
        <v>0.27</v>
      </c>
      <c r="V73" s="75">
        <f t="shared" si="69"/>
        <v>0</v>
      </c>
      <c r="W73" s="75" t="b">
        <f t="shared" si="70"/>
        <v>0</v>
      </c>
      <c r="X73" s="75">
        <f t="shared" si="71"/>
        <v>0</v>
      </c>
      <c r="Y73" s="81"/>
      <c r="Z73" s="83"/>
      <c r="AA73" s="43"/>
      <c r="AB73" s="43"/>
      <c r="AC73" s="43"/>
      <c r="AD73" s="48"/>
    </row>
    <row r="74" spans="3:30" s="123" customFormat="1" ht="27" customHeight="1" x14ac:dyDescent="0.2">
      <c r="C74" s="136" t="s">
        <v>123</v>
      </c>
      <c r="D74" s="149" t="s">
        <v>126</v>
      </c>
      <c r="E74" s="67" t="s">
        <v>141</v>
      </c>
      <c r="F74" s="183"/>
      <c r="G74" s="193"/>
      <c r="H74" s="193"/>
      <c r="I74" s="193"/>
      <c r="J74" s="193"/>
      <c r="K74" s="69" t="str">
        <f>IF(S74&gt;1,"?",(IF(X74&gt;0,"?","")))</f>
        <v/>
      </c>
      <c r="L74" s="137">
        <v>0.13</v>
      </c>
      <c r="M74" s="129"/>
      <c r="Q74" s="74">
        <f t="shared" si="64"/>
        <v>0.13</v>
      </c>
      <c r="R74" s="75">
        <f t="shared" si="65"/>
        <v>0</v>
      </c>
      <c r="S74" s="75">
        <f t="shared" si="66"/>
        <v>0</v>
      </c>
      <c r="T74" s="75">
        <f t="shared" si="67"/>
        <v>0</v>
      </c>
      <c r="U74" s="75">
        <f t="shared" si="68"/>
        <v>0.13</v>
      </c>
      <c r="V74" s="75">
        <f t="shared" si="69"/>
        <v>0</v>
      </c>
      <c r="W74" s="75" t="b">
        <f t="shared" si="70"/>
        <v>0</v>
      </c>
      <c r="X74" s="75">
        <f t="shared" si="71"/>
        <v>0</v>
      </c>
      <c r="Y74" s="146"/>
      <c r="Z74" s="87">
        <f>Z71*AA71</f>
        <v>0.05</v>
      </c>
      <c r="AA74" s="147"/>
      <c r="AB74" s="147"/>
      <c r="AC74" s="147"/>
      <c r="AD74" s="148"/>
    </row>
    <row r="75" spans="3:30" s="123" customFormat="1" ht="30" customHeight="1" x14ac:dyDescent="0.2">
      <c r="C75" s="596" t="s">
        <v>202</v>
      </c>
      <c r="D75" s="597"/>
      <c r="E75" s="597"/>
      <c r="F75" s="597"/>
      <c r="G75" s="597"/>
      <c r="H75" s="597"/>
      <c r="I75" s="597"/>
      <c r="J75" s="597"/>
      <c r="K75" s="598"/>
      <c r="L75" s="134">
        <v>0.08</v>
      </c>
      <c r="M75" s="61">
        <f>SUM(L76:L81)</f>
        <v>1.0000000000000002</v>
      </c>
    </row>
    <row r="76" spans="3:30" s="123" customFormat="1" ht="36.75" customHeight="1" x14ac:dyDescent="0.2">
      <c r="C76" s="136" t="s">
        <v>247</v>
      </c>
      <c r="D76" s="67" t="s">
        <v>280</v>
      </c>
      <c r="E76" s="67" t="s">
        <v>257</v>
      </c>
      <c r="F76" s="194"/>
      <c r="G76" s="192"/>
      <c r="H76" s="192"/>
      <c r="I76" s="192"/>
      <c r="J76" s="192"/>
      <c r="K76" s="69" t="str">
        <f>IF(S76&gt;1,"?",(IF(X76&gt;0,"?","")))</f>
        <v/>
      </c>
      <c r="L76" s="137">
        <v>0.16</v>
      </c>
      <c r="M76" s="129"/>
      <c r="Q76" s="74">
        <f>L76</f>
        <v>0.16</v>
      </c>
      <c r="R76" s="75">
        <f>IF(J76&lt;&gt;"",1,IF(I76&lt;&gt;"",2/3,IF(H76&lt;&gt;"",1/3,0)))*Q76*20</f>
        <v>0</v>
      </c>
      <c r="S76" s="75">
        <f>IF(F76="",IF(G76&lt;&gt;"",1,0)+IF(H76&lt;&gt;"",1,0)+IF(I76&lt;&gt;"",1,0)+IF(J76&lt;&gt;"",1,0),0)</f>
        <v>0</v>
      </c>
      <c r="T76" s="75">
        <f>IF(F76&lt;&gt;"",0,IF(G76="",(R76/(Q76*20)),0.02+(R76/(Q76*20))))</f>
        <v>0</v>
      </c>
      <c r="U76" s="75">
        <f>IF(F76&lt;&gt;"",0,Q76)</f>
        <v>0.16</v>
      </c>
      <c r="V76" s="75">
        <f>IF(K76&lt;&gt;"",1,0)</f>
        <v>0</v>
      </c>
      <c r="W76" s="75" t="b">
        <f>IF(F76="",OR(G76&lt;&gt;"",H76&lt;&gt;"",I76&lt;&gt;"",J76&lt;&gt;""),0)</f>
        <v>0</v>
      </c>
      <c r="X76" s="75">
        <f>IF(F76&lt;&gt;"",IF(G76&lt;&gt;"",1,0)+IF(H76&lt;&gt;"",1,0)+IF(I76&lt;&gt;"",1,0)+IF(J76&lt;&gt;"",1,0),0)</f>
        <v>0</v>
      </c>
      <c r="Y76" s="75" t="b">
        <f>OR(W76=FALSE,W77=FALSE,W78=FALSE,W79=FALSE,W80=FALSE,W81=FALSE)</f>
        <v>1</v>
      </c>
      <c r="Z76" s="76">
        <f>SUM(U76:U81)</f>
        <v>1.0000000000000002</v>
      </c>
      <c r="AA76" s="77">
        <f>L75</f>
        <v>0.08</v>
      </c>
      <c r="AB76" s="75">
        <f>SUM(T76:T81)</f>
        <v>0</v>
      </c>
      <c r="AC76" s="75">
        <f>IF(SUM(S76:S81)=0,0,1)</f>
        <v>0</v>
      </c>
      <c r="AD76" s="78">
        <f>IF(AC76=1,SUMPRODUCT(R76:R81,S76:S81)/SUMPRODUCT(Q76:Q81,S76:S81),0)</f>
        <v>0</v>
      </c>
    </row>
    <row r="77" spans="3:30" s="123" customFormat="1" ht="27" customHeight="1" x14ac:dyDescent="0.2">
      <c r="C77" s="136" t="s">
        <v>248</v>
      </c>
      <c r="D77" s="67" t="s">
        <v>279</v>
      </c>
      <c r="E77" s="67" t="s">
        <v>256</v>
      </c>
      <c r="F77" s="194"/>
      <c r="G77" s="192"/>
      <c r="H77" s="192"/>
      <c r="I77" s="192"/>
      <c r="J77" s="192"/>
      <c r="K77" s="69" t="str">
        <f t="shared" ref="K77:K81" si="72">IF(S77&gt;1,"?",(IF(X77&gt;0,"?","")))</f>
        <v/>
      </c>
      <c r="L77" s="137">
        <v>0.2</v>
      </c>
      <c r="M77" s="129"/>
      <c r="Q77" s="74">
        <f t="shared" ref="Q77:Q81" si="73">L77</f>
        <v>0.2</v>
      </c>
      <c r="R77" s="75">
        <f t="shared" ref="R77:R81" si="74">IF(J77&lt;&gt;"",1,IF(I77&lt;&gt;"",2/3,IF(H77&lt;&gt;"",1/3,0)))*Q77*20</f>
        <v>0</v>
      </c>
      <c r="S77" s="75">
        <f t="shared" ref="S77:S81" si="75">IF(F77="",IF(G77&lt;&gt;"",1,0)+IF(H77&lt;&gt;"",1,0)+IF(I77&lt;&gt;"",1,0)+IF(J77&lt;&gt;"",1,0),0)</f>
        <v>0</v>
      </c>
      <c r="T77" s="75">
        <f t="shared" ref="T77:T81" si="76">IF(F77&lt;&gt;"",0,IF(G77="",(R77/(Q77*20)),0.02+(R77/(Q77*20))))</f>
        <v>0</v>
      </c>
      <c r="U77" s="75">
        <f t="shared" ref="U77:U81" si="77">IF(F77&lt;&gt;"",0,Q77)</f>
        <v>0.2</v>
      </c>
      <c r="V77" s="75">
        <f t="shared" ref="V77:V81" si="78">IF(K77&lt;&gt;"",1,0)</f>
        <v>0</v>
      </c>
      <c r="W77" s="75" t="b">
        <f t="shared" ref="W77:W81" si="79">IF(F77="",OR(G77&lt;&gt;"",H77&lt;&gt;"",I77&lt;&gt;"",J77&lt;&gt;""),0)</f>
        <v>0</v>
      </c>
      <c r="X77" s="75">
        <f t="shared" ref="X77:X81" si="80">IF(F77&lt;&gt;"",IF(G77&lt;&gt;"",1,0)+IF(H77&lt;&gt;"",1,0)+IF(I77&lt;&gt;"",1,0)+IF(J77&lt;&gt;"",1,0),0)</f>
        <v>0</v>
      </c>
      <c r="Y77" s="81"/>
      <c r="Z77" s="82"/>
      <c r="AA77" s="43"/>
      <c r="AB77" s="43"/>
      <c r="AC77" s="43"/>
      <c r="AD77" s="48"/>
    </row>
    <row r="78" spans="3:30" s="123" customFormat="1" ht="36.75" customHeight="1" x14ac:dyDescent="0.2">
      <c r="C78" s="136" t="s">
        <v>249</v>
      </c>
      <c r="D78" s="67" t="s">
        <v>278</v>
      </c>
      <c r="E78" s="67" t="s">
        <v>255</v>
      </c>
      <c r="F78" s="194"/>
      <c r="G78" s="192"/>
      <c r="H78" s="192"/>
      <c r="I78" s="192"/>
      <c r="J78" s="192"/>
      <c r="K78" s="69" t="str">
        <f t="shared" si="72"/>
        <v/>
      </c>
      <c r="L78" s="137">
        <v>0.2</v>
      </c>
      <c r="M78" s="129"/>
      <c r="Q78" s="74">
        <f t="shared" si="73"/>
        <v>0.2</v>
      </c>
      <c r="R78" s="75">
        <f t="shared" si="74"/>
        <v>0</v>
      </c>
      <c r="S78" s="75">
        <f t="shared" si="75"/>
        <v>0</v>
      </c>
      <c r="T78" s="75">
        <f t="shared" si="76"/>
        <v>0</v>
      </c>
      <c r="U78" s="75">
        <f t="shared" si="77"/>
        <v>0.2</v>
      </c>
      <c r="V78" s="75">
        <f t="shared" si="78"/>
        <v>0</v>
      </c>
      <c r="W78" s="75" t="b">
        <f t="shared" si="79"/>
        <v>0</v>
      </c>
      <c r="X78" s="75">
        <f t="shared" si="80"/>
        <v>0</v>
      </c>
      <c r="Y78" s="81"/>
      <c r="Z78" s="83"/>
      <c r="AA78" s="43"/>
      <c r="AB78" s="43"/>
      <c r="AC78" s="43"/>
      <c r="AD78" s="48"/>
    </row>
    <row r="79" spans="3:30" s="123" customFormat="1" ht="36.75" customHeight="1" x14ac:dyDescent="0.2">
      <c r="C79" s="136" t="s">
        <v>250</v>
      </c>
      <c r="D79" s="67" t="s">
        <v>277</v>
      </c>
      <c r="E79" s="67" t="s">
        <v>254</v>
      </c>
      <c r="F79" s="194"/>
      <c r="G79" s="192"/>
      <c r="H79" s="192"/>
      <c r="I79" s="192"/>
      <c r="J79" s="192"/>
      <c r="K79" s="69" t="str">
        <f t="shared" si="72"/>
        <v/>
      </c>
      <c r="L79" s="137">
        <v>0.15</v>
      </c>
      <c r="M79" s="129"/>
      <c r="Q79" s="74">
        <f t="shared" si="73"/>
        <v>0.15</v>
      </c>
      <c r="R79" s="75">
        <f t="shared" si="74"/>
        <v>0</v>
      </c>
      <c r="S79" s="75">
        <f t="shared" si="75"/>
        <v>0</v>
      </c>
      <c r="T79" s="75">
        <f t="shared" si="76"/>
        <v>0</v>
      </c>
      <c r="U79" s="75">
        <f t="shared" si="77"/>
        <v>0.15</v>
      </c>
      <c r="V79" s="75">
        <f t="shared" si="78"/>
        <v>0</v>
      </c>
      <c r="W79" s="75" t="b">
        <f t="shared" si="79"/>
        <v>0</v>
      </c>
      <c r="X79" s="75">
        <f t="shared" si="80"/>
        <v>0</v>
      </c>
      <c r="Y79" s="81"/>
      <c r="Z79" s="83"/>
      <c r="AA79" s="43"/>
      <c r="AB79" s="43"/>
      <c r="AC79" s="43"/>
      <c r="AD79" s="48"/>
    </row>
    <row r="80" spans="3:30" s="123" customFormat="1" ht="27" customHeight="1" x14ac:dyDescent="0.2">
      <c r="C80" s="136" t="s">
        <v>251</v>
      </c>
      <c r="D80" s="67" t="s">
        <v>276</v>
      </c>
      <c r="E80" s="67" t="s">
        <v>253</v>
      </c>
      <c r="F80" s="194"/>
      <c r="G80" s="192"/>
      <c r="H80" s="192"/>
      <c r="I80" s="192"/>
      <c r="J80" s="192"/>
      <c r="K80" s="69" t="str">
        <f t="shared" si="72"/>
        <v/>
      </c>
      <c r="L80" s="137">
        <v>0.2</v>
      </c>
      <c r="M80" s="129"/>
      <c r="Q80" s="74">
        <f t="shared" si="73"/>
        <v>0.2</v>
      </c>
      <c r="R80" s="75">
        <f t="shared" si="74"/>
        <v>0</v>
      </c>
      <c r="S80" s="75">
        <f t="shared" si="75"/>
        <v>0</v>
      </c>
      <c r="T80" s="75">
        <f t="shared" si="76"/>
        <v>0</v>
      </c>
      <c r="U80" s="75">
        <f t="shared" si="77"/>
        <v>0.2</v>
      </c>
      <c r="V80" s="75">
        <f t="shared" si="78"/>
        <v>0</v>
      </c>
      <c r="W80" s="75" t="b">
        <f t="shared" si="79"/>
        <v>0</v>
      </c>
      <c r="X80" s="75">
        <f t="shared" si="80"/>
        <v>0</v>
      </c>
      <c r="Y80" s="81"/>
      <c r="Z80" s="83"/>
      <c r="AA80" s="43"/>
      <c r="AB80" s="43"/>
      <c r="AC80" s="43"/>
      <c r="AD80" s="48"/>
    </row>
    <row r="81" spans="3:30" s="123" customFormat="1" ht="27" customHeight="1" x14ac:dyDescent="0.2">
      <c r="C81" s="136" t="s">
        <v>252</v>
      </c>
      <c r="D81" s="149" t="s">
        <v>126</v>
      </c>
      <c r="E81" s="67" t="s">
        <v>141</v>
      </c>
      <c r="F81" s="194"/>
      <c r="G81" s="192"/>
      <c r="H81" s="192"/>
      <c r="I81" s="192"/>
      <c r="J81" s="192"/>
      <c r="K81" s="69" t="str">
        <f t="shared" si="72"/>
        <v/>
      </c>
      <c r="L81" s="137">
        <v>0.09</v>
      </c>
      <c r="M81" s="129"/>
      <c r="Q81" s="74">
        <f t="shared" si="73"/>
        <v>0.09</v>
      </c>
      <c r="R81" s="75">
        <f t="shared" si="74"/>
        <v>0</v>
      </c>
      <c r="S81" s="75">
        <f t="shared" si="75"/>
        <v>0</v>
      </c>
      <c r="T81" s="75">
        <f t="shared" si="76"/>
        <v>0</v>
      </c>
      <c r="U81" s="75">
        <f t="shared" si="77"/>
        <v>0.09</v>
      </c>
      <c r="V81" s="75">
        <f t="shared" si="78"/>
        <v>0</v>
      </c>
      <c r="W81" s="75" t="b">
        <f t="shared" si="79"/>
        <v>0</v>
      </c>
      <c r="X81" s="75">
        <f t="shared" si="80"/>
        <v>0</v>
      </c>
      <c r="Y81" s="146"/>
      <c r="Z81" s="87">
        <f>Z76*AA76</f>
        <v>8.0000000000000016E-2</v>
      </c>
      <c r="AA81" s="147"/>
      <c r="AB81" s="147"/>
      <c r="AC81" s="147"/>
      <c r="AD81" s="148"/>
    </row>
    <row r="82" spans="3:30" s="123" customFormat="1" ht="30" customHeight="1" x14ac:dyDescent="0.2">
      <c r="C82" s="597" t="s">
        <v>328</v>
      </c>
      <c r="D82" s="597"/>
      <c r="E82" s="597"/>
      <c r="F82" s="597"/>
      <c r="G82" s="597"/>
      <c r="H82" s="597"/>
      <c r="I82" s="597"/>
      <c r="J82" s="597"/>
      <c r="K82" s="598"/>
      <c r="L82" s="161">
        <v>0.05</v>
      </c>
      <c r="M82" s="61">
        <f>SUM(L83:L85)</f>
        <v>1</v>
      </c>
    </row>
    <row r="83" spans="3:30" s="123" customFormat="1" ht="36.75" customHeight="1" x14ac:dyDescent="0.2">
      <c r="C83" s="136" t="s">
        <v>261</v>
      </c>
      <c r="D83" s="162" t="s">
        <v>275</v>
      </c>
      <c r="E83" s="162" t="s">
        <v>260</v>
      </c>
      <c r="F83" s="182"/>
      <c r="G83" s="195"/>
      <c r="H83" s="195"/>
      <c r="I83" s="195"/>
      <c r="J83" s="195"/>
      <c r="K83" s="69" t="str">
        <f>IF(S83&gt;1,"?",(IF(X83&gt;0,"?","")))</f>
        <v/>
      </c>
      <c r="L83" s="163">
        <v>0.3</v>
      </c>
      <c r="M83" s="129"/>
      <c r="Q83" s="74">
        <f>L83</f>
        <v>0.3</v>
      </c>
      <c r="R83" s="75">
        <f>IF(J83&lt;&gt;"",1,IF(I83&lt;&gt;"",2/3,IF(H83&lt;&gt;"",1/3,0)))*Q83*20</f>
        <v>0</v>
      </c>
      <c r="S83" s="75">
        <f>IF(F83="",IF(G83&lt;&gt;"",1,0)+IF(H83&lt;&gt;"",1,0)+IF(I83&lt;&gt;"",1,0)+IF(J83&lt;&gt;"",1,0),0)</f>
        <v>0</v>
      </c>
      <c r="T83" s="75">
        <f>IF(F83&lt;&gt;"",0,IF(G83="",(R83/(Q83*20)),0.02+(R83/(Q83*20))))</f>
        <v>0</v>
      </c>
      <c r="U83" s="75">
        <f>IF(F83&lt;&gt;"",0,Q83)</f>
        <v>0.3</v>
      </c>
      <c r="V83" s="75">
        <f>IF(K83&lt;&gt;"",1,0)</f>
        <v>0</v>
      </c>
      <c r="W83" s="75" t="b">
        <f>IF(F83="",OR(G83&lt;&gt;"",H83&lt;&gt;"",I83&lt;&gt;"",J83&lt;&gt;""),0)</f>
        <v>0</v>
      </c>
      <c r="X83" s="75">
        <f>IF(F83&lt;&gt;"",IF(G83&lt;&gt;"",1,0)+IF(H83&lt;&gt;"",1,0)+IF(I83&lt;&gt;"",1,0)+IF(J83&lt;&gt;"",1,0),0)</f>
        <v>0</v>
      </c>
      <c r="Y83" s="75" t="b">
        <f>OR(W83=FALSE,W84=FALSE,W85=FALSE)</f>
        <v>1</v>
      </c>
      <c r="Z83" s="76">
        <f>SUM(U83:U85)</f>
        <v>1</v>
      </c>
      <c r="AA83" s="77">
        <f>L82</f>
        <v>0.05</v>
      </c>
      <c r="AB83" s="75">
        <f>SUM(T83:T85)</f>
        <v>0</v>
      </c>
      <c r="AC83" s="75">
        <f>IF(SUM(S83:S85)=0,0,1)</f>
        <v>0</v>
      </c>
      <c r="AD83" s="78">
        <f>IF(AC83=1,SUMPRODUCT(R83:R85,S83:S85)/SUMPRODUCT(Q83:Q85,S83:S85),0)</f>
        <v>0</v>
      </c>
    </row>
    <row r="84" spans="3:30" s="123" customFormat="1" ht="129.6" customHeight="1" x14ac:dyDescent="0.2">
      <c r="C84" s="136" t="s">
        <v>262</v>
      </c>
      <c r="D84" s="162" t="s">
        <v>274</v>
      </c>
      <c r="E84" s="162" t="s">
        <v>259</v>
      </c>
      <c r="F84" s="182"/>
      <c r="G84" s="195"/>
      <c r="H84" s="195"/>
      <c r="I84" s="195"/>
      <c r="J84" s="195"/>
      <c r="K84" s="69" t="str">
        <f t="shared" ref="K84:K85" si="81">IF(S84&gt;1,"?",(IF(X84&gt;0,"?","")))</f>
        <v/>
      </c>
      <c r="L84" s="163">
        <v>0.4</v>
      </c>
      <c r="M84" s="129"/>
      <c r="Q84" s="74">
        <f t="shared" ref="Q84:Q85" si="82">L84</f>
        <v>0.4</v>
      </c>
      <c r="R84" s="75">
        <f t="shared" ref="R84:R85" si="83">IF(J84&lt;&gt;"",1,IF(I84&lt;&gt;"",2/3,IF(H84&lt;&gt;"",1/3,0)))*Q84*20</f>
        <v>0</v>
      </c>
      <c r="S84" s="75">
        <f t="shared" ref="S84:S85" si="84">IF(F84="",IF(G84&lt;&gt;"",1,0)+IF(H84&lt;&gt;"",1,0)+IF(I84&lt;&gt;"",1,0)+IF(J84&lt;&gt;"",1,0),0)</f>
        <v>0</v>
      </c>
      <c r="T84" s="75">
        <f t="shared" ref="T84:T85" si="85">IF(F84&lt;&gt;"",0,IF(G84="",(R84/(Q84*20)),0.02+(R84/(Q84*20))))</f>
        <v>0</v>
      </c>
      <c r="U84" s="75">
        <f t="shared" ref="U84:U85" si="86">IF(F84&lt;&gt;"",0,Q84)</f>
        <v>0.4</v>
      </c>
      <c r="V84" s="75">
        <f t="shared" ref="V84:V85" si="87">IF(K84&lt;&gt;"",1,0)</f>
        <v>0</v>
      </c>
      <c r="W84" s="75" t="b">
        <f t="shared" ref="W84:W85" si="88">IF(F84="",OR(G84&lt;&gt;"",H84&lt;&gt;"",I84&lt;&gt;"",J84&lt;&gt;""),0)</f>
        <v>0</v>
      </c>
      <c r="X84" s="75">
        <f t="shared" ref="X84:X85" si="89">IF(F84&lt;&gt;"",IF(G84&lt;&gt;"",1,0)+IF(H84&lt;&gt;"",1,0)+IF(I84&lt;&gt;"",1,0)+IF(J84&lt;&gt;"",1,0),0)</f>
        <v>0</v>
      </c>
      <c r="Y84" s="81"/>
      <c r="Z84" s="82"/>
      <c r="AA84" s="43"/>
      <c r="AB84" s="43"/>
      <c r="AC84" s="43"/>
      <c r="AD84" s="48"/>
    </row>
    <row r="85" spans="3:30" s="123" customFormat="1" ht="36.75" customHeight="1" x14ac:dyDescent="0.2">
      <c r="C85" s="136" t="s">
        <v>263</v>
      </c>
      <c r="D85" s="164" t="s">
        <v>273</v>
      </c>
      <c r="E85" s="164" t="s">
        <v>258</v>
      </c>
      <c r="F85" s="196"/>
      <c r="G85" s="197"/>
      <c r="H85" s="197"/>
      <c r="I85" s="197"/>
      <c r="J85" s="197"/>
      <c r="K85" s="91" t="str">
        <f t="shared" si="81"/>
        <v/>
      </c>
      <c r="L85" s="163">
        <v>0.3</v>
      </c>
      <c r="M85" s="129"/>
      <c r="Q85" s="74">
        <f t="shared" si="82"/>
        <v>0.3</v>
      </c>
      <c r="R85" s="75">
        <f t="shared" si="83"/>
        <v>0</v>
      </c>
      <c r="S85" s="75">
        <f t="shared" si="84"/>
        <v>0</v>
      </c>
      <c r="T85" s="75">
        <f t="shared" si="85"/>
        <v>0</v>
      </c>
      <c r="U85" s="75">
        <f t="shared" si="86"/>
        <v>0.3</v>
      </c>
      <c r="V85" s="75">
        <f t="shared" si="87"/>
        <v>0</v>
      </c>
      <c r="W85" s="75" t="b">
        <f t="shared" si="88"/>
        <v>0</v>
      </c>
      <c r="X85" s="75">
        <f t="shared" si="89"/>
        <v>0</v>
      </c>
      <c r="Y85" s="146"/>
      <c r="Z85" s="87">
        <f>Z83*AA83</f>
        <v>0.05</v>
      </c>
      <c r="AA85" s="147"/>
      <c r="AB85" s="147"/>
      <c r="AC85" s="147"/>
      <c r="AD85" s="148"/>
    </row>
    <row r="86" spans="3:30" s="123" customFormat="1" ht="36.75" customHeight="1" thickBot="1" x14ac:dyDescent="0.25">
      <c r="C86" s="543" t="s">
        <v>327</v>
      </c>
      <c r="D86" s="544"/>
      <c r="E86" s="544"/>
      <c r="F86" s="544"/>
      <c r="G86" s="544"/>
      <c r="H86" s="544"/>
      <c r="I86" s="544"/>
      <c r="J86" s="544"/>
      <c r="K86" s="545"/>
      <c r="M86" s="129"/>
    </row>
    <row r="87" spans="3:30" s="123" customFormat="1" ht="49.5" customHeight="1" thickBot="1" x14ac:dyDescent="0.25">
      <c r="C87" s="126"/>
      <c r="D87" s="126"/>
      <c r="E87" s="165" t="s">
        <v>8</v>
      </c>
      <c r="F87" s="126"/>
      <c r="G87" s="546">
        <f>Z87</f>
        <v>1</v>
      </c>
      <c r="H87" s="546"/>
      <c r="I87" s="546"/>
      <c r="J87" s="546"/>
      <c r="L87" s="100">
        <f>SUM(L15+L22+L28+L33+L40+L48+L60+L70+L75+L82)</f>
        <v>1</v>
      </c>
      <c r="M87" s="129"/>
      <c r="P87" s="549" t="s">
        <v>135</v>
      </c>
      <c r="Q87" s="550"/>
      <c r="R87" s="550"/>
      <c r="S87" s="101">
        <f>SUM(AC16,AC23,AC29,AC49,AC34,AC41,AC61,AC71,AC76,AC83)</f>
        <v>0</v>
      </c>
      <c r="T87" s="102" t="str">
        <f>"sur "&amp;COUNTA(Y16:Y85)</f>
        <v>sur 10</v>
      </c>
      <c r="V87" s="104">
        <f>SUM(V16:V85)</f>
        <v>0</v>
      </c>
      <c r="W87" s="104" t="str">
        <f>COUNTIF(W16:W85,"0")&amp;" sur "&amp;COUNTA(W16:W85)</f>
        <v>0 sur 61</v>
      </c>
      <c r="X87" s="104" t="b">
        <f>OR(Y16=TRUE,Y23=TRUE,Y29=TRUE,Y34=TRUE,Y41=TRUE,Y49=TRUE,Y61=TRUE,Y71=TRUE,Y76=TRUE,Y83=TRUE)</f>
        <v>1</v>
      </c>
      <c r="Z87" s="105">
        <f>SUM(Z21,Z27,Z32,Z39,Z47,Z59,Z69,Z74,Z81,Z85)</f>
        <v>1</v>
      </c>
      <c r="AA87" s="166" t="s">
        <v>45</v>
      </c>
    </row>
    <row r="88" spans="3:30" s="123" customFormat="1" ht="21.75" customHeight="1" thickBot="1" x14ac:dyDescent="0.25">
      <c r="C88" s="126"/>
      <c r="D88" s="126"/>
      <c r="F88" s="126"/>
      <c r="M88" s="129"/>
      <c r="V88" s="457" t="s">
        <v>134</v>
      </c>
      <c r="W88" s="457" t="s">
        <v>140</v>
      </c>
    </row>
    <row r="89" spans="3:30" s="123" customFormat="1" ht="49.5" customHeight="1" thickBot="1" x14ac:dyDescent="0.25">
      <c r="C89" s="126"/>
      <c r="D89" s="126"/>
      <c r="E89" s="167" t="s">
        <v>9</v>
      </c>
      <c r="F89" s="126"/>
      <c r="G89" s="434" t="str">
        <f>IF(Z87&lt;50%,"!",IF(V87&lt;&gt;0,"Double saisie!",IF(L91&lt;&gt;0,"Oubli !",(IF(S87&lt;&gt;0,(AD16*AA16+AD23*AA23+AD29*AA29+AD34*AA34+AD41*AA41+AD49*AA49+AD61*AA61+AD71*AA71+AD76*AA76+AD83*AA83)/(AC16*AA16+AC23*AA23+AC29*AA29+AC34*AA34+AC41*AA41+AC49*AA49+AC61*AA61+AC71*AA71+AC76*AA76+AC83*AA83),0)))))</f>
        <v>Oubli !</v>
      </c>
      <c r="H89" s="435"/>
      <c r="I89" s="559" t="s">
        <v>11</v>
      </c>
      <c r="J89" s="560"/>
      <c r="L89" s="462" t="s">
        <v>139</v>
      </c>
      <c r="M89" s="463"/>
      <c r="V89" s="458"/>
      <c r="W89" s="458"/>
    </row>
    <row r="90" spans="3:30" s="123" customFormat="1" ht="21.75" customHeight="1" thickBot="1" x14ac:dyDescent="0.25">
      <c r="C90" s="126"/>
      <c r="D90" s="126"/>
      <c r="E90" s="168"/>
      <c r="F90" s="126"/>
      <c r="G90" s="169"/>
      <c r="H90" s="169"/>
      <c r="I90" s="170"/>
      <c r="J90" s="170"/>
      <c r="L90" s="464"/>
      <c r="M90" s="465"/>
      <c r="V90" s="458"/>
      <c r="W90" s="458"/>
    </row>
    <row r="91" spans="3:30" s="123" customFormat="1" ht="49.5" customHeight="1" thickBot="1" x14ac:dyDescent="0.25">
      <c r="C91" s="126"/>
      <c r="D91" s="171"/>
      <c r="E91" s="167" t="s">
        <v>48</v>
      </c>
      <c r="F91" s="126"/>
      <c r="G91" s="557"/>
      <c r="H91" s="558"/>
      <c r="I91" s="547" t="s">
        <v>11</v>
      </c>
      <c r="J91" s="548"/>
      <c r="L91" s="460">
        <f>COUNTIF(W16:W85,"FAUX")</f>
        <v>61</v>
      </c>
      <c r="M91" s="461"/>
      <c r="V91" s="458"/>
      <c r="W91" s="458"/>
    </row>
    <row r="92" spans="3:30" s="123" customFormat="1" ht="21.75" customHeight="1" thickBot="1" x14ac:dyDescent="0.25">
      <c r="C92" s="126"/>
      <c r="D92" s="171"/>
      <c r="E92" s="168"/>
      <c r="F92" s="126"/>
      <c r="G92" s="172"/>
      <c r="H92" s="172"/>
      <c r="I92" s="173"/>
      <c r="J92" s="173"/>
      <c r="M92" s="129"/>
      <c r="V92" s="458"/>
      <c r="W92" s="458"/>
    </row>
    <row r="93" spans="3:30" s="123" customFormat="1" ht="34.5" customHeight="1" x14ac:dyDescent="0.2">
      <c r="C93" s="543" t="s">
        <v>47</v>
      </c>
      <c r="D93" s="544"/>
      <c r="E93" s="544"/>
      <c r="F93" s="544"/>
      <c r="G93" s="544"/>
      <c r="H93" s="544"/>
      <c r="I93" s="544"/>
      <c r="J93" s="545"/>
      <c r="M93" s="129"/>
      <c r="V93" s="459"/>
      <c r="W93" s="459"/>
    </row>
    <row r="94" spans="3:30" s="123" customFormat="1" ht="21.75" customHeight="1" thickBot="1" x14ac:dyDescent="0.25">
      <c r="K94" s="198"/>
      <c r="L94" s="199"/>
      <c r="M94" s="200"/>
    </row>
    <row r="95" spans="3:30" s="123" customFormat="1" ht="21" customHeight="1" x14ac:dyDescent="0.2">
      <c r="C95" s="551" t="s">
        <v>12</v>
      </c>
      <c r="D95" s="552"/>
      <c r="E95" s="552"/>
      <c r="F95" s="552"/>
      <c r="G95" s="552"/>
      <c r="H95" s="552"/>
      <c r="I95" s="552"/>
      <c r="J95" s="553"/>
      <c r="K95" s="201"/>
      <c r="L95" s="126"/>
      <c r="M95" s="200"/>
    </row>
    <row r="96" spans="3:30" s="123" customFormat="1" ht="80.099999999999994" customHeight="1" thickBot="1" x14ac:dyDescent="0.25">
      <c r="C96" s="576"/>
      <c r="D96" s="577"/>
      <c r="E96" s="577"/>
      <c r="F96" s="577"/>
      <c r="G96" s="577"/>
      <c r="H96" s="577"/>
      <c r="I96" s="577"/>
      <c r="J96" s="578"/>
      <c r="K96" s="202"/>
      <c r="L96" s="126"/>
      <c r="M96" s="125"/>
    </row>
    <row r="97" spans="3:13" s="123" customFormat="1" ht="15" thickBot="1" x14ac:dyDescent="0.25">
      <c r="C97" s="174"/>
      <c r="D97" s="174"/>
      <c r="E97" s="174"/>
      <c r="F97" s="175"/>
      <c r="G97" s="174"/>
      <c r="H97" s="174"/>
      <c r="I97" s="174"/>
      <c r="J97" s="174"/>
      <c r="K97" s="202"/>
      <c r="L97" s="126"/>
      <c r="M97" s="125"/>
    </row>
    <row r="98" spans="3:13" s="123" customFormat="1" ht="24.75" customHeight="1" thickBot="1" x14ac:dyDescent="0.25">
      <c r="C98" s="599" t="s">
        <v>13</v>
      </c>
      <c r="D98" s="600"/>
      <c r="E98" s="118" t="s">
        <v>14</v>
      </c>
      <c r="F98" s="132"/>
      <c r="G98" s="601" t="s">
        <v>15</v>
      </c>
      <c r="H98" s="602"/>
      <c r="I98" s="602"/>
      <c r="J98" s="603"/>
      <c r="K98" s="126"/>
      <c r="L98" s="126"/>
      <c r="M98" s="125"/>
    </row>
    <row r="99" spans="3:13" s="123" customFormat="1" ht="50.1" customHeight="1" thickBot="1" x14ac:dyDescent="0.25">
      <c r="C99" s="604"/>
      <c r="D99" s="441"/>
      <c r="E99" s="119"/>
      <c r="F99" s="176"/>
      <c r="G99" s="540"/>
      <c r="H99" s="605"/>
      <c r="I99" s="605"/>
      <c r="J99" s="606"/>
      <c r="K99" s="126"/>
      <c r="L99" s="126"/>
      <c r="M99" s="125"/>
    </row>
    <row r="100" spans="3:13" s="123" customFormat="1" ht="50.1" customHeight="1" x14ac:dyDescent="0.2">
      <c r="C100" s="572"/>
      <c r="D100" s="573"/>
      <c r="E100" s="121"/>
      <c r="F100" s="176"/>
      <c r="G100" s="579"/>
      <c r="H100" s="580"/>
      <c r="I100" s="580"/>
      <c r="J100" s="580"/>
      <c r="K100" s="126"/>
      <c r="L100" s="126"/>
      <c r="M100" s="125"/>
    </row>
    <row r="101" spans="3:13" s="123" customFormat="1" ht="50.1" customHeight="1" x14ac:dyDescent="0.2">
      <c r="C101" s="574"/>
      <c r="D101" s="575"/>
      <c r="E101" s="18"/>
      <c r="F101" s="177"/>
      <c r="G101" s="177"/>
      <c r="H101" s="177"/>
      <c r="I101" s="177"/>
      <c r="J101" s="177"/>
      <c r="M101" s="129"/>
    </row>
    <row r="102" spans="3:13" s="123" customFormat="1" ht="50.1" customHeight="1" thickBot="1" x14ac:dyDescent="0.25">
      <c r="C102" s="590"/>
      <c r="D102" s="591"/>
      <c r="E102" s="19"/>
      <c r="F102" s="177"/>
      <c r="G102" s="177"/>
      <c r="H102" s="177"/>
      <c r="I102" s="177"/>
      <c r="J102" s="177"/>
      <c r="M102" s="129"/>
    </row>
    <row r="103" spans="3:13" s="123" customFormat="1" x14ac:dyDescent="0.2">
      <c r="M103" s="129"/>
    </row>
  </sheetData>
  <mergeCells count="46">
    <mergeCell ref="C22:K22"/>
    <mergeCell ref="C28:K28"/>
    <mergeCell ref="C33:K33"/>
    <mergeCell ref="E16:E17"/>
    <mergeCell ref="C102:D102"/>
    <mergeCell ref="C40:K40"/>
    <mergeCell ref="C48:K48"/>
    <mergeCell ref="C60:K60"/>
    <mergeCell ref="C70:K70"/>
    <mergeCell ref="C75:K75"/>
    <mergeCell ref="C98:D98"/>
    <mergeCell ref="G98:J98"/>
    <mergeCell ref="C99:D99"/>
    <mergeCell ref="G99:J99"/>
    <mergeCell ref="C82:K82"/>
    <mergeCell ref="C86:K86"/>
    <mergeCell ref="C12:D12"/>
    <mergeCell ref="F12:J12"/>
    <mergeCell ref="C13:D14"/>
    <mergeCell ref="E13:E14"/>
    <mergeCell ref="C15:K15"/>
    <mergeCell ref="C100:D100"/>
    <mergeCell ref="C101:D101"/>
    <mergeCell ref="C95:J95"/>
    <mergeCell ref="C93:J93"/>
    <mergeCell ref="C96:J96"/>
    <mergeCell ref="G100:J100"/>
    <mergeCell ref="P87:R87"/>
    <mergeCell ref="V88:V93"/>
    <mergeCell ref="W88:W93"/>
    <mergeCell ref="L89:M90"/>
    <mergeCell ref="I91:J91"/>
    <mergeCell ref="L91:M91"/>
    <mergeCell ref="G87:J87"/>
    <mergeCell ref="G89:H89"/>
    <mergeCell ref="I89:J89"/>
    <mergeCell ref="G91:H91"/>
    <mergeCell ref="B3:D3"/>
    <mergeCell ref="E3:J10"/>
    <mergeCell ref="B4:C4"/>
    <mergeCell ref="B5:C5"/>
    <mergeCell ref="B6:C6"/>
    <mergeCell ref="B7:C7"/>
    <mergeCell ref="B8:C8"/>
    <mergeCell ref="B9:C9"/>
    <mergeCell ref="B10:C10"/>
  </mergeCells>
  <conditionalFormatting sqref="F13">
    <cfRule type="containsText" dxfId="25" priority="35" operator="containsText" text="Non">
      <formula>NOT(ISERROR(SEARCH("Non",F13)))</formula>
    </cfRule>
    <cfRule type="containsText" dxfId="24" priority="34" operator="containsText" text="Non">
      <formula>NOT(ISERROR(SEARCH("Non",F13)))</formula>
    </cfRule>
    <cfRule type="containsText" dxfId="23" priority="33" operator="containsText" text="Non">
      <formula>NOT(ISERROR(SEARCH("Non",F13)))</formula>
    </cfRule>
  </conditionalFormatting>
  <conditionalFormatting sqref="F16:F21">
    <cfRule type="colorScale" priority="21">
      <colorScale>
        <cfvo type="min"/>
        <cfvo type="percentile" val="50"/>
        <cfvo type="max"/>
        <color rgb="FFF8696B"/>
        <color rgb="FFFFEB84"/>
        <color rgb="FF63BE7B"/>
      </colorScale>
    </cfRule>
    <cfRule type="containsText" dxfId="22" priority="20" operator="containsText" text="Non">
      <formula>NOT(ISERROR(SEARCH("Non",F16)))</formula>
    </cfRule>
  </conditionalFormatting>
  <conditionalFormatting sqref="F23:F27">
    <cfRule type="colorScale" priority="23">
      <colorScale>
        <cfvo type="min"/>
        <cfvo type="percentile" val="50"/>
        <cfvo type="max"/>
        <color rgb="FFF8696B"/>
        <color rgb="FFFFEB84"/>
        <color rgb="FF63BE7B"/>
      </colorScale>
    </cfRule>
    <cfRule type="containsText" dxfId="21" priority="22" operator="containsText" text="Non">
      <formula>NOT(ISERROR(SEARCH("Non",F23)))</formula>
    </cfRule>
  </conditionalFormatting>
  <conditionalFormatting sqref="F29:F32">
    <cfRule type="colorScale" priority="25">
      <colorScale>
        <cfvo type="min"/>
        <cfvo type="percentile" val="50"/>
        <cfvo type="max"/>
        <color rgb="FFF8696B"/>
        <color rgb="FFFFEB84"/>
        <color rgb="FF63BE7B"/>
      </colorScale>
    </cfRule>
    <cfRule type="containsText" dxfId="20" priority="24" operator="containsText" text="Non">
      <formula>NOT(ISERROR(SEARCH("Non",F29)))</formula>
    </cfRule>
  </conditionalFormatting>
  <conditionalFormatting sqref="F34:F39">
    <cfRule type="containsText" dxfId="19" priority="12" operator="containsText" text="Non">
      <formula>NOT(ISERROR(SEARCH("Non",F34)))</formula>
    </cfRule>
    <cfRule type="colorScale" priority="13">
      <colorScale>
        <cfvo type="min"/>
        <cfvo type="percentile" val="50"/>
        <cfvo type="max"/>
        <color rgb="FFF8696B"/>
        <color rgb="FFFFEB84"/>
        <color rgb="FF63BE7B"/>
      </colorScale>
    </cfRule>
  </conditionalFormatting>
  <conditionalFormatting sqref="F41:F47">
    <cfRule type="containsText" dxfId="18" priority="14" operator="containsText" text="Non">
      <formula>NOT(ISERROR(SEARCH("Non",F41)))</formula>
    </cfRule>
    <cfRule type="colorScale" priority="15">
      <colorScale>
        <cfvo type="min"/>
        <cfvo type="percentile" val="50"/>
        <cfvo type="max"/>
        <color rgb="FFF8696B"/>
        <color rgb="FFFFEB84"/>
        <color rgb="FF63BE7B"/>
      </colorScale>
    </cfRule>
  </conditionalFormatting>
  <conditionalFormatting sqref="F49:F59">
    <cfRule type="containsText" dxfId="17" priority="9" operator="containsText" text="Non">
      <formula>NOT(ISERROR(SEARCH("Non",F49)))</formula>
    </cfRule>
    <cfRule type="colorScale" priority="10">
      <colorScale>
        <cfvo type="min"/>
        <cfvo type="percentile" val="50"/>
        <cfvo type="max"/>
        <color rgb="FFF8696B"/>
        <color rgb="FFFFEB84"/>
        <color rgb="FF63BE7B"/>
      </colorScale>
    </cfRule>
  </conditionalFormatting>
  <conditionalFormatting sqref="F61:F69">
    <cfRule type="containsText" dxfId="16" priority="16" operator="containsText" text="Non">
      <formula>NOT(ISERROR(SEARCH("Non",F61)))</formula>
    </cfRule>
    <cfRule type="colorScale" priority="17">
      <colorScale>
        <cfvo type="min"/>
        <cfvo type="percentile" val="50"/>
        <cfvo type="max"/>
        <color rgb="FFF8696B"/>
        <color rgb="FFFFEB84"/>
        <color rgb="FF63BE7B"/>
      </colorScale>
    </cfRule>
  </conditionalFormatting>
  <conditionalFormatting sqref="F71:F74 F76:F81">
    <cfRule type="containsText" dxfId="15" priority="18" operator="containsText" text="Non">
      <formula>NOT(ISERROR(SEARCH("Non",F71)))</formula>
    </cfRule>
    <cfRule type="colorScale" priority="19">
      <colorScale>
        <cfvo type="min"/>
        <cfvo type="percentile" val="50"/>
        <cfvo type="max"/>
        <color rgb="FFF8696B"/>
        <color rgb="FFFFEB84"/>
        <color rgb="FF63BE7B"/>
      </colorScale>
    </cfRule>
  </conditionalFormatting>
  <conditionalFormatting sqref="F83:F85">
    <cfRule type="containsText" dxfId="14" priority="26" operator="containsText" text="Non">
      <formula>NOT(ISERROR(SEARCH("Non",F83)))</formula>
    </cfRule>
    <cfRule type="colorScale" priority="27">
      <colorScale>
        <cfvo type="min"/>
        <cfvo type="percentile" val="50"/>
        <cfvo type="max"/>
        <color rgb="FFF8696B"/>
        <color rgb="FFFFEB84"/>
        <color rgb="FF63BE7B"/>
      </colorScale>
    </cfRule>
  </conditionalFormatting>
  <conditionalFormatting sqref="G89:H89">
    <cfRule type="containsText" dxfId="13" priority="29" operator="containsText" text="!">
      <formula>NOT(ISERROR(SEARCH("!",G89)))</formula>
    </cfRule>
  </conditionalFormatting>
  <conditionalFormatting sqref="G87:J87">
    <cfRule type="cellIs" dxfId="12" priority="30" operator="greaterThan">
      <formula>0.5</formula>
    </cfRule>
    <cfRule type="cellIs" dxfId="11" priority="31" operator="lessThan">
      <formula>0.5</formula>
    </cfRule>
    <cfRule type="cellIs" dxfId="10" priority="32" operator="greaterThan">
      <formula>0.5</formula>
    </cfRule>
  </conditionalFormatting>
  <conditionalFormatting sqref="K16:K21 K23:K27 K29:K32 K34:K39 K41:K47 K49:K59 K61:K69 K71:K74 K76:K81 K83:K85">
    <cfRule type="containsText" dxfId="9" priority="11" operator="containsText" text="?">
      <formula>NOT(ISERROR(SEARCH("?",K16)))</formula>
    </cfRule>
  </conditionalFormatting>
  <conditionalFormatting sqref="L91:M91">
    <cfRule type="cellIs" dxfId="8" priority="28" operator="greaterThan">
      <formula>0</formula>
    </cfRule>
  </conditionalFormatting>
  <conditionalFormatting sqref="M15 M22 M28 M33 M40 M48 M60 M70 M82">
    <cfRule type="cellIs" dxfId="7" priority="8" operator="equal">
      <formula>1</formula>
    </cfRule>
    <cfRule type="cellIs" dxfId="6" priority="7" operator="greaterThan">
      <formula>1</formula>
    </cfRule>
  </conditionalFormatting>
  <conditionalFormatting sqref="M75">
    <cfRule type="cellIs" dxfId="5" priority="2" operator="equal">
      <formula>1</formula>
    </cfRule>
    <cfRule type="cellIs" dxfId="4" priority="1" operator="greaterThan">
      <formula>1</formula>
    </cfRule>
  </conditionalFormatting>
  <conditionalFormatting sqref="O15">
    <cfRule type="containsText" dxfId="3" priority="6" operator="containsText" text="VALIDE">
      <formula>NOT(ISERROR(SEARCH("VALIDE",O15)))</formula>
    </cfRule>
    <cfRule type="containsText" dxfId="2" priority="5" operator="containsText" text="Invalide">
      <formula>NOT(ISERROR(SEARCH("Invalide",O15)))</formula>
    </cfRule>
    <cfRule type="containsText" dxfId="1" priority="4" operator="containsText" text="Saisie OK">
      <formula>NOT(ISERROR(SEARCH("Saisie OK",O15)))</formula>
    </cfRule>
    <cfRule type="containsText" dxfId="0" priority="3" operator="containsText" text="Erreur saisie">
      <formula>NOT(ISERROR(SEARCH("Erreur saisie",O15)))</formula>
    </cfRule>
  </conditionalFormatting>
  <pageMargins left="0.70866141732283472" right="0.31496062992125984" top="0.35433070866141736" bottom="0.35433070866141736" header="0.31496062992125984" footer="0.31496062992125984"/>
  <pageSetup paperSize="9" scale="32"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SESSION 2024</vt:lpstr>
      <vt:lpstr>EP1</vt:lpstr>
      <vt:lpstr>EP2 Centre</vt:lpstr>
      <vt:lpstr>EP2 Entreprise</vt:lpstr>
      <vt:lpstr>'EP1'!Zone_d_impression</vt:lpstr>
      <vt:lpstr>'EP2 Centre'!Zone_d_impression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Grilles CCF Charpentier Bois</dc:title>
  <dc:creator>MINISTERE EDUCATION NATIONALE</dc:creator>
  <cp:lastModifiedBy>mlucena-gonzalez</cp:lastModifiedBy>
  <cp:lastPrinted>2023-11-23T15:05:36Z</cp:lastPrinted>
  <dcterms:created xsi:type="dcterms:W3CDTF">2015-08-26T07:18:28Z</dcterms:created>
  <dcterms:modified xsi:type="dcterms:W3CDTF">2024-03-22T08:28:09Z</dcterms:modified>
</cp:coreProperties>
</file>