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dec7sujets\capbp MARIA ISABEL\2024\PILOTAGE\Pilotage SUJETS 2024\CAP MENUISIER FABRICANT\3) BAT\1. SUJET PRINCIPAL JUIN CAEN\EP1_CAP_MF_CAEN_VF_2024 BAT\C. DOSSIER CORRIGE_FINAL\"/>
    </mc:Choice>
  </mc:AlternateContent>
  <workbookProtection workbookPassword="C70A" lockStructure="1"/>
  <bookViews>
    <workbookView xWindow="-120" yWindow="-120" windowWidth="29040" windowHeight="15840" tabRatio="432" activeTab="2"/>
  </bookViews>
  <sheets>
    <sheet name="SESSION 2024" sheetId="1" r:id="rId1"/>
    <sheet name="EP1" sheetId="4" r:id="rId2"/>
    <sheet name="EP2 Centre" sheetId="5" r:id="rId3"/>
    <sheet name="EP2 Entreprise" sheetId="6" r:id="rId4"/>
  </sheets>
  <definedNames>
    <definedName name="_xlnm.Print_Area" localSheetId="1">'EP1'!$B$1:$S$63</definedName>
    <definedName name="_xlnm.Print_Area" localSheetId="2">'EP2 Centre'!$B$1:$S$105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L87" i="6"/>
  <c r="X85" i="6"/>
  <c r="W85" i="6"/>
  <c r="S85" i="6"/>
  <c r="Q85" i="6"/>
  <c r="R85" i="6" s="1"/>
  <c r="T85" i="6" s="1"/>
  <c r="X84" i="6"/>
  <c r="W84" i="6"/>
  <c r="U84" i="6"/>
  <c r="S84" i="6"/>
  <c r="Q84" i="6"/>
  <c r="R84" i="6" s="1"/>
  <c r="T84" i="6" s="1"/>
  <c r="AA83" i="6"/>
  <c r="X83" i="6"/>
  <c r="W83" i="6"/>
  <c r="S83" i="6"/>
  <c r="Q83" i="6"/>
  <c r="U83" i="6" s="1"/>
  <c r="M82" i="6"/>
  <c r="X81" i="6"/>
  <c r="W81" i="6"/>
  <c r="S81" i="6"/>
  <c r="Q81" i="6"/>
  <c r="U81" i="6" s="1"/>
  <c r="X80" i="6"/>
  <c r="W80" i="6"/>
  <c r="S80" i="6"/>
  <c r="Q80" i="6"/>
  <c r="U80" i="6" s="1"/>
  <c r="X79" i="6"/>
  <c r="W79" i="6"/>
  <c r="U79" i="6"/>
  <c r="S79" i="6"/>
  <c r="Q79" i="6"/>
  <c r="R79" i="6" s="1"/>
  <c r="T79" i="6" s="1"/>
  <c r="X78" i="6"/>
  <c r="W78" i="6"/>
  <c r="S78" i="6"/>
  <c r="Q78" i="6"/>
  <c r="U78" i="6" s="1"/>
  <c r="X77" i="6"/>
  <c r="W77" i="6"/>
  <c r="S77" i="6"/>
  <c r="Q77" i="6"/>
  <c r="U77" i="6" s="1"/>
  <c r="AA76" i="6"/>
  <c r="X76" i="6"/>
  <c r="W76" i="6"/>
  <c r="S76" i="6"/>
  <c r="R76" i="6"/>
  <c r="T76" i="6" s="1"/>
  <c r="Q76" i="6"/>
  <c r="U76" i="6" s="1"/>
  <c r="M75" i="6"/>
  <c r="X74" i="6"/>
  <c r="W74" i="6"/>
  <c r="S74" i="6"/>
  <c r="Q74" i="6"/>
  <c r="R74" i="6" s="1"/>
  <c r="T74" i="6" s="1"/>
  <c r="X73" i="6"/>
  <c r="W73" i="6"/>
  <c r="S73" i="6"/>
  <c r="Q73" i="6"/>
  <c r="U73" i="6" s="1"/>
  <c r="X72" i="6"/>
  <c r="W72" i="6"/>
  <c r="S72" i="6"/>
  <c r="Q72" i="6"/>
  <c r="U72" i="6" s="1"/>
  <c r="AA71" i="6"/>
  <c r="X71" i="6"/>
  <c r="W71" i="6"/>
  <c r="S71" i="6"/>
  <c r="Q71" i="6"/>
  <c r="U71" i="6" s="1"/>
  <c r="M70" i="6"/>
  <c r="X69" i="6"/>
  <c r="W69" i="6"/>
  <c r="S69" i="6"/>
  <c r="Q69" i="6"/>
  <c r="R69" i="6" s="1"/>
  <c r="T69" i="6" s="1"/>
  <c r="X68" i="6"/>
  <c r="W68" i="6"/>
  <c r="S68" i="6"/>
  <c r="Q68" i="6"/>
  <c r="U68" i="6" s="1"/>
  <c r="X67" i="6"/>
  <c r="W67" i="6"/>
  <c r="S67" i="6"/>
  <c r="Q67" i="6"/>
  <c r="U67" i="6" s="1"/>
  <c r="X66" i="6"/>
  <c r="W66" i="6"/>
  <c r="S66" i="6"/>
  <c r="Q66" i="6"/>
  <c r="U66" i="6" s="1"/>
  <c r="X65" i="6"/>
  <c r="W65" i="6"/>
  <c r="S65" i="6"/>
  <c r="Q65" i="6"/>
  <c r="R65" i="6" s="1"/>
  <c r="T65" i="6" s="1"/>
  <c r="X64" i="6"/>
  <c r="W64" i="6"/>
  <c r="S64" i="6"/>
  <c r="Q64" i="6"/>
  <c r="U64" i="6" s="1"/>
  <c r="X63" i="6"/>
  <c r="W63" i="6"/>
  <c r="S63" i="6"/>
  <c r="Q63" i="6"/>
  <c r="U63" i="6" s="1"/>
  <c r="X62" i="6"/>
  <c r="W62" i="6"/>
  <c r="S62" i="6"/>
  <c r="Q62" i="6"/>
  <c r="U62" i="6" s="1"/>
  <c r="AA61" i="6"/>
  <c r="X61" i="6"/>
  <c r="W61" i="6"/>
  <c r="S61" i="6"/>
  <c r="Q61" i="6"/>
  <c r="U61" i="6" s="1"/>
  <c r="M60" i="6"/>
  <c r="X59" i="6"/>
  <c r="W59" i="6"/>
  <c r="S59" i="6"/>
  <c r="Q59" i="6"/>
  <c r="U59" i="6" s="1"/>
  <c r="X58" i="6"/>
  <c r="W58" i="6"/>
  <c r="S58" i="6"/>
  <c r="Q58" i="6"/>
  <c r="U58" i="6" s="1"/>
  <c r="X57" i="6"/>
  <c r="W57" i="6"/>
  <c r="S57" i="6"/>
  <c r="Q57" i="6"/>
  <c r="U57" i="6" s="1"/>
  <c r="X56" i="6"/>
  <c r="W56" i="6"/>
  <c r="S56" i="6"/>
  <c r="Q56" i="6"/>
  <c r="R56" i="6" s="1"/>
  <c r="T56" i="6" s="1"/>
  <c r="X55" i="6"/>
  <c r="W55" i="6"/>
  <c r="S55" i="6"/>
  <c r="Q55" i="6"/>
  <c r="U55" i="6" s="1"/>
  <c r="X54" i="6"/>
  <c r="W54" i="6"/>
  <c r="S54" i="6"/>
  <c r="Q54" i="6"/>
  <c r="U54" i="6" s="1"/>
  <c r="X53" i="6"/>
  <c r="W53" i="6"/>
  <c r="S53" i="6"/>
  <c r="Q53" i="6"/>
  <c r="R53" i="6" s="1"/>
  <c r="T53" i="6" s="1"/>
  <c r="X52" i="6"/>
  <c r="W52" i="6"/>
  <c r="S52" i="6"/>
  <c r="Q52" i="6"/>
  <c r="R52" i="6" s="1"/>
  <c r="T52" i="6" s="1"/>
  <c r="X51" i="6"/>
  <c r="W51" i="6"/>
  <c r="S51" i="6"/>
  <c r="Q51" i="6"/>
  <c r="R51" i="6" s="1"/>
  <c r="T51" i="6" s="1"/>
  <c r="X50" i="6"/>
  <c r="W50" i="6"/>
  <c r="S50" i="6"/>
  <c r="R50" i="6"/>
  <c r="T50" i="6" s="1"/>
  <c r="Q50" i="6"/>
  <c r="U50" i="6" s="1"/>
  <c r="AA49" i="6"/>
  <c r="X49" i="6"/>
  <c r="W49" i="6"/>
  <c r="S49" i="6"/>
  <c r="R49" i="6"/>
  <c r="T49" i="6" s="1"/>
  <c r="Q49" i="6"/>
  <c r="U49" i="6" s="1"/>
  <c r="M48" i="6"/>
  <c r="K48" i="6"/>
  <c r="X47" i="6"/>
  <c r="W47" i="6"/>
  <c r="S47" i="6"/>
  <c r="Q47" i="6"/>
  <c r="U47" i="6" s="1"/>
  <c r="X46" i="6"/>
  <c r="W46" i="6"/>
  <c r="S46" i="6"/>
  <c r="Q46" i="6"/>
  <c r="U46" i="6" s="1"/>
  <c r="X45" i="6"/>
  <c r="W45" i="6"/>
  <c r="S45" i="6"/>
  <c r="K45" i="6" s="1"/>
  <c r="V45" i="6" s="1"/>
  <c r="Q45" i="6"/>
  <c r="R45" i="6" s="1"/>
  <c r="T45" i="6" s="1"/>
  <c r="X44" i="6"/>
  <c r="W44" i="6"/>
  <c r="S44" i="6"/>
  <c r="Q44" i="6"/>
  <c r="R44" i="6" s="1"/>
  <c r="T44" i="6" s="1"/>
  <c r="X43" i="6"/>
  <c r="W43" i="6"/>
  <c r="S43" i="6"/>
  <c r="Q43" i="6"/>
  <c r="U43" i="6" s="1"/>
  <c r="X42" i="6"/>
  <c r="W42" i="6"/>
  <c r="S42" i="6"/>
  <c r="Q42" i="6"/>
  <c r="U42" i="6" s="1"/>
  <c r="AA41" i="6"/>
  <c r="X41" i="6"/>
  <c r="W41" i="6"/>
  <c r="S41" i="6"/>
  <c r="Q41" i="6"/>
  <c r="U41" i="6" s="1"/>
  <c r="M40" i="6"/>
  <c r="X39" i="6"/>
  <c r="W39" i="6"/>
  <c r="S39" i="6"/>
  <c r="Q39" i="6"/>
  <c r="R39" i="6" s="1"/>
  <c r="T39" i="6" s="1"/>
  <c r="X38" i="6"/>
  <c r="W38" i="6"/>
  <c r="S38" i="6"/>
  <c r="Q38" i="6"/>
  <c r="U38" i="6" s="1"/>
  <c r="X37" i="6"/>
  <c r="W37" i="6"/>
  <c r="S37" i="6"/>
  <c r="Q37" i="6"/>
  <c r="U37" i="6" s="1"/>
  <c r="X36" i="6"/>
  <c r="W36" i="6"/>
  <c r="S36" i="6"/>
  <c r="Q36" i="6"/>
  <c r="R36" i="6" s="1"/>
  <c r="T36" i="6" s="1"/>
  <c r="X35" i="6"/>
  <c r="W35" i="6"/>
  <c r="S35" i="6"/>
  <c r="Q35" i="6"/>
  <c r="R35" i="6" s="1"/>
  <c r="T35" i="6" s="1"/>
  <c r="AA34" i="6"/>
  <c r="X34" i="6"/>
  <c r="W34" i="6"/>
  <c r="S34" i="6"/>
  <c r="Q34" i="6"/>
  <c r="R34" i="6" s="1"/>
  <c r="T34" i="6" s="1"/>
  <c r="M33" i="6"/>
  <c r="X32" i="6"/>
  <c r="W32" i="6"/>
  <c r="S32" i="6"/>
  <c r="Q32" i="6"/>
  <c r="U32" i="6" s="1"/>
  <c r="X31" i="6"/>
  <c r="W31" i="6"/>
  <c r="S31" i="6"/>
  <c r="Q31" i="6"/>
  <c r="R31" i="6" s="1"/>
  <c r="T31" i="6" s="1"/>
  <c r="X30" i="6"/>
  <c r="W30" i="6"/>
  <c r="S30" i="6"/>
  <c r="Q30" i="6"/>
  <c r="R30" i="6" s="1"/>
  <c r="T30" i="6" s="1"/>
  <c r="AA29" i="6"/>
  <c r="X29" i="6"/>
  <c r="W29" i="6"/>
  <c r="S29" i="6"/>
  <c r="Q29" i="6"/>
  <c r="U29" i="6" s="1"/>
  <c r="M28" i="6"/>
  <c r="X27" i="6"/>
  <c r="W27" i="6"/>
  <c r="S27" i="6"/>
  <c r="Q27" i="6"/>
  <c r="U27" i="6" s="1"/>
  <c r="X26" i="6"/>
  <c r="W26" i="6"/>
  <c r="S26" i="6"/>
  <c r="Q26" i="6"/>
  <c r="U26" i="6" s="1"/>
  <c r="X25" i="6"/>
  <c r="W25" i="6"/>
  <c r="S25" i="6"/>
  <c r="Q25" i="6"/>
  <c r="R25" i="6" s="1"/>
  <c r="T25" i="6" s="1"/>
  <c r="X24" i="6"/>
  <c r="W24" i="6"/>
  <c r="S24" i="6"/>
  <c r="Q24" i="6"/>
  <c r="U24" i="6" s="1"/>
  <c r="AA23" i="6"/>
  <c r="X23" i="6"/>
  <c r="W23" i="6"/>
  <c r="S23" i="6"/>
  <c r="Q23" i="6"/>
  <c r="R23" i="6" s="1"/>
  <c r="T23" i="6" s="1"/>
  <c r="M22" i="6"/>
  <c r="X21" i="6"/>
  <c r="W21" i="6"/>
  <c r="S21" i="6"/>
  <c r="Q21" i="6"/>
  <c r="U21" i="6" s="1"/>
  <c r="X20" i="6"/>
  <c r="W20" i="6"/>
  <c r="S20" i="6"/>
  <c r="K20" i="6" s="1"/>
  <c r="V20" i="6" s="1"/>
  <c r="Q20" i="6"/>
  <c r="R20" i="6" s="1"/>
  <c r="T20" i="6" s="1"/>
  <c r="X19" i="6"/>
  <c r="W19" i="6"/>
  <c r="S19" i="6"/>
  <c r="Q19" i="6"/>
  <c r="U19" i="6" s="1"/>
  <c r="X18" i="6"/>
  <c r="W18" i="6"/>
  <c r="S18" i="6"/>
  <c r="Q18" i="6"/>
  <c r="R18" i="6" s="1"/>
  <c r="T18" i="6" s="1"/>
  <c r="X17" i="6"/>
  <c r="W17" i="6"/>
  <c r="S17" i="6"/>
  <c r="Q17" i="6"/>
  <c r="R17" i="6" s="1"/>
  <c r="T17" i="6" s="1"/>
  <c r="AA16" i="6"/>
  <c r="X16" i="6"/>
  <c r="W16" i="6"/>
  <c r="S16" i="6"/>
  <c r="Q16" i="6"/>
  <c r="U16" i="6" s="1"/>
  <c r="M15" i="6"/>
  <c r="O15" i="6" s="1"/>
  <c r="R87" i="5"/>
  <c r="AD85" i="5"/>
  <c r="AC85" i="5"/>
  <c r="Y85" i="5"/>
  <c r="W85" i="5"/>
  <c r="X85" i="5" s="1"/>
  <c r="Z85" i="5" s="1"/>
  <c r="AD84" i="5"/>
  <c r="AC84" i="5"/>
  <c r="Y84" i="5"/>
  <c r="W84" i="5"/>
  <c r="X84" i="5" s="1"/>
  <c r="Z84" i="5" s="1"/>
  <c r="AG83" i="5"/>
  <c r="AD83" i="5"/>
  <c r="AC83" i="5"/>
  <c r="Y83" i="5"/>
  <c r="W83" i="5"/>
  <c r="AA83" i="5" s="1"/>
  <c r="S82" i="5"/>
  <c r="AD81" i="5"/>
  <c r="AC81" i="5"/>
  <c r="Y81" i="5"/>
  <c r="W81" i="5"/>
  <c r="AA81" i="5" s="1"/>
  <c r="AD80" i="5"/>
  <c r="AC80" i="5"/>
  <c r="Y80" i="5"/>
  <c r="W80" i="5"/>
  <c r="AA80" i="5" s="1"/>
  <c r="AD79" i="5"/>
  <c r="AC79" i="5"/>
  <c r="Y79" i="5"/>
  <c r="W79" i="5"/>
  <c r="X79" i="5" s="1"/>
  <c r="Z79" i="5" s="1"/>
  <c r="AD78" i="5"/>
  <c r="AC78" i="5"/>
  <c r="Y78" i="5"/>
  <c r="W78" i="5"/>
  <c r="AA78" i="5" s="1"/>
  <c r="AD77" i="5"/>
  <c r="AC77" i="5"/>
  <c r="Y77" i="5"/>
  <c r="W77" i="5"/>
  <c r="AA77" i="5" s="1"/>
  <c r="AG76" i="5"/>
  <c r="AD76" i="5"/>
  <c r="AC76" i="5"/>
  <c r="Y76" i="5"/>
  <c r="W76" i="5"/>
  <c r="AA76" i="5" s="1"/>
  <c r="S75" i="5"/>
  <c r="AD74" i="5"/>
  <c r="AC74" i="5"/>
  <c r="Y74" i="5"/>
  <c r="W74" i="5"/>
  <c r="X74" i="5" s="1"/>
  <c r="Z74" i="5" s="1"/>
  <c r="AD73" i="5"/>
  <c r="AC73" i="5"/>
  <c r="Y73" i="5"/>
  <c r="W73" i="5"/>
  <c r="AA73" i="5" s="1"/>
  <c r="AD72" i="5"/>
  <c r="AC72" i="5"/>
  <c r="Y72" i="5"/>
  <c r="W72" i="5"/>
  <c r="AA72" i="5" s="1"/>
  <c r="AG71" i="5"/>
  <c r="AD71" i="5"/>
  <c r="AC71" i="5"/>
  <c r="Y71" i="5"/>
  <c r="W71" i="5"/>
  <c r="AA71" i="5" s="1"/>
  <c r="S70" i="5"/>
  <c r="AD69" i="5"/>
  <c r="AC69" i="5"/>
  <c r="Y69" i="5"/>
  <c r="W69" i="5"/>
  <c r="X69" i="5" s="1"/>
  <c r="Z69" i="5" s="1"/>
  <c r="AD68" i="5"/>
  <c r="AC68" i="5"/>
  <c r="Y68" i="5"/>
  <c r="W68" i="5"/>
  <c r="AA68" i="5" s="1"/>
  <c r="AD67" i="5"/>
  <c r="AC67" i="5"/>
  <c r="Y67" i="5"/>
  <c r="W67" i="5"/>
  <c r="AA67" i="5" s="1"/>
  <c r="AD66" i="5"/>
  <c r="AC66" i="5"/>
  <c r="Y66" i="5"/>
  <c r="W66" i="5"/>
  <c r="AA66" i="5" s="1"/>
  <c r="AD65" i="5"/>
  <c r="AC65" i="5"/>
  <c r="Y65" i="5"/>
  <c r="W65" i="5"/>
  <c r="X65" i="5" s="1"/>
  <c r="Z65" i="5" s="1"/>
  <c r="AD64" i="5"/>
  <c r="AC64" i="5"/>
  <c r="Y64" i="5"/>
  <c r="W64" i="5"/>
  <c r="AA64" i="5" s="1"/>
  <c r="AD63" i="5"/>
  <c r="AC63" i="5"/>
  <c r="Y63" i="5"/>
  <c r="W63" i="5"/>
  <c r="AA63" i="5" s="1"/>
  <c r="AD62" i="5"/>
  <c r="AC62" i="5"/>
  <c r="Y62" i="5"/>
  <c r="W62" i="5"/>
  <c r="AA62" i="5" s="1"/>
  <c r="AG61" i="5"/>
  <c r="AD61" i="5"/>
  <c r="AC61" i="5"/>
  <c r="Y61" i="5"/>
  <c r="W61" i="5"/>
  <c r="AA61" i="5" s="1"/>
  <c r="S60" i="5"/>
  <c r="AD59" i="5"/>
  <c r="AC59" i="5"/>
  <c r="Y59" i="5"/>
  <c r="W59" i="5"/>
  <c r="AA59" i="5" s="1"/>
  <c r="AD58" i="5"/>
  <c r="AC58" i="5"/>
  <c r="Y58" i="5"/>
  <c r="W58" i="5"/>
  <c r="AA58" i="5" s="1"/>
  <c r="AD57" i="5"/>
  <c r="AC57" i="5"/>
  <c r="Y57" i="5"/>
  <c r="W57" i="5"/>
  <c r="X57" i="5" s="1"/>
  <c r="Z57" i="5" s="1"/>
  <c r="AD56" i="5"/>
  <c r="AC56" i="5"/>
  <c r="Y56" i="5"/>
  <c r="W56" i="5"/>
  <c r="X56" i="5" s="1"/>
  <c r="Z56" i="5" s="1"/>
  <c r="AD55" i="5"/>
  <c r="AC55" i="5"/>
  <c r="Y55" i="5"/>
  <c r="W55" i="5"/>
  <c r="AA55" i="5" s="1"/>
  <c r="AD54" i="5"/>
  <c r="AC54" i="5"/>
  <c r="Y54" i="5"/>
  <c r="W54" i="5"/>
  <c r="AA54" i="5" s="1"/>
  <c r="AD53" i="5"/>
  <c r="AC53" i="5"/>
  <c r="Y53" i="5"/>
  <c r="W53" i="5"/>
  <c r="AA53" i="5" s="1"/>
  <c r="AD52" i="5"/>
  <c r="AC52" i="5"/>
  <c r="Y52" i="5"/>
  <c r="W52" i="5"/>
  <c r="X52" i="5" s="1"/>
  <c r="Z52" i="5" s="1"/>
  <c r="AD51" i="5"/>
  <c r="AC51" i="5"/>
  <c r="Y51" i="5"/>
  <c r="W51" i="5"/>
  <c r="AA51" i="5" s="1"/>
  <c r="AD50" i="5"/>
  <c r="AC50" i="5"/>
  <c r="Y50" i="5"/>
  <c r="W50" i="5"/>
  <c r="AA50" i="5" s="1"/>
  <c r="AG49" i="5"/>
  <c r="AD49" i="5"/>
  <c r="AC49" i="5"/>
  <c r="Y49" i="5"/>
  <c r="W49" i="5"/>
  <c r="AA49" i="5" s="1"/>
  <c r="S48" i="5"/>
  <c r="Q48" i="5"/>
  <c r="AD47" i="5"/>
  <c r="AC47" i="5"/>
  <c r="Y47" i="5"/>
  <c r="W47" i="5"/>
  <c r="AA47" i="5" s="1"/>
  <c r="AD46" i="5"/>
  <c r="AC46" i="5"/>
  <c r="Y46" i="5"/>
  <c r="W46" i="5"/>
  <c r="AA46" i="5" s="1"/>
  <c r="AD45" i="5"/>
  <c r="AC45" i="5"/>
  <c r="Y45" i="5"/>
  <c r="W45" i="5"/>
  <c r="X45" i="5" s="1"/>
  <c r="Z45" i="5" s="1"/>
  <c r="AD44" i="5"/>
  <c r="AC44" i="5"/>
  <c r="Y44" i="5"/>
  <c r="W44" i="5"/>
  <c r="X44" i="5" s="1"/>
  <c r="Z44" i="5" s="1"/>
  <c r="AD43" i="5"/>
  <c r="AC43" i="5"/>
  <c r="Y43" i="5"/>
  <c r="W43" i="5"/>
  <c r="AA43" i="5" s="1"/>
  <c r="AD42" i="5"/>
  <c r="AC42" i="5"/>
  <c r="Y42" i="5"/>
  <c r="W42" i="5"/>
  <c r="AA42" i="5" s="1"/>
  <c r="AG41" i="5"/>
  <c r="AD41" i="5"/>
  <c r="AC41" i="5"/>
  <c r="Y41" i="5"/>
  <c r="W41" i="5"/>
  <c r="AA41" i="5" s="1"/>
  <c r="S40" i="5"/>
  <c r="AD39" i="5"/>
  <c r="AC39" i="5"/>
  <c r="Y39" i="5"/>
  <c r="W39" i="5"/>
  <c r="X39" i="5" s="1"/>
  <c r="Z39" i="5" s="1"/>
  <c r="AD38" i="5"/>
  <c r="AC38" i="5"/>
  <c r="Y38" i="5"/>
  <c r="W38" i="5"/>
  <c r="AA38" i="5" s="1"/>
  <c r="AD37" i="5"/>
  <c r="AC37" i="5"/>
  <c r="Y37" i="5"/>
  <c r="W37" i="5"/>
  <c r="AA37" i="5" s="1"/>
  <c r="AD36" i="5"/>
  <c r="AC36" i="5"/>
  <c r="Y36" i="5"/>
  <c r="W36" i="5"/>
  <c r="X36" i="5" s="1"/>
  <c r="Z36" i="5" s="1"/>
  <c r="AD35" i="5"/>
  <c r="AC35" i="5"/>
  <c r="Y35" i="5"/>
  <c r="W35" i="5"/>
  <c r="X35" i="5" s="1"/>
  <c r="Z35" i="5" s="1"/>
  <c r="AG34" i="5"/>
  <c r="AD34" i="5"/>
  <c r="AC34" i="5"/>
  <c r="Y34" i="5"/>
  <c r="W34" i="5"/>
  <c r="X34" i="5" s="1"/>
  <c r="Z34" i="5" s="1"/>
  <c r="S33" i="5"/>
  <c r="AD32" i="5"/>
  <c r="AC32" i="5"/>
  <c r="Y32" i="5"/>
  <c r="W32" i="5"/>
  <c r="AA32" i="5" s="1"/>
  <c r="AD31" i="5"/>
  <c r="AC31" i="5"/>
  <c r="Y31" i="5"/>
  <c r="W31" i="5"/>
  <c r="X31" i="5" s="1"/>
  <c r="Z31" i="5" s="1"/>
  <c r="AD30" i="5"/>
  <c r="AC30" i="5"/>
  <c r="Y30" i="5"/>
  <c r="W30" i="5"/>
  <c r="X30" i="5" s="1"/>
  <c r="Z30" i="5" s="1"/>
  <c r="AG29" i="5"/>
  <c r="AD29" i="5"/>
  <c r="AC29" i="5"/>
  <c r="Y29" i="5"/>
  <c r="W29" i="5"/>
  <c r="AA29" i="5" s="1"/>
  <c r="S28" i="5"/>
  <c r="AD27" i="5"/>
  <c r="AC27" i="5"/>
  <c r="Y27" i="5"/>
  <c r="W27" i="5"/>
  <c r="AA27" i="5" s="1"/>
  <c r="AD26" i="5"/>
  <c r="AC26" i="5"/>
  <c r="Y26" i="5"/>
  <c r="W26" i="5"/>
  <c r="AA26" i="5" s="1"/>
  <c r="AD25" i="5"/>
  <c r="AC25" i="5"/>
  <c r="Y25" i="5"/>
  <c r="W25" i="5"/>
  <c r="X25" i="5" s="1"/>
  <c r="Z25" i="5" s="1"/>
  <c r="AD24" i="5"/>
  <c r="AC24" i="5"/>
  <c r="Y24" i="5"/>
  <c r="W24" i="5"/>
  <c r="AA24" i="5" s="1"/>
  <c r="AG23" i="5"/>
  <c r="AD23" i="5"/>
  <c r="AC23" i="5"/>
  <c r="Y23" i="5"/>
  <c r="W23" i="5"/>
  <c r="X23" i="5" s="1"/>
  <c r="Z23" i="5" s="1"/>
  <c r="S22" i="5"/>
  <c r="AD21" i="5"/>
  <c r="AC21" i="5"/>
  <c r="Y21" i="5"/>
  <c r="W21" i="5"/>
  <c r="AA21" i="5" s="1"/>
  <c r="AD20" i="5"/>
  <c r="AC20" i="5"/>
  <c r="Y20" i="5"/>
  <c r="W20" i="5"/>
  <c r="X20" i="5" s="1"/>
  <c r="Z20" i="5" s="1"/>
  <c r="AD19" i="5"/>
  <c r="AC19" i="5"/>
  <c r="Y19" i="5"/>
  <c r="W19" i="5"/>
  <c r="X19" i="5" s="1"/>
  <c r="Z19" i="5" s="1"/>
  <c r="AD18" i="5"/>
  <c r="AC18" i="5"/>
  <c r="Y18" i="5"/>
  <c r="W18" i="5"/>
  <c r="X18" i="5" s="1"/>
  <c r="Z18" i="5" s="1"/>
  <c r="AD17" i="5"/>
  <c r="AC17" i="5"/>
  <c r="Y17" i="5"/>
  <c r="W17" i="5"/>
  <c r="AA17" i="5" s="1"/>
  <c r="AG16" i="5"/>
  <c r="AD16" i="5"/>
  <c r="AC16" i="5"/>
  <c r="Y16" i="5"/>
  <c r="W16" i="5"/>
  <c r="X16" i="5" s="1"/>
  <c r="Z16" i="5" s="1"/>
  <c r="S15" i="5"/>
  <c r="U15" i="5" s="1"/>
  <c r="R47" i="4"/>
  <c r="AD45" i="4"/>
  <c r="AC45" i="4"/>
  <c r="Y45" i="4"/>
  <c r="W45" i="4"/>
  <c r="X45" i="4" s="1"/>
  <c r="Z45" i="4" s="1"/>
  <c r="AD44" i="4"/>
  <c r="AC44" i="4"/>
  <c r="Y44" i="4"/>
  <c r="W44" i="4"/>
  <c r="X44" i="4" s="1"/>
  <c r="Z44" i="4" s="1"/>
  <c r="AG43" i="4"/>
  <c r="AD43" i="4"/>
  <c r="AC43" i="4"/>
  <c r="Y43" i="4"/>
  <c r="W43" i="4"/>
  <c r="AA43" i="4" s="1"/>
  <c r="S42" i="4"/>
  <c r="AD41" i="4"/>
  <c r="AC41" i="4"/>
  <c r="Y41" i="4"/>
  <c r="W41" i="4"/>
  <c r="X41" i="4" s="1"/>
  <c r="Z41" i="4" s="1"/>
  <c r="AD40" i="4"/>
  <c r="AC40" i="4"/>
  <c r="Y40" i="4"/>
  <c r="W40" i="4"/>
  <c r="X40" i="4" s="1"/>
  <c r="Z40" i="4" s="1"/>
  <c r="AD39" i="4"/>
  <c r="AC39" i="4"/>
  <c r="Y39" i="4"/>
  <c r="W39" i="4"/>
  <c r="X39" i="4" s="1"/>
  <c r="Z39" i="4" s="1"/>
  <c r="AG38" i="4"/>
  <c r="AD38" i="4"/>
  <c r="AC38" i="4"/>
  <c r="Y38" i="4"/>
  <c r="W38" i="4"/>
  <c r="AA38" i="4" s="1"/>
  <c r="S37" i="4"/>
  <c r="AD36" i="4"/>
  <c r="AC36" i="4"/>
  <c r="Y36" i="4"/>
  <c r="W36" i="4"/>
  <c r="X36" i="4" s="1"/>
  <c r="Z36" i="4" s="1"/>
  <c r="AD35" i="4"/>
  <c r="AC35" i="4"/>
  <c r="Y35" i="4"/>
  <c r="W35" i="4"/>
  <c r="X35" i="4" s="1"/>
  <c r="Z35" i="4" s="1"/>
  <c r="AG34" i="4"/>
  <c r="AD34" i="4"/>
  <c r="AC34" i="4"/>
  <c r="Y34" i="4"/>
  <c r="W34" i="4"/>
  <c r="X34" i="4" s="1"/>
  <c r="Z34" i="4" s="1"/>
  <c r="S33" i="4"/>
  <c r="AD32" i="4"/>
  <c r="AC32" i="4"/>
  <c r="Y32" i="4"/>
  <c r="W32" i="4"/>
  <c r="AA32" i="4" s="1"/>
  <c r="AD31" i="4"/>
  <c r="AC31" i="4"/>
  <c r="Y31" i="4"/>
  <c r="W31" i="4"/>
  <c r="X31" i="4" s="1"/>
  <c r="Z31" i="4" s="1"/>
  <c r="AG30" i="4"/>
  <c r="AD30" i="4"/>
  <c r="AC30" i="4"/>
  <c r="Y30" i="4"/>
  <c r="W30" i="4"/>
  <c r="AA30" i="4" s="1"/>
  <c r="S29" i="4"/>
  <c r="AD28" i="4"/>
  <c r="AC28" i="4"/>
  <c r="Y28" i="4"/>
  <c r="W28" i="4"/>
  <c r="X28" i="4" s="1"/>
  <c r="Z28" i="4" s="1"/>
  <c r="AD27" i="4"/>
  <c r="AC27" i="4"/>
  <c r="Y27" i="4"/>
  <c r="W27" i="4"/>
  <c r="AA27" i="4" s="1"/>
  <c r="AD26" i="4"/>
  <c r="AC26" i="4"/>
  <c r="Y26" i="4"/>
  <c r="W26" i="4"/>
  <c r="X26" i="4" s="1"/>
  <c r="Z26" i="4" s="1"/>
  <c r="AG25" i="4"/>
  <c r="AD25" i="4"/>
  <c r="AC25" i="4"/>
  <c r="Y25" i="4"/>
  <c r="W25" i="4"/>
  <c r="AA25" i="4" s="1"/>
  <c r="S24" i="4"/>
  <c r="AD23" i="4"/>
  <c r="AC23" i="4"/>
  <c r="Y23" i="4"/>
  <c r="W23" i="4"/>
  <c r="X23" i="4" s="1"/>
  <c r="Z23" i="4" s="1"/>
  <c r="AD22" i="4"/>
  <c r="AC22" i="4"/>
  <c r="Y22" i="4"/>
  <c r="W22" i="4"/>
  <c r="AA22" i="4" s="1"/>
  <c r="AD21" i="4"/>
  <c r="AC21" i="4"/>
  <c r="Y21" i="4"/>
  <c r="W21" i="4"/>
  <c r="X21" i="4" s="1"/>
  <c r="Z21" i="4" s="1"/>
  <c r="AD20" i="4"/>
  <c r="AC20" i="4"/>
  <c r="Y20" i="4"/>
  <c r="W20" i="4"/>
  <c r="X20" i="4" s="1"/>
  <c r="Z20" i="4" s="1"/>
  <c r="AD19" i="4"/>
  <c r="AC19" i="4"/>
  <c r="Y19" i="4"/>
  <c r="W19" i="4"/>
  <c r="AA19" i="4" s="1"/>
  <c r="AD18" i="4"/>
  <c r="AC18" i="4"/>
  <c r="Y18" i="4"/>
  <c r="W18" i="4"/>
  <c r="AA18" i="4" s="1"/>
  <c r="AD17" i="4"/>
  <c r="AC17" i="4"/>
  <c r="Y17" i="4"/>
  <c r="W17" i="4"/>
  <c r="X17" i="4" s="1"/>
  <c r="Z17" i="4" s="1"/>
  <c r="AG16" i="4"/>
  <c r="AD16" i="4"/>
  <c r="AC16" i="4"/>
  <c r="Y16" i="4"/>
  <c r="W16" i="4"/>
  <c r="AA16" i="4" s="1"/>
  <c r="S15" i="4"/>
  <c r="U15" i="4" s="1"/>
  <c r="X78" i="5" l="1"/>
  <c r="Z78" i="5" s="1"/>
  <c r="Q43" i="4"/>
  <c r="AB43" i="4" s="1"/>
  <c r="K29" i="6"/>
  <c r="V29" i="6" s="1"/>
  <c r="X43" i="5"/>
  <c r="Z43" i="5" s="1"/>
  <c r="X55" i="5"/>
  <c r="Z55" i="5" s="1"/>
  <c r="X71" i="5"/>
  <c r="Z71" i="5" s="1"/>
  <c r="Q35" i="5"/>
  <c r="AB35" i="5" s="1"/>
  <c r="X53" i="5"/>
  <c r="Z53" i="5" s="1"/>
  <c r="Q38" i="5"/>
  <c r="AB38" i="5" s="1"/>
  <c r="U16" i="5"/>
  <c r="Q17" i="5"/>
  <c r="AB17" i="5" s="1"/>
  <c r="X21" i="5"/>
  <c r="Z21" i="5" s="1"/>
  <c r="V16" i="5"/>
  <c r="X42" i="5"/>
  <c r="Z42" i="5" s="1"/>
  <c r="X83" i="5"/>
  <c r="Z83" i="5" s="1"/>
  <c r="AH83" i="5" s="1"/>
  <c r="AA23" i="5"/>
  <c r="Q30" i="5"/>
  <c r="AB30" i="5" s="1"/>
  <c r="Q20" i="5"/>
  <c r="AB20" i="5" s="1"/>
  <c r="Q24" i="5"/>
  <c r="AB24" i="5" s="1"/>
  <c r="Q37" i="5"/>
  <c r="AB37" i="5" s="1"/>
  <c r="AA18" i="5"/>
  <c r="X59" i="5"/>
  <c r="Z59" i="5" s="1"/>
  <c r="X67" i="5"/>
  <c r="Z67" i="5" s="1"/>
  <c r="X73" i="5"/>
  <c r="Z73" i="5" s="1"/>
  <c r="X50" i="5"/>
  <c r="Z50" i="5" s="1"/>
  <c r="X29" i="5"/>
  <c r="Z29" i="5" s="1"/>
  <c r="X54" i="5"/>
  <c r="Z54" i="5" s="1"/>
  <c r="X38" i="5"/>
  <c r="Z38" i="5" s="1"/>
  <c r="X77" i="5"/>
  <c r="Z77" i="5" s="1"/>
  <c r="Q23" i="5"/>
  <c r="AB23" i="5" s="1"/>
  <c r="X37" i="5"/>
  <c r="Z37" i="5" s="1"/>
  <c r="X58" i="5"/>
  <c r="Z58" i="5" s="1"/>
  <c r="X62" i="5"/>
  <c r="Z62" i="5" s="1"/>
  <c r="Q27" i="5"/>
  <c r="AB27" i="5" s="1"/>
  <c r="Q39" i="5"/>
  <c r="AB39" i="5" s="1"/>
  <c r="AA84" i="5"/>
  <c r="AA21" i="4"/>
  <c r="AA20" i="4"/>
  <c r="AA40" i="4"/>
  <c r="X25" i="4"/>
  <c r="Z25" i="4" s="1"/>
  <c r="U16" i="4"/>
  <c r="X16" i="4"/>
  <c r="Z16" i="4" s="1"/>
  <c r="X30" i="4"/>
  <c r="Z30" i="4" s="1"/>
  <c r="Q16" i="4"/>
  <c r="AB16" i="4" s="1"/>
  <c r="V16" i="4"/>
  <c r="X22" i="4"/>
  <c r="Z22" i="4" s="1"/>
  <c r="X26" i="5"/>
  <c r="Z26" i="5" s="1"/>
  <c r="X51" i="5"/>
  <c r="Z51" i="5" s="1"/>
  <c r="X63" i="5"/>
  <c r="Z63" i="5" s="1"/>
  <c r="X68" i="5"/>
  <c r="Z68" i="5" s="1"/>
  <c r="Q69" i="5"/>
  <c r="AB69" i="5" s="1"/>
  <c r="X76" i="5"/>
  <c r="Z76" i="5" s="1"/>
  <c r="AA17" i="4"/>
  <c r="AA26" i="4"/>
  <c r="X32" i="4"/>
  <c r="Z32" i="4" s="1"/>
  <c r="AA19" i="5"/>
  <c r="Q31" i="5"/>
  <c r="AB31" i="5" s="1"/>
  <c r="X41" i="5"/>
  <c r="Z41" i="5" s="1"/>
  <c r="X46" i="5"/>
  <c r="Z46" i="5" s="1"/>
  <c r="X72" i="5"/>
  <c r="Z72" i="5" s="1"/>
  <c r="AA79" i="5"/>
  <c r="AF76" i="5" s="1"/>
  <c r="AF81" i="5" s="1"/>
  <c r="Q83" i="5"/>
  <c r="AB83" i="5" s="1"/>
  <c r="R46" i="6"/>
  <c r="T46" i="6" s="1"/>
  <c r="R63" i="6"/>
  <c r="T63" i="6" s="1"/>
  <c r="Q19" i="4"/>
  <c r="AB19" i="4" s="1"/>
  <c r="AE43" i="4"/>
  <c r="Q45" i="4"/>
  <c r="AB45" i="4" s="1"/>
  <c r="X81" i="5"/>
  <c r="Z81" i="5" s="1"/>
  <c r="Q84" i="5"/>
  <c r="AB84" i="5" s="1"/>
  <c r="R26" i="6"/>
  <c r="T26" i="6" s="1"/>
  <c r="U30" i="6"/>
  <c r="K71" i="6"/>
  <c r="V71" i="6" s="1"/>
  <c r="K73" i="6"/>
  <c r="V73" i="6" s="1"/>
  <c r="R81" i="6"/>
  <c r="T81" i="6" s="1"/>
  <c r="X18" i="4"/>
  <c r="Z18" i="4" s="1"/>
  <c r="X27" i="4"/>
  <c r="Z27" i="4" s="1"/>
  <c r="Q38" i="4"/>
  <c r="AB38" i="4" s="1"/>
  <c r="Q29" i="5"/>
  <c r="AB29" i="5" s="1"/>
  <c r="AA30" i="5"/>
  <c r="X32" i="5"/>
  <c r="Z32" i="5" s="1"/>
  <c r="Q36" i="5"/>
  <c r="AB36" i="5" s="1"/>
  <c r="X49" i="5"/>
  <c r="Z49" i="5" s="1"/>
  <c r="X61" i="5"/>
  <c r="Z61" i="5" s="1"/>
  <c r="X64" i="5"/>
  <c r="Z64" i="5" s="1"/>
  <c r="X80" i="5"/>
  <c r="Z80" i="5" s="1"/>
  <c r="U35" i="6"/>
  <c r="U52" i="6"/>
  <c r="R58" i="6"/>
  <c r="T58" i="6" s="1"/>
  <c r="U69" i="6"/>
  <c r="Q44" i="4"/>
  <c r="AB44" i="4" s="1"/>
  <c r="X27" i="5"/>
  <c r="Z27" i="5" s="1"/>
  <c r="X47" i="5"/>
  <c r="Z47" i="5" s="1"/>
  <c r="AA52" i="5"/>
  <c r="X66" i="5"/>
  <c r="Z66" i="5" s="1"/>
  <c r="AA69" i="5"/>
  <c r="K64" i="6"/>
  <c r="V64" i="6" s="1"/>
  <c r="R66" i="6"/>
  <c r="T66" i="6" s="1"/>
  <c r="K78" i="6"/>
  <c r="V78" i="6" s="1"/>
  <c r="AA20" i="5"/>
  <c r="R21" i="6"/>
  <c r="T21" i="6" s="1"/>
  <c r="R61" i="6"/>
  <c r="T61" i="6" s="1"/>
  <c r="R68" i="6"/>
  <c r="T68" i="6" s="1"/>
  <c r="K30" i="6"/>
  <c r="V30" i="6" s="1"/>
  <c r="K35" i="6"/>
  <c r="V35" i="6" s="1"/>
  <c r="K84" i="6"/>
  <c r="V84" i="6" s="1"/>
  <c r="K69" i="6"/>
  <c r="V69" i="6" s="1"/>
  <c r="K68" i="6"/>
  <c r="V68" i="6" s="1"/>
  <c r="K62" i="6"/>
  <c r="V62" i="6" s="1"/>
  <c r="K79" i="6"/>
  <c r="V79" i="6" s="1"/>
  <c r="K76" i="6"/>
  <c r="V76" i="6" s="1"/>
  <c r="K31" i="6"/>
  <c r="V31" i="6" s="1"/>
  <c r="K27" i="6"/>
  <c r="V27" i="6" s="1"/>
  <c r="K24" i="6"/>
  <c r="V24" i="6" s="1"/>
  <c r="K19" i="6"/>
  <c r="V19" i="6" s="1"/>
  <c r="K18" i="6"/>
  <c r="V18" i="6" s="1"/>
  <c r="Q18" i="5"/>
  <c r="AB18" i="5" s="1"/>
  <c r="Q19" i="5"/>
  <c r="AB19" i="5" s="1"/>
  <c r="Q21" i="5"/>
  <c r="AB21" i="5" s="1"/>
  <c r="Q25" i="5"/>
  <c r="AB25" i="5" s="1"/>
  <c r="AE34" i="5"/>
  <c r="Q45" i="5"/>
  <c r="AB45" i="5" s="1"/>
  <c r="AE83" i="5"/>
  <c r="AI83" i="5"/>
  <c r="Q85" i="5"/>
  <c r="AB85" i="5" s="1"/>
  <c r="Q76" i="5"/>
  <c r="AB76" i="5" s="1"/>
  <c r="Q63" i="5"/>
  <c r="AB63" i="5" s="1"/>
  <c r="Q44" i="5"/>
  <c r="AB44" i="5" s="1"/>
  <c r="Q43" i="5"/>
  <c r="AB43" i="5" s="1"/>
  <c r="Q41" i="5"/>
  <c r="AB41" i="5" s="1"/>
  <c r="AI34" i="5"/>
  <c r="Q34" i="5"/>
  <c r="AB34" i="5" s="1"/>
  <c r="Q32" i="5"/>
  <c r="AB32" i="5" s="1"/>
  <c r="AE29" i="5"/>
  <c r="Q26" i="5"/>
  <c r="AB26" i="5" s="1"/>
  <c r="AE23" i="5"/>
  <c r="AE16" i="5"/>
  <c r="Q16" i="5"/>
  <c r="AB16" i="5" s="1"/>
  <c r="AI43" i="4"/>
  <c r="Q39" i="4"/>
  <c r="AB39" i="4" s="1"/>
  <c r="Q27" i="4"/>
  <c r="AB27" i="4" s="1"/>
  <c r="Q23" i="4"/>
  <c r="AB23" i="4" s="1"/>
  <c r="Q22" i="4"/>
  <c r="AB22" i="4" s="1"/>
  <c r="Q20" i="4"/>
  <c r="AB20" i="4" s="1"/>
  <c r="Q18" i="4"/>
  <c r="AB18" i="4" s="1"/>
  <c r="K50" i="6"/>
  <c r="V50" i="6" s="1"/>
  <c r="K38" i="6"/>
  <c r="V38" i="6" s="1"/>
  <c r="K37" i="6"/>
  <c r="V37" i="6" s="1"/>
  <c r="AC83" i="6"/>
  <c r="K83" i="6"/>
  <c r="V83" i="6" s="1"/>
  <c r="K81" i="6"/>
  <c r="V81" i="6" s="1"/>
  <c r="K80" i="6"/>
  <c r="V80" i="6" s="1"/>
  <c r="K74" i="6"/>
  <c r="V74" i="6" s="1"/>
  <c r="K66" i="6"/>
  <c r="V66" i="6" s="1"/>
  <c r="K59" i="6"/>
  <c r="V59" i="6" s="1"/>
  <c r="Y49" i="6"/>
  <c r="K44" i="6"/>
  <c r="V44" i="6" s="1"/>
  <c r="K42" i="6"/>
  <c r="V42" i="6" s="1"/>
  <c r="K34" i="6"/>
  <c r="V34" i="6" s="1"/>
  <c r="K49" i="6"/>
  <c r="V49" i="6" s="1"/>
  <c r="K51" i="6"/>
  <c r="V51" i="6" s="1"/>
  <c r="K52" i="6"/>
  <c r="V52" i="6" s="1"/>
  <c r="K53" i="6"/>
  <c r="V53" i="6" s="1"/>
  <c r="K55" i="6"/>
  <c r="V55" i="6" s="1"/>
  <c r="K58" i="6"/>
  <c r="V58" i="6" s="1"/>
  <c r="K46" i="6"/>
  <c r="V46" i="6" s="1"/>
  <c r="K47" i="6"/>
  <c r="V47" i="6" s="1"/>
  <c r="K36" i="6"/>
  <c r="V36" i="6" s="1"/>
  <c r="K21" i="6"/>
  <c r="V21" i="6" s="1"/>
  <c r="Y16" i="6"/>
  <c r="K23" i="6"/>
  <c r="V23" i="6" s="1"/>
  <c r="Q78" i="5"/>
  <c r="AB78" i="5" s="1"/>
  <c r="Q74" i="5"/>
  <c r="AB74" i="5" s="1"/>
  <c r="Q73" i="5"/>
  <c r="AB73" i="5" s="1"/>
  <c r="Q66" i="5"/>
  <c r="AB66" i="5" s="1"/>
  <c r="Q68" i="5"/>
  <c r="AB68" i="5" s="1"/>
  <c r="Q65" i="5"/>
  <c r="AB65" i="5" s="1"/>
  <c r="Q51" i="5"/>
  <c r="AB51" i="5" s="1"/>
  <c r="Q56" i="5"/>
  <c r="AB56" i="5" s="1"/>
  <c r="Q57" i="5"/>
  <c r="AB57" i="5" s="1"/>
  <c r="Q55" i="5"/>
  <c r="AB55" i="5" s="1"/>
  <c r="Q46" i="5"/>
  <c r="AB46" i="5" s="1"/>
  <c r="Q47" i="5"/>
  <c r="AB47" i="5" s="1"/>
  <c r="Q79" i="5"/>
  <c r="AB79" i="5" s="1"/>
  <c r="Q81" i="5"/>
  <c r="AB81" i="5" s="1"/>
  <c r="Q80" i="5"/>
  <c r="AB80" i="5" s="1"/>
  <c r="AE76" i="5"/>
  <c r="Q71" i="5"/>
  <c r="AB71" i="5" s="1"/>
  <c r="Q64" i="5"/>
  <c r="AB64" i="5" s="1"/>
  <c r="Q62" i="5"/>
  <c r="AB62" i="5" s="1"/>
  <c r="Q49" i="5"/>
  <c r="AB49" i="5" s="1"/>
  <c r="Q53" i="5"/>
  <c r="AB53" i="5" s="1"/>
  <c r="Q52" i="5"/>
  <c r="AB52" i="5" s="1"/>
  <c r="Q58" i="5"/>
  <c r="AB58" i="5" s="1"/>
  <c r="AE49" i="5"/>
  <c r="Q54" i="5"/>
  <c r="AB54" i="5" s="1"/>
  <c r="Q59" i="5"/>
  <c r="AB59" i="5" s="1"/>
  <c r="AE71" i="5"/>
  <c r="Q67" i="5"/>
  <c r="AB67" i="5" s="1"/>
  <c r="Q40" i="4"/>
  <c r="AB40" i="4" s="1"/>
  <c r="Q17" i="4"/>
  <c r="AB17" i="4" s="1"/>
  <c r="Q21" i="4"/>
  <c r="AB21" i="4" s="1"/>
  <c r="AE38" i="4"/>
  <c r="Q31" i="4"/>
  <c r="AB31" i="4" s="1"/>
  <c r="AI16" i="4"/>
  <c r="Q26" i="4"/>
  <c r="AB26" i="4" s="1"/>
  <c r="AE30" i="4"/>
  <c r="AI38" i="4"/>
  <c r="Q36" i="4"/>
  <c r="AB36" i="4" s="1"/>
  <c r="AE34" i="4"/>
  <c r="Q35" i="4"/>
  <c r="AB35" i="4" s="1"/>
  <c r="AI30" i="4"/>
  <c r="R51" i="4"/>
  <c r="AI34" i="4"/>
  <c r="AJ34" i="4" s="1"/>
  <c r="Q32" i="4"/>
  <c r="AB32" i="4" s="1"/>
  <c r="AE25" i="4"/>
  <c r="Q28" i="4"/>
  <c r="AB28" i="4" s="1"/>
  <c r="AI25" i="4"/>
  <c r="R16" i="6"/>
  <c r="T16" i="6" s="1"/>
  <c r="U17" i="6"/>
  <c r="U23" i="6"/>
  <c r="K26" i="6"/>
  <c r="V26" i="6" s="1"/>
  <c r="Y23" i="6"/>
  <c r="R32" i="6"/>
  <c r="T32" i="6" s="1"/>
  <c r="K41" i="6"/>
  <c r="V41" i="6" s="1"/>
  <c r="R43" i="6"/>
  <c r="T43" i="6" s="1"/>
  <c r="R54" i="6"/>
  <c r="T54" i="6" s="1"/>
  <c r="R57" i="6"/>
  <c r="T57" i="6" s="1"/>
  <c r="K63" i="6"/>
  <c r="V63" i="6" s="1"/>
  <c r="R72" i="6"/>
  <c r="T72" i="6" s="1"/>
  <c r="Y76" i="6"/>
  <c r="R78" i="6"/>
  <c r="T78" i="6" s="1"/>
  <c r="R80" i="6"/>
  <c r="T80" i="6" s="1"/>
  <c r="Y83" i="6"/>
  <c r="K85" i="6"/>
  <c r="V85" i="6" s="1"/>
  <c r="O16" i="6"/>
  <c r="K16" i="6"/>
  <c r="V16" i="6" s="1"/>
  <c r="U18" i="6"/>
  <c r="K25" i="6"/>
  <c r="V25" i="6" s="1"/>
  <c r="R27" i="6"/>
  <c r="T27" i="6" s="1"/>
  <c r="R29" i="6"/>
  <c r="T29" i="6" s="1"/>
  <c r="K32" i="6"/>
  <c r="V32" i="6" s="1"/>
  <c r="R37" i="6"/>
  <c r="T37" i="6" s="1"/>
  <c r="K39" i="6"/>
  <c r="V39" i="6" s="1"/>
  <c r="Y41" i="6"/>
  <c r="K43" i="6"/>
  <c r="V43" i="6" s="1"/>
  <c r="U44" i="6"/>
  <c r="U51" i="6"/>
  <c r="K54" i="6"/>
  <c r="V54" i="6" s="1"/>
  <c r="K57" i="6"/>
  <c r="V57" i="6" s="1"/>
  <c r="R62" i="6"/>
  <c r="T62" i="6" s="1"/>
  <c r="K65" i="6"/>
  <c r="V65" i="6" s="1"/>
  <c r="R67" i="6"/>
  <c r="T67" i="6" s="1"/>
  <c r="R71" i="6"/>
  <c r="T71" i="6" s="1"/>
  <c r="R83" i="6"/>
  <c r="T83" i="6" s="1"/>
  <c r="AB83" i="6" s="1"/>
  <c r="P16" i="6"/>
  <c r="K17" i="6"/>
  <c r="V17" i="6" s="1"/>
  <c r="U20" i="6"/>
  <c r="R42" i="6"/>
  <c r="T42" i="6" s="1"/>
  <c r="K56" i="6"/>
  <c r="V56" i="6" s="1"/>
  <c r="K67" i="6"/>
  <c r="V67" i="6" s="1"/>
  <c r="Y71" i="6"/>
  <c r="R73" i="6"/>
  <c r="T73" i="6" s="1"/>
  <c r="AB71" i="6" s="1"/>
  <c r="Z76" i="6"/>
  <c r="Z81" i="6" s="1"/>
  <c r="R77" i="6"/>
  <c r="T77" i="6" s="1"/>
  <c r="AC49" i="6"/>
  <c r="R24" i="6"/>
  <c r="T24" i="6" s="1"/>
  <c r="Y34" i="6"/>
  <c r="R41" i="6"/>
  <c r="T41" i="6" s="1"/>
  <c r="R59" i="6"/>
  <c r="T59" i="6" s="1"/>
  <c r="R64" i="6"/>
  <c r="T64" i="6" s="1"/>
  <c r="AC16" i="6"/>
  <c r="R19" i="6"/>
  <c r="T19" i="6" s="1"/>
  <c r="AC23" i="6"/>
  <c r="AC41" i="6"/>
  <c r="U74" i="6"/>
  <c r="Z71" i="6" s="1"/>
  <c r="Z74" i="6" s="1"/>
  <c r="L91" i="6"/>
  <c r="W87" i="6"/>
  <c r="Y29" i="6"/>
  <c r="R38" i="6"/>
  <c r="T38" i="6" s="1"/>
  <c r="R47" i="6"/>
  <c r="T47" i="6" s="1"/>
  <c r="R55" i="6"/>
  <c r="T55" i="6" s="1"/>
  <c r="Y61" i="6"/>
  <c r="AC71" i="6"/>
  <c r="K72" i="6"/>
  <c r="V72" i="6" s="1"/>
  <c r="U25" i="6"/>
  <c r="Z23" i="6" s="1"/>
  <c r="Z27" i="6" s="1"/>
  <c r="AC29" i="6"/>
  <c r="AC34" i="6"/>
  <c r="AD34" i="6" s="1"/>
  <c r="U39" i="6"/>
  <c r="U56" i="6"/>
  <c r="AC61" i="6"/>
  <c r="K61" i="6"/>
  <c r="V61" i="6" s="1"/>
  <c r="U65" i="6"/>
  <c r="Z61" i="6" s="1"/>
  <c r="Z69" i="6" s="1"/>
  <c r="AC76" i="6"/>
  <c r="K77" i="6"/>
  <c r="V77" i="6" s="1"/>
  <c r="U31" i="6"/>
  <c r="Z29" i="6" s="1"/>
  <c r="Z32" i="6" s="1"/>
  <c r="U34" i="6"/>
  <c r="U36" i="6"/>
  <c r="U45" i="6"/>
  <c r="U53" i="6"/>
  <c r="U85" i="6"/>
  <c r="Z83" i="6" s="1"/>
  <c r="Z85" i="6" s="1"/>
  <c r="AI49" i="5"/>
  <c r="Q50" i="5"/>
  <c r="AB50" i="5" s="1"/>
  <c r="X24" i="5"/>
  <c r="Z24" i="5" s="1"/>
  <c r="AA16" i="5"/>
  <c r="AI16" i="5"/>
  <c r="X17" i="5"/>
  <c r="Z17" i="5" s="1"/>
  <c r="AI23" i="5"/>
  <c r="AA39" i="5"/>
  <c r="AI41" i="5"/>
  <c r="Q42" i="5"/>
  <c r="AB42" i="5" s="1"/>
  <c r="AA44" i="5"/>
  <c r="AA56" i="5"/>
  <c r="AE61" i="5"/>
  <c r="AA74" i="5"/>
  <c r="AF71" i="5" s="1"/>
  <c r="AF74" i="5" s="1"/>
  <c r="R91" i="5"/>
  <c r="AC87" i="5"/>
  <c r="AI61" i="5"/>
  <c r="Q61" i="5"/>
  <c r="AB61" i="5" s="1"/>
  <c r="AI71" i="5"/>
  <c r="Q72" i="5"/>
  <c r="AB72" i="5" s="1"/>
  <c r="AA25" i="5"/>
  <c r="AI29" i="5"/>
  <c r="AA35" i="5"/>
  <c r="AE41" i="5"/>
  <c r="AA65" i="5"/>
  <c r="AI76" i="5"/>
  <c r="Q77" i="5"/>
  <c r="AB77" i="5" s="1"/>
  <c r="AA31" i="5"/>
  <c r="AA34" i="5"/>
  <c r="AA36" i="5"/>
  <c r="AA45" i="5"/>
  <c r="AA57" i="5"/>
  <c r="AA85" i="5"/>
  <c r="AH34" i="4"/>
  <c r="AA23" i="4"/>
  <c r="AA28" i="4"/>
  <c r="AA39" i="4"/>
  <c r="AA44" i="4"/>
  <c r="X19" i="4"/>
  <c r="Z19" i="4" s="1"/>
  <c r="Q34" i="4"/>
  <c r="AB34" i="4" s="1"/>
  <c r="AA35" i="4"/>
  <c r="Q41" i="4"/>
  <c r="AB41" i="4" s="1"/>
  <c r="AA45" i="4"/>
  <c r="Q30" i="4"/>
  <c r="AB30" i="4" s="1"/>
  <c r="AA34" i="4"/>
  <c r="AA36" i="4"/>
  <c r="X38" i="4"/>
  <c r="Z38" i="4" s="1"/>
  <c r="AH38" i="4" s="1"/>
  <c r="AA41" i="4"/>
  <c r="X43" i="4"/>
  <c r="Z43" i="4" s="1"/>
  <c r="AH43" i="4" s="1"/>
  <c r="Q25" i="4"/>
  <c r="AB25" i="4" s="1"/>
  <c r="AA31" i="4"/>
  <c r="AF30" i="4" s="1"/>
  <c r="AF32" i="4" s="1"/>
  <c r="AE16" i="4"/>
  <c r="AC47" i="4"/>
  <c r="AF61" i="5" l="1"/>
  <c r="AF69" i="5" s="1"/>
  <c r="AH25" i="4"/>
  <c r="AH16" i="5"/>
  <c r="AH29" i="5"/>
  <c r="AF16" i="4"/>
  <c r="AF23" i="4" s="1"/>
  <c r="AH41" i="5"/>
  <c r="AJ29" i="5"/>
  <c r="AF23" i="5"/>
  <c r="AF27" i="5" s="1"/>
  <c r="AH61" i="5"/>
  <c r="AH71" i="5"/>
  <c r="AH34" i="5"/>
  <c r="AF29" i="5"/>
  <c r="AF32" i="5" s="1"/>
  <c r="AJ83" i="5"/>
  <c r="AH23" i="5"/>
  <c r="AH76" i="5"/>
  <c r="AJ34" i="5"/>
  <c r="AJ61" i="5"/>
  <c r="AH49" i="5"/>
  <c r="AJ49" i="5"/>
  <c r="AJ76" i="5"/>
  <c r="AF16" i="5"/>
  <c r="AF21" i="5" s="1"/>
  <c r="AJ41" i="5"/>
  <c r="AJ23" i="5"/>
  <c r="AF83" i="5"/>
  <c r="AF85" i="5" s="1"/>
  <c r="AJ71" i="5"/>
  <c r="AJ30" i="4"/>
  <c r="AH30" i="4"/>
  <c r="AH16" i="4"/>
  <c r="AF25" i="4"/>
  <c r="AF28" i="4" s="1"/>
  <c r="Z16" i="6"/>
  <c r="Z21" i="6" s="1"/>
  <c r="AD61" i="6"/>
  <c r="AF49" i="5"/>
  <c r="AF59" i="5" s="1"/>
  <c r="AJ25" i="4"/>
  <c r="AB16" i="6"/>
  <c r="AB61" i="6"/>
  <c r="AB76" i="6"/>
  <c r="AB34" i="6"/>
  <c r="AF43" i="4"/>
  <c r="AF45" i="4" s="1"/>
  <c r="AF38" i="4"/>
  <c r="AF41" i="4" s="1"/>
  <c r="Z49" i="6"/>
  <c r="Z59" i="6" s="1"/>
  <c r="AD76" i="6"/>
  <c r="AD71" i="6"/>
  <c r="AB49" i="6"/>
  <c r="AD29" i="6"/>
  <c r="AF41" i="5"/>
  <c r="AF47" i="5" s="1"/>
  <c r="Z87" i="5"/>
  <c r="AB87" i="5"/>
  <c r="Y47" i="4"/>
  <c r="AB47" i="4"/>
  <c r="Z41" i="6"/>
  <c r="Z47" i="6" s="1"/>
  <c r="AD83" i="6"/>
  <c r="AB23" i="6"/>
  <c r="AB29" i="6"/>
  <c r="V87" i="6"/>
  <c r="T87" i="6"/>
  <c r="AD41" i="6"/>
  <c r="AB41" i="6"/>
  <c r="AD49" i="6"/>
  <c r="AD16" i="6"/>
  <c r="S87" i="6"/>
  <c r="Z34" i="6"/>
  <c r="Z39" i="6" s="1"/>
  <c r="AD23" i="6"/>
  <c r="X87" i="6"/>
  <c r="AJ16" i="5"/>
  <c r="Y87" i="5"/>
  <c r="AD87" i="5"/>
  <c r="AF34" i="5"/>
  <c r="AF39" i="5" s="1"/>
  <c r="AF34" i="4"/>
  <c r="AF36" i="4" s="1"/>
  <c r="AJ38" i="4"/>
  <c r="AJ43" i="4"/>
  <c r="AJ16" i="4"/>
  <c r="AD47" i="4"/>
  <c r="Z47" i="4"/>
  <c r="AF87" i="5" l="1"/>
  <c r="M89" i="5" s="1"/>
  <c r="AF47" i="4"/>
  <c r="M47" i="4" s="1"/>
  <c r="Z87" i="6"/>
  <c r="G89" i="6" s="1"/>
  <c r="D4" i="5"/>
  <c r="N4" i="5"/>
  <c r="D5" i="5"/>
  <c r="N5" i="5"/>
  <c r="D6" i="5"/>
  <c r="N6" i="5"/>
  <c r="D7" i="5"/>
  <c r="N7" i="5"/>
  <c r="D8" i="5"/>
  <c r="N8" i="5"/>
  <c r="N10" i="5"/>
  <c r="M91" i="5" l="1"/>
  <c r="M87" i="5"/>
  <c r="M49" i="4"/>
  <c r="M51" i="4" s="1"/>
  <c r="G87" i="6"/>
  <c r="H18" i="1" l="1"/>
  <c r="I18" i="1" s="1"/>
  <c r="H19" i="1"/>
  <c r="I19" i="1" s="1"/>
  <c r="N10" i="4"/>
  <c r="N8" i="4"/>
  <c r="N7" i="4" l="1"/>
  <c r="N6" i="4"/>
  <c r="N5" i="4"/>
  <c r="N4" i="4"/>
  <c r="D8" i="4" l="1"/>
  <c r="D7" i="4"/>
  <c r="D6" i="4"/>
  <c r="D5" i="4"/>
  <c r="D4" i="4"/>
  <c r="H16" i="1" l="1"/>
  <c r="I16" i="1" s="1"/>
</calcChain>
</file>

<file path=xl/comments1.xml><?xml version="1.0" encoding="utf-8"?>
<comments xmlns="http://schemas.openxmlformats.org/spreadsheetml/2006/main">
  <authors>
    <author>raczka</author>
  </authors>
  <commentList>
    <comment ref="W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X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Y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Z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AA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AB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AC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AD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AE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AF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G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H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I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J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2.xml><?xml version="1.0" encoding="utf-8"?>
<comments xmlns="http://schemas.openxmlformats.org/spreadsheetml/2006/main">
  <authors>
    <author>raczka</author>
  </authors>
  <commentList>
    <comment ref="W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X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Y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Z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AA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AB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AC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AD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AE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AF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G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H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I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J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3.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sharedStrings.xml><?xml version="1.0" encoding="utf-8"?>
<sst xmlns="http://schemas.openxmlformats.org/spreadsheetml/2006/main" count="947" uniqueCount="528">
  <si>
    <t>Établissement :</t>
  </si>
  <si>
    <t xml:space="preserve">Session : </t>
  </si>
  <si>
    <t>Nom du candidat :</t>
  </si>
  <si>
    <t>Prénom du candidat :</t>
  </si>
  <si>
    <t>Date de l'évaluation :</t>
  </si>
  <si>
    <t>Lieu de l'évaluation :</t>
  </si>
  <si>
    <t>Poids de la compétence</t>
  </si>
  <si>
    <t>Compétences évaluées</t>
  </si>
  <si>
    <t>Taux pondéré de compétences et indicateurs évalués :</t>
  </si>
  <si>
    <t>Note brute obtenue par calcul automatique :</t>
  </si>
  <si>
    <t>Note sur 20 proposée au jury* :</t>
  </si>
  <si>
    <t>/20</t>
  </si>
  <si>
    <t>Appréciation globale</t>
  </si>
  <si>
    <t>Noms des Correcteurs</t>
  </si>
  <si>
    <t>Signatures</t>
  </si>
  <si>
    <t>Date</t>
  </si>
  <si>
    <t xml:space="preserve">Critères d'évaluation                                            </t>
  </si>
  <si>
    <t>CCF</t>
  </si>
  <si>
    <t>Note sur 20</t>
  </si>
  <si>
    <t>C 1.1.1</t>
  </si>
  <si>
    <t>C 1.1.2</t>
  </si>
  <si>
    <t>C 2.1.1</t>
  </si>
  <si>
    <t>C 2.1.2</t>
  </si>
  <si>
    <t>C 3.1.1</t>
  </si>
  <si>
    <t>C 2.1.3</t>
  </si>
  <si>
    <t>C 2.3.1</t>
  </si>
  <si>
    <t>C 3.7.1</t>
  </si>
  <si>
    <t>C 3.7.2</t>
  </si>
  <si>
    <t>C 3.7.3</t>
  </si>
  <si>
    <t xml:space="preserve">
</t>
  </si>
  <si>
    <t>Z0</t>
  </si>
  <si>
    <t>Z2</t>
  </si>
  <si>
    <t>Z3</t>
  </si>
  <si>
    <t>Z4</t>
  </si>
  <si>
    <t>Z5</t>
  </si>
  <si>
    <t>Z6</t>
  </si>
  <si>
    <t>Z7</t>
  </si>
  <si>
    <t>Z8</t>
  </si>
  <si>
    <t>Z9</t>
  </si>
  <si>
    <t>Z10</t>
  </si>
  <si>
    <t>Z11</t>
  </si>
  <si>
    <t>Z12</t>
  </si>
  <si>
    <t>Z13</t>
  </si>
  <si>
    <t>Z14</t>
  </si>
  <si>
    <t>C 3.3.2</t>
  </si>
  <si>
    <t>Taux pondéré</t>
  </si>
  <si>
    <t>Non</t>
  </si>
  <si>
    <t>* La note proposée, arrondie au demi point, est décidée par les évaluateurs à partir de la note brute qui peut être modulée de + 0 à + 1 point en fonction de la réactivité du candidat ou de tout autre attitude professionnelle positive observée.</t>
  </si>
  <si>
    <t xml:space="preserve">Note sur 20 proposée au jury* : </t>
  </si>
  <si>
    <t>Compétence en cours d'acquisition  non stabilisée</t>
  </si>
  <si>
    <t>Compétence partiellement acquise</t>
  </si>
  <si>
    <t>Compétence totalement acquise et transférable</t>
  </si>
  <si>
    <t>UP1</t>
  </si>
  <si>
    <t>UP2</t>
  </si>
  <si>
    <t xml:space="preserve">Critères d'évaluation        </t>
  </si>
  <si>
    <t>C 2.2.1</t>
  </si>
  <si>
    <t>C 2.2.2</t>
  </si>
  <si>
    <t>C 3.2.1</t>
  </si>
  <si>
    <t>C 3.2.2</t>
  </si>
  <si>
    <t>C 3.3.1</t>
  </si>
  <si>
    <t>C 3.4.1</t>
  </si>
  <si>
    <t>C 3.5.1</t>
  </si>
  <si>
    <t>C 3.4.2</t>
  </si>
  <si>
    <t>C 3.5.2</t>
  </si>
  <si>
    <t>C 3.6.1</t>
  </si>
  <si>
    <t>C 3.6.2</t>
  </si>
  <si>
    <t>C 3.5.3</t>
  </si>
  <si>
    <t>EP1</t>
  </si>
  <si>
    <t>EP2</t>
  </si>
  <si>
    <t>C 1.1.3</t>
  </si>
  <si>
    <t>C 1.1.4</t>
  </si>
  <si>
    <t>C 1.1.5</t>
  </si>
  <si>
    <t>C 1.1.6</t>
  </si>
  <si>
    <t>C 1.2.1</t>
  </si>
  <si>
    <t>C 1.2.2</t>
  </si>
  <si>
    <t>C 1.2.3</t>
  </si>
  <si>
    <t>C 1.2.4</t>
  </si>
  <si>
    <t>C 2.2.3</t>
  </si>
  <si>
    <t>C2.2 - Traduire graphiquement une solution technique</t>
  </si>
  <si>
    <t>C 2.3.2</t>
  </si>
  <si>
    <t>C 2.3.3</t>
  </si>
  <si>
    <t>C 2.3.4</t>
  </si>
  <si>
    <t>C 2.4.1</t>
  </si>
  <si>
    <t>C 2.4.2</t>
  </si>
  <si>
    <t>C 2.4.3</t>
  </si>
  <si>
    <t>L’identification des documents est réalisée sans erreur.</t>
  </si>
  <si>
    <t>Les manipulations simples de visualisation et le choix des vues permettent la compréhension de l’ouvrage.</t>
  </si>
  <si>
    <t>L’identification des volumes est réalisée sans erreur.</t>
  </si>
  <si>
    <t>Les caractéristiques et les performances sont repérées sans erreur.
Les comparaisons effectuées permettent d’effectuer un choix judicieux.</t>
  </si>
  <si>
    <t>Le résultat est compatible avec les données et les contraintes techniques.</t>
  </si>
  <si>
    <t>C 3.1.2</t>
  </si>
  <si>
    <t>C 3.1.3</t>
  </si>
  <si>
    <t>C 3.1.4</t>
  </si>
  <si>
    <t>C 3.1.5</t>
  </si>
  <si>
    <t>C 3.1.6</t>
  </si>
  <si>
    <t>C 3.2.3</t>
  </si>
  <si>
    <t>C 3.2.4</t>
  </si>
  <si>
    <t>C 3.2.5</t>
  </si>
  <si>
    <t>C 3.3.3</t>
  </si>
  <si>
    <t>C 3.3.4</t>
  </si>
  <si>
    <t>C 3.4.3</t>
  </si>
  <si>
    <t>C 3.4.4</t>
  </si>
  <si>
    <t>C 3.4.5</t>
  </si>
  <si>
    <t>C 3.4.6</t>
  </si>
  <si>
    <t>C 3.5.4</t>
  </si>
  <si>
    <t>C 3.5.5</t>
  </si>
  <si>
    <t>C 3.6.3</t>
  </si>
  <si>
    <t>C 3.6.4</t>
  </si>
  <si>
    <t>C 3.6.5</t>
  </si>
  <si>
    <t>C 3.6.6</t>
  </si>
  <si>
    <t>C 3.6.7</t>
  </si>
  <si>
    <t>C 3.6.8</t>
  </si>
  <si>
    <t>C 3.6.9</t>
  </si>
  <si>
    <t>C 3.6.10</t>
  </si>
  <si>
    <t>C 3.7.4</t>
  </si>
  <si>
    <t>C 3.7.5</t>
  </si>
  <si>
    <t>C 3.7.6</t>
  </si>
  <si>
    <t>C 3.7.7</t>
  </si>
  <si>
    <t>C 3.7.8</t>
  </si>
  <si>
    <t>C 3.7.9</t>
  </si>
  <si>
    <t>C 3.8.1</t>
  </si>
  <si>
    <t>C 3.8.2</t>
  </si>
  <si>
    <t>C 3.8.3</t>
  </si>
  <si>
    <t>C 3.8.4</t>
  </si>
  <si>
    <t>C3.1 - Organiser et sécuriser son espace de travail</t>
  </si>
  <si>
    <r>
      <rPr>
        <b/>
        <sz val="12"/>
        <color rgb="FF000000"/>
        <rFont val="Arial"/>
        <family val="2"/>
      </rPr>
      <t>Alerter</t>
    </r>
    <r>
      <rPr>
        <sz val="12"/>
        <color rgb="FF000000"/>
        <rFont val="Arial"/>
        <family val="2"/>
      </rPr>
      <t xml:space="preserve"> en cas de situation dangereuse.</t>
    </r>
  </si>
  <si>
    <r>
      <rPr>
        <b/>
        <sz val="12"/>
        <color rgb="FF000000"/>
        <rFont val="Arial"/>
        <family val="2"/>
      </rPr>
      <t>Respecter</t>
    </r>
    <r>
      <rPr>
        <sz val="12"/>
        <color rgb="FF000000"/>
        <rFont val="Arial"/>
        <family val="2"/>
      </rPr>
      <t xml:space="preserve"> le temps alloué.</t>
    </r>
  </si>
  <si>
    <r>
      <rPr>
        <b/>
        <sz val="12"/>
        <color rgb="FF000000"/>
        <rFont val="Arial"/>
        <family val="2"/>
      </rPr>
      <t xml:space="preserve">Identifier </t>
    </r>
    <r>
      <rPr>
        <sz val="12"/>
        <color rgb="FF000000"/>
        <rFont val="Arial"/>
        <family val="2"/>
      </rPr>
      <t>les différents documents, plans d’architecte et/ou d’exécution.</t>
    </r>
  </si>
  <si>
    <r>
      <rPr>
        <b/>
        <sz val="12"/>
        <color rgb="FF000000"/>
        <rFont val="Arial"/>
        <family val="2"/>
      </rPr>
      <t>Identifier</t>
    </r>
    <r>
      <rPr>
        <sz val="12"/>
        <color rgb="FF000000"/>
        <rFont val="Arial"/>
        <family val="2"/>
      </rPr>
      <t xml:space="preserve"> les volumes de la construction dans l’environnement architectural.</t>
    </r>
  </si>
  <si>
    <r>
      <rPr>
        <b/>
        <sz val="12"/>
        <color rgb="FF000000"/>
        <rFont val="Arial"/>
        <family val="2"/>
      </rPr>
      <t>Identifier</t>
    </r>
    <r>
      <rPr>
        <sz val="12"/>
        <color rgb="FF000000"/>
        <rFont val="Arial"/>
        <family val="2"/>
      </rPr>
      <t xml:space="preserve">, </t>
    </r>
    <r>
      <rPr>
        <b/>
        <sz val="12"/>
        <color rgb="FF000000"/>
        <rFont val="Arial"/>
        <family val="2"/>
      </rPr>
      <t>localise</t>
    </r>
    <r>
      <rPr>
        <sz val="12"/>
        <color rgb="FF000000"/>
        <rFont val="Arial"/>
        <family val="2"/>
      </rPr>
      <t xml:space="preserve">r, </t>
    </r>
    <r>
      <rPr>
        <b/>
        <sz val="12"/>
        <color rgb="FF000000"/>
        <rFont val="Arial"/>
        <family val="2"/>
      </rPr>
      <t>caractériser</t>
    </r>
    <r>
      <rPr>
        <sz val="12"/>
        <color rgb="FF000000"/>
        <rFont val="Arial"/>
        <family val="2"/>
      </rPr>
      <t xml:space="preserve"> et </t>
    </r>
    <r>
      <rPr>
        <b/>
        <sz val="12"/>
        <color rgb="FF000000"/>
        <rFont val="Arial"/>
        <family val="2"/>
      </rPr>
      <t>décrire</t>
    </r>
    <r>
      <rPr>
        <sz val="12"/>
        <color rgb="FF000000"/>
        <rFont val="Arial"/>
        <family val="2"/>
      </rPr>
      <t xml:space="preserve"> un élément, un ouvrage ou une partie d’ouvrage constitutif :
- forme géométrique des surfaces et des volumes, 
- dimensions,
- nature, qualité,
- spécificités.</t>
    </r>
  </si>
  <si>
    <t>UNITÉS PROFESSIONNELLES</t>
  </si>
  <si>
    <t>ÉPREUVES</t>
  </si>
  <si>
    <t>UNITÉS</t>
  </si>
  <si>
    <t>Académie :</t>
  </si>
  <si>
    <t>Nombre de double saisies</t>
  </si>
  <si>
    <t>Nombre de compétences terminales visées</t>
  </si>
  <si>
    <t>X</t>
  </si>
  <si>
    <t>Note coefficientée de l'épreuve</t>
  </si>
  <si>
    <t>MODES</t>
  </si>
  <si>
    <t>Nombre de compétences détaillées non visées :</t>
  </si>
  <si>
    <t>Nombre de compétences détaillées non évaluées</t>
  </si>
  <si>
    <t>Le temps alloué est pris en compte.</t>
  </si>
  <si>
    <t>Épreuve ponctuelle 
3 heures</t>
  </si>
  <si>
    <t>Session :</t>
  </si>
  <si>
    <t xml:space="preserve">Sessions : </t>
  </si>
  <si>
    <t>MARTIN</t>
  </si>
  <si>
    <t>Quentin</t>
  </si>
  <si>
    <t>Numéro candidat :</t>
  </si>
  <si>
    <t>Date de l'épeuve :</t>
  </si>
  <si>
    <t>Centre de formation</t>
  </si>
  <si>
    <t>_</t>
  </si>
  <si>
    <t>Centre d'examen :</t>
  </si>
  <si>
    <t>COEF.</t>
  </si>
  <si>
    <t>Identification candidat - Contrôle en cours de formation</t>
  </si>
  <si>
    <r>
      <t xml:space="preserve">Identification candidat - </t>
    </r>
    <r>
      <rPr>
        <b/>
        <sz val="14"/>
        <rFont val="Calibri"/>
        <family val="2"/>
      </rPr>
      <t>É</t>
    </r>
    <r>
      <rPr>
        <b/>
        <sz val="14"/>
        <rFont val="Arial"/>
        <family val="2"/>
      </rPr>
      <t>preuves ponctuelles</t>
    </r>
  </si>
  <si>
    <t>Identification candidat - Épreuves ponctuelles</t>
  </si>
  <si>
    <t>VVVVVV</t>
  </si>
  <si>
    <t>Note obtenue par calcul automatique :</t>
  </si>
  <si>
    <t>XXXXX</t>
  </si>
  <si>
    <t>CAP Menuisier fabricant</t>
  </si>
  <si>
    <t>MENUISIER FABRICANT</t>
  </si>
  <si>
    <t>C1.1 - Identifier, décoder et interpréter les données de définition d’un ouvrage ou d’une partie d'ouvrage</t>
  </si>
  <si>
    <t>C 1.1.7</t>
  </si>
  <si>
    <t>C 1.1.8</t>
  </si>
  <si>
    <r>
      <rPr>
        <b/>
        <sz val="12"/>
        <color rgb="FF000000"/>
        <rFont val="Arial"/>
        <family val="2"/>
      </rPr>
      <t>Interpréter</t>
    </r>
    <r>
      <rPr>
        <sz val="12"/>
        <color rgb="FF000000"/>
        <rFont val="Arial"/>
        <family val="2"/>
      </rPr>
      <t xml:space="preserve"> les symbolisations d'un ouvrage ou d'une partie d'ouvrage (traits, écriture…) et de sa cotation.</t>
    </r>
  </si>
  <si>
    <r>
      <rPr>
        <b/>
        <sz val="12"/>
        <color rgb="FF000000"/>
        <rFont val="Arial"/>
        <family val="2"/>
      </rPr>
      <t>Rechercher</t>
    </r>
    <r>
      <rPr>
        <sz val="12"/>
        <color rgb="FF000000"/>
        <rFont val="Arial"/>
        <family val="2"/>
      </rPr>
      <t xml:space="preserve"> les caractéristiques dimensionnelles et géométriques fonctionnelles d'un élément, d'une partie d'ouvrage, d'un ouvrage.</t>
    </r>
  </si>
  <si>
    <r>
      <rPr>
        <b/>
        <sz val="12"/>
        <color rgb="FF000000"/>
        <rFont val="Arial"/>
        <family val="2"/>
      </rPr>
      <t>Décrire</t>
    </r>
    <r>
      <rPr>
        <sz val="12"/>
        <color rgb="FF000000"/>
        <rFont val="Arial"/>
        <family val="2"/>
      </rPr>
      <t xml:space="preserve"> une solution constructive à partir d'une représentation ou d'un objet.</t>
    </r>
  </si>
  <si>
    <r>
      <rPr>
        <b/>
        <sz val="12"/>
        <color rgb="FF000000"/>
        <rFont val="Arial"/>
        <family val="2"/>
      </rPr>
      <t>Mettre en relation</t>
    </r>
    <r>
      <rPr>
        <sz val="12"/>
        <color rgb="FF000000"/>
        <rFont val="Arial"/>
        <family val="2"/>
      </rPr>
      <t xml:space="preserve"> les données numériques d'un élément avec les documents graphiques d'un dossier.</t>
    </r>
  </si>
  <si>
    <t>Les informations et les données relevées sont concordantes et exploitables.</t>
  </si>
  <si>
    <t>La solution constructive est correctement énoncée.</t>
  </si>
  <si>
    <t>Les dimensions et les angles sont correctement identifiés et permettent la réalisation de l'activité.</t>
  </si>
  <si>
    <t>La représentation de l'ouvrage ou d'une partie d'ouvrage est correctement traduite.</t>
  </si>
  <si>
    <t>C1.2 - Analyser les contraintes de fabrication</t>
  </si>
  <si>
    <t>Les périodes, les durées d'intervention sont correctement identifiées sur le planning prévisionnel de l'entreprise.</t>
  </si>
  <si>
    <t>Les moyens matériels choisis sont adaptés aux opérations.</t>
  </si>
  <si>
    <t>La règle de mise en œuvre est applicable à la fabrication.</t>
  </si>
  <si>
    <r>
      <rPr>
        <b/>
        <sz val="12"/>
        <color rgb="FF000000"/>
        <rFont val="Arial"/>
        <family val="2"/>
      </rPr>
      <t>S'approprier</t>
    </r>
    <r>
      <rPr>
        <sz val="12"/>
        <color rgb="FF000000"/>
        <rFont val="Arial"/>
        <family val="2"/>
      </rPr>
      <t xml:space="preserve"> le planning prévisionnel de l'entreprise.</t>
    </r>
  </si>
  <si>
    <r>
      <rPr>
        <b/>
        <sz val="12"/>
        <color rgb="FF000000"/>
        <rFont val="Arial"/>
        <family val="2"/>
      </rPr>
      <t>Identifier</t>
    </r>
    <r>
      <rPr>
        <sz val="12"/>
        <color rgb="FF000000"/>
        <rFont val="Arial"/>
        <family val="2"/>
      </rPr>
      <t xml:space="preserve"> les dates de début et de fin d'intervention de l'entreprise pour les phases successives de la fabrication.</t>
    </r>
  </si>
  <si>
    <r>
      <rPr>
        <b/>
        <sz val="12"/>
        <color rgb="FF000000"/>
        <rFont val="Arial"/>
        <family val="2"/>
      </rPr>
      <t>Extraire</t>
    </r>
    <r>
      <rPr>
        <sz val="12"/>
        <color rgb="FF000000"/>
        <rFont val="Arial"/>
        <family val="2"/>
      </rPr>
      <t xml:space="preserve"> de la norme une règle de mise en œuvre pour une fabrication donnée.</t>
    </r>
  </si>
  <si>
    <r>
      <rPr>
        <b/>
        <sz val="12"/>
        <color rgb="FF000000"/>
        <rFont val="Arial"/>
        <family val="2"/>
      </rPr>
      <t>Déterminer</t>
    </r>
    <r>
      <rPr>
        <sz val="12"/>
        <color rgb="FF000000"/>
        <rFont val="Arial"/>
        <family val="2"/>
      </rPr>
      <t xml:space="preserve"> les moyens matériels de fabrication disponibles et </t>
    </r>
    <r>
      <rPr>
        <b/>
        <sz val="12"/>
        <color rgb="FF000000"/>
        <rFont val="Arial"/>
        <family val="2"/>
      </rPr>
      <t>prendre en compte</t>
    </r>
    <r>
      <rPr>
        <sz val="12"/>
        <color rgb="FF000000"/>
        <rFont val="Arial"/>
        <family val="2"/>
      </rPr>
      <t xml:space="preserve"> leurs capacités en vue des opérations à effectuer.</t>
    </r>
  </si>
  <si>
    <t>C2.1 - Proposer et justifier des solutions techniques de fabrication</t>
  </si>
  <si>
    <t>L’inventaire des différentes caractéristiques est effectué sans erreur.
Les données recueillies sont correctes.</t>
  </si>
  <si>
    <r>
      <rPr>
        <b/>
        <sz val="12"/>
        <color rgb="FF000000"/>
        <rFont val="Arial"/>
        <family val="2"/>
      </rPr>
      <t xml:space="preserve">Choisir </t>
    </r>
    <r>
      <rPr>
        <sz val="12"/>
        <color rgb="FF000000"/>
        <rFont val="Arial"/>
        <family val="2"/>
      </rPr>
      <t>en fonction de sa destination un produit, un matériau, un composant, une quincaillerie, une liaison.</t>
    </r>
  </si>
  <si>
    <t>Le relevé établi est exploitable.</t>
  </si>
  <si>
    <t>Le croquis exprime correctement les besoins.</t>
  </si>
  <si>
    <t>Les résultats respectent les données et les règles de représentation et de cotation.
Les différents documents exécutés ne comportent pas d'erreur pour la réalisation de l'ouvrage.</t>
  </si>
  <si>
    <r>
      <rPr>
        <b/>
        <sz val="12"/>
        <color rgb="FF000000"/>
        <rFont val="Arial"/>
        <family val="2"/>
      </rPr>
      <t>Établir</t>
    </r>
    <r>
      <rPr>
        <sz val="12"/>
        <color rgb="FF000000"/>
        <rFont val="Arial"/>
        <family val="2"/>
      </rPr>
      <t xml:space="preserve"> le relevé sur plan et/ou sur site d'un ouvrage à exécuter.</t>
    </r>
  </si>
  <si>
    <r>
      <rPr>
        <b/>
        <sz val="12"/>
        <color rgb="FF000000"/>
        <rFont val="Arial"/>
        <family val="2"/>
      </rPr>
      <t>Exécuter</t>
    </r>
    <r>
      <rPr>
        <sz val="12"/>
        <color rgb="FF000000"/>
        <rFont val="Arial"/>
        <family val="2"/>
      </rPr>
      <t xml:space="preserve"> un croquis ou un schéma à main levée d'un élément ou d'une partie d'un ouvrage et/ou d'un produit.</t>
    </r>
  </si>
  <si>
    <t>C2.3 - Établir un débit-matière et/ou une liste de composants</t>
  </si>
  <si>
    <t>Les composants sont tous correctement listés et désignés.</t>
  </si>
  <si>
    <t>Les renseignements fournis sont exacts.</t>
  </si>
  <si>
    <t>La fiche de débit et le quantitatif sont exploitables.</t>
  </si>
  <si>
    <r>
      <rPr>
        <b/>
        <sz val="12"/>
        <color rgb="FF000000"/>
        <rFont val="Arial"/>
        <family val="2"/>
      </rPr>
      <t>Identifier</t>
    </r>
    <r>
      <rPr>
        <sz val="12"/>
        <color rgb="FF000000"/>
        <rFont val="Arial"/>
        <family val="2"/>
      </rPr>
      <t xml:space="preserve"> l'ensemble des composants d'un ouvrage à fabriquer.</t>
    </r>
  </si>
  <si>
    <r>
      <rPr>
        <b/>
        <sz val="12"/>
        <color rgb="FF000000"/>
        <rFont val="Arial"/>
        <family val="2"/>
      </rPr>
      <t>Quantifier</t>
    </r>
    <r>
      <rPr>
        <sz val="12"/>
        <color rgb="FF000000"/>
        <rFont val="Arial"/>
        <family val="2"/>
      </rPr>
      <t xml:space="preserve"> les matériaux, les composants et la quincaillerie nécessaires à la réalisation de tout ou partie d'un ouvrage.</t>
    </r>
  </si>
  <si>
    <r>
      <rPr>
        <b/>
        <sz val="12"/>
        <color rgb="FF000000"/>
        <rFont val="Arial"/>
        <family val="2"/>
      </rPr>
      <t>Déterminer</t>
    </r>
    <r>
      <rPr>
        <sz val="12"/>
        <color rgb="FF000000"/>
        <rFont val="Arial"/>
        <family val="2"/>
      </rPr>
      <t xml:space="preserve"> les spécificités du débit :
- géométriques (forme de la pièce),
- dimensionnelles.</t>
    </r>
  </si>
  <si>
    <r>
      <rPr>
        <b/>
        <sz val="12"/>
        <color rgb="FF000000"/>
        <rFont val="Arial"/>
        <family val="2"/>
      </rPr>
      <t>Renseigner</t>
    </r>
    <r>
      <rPr>
        <sz val="12"/>
        <color rgb="FF000000"/>
        <rFont val="Arial"/>
        <family val="2"/>
      </rPr>
      <t xml:space="preserve"> le bordereau du quantitatif :
- des matériaux,
- de la quincaillerie,
- des composants.</t>
    </r>
  </si>
  <si>
    <t>C2.4 - Compléter des modes opératoires ou des processus de réalisation</t>
  </si>
  <si>
    <t>L'ensemble des opérations est recensé.</t>
  </si>
  <si>
    <t>La chronologie des opérations est correcte.
Les moyens de mise en œuvre sont en harmonie avec les opérations à effectuer.
Le mode opératoire permet la réalisation de l'élément ou de la partie de l'ouvrage conformément au dossier de fabrication.</t>
  </si>
  <si>
    <t>La chronologie des étapes permet la réalisation de l'ouvrage.</t>
  </si>
  <si>
    <r>
      <rPr>
        <b/>
        <sz val="12"/>
        <color rgb="FF000000"/>
        <rFont val="Arial"/>
        <family val="2"/>
      </rPr>
      <t>Identifier</t>
    </r>
    <r>
      <rPr>
        <sz val="12"/>
        <color rgb="FF000000"/>
        <rFont val="Arial"/>
        <family val="2"/>
      </rPr>
      <t xml:space="preserve"> et</t>
    </r>
    <r>
      <rPr>
        <b/>
        <sz val="12"/>
        <color rgb="FF000000"/>
        <rFont val="Arial"/>
        <family val="2"/>
      </rPr>
      <t xml:space="preserve"> lister</t>
    </r>
    <r>
      <rPr>
        <sz val="12"/>
        <color rgb="FF000000"/>
        <rFont val="Arial"/>
        <family val="2"/>
      </rPr>
      <t xml:space="preserve"> les opérations nécessaires pour la fabrication d'un élément ou d'une partie d'ouvrage.</t>
    </r>
  </si>
  <si>
    <r>
      <rPr>
        <b/>
        <sz val="12"/>
        <color rgb="FF000000"/>
        <rFont val="Arial"/>
        <family val="2"/>
      </rPr>
      <t>Compléter</t>
    </r>
    <r>
      <rPr>
        <sz val="12"/>
        <color rgb="FF000000"/>
        <rFont val="Arial"/>
        <family val="2"/>
      </rPr>
      <t xml:space="preserve"> un mode opératoire de fabrication d'un élément ou d'une partie d'ouvrage :
- </t>
    </r>
    <r>
      <rPr>
        <b/>
        <sz val="12"/>
        <color rgb="FF000000"/>
        <rFont val="Arial"/>
        <family val="2"/>
      </rPr>
      <t>ordonner</t>
    </r>
    <r>
      <rPr>
        <sz val="12"/>
        <color rgb="FF000000"/>
        <rFont val="Arial"/>
        <family val="2"/>
      </rPr>
      <t xml:space="preserve"> les opérations à effectuer,
- </t>
    </r>
    <r>
      <rPr>
        <b/>
        <sz val="12"/>
        <color rgb="FF000000"/>
        <rFont val="Arial"/>
        <family val="2"/>
      </rPr>
      <t>associer</t>
    </r>
    <r>
      <rPr>
        <sz val="12"/>
        <color rgb="FF000000"/>
        <rFont val="Arial"/>
        <family val="2"/>
      </rPr>
      <t xml:space="preserve"> les moyens matériels et les outillages aux opérations à exécuter.</t>
    </r>
  </si>
  <si>
    <t>C3.9 - Maintenir les machines et les outillages en état</t>
  </si>
  <si>
    <t>C 3.5.6</t>
  </si>
  <si>
    <t>C 3.5.7</t>
  </si>
  <si>
    <t>C 3.6.11</t>
  </si>
  <si>
    <t>Les quantités contrôlées correspondent aux bordereaux de livraison.</t>
  </si>
  <si>
    <t>Les tracés sont conformes aux spécifications des plans.</t>
  </si>
  <si>
    <t>L'établissement des bois respecte les contraintes esthétiques et fonctionnelles.</t>
  </si>
  <si>
    <t>Les tracés sont exploitables et les positions sont exactes.</t>
  </si>
  <si>
    <t>C3.2 - Contrôler la conformité des matériaux, des produits et des ouvrages</t>
  </si>
  <si>
    <t>C3.3 - Tracer et préparer les pièces à usiner, à monter, à finir</t>
  </si>
  <si>
    <t>C3.4 - Installer et régler les outils, les accessoires, les pièces</t>
  </si>
  <si>
    <t>C3.5 - Conduire les opérations d'usinage</t>
  </si>
  <si>
    <t>C3.6 -  Assembler les composants constitutifs d'un ouvrage ou d'un produit</t>
  </si>
  <si>
    <t>C3.7 - Réaliser les opérations de finition et de traitement</t>
  </si>
  <si>
    <t>Les outils sont installés sur la machine sans erreur.</t>
  </si>
  <si>
    <t>La pièce est correctement positionnée.
Les appuis et les maintiens permettent un usinage sans défaut.</t>
  </si>
  <si>
    <t>Les réglages sont conformes aux procédures (mode opératoire…).</t>
  </si>
  <si>
    <t>Les sélections et/ou les affichages sont conformes aux données des procédures.</t>
  </si>
  <si>
    <t>Les organes de sécurité sont correctement installés et réglés.</t>
  </si>
  <si>
    <t>Les règles de prévention et de sécurité sont respectées.</t>
  </si>
  <si>
    <t>L'utilisation de la machine est conforme au mode opératoire.</t>
  </si>
  <si>
    <t>L'utilisation des montages d'usinage est effectuée en toute sécurité.</t>
  </si>
  <si>
    <t>Les procédures de contrôle sont respectées.
Les mesures permettent de mettre en œuvre les actions correctives.</t>
  </si>
  <si>
    <t>Les actions correctives apportées sont précises et adaptées.</t>
  </si>
  <si>
    <t>Les pièces, les composants et les produits nécessaires sont inventoriés et regroupés correctement.</t>
  </si>
  <si>
    <t>L'organisation du poste de pressage ou d'assemblage respecte les règles de sécurité et d'ergonomie.</t>
  </si>
  <si>
    <t>Les réglages et les positions sont conformes aux spécifications.</t>
  </si>
  <si>
    <t>L'encollage est conforme aux spécifications.
Les organes de liaison et les équipements sont correctement installés.</t>
  </si>
  <si>
    <t>L'assemblage est conforme aux spécifications techniques particulières.</t>
  </si>
  <si>
    <t>Les dimensions et la géométrie sont conformes aux dessins d'exécution.</t>
  </si>
  <si>
    <t>Les corrections apportées sont pertinentes et fiables.</t>
  </si>
  <si>
    <t>L'ouvrage est déposé sans dommage.</t>
  </si>
  <si>
    <t>Le fonctionnement de l'ouvrage est assuré.</t>
  </si>
  <si>
    <t>Le poste est prêt pour une nouvelle utilisation.</t>
  </si>
  <si>
    <t>Les matériels et le poste de travail sont remis en état.
L'identification et le tri des déchets sont réalisés.</t>
  </si>
  <si>
    <t>Les durées préconisées par le fabricant sont respectées.</t>
  </si>
  <si>
    <t>Le ponçage et l'égrainage sont réalisés selon le niveau de qualité attendu.</t>
  </si>
  <si>
    <t>Les ouvrages sont stockés suivant les consignes.</t>
  </si>
  <si>
    <t>L'application est conforme à la finition souhaitée selon les recommandations du fabricant</t>
  </si>
  <si>
    <t>Les matériels sont en état de fonctionnement.</t>
  </si>
  <si>
    <t>La préparation des produits respecte les prescriptions du fabricant :
- quantité, dosage,
- température…</t>
  </si>
  <si>
    <t>L'état du support est conforme aux prescriptions.</t>
  </si>
  <si>
    <t>Les ouvrages sont manipulés et stockés suivant les consignes et l'ordre d'installation sur le chantier.</t>
  </si>
  <si>
    <t>Les produits et les ouvrages fabriqués sont conditionnés et protégés selon les consignes.</t>
  </si>
  <si>
    <t>Les ouvrages, les matériaux, les produits et les quincailleries sont regroupés selon un quantitatif.</t>
  </si>
  <si>
    <t>C 3.9.1</t>
  </si>
  <si>
    <t>C 3.9.2</t>
  </si>
  <si>
    <t>C 3.9.3</t>
  </si>
  <si>
    <t>C 3.9.4</t>
  </si>
  <si>
    <t>C 3.9.5</t>
  </si>
  <si>
    <t>C 3.9.6</t>
  </si>
  <si>
    <t>Les informations reportées sont complètes.</t>
  </si>
  <si>
    <t>La maintenance est effective suivant la méthode prescrite.</t>
  </si>
  <si>
    <t>Le remplacement des outils est conduit sans erreur.
Le réglage est précis.</t>
  </si>
  <si>
    <t>L'affûtage des outils est satisfaisant, les angles de coupe sont respectés.</t>
  </si>
  <si>
    <t>L'état de coupe des outils est identifié par l'opérateur. Il en informe son responsable si nécessaire.</t>
  </si>
  <si>
    <t>Les améliorations suggérées sont pertinentes.</t>
  </si>
  <si>
    <t>Les étapes de fabrication sont correctement identifiées et exprimées.
Les fiches faisant état des temps passés, des matières consommées et des contrôles sont exploitables.
Les opérations de maintenance sont correctement énumérées.</t>
  </si>
  <si>
    <t>La formulation et le vocabulaire employé sont adaptés à l'interlocuteur.</t>
  </si>
  <si>
    <t>C 4.1.1</t>
  </si>
  <si>
    <t>C 4.1.2</t>
  </si>
  <si>
    <t>C 4.1.3</t>
  </si>
  <si>
    <t>Préparation de la fabrication</t>
  </si>
  <si>
    <r>
      <rPr>
        <b/>
        <sz val="12"/>
        <color rgb="FF000000"/>
        <rFont val="Arial"/>
        <family val="2"/>
      </rPr>
      <t>Identifier</t>
    </r>
    <r>
      <rPr>
        <sz val="12"/>
        <color rgb="FF000000"/>
        <rFont val="Arial"/>
        <family val="2"/>
      </rPr>
      <t xml:space="preserve"> les dangers propres à son espace de travail :
- environnement et interactions entre les postes de travail,
- accès au poste et circulations dans l'atelier,
- co-activité.</t>
    </r>
  </si>
  <si>
    <r>
      <rPr>
        <b/>
        <sz val="12"/>
        <color rgb="FF000000"/>
        <rFont val="Arial"/>
        <family val="2"/>
      </rPr>
      <t>Identifier</t>
    </r>
    <r>
      <rPr>
        <sz val="12"/>
        <color rgb="FF000000"/>
        <rFont val="Arial"/>
        <family val="2"/>
      </rPr>
      <t xml:space="preserve"> les dangers propres à son matériel :
- dimensionnement,
- conformité d'utilisation,
- maintenance,
- fonctionnement.</t>
    </r>
  </si>
  <si>
    <r>
      <rPr>
        <b/>
        <sz val="12"/>
        <color rgb="FF000000"/>
        <rFont val="Arial"/>
        <family val="2"/>
      </rPr>
      <t>Organiser</t>
    </r>
    <r>
      <rPr>
        <sz val="12"/>
        <color rgb="FF000000"/>
        <rFont val="Arial"/>
        <family val="2"/>
      </rPr>
      <t xml:space="preserve"> son espace de travail, le stockage et les circulations.</t>
    </r>
  </si>
  <si>
    <r>
      <rPr>
        <b/>
        <sz val="12"/>
        <color rgb="FF000000"/>
        <rFont val="Arial"/>
        <family val="2"/>
      </rPr>
      <t>Appliquer</t>
    </r>
    <r>
      <rPr>
        <sz val="12"/>
        <color rgb="FF000000"/>
        <rFont val="Arial"/>
        <family val="2"/>
      </rPr>
      <t xml:space="preserve"> les mesures de prévention (protections collectives et protections individuelles) prévues pour se protéger :
- des poussières de bois,
- des agents chimiques,
- du bruit,
- des troubles musculo-squelettiques (T.M.S.),
- agents chimiques dangereux (A.C.D.).</t>
    </r>
  </si>
  <si>
    <r>
      <rPr>
        <b/>
        <sz val="12"/>
        <color rgb="FF000000"/>
        <rFont val="Arial"/>
        <family val="2"/>
      </rPr>
      <t>Respecter</t>
    </r>
    <r>
      <rPr>
        <sz val="12"/>
        <color rgb="FF000000"/>
        <rFont val="Arial"/>
        <family val="2"/>
      </rPr>
      <t xml:space="preserve"> les méthodes de travail :
- procédures,
- protections collectives et protections individuelles,
- moyens de manutention.</t>
    </r>
  </si>
  <si>
    <r>
      <rPr>
        <b/>
        <sz val="12"/>
        <color rgb="FF000000"/>
        <rFont val="Arial"/>
        <family val="2"/>
      </rPr>
      <t>Contrôler</t>
    </r>
    <r>
      <rPr>
        <sz val="12"/>
        <color rgb="FF000000"/>
        <rFont val="Arial"/>
        <family val="2"/>
      </rPr>
      <t xml:space="preserve"> quantitativement les matériaux, les produits et les composants.</t>
    </r>
  </si>
  <si>
    <r>
      <rPr>
        <b/>
        <sz val="12"/>
        <color rgb="FF000000"/>
        <rFont val="Arial"/>
        <family val="2"/>
      </rPr>
      <t>Effectuer</t>
    </r>
    <r>
      <rPr>
        <sz val="12"/>
        <color rgb="FF000000"/>
        <rFont val="Arial"/>
        <family val="2"/>
      </rPr>
      <t xml:space="preserve"> le contrôle qualitatif des matériaux, des produits et des composants :
- nature, essence,
- altérations,
- état de surface,
- taux d'humidité,
- classement.</t>
    </r>
  </si>
  <si>
    <r>
      <t xml:space="preserve">En cours et en fin de fabrication ; </t>
    </r>
    <r>
      <rPr>
        <b/>
        <sz val="12"/>
        <color rgb="FF000000"/>
        <rFont val="Arial"/>
        <family val="2"/>
      </rPr>
      <t>contrôler</t>
    </r>
    <r>
      <rPr>
        <sz val="12"/>
        <color rgb="FF000000"/>
        <rFont val="Arial"/>
        <family val="2"/>
      </rPr>
      <t xml:space="preserve"> la conformité des ouvrages réalisés :
- caractéristiques géométriques et dimensionnelles
- jeux, fonctionnement,
- aspect, finition.</t>
    </r>
  </si>
  <si>
    <r>
      <rPr>
        <b/>
        <sz val="12"/>
        <color rgb="FF000000"/>
        <rFont val="Arial"/>
        <family val="2"/>
      </rPr>
      <t>Proposer</t>
    </r>
    <r>
      <rPr>
        <sz val="12"/>
        <color rgb="FF000000"/>
        <rFont val="Arial"/>
        <family val="2"/>
      </rPr>
      <t xml:space="preserve"> une ou plusieurs améliorations de son environnement de travail.</t>
    </r>
  </si>
  <si>
    <r>
      <rPr>
        <b/>
        <sz val="12"/>
        <color rgb="FF000000"/>
        <rFont val="Arial"/>
        <family val="2"/>
      </rPr>
      <t>Rendre compte</t>
    </r>
    <r>
      <rPr>
        <sz val="12"/>
        <color rgb="FF000000"/>
        <rFont val="Arial"/>
        <family val="2"/>
      </rPr>
      <t xml:space="preserve"> d'une activité :
- les étapes de fabrication,
- les temps passés,
- les contraintes,
- les solutions apportées,
- les contrôles effectués,
- les matières et produits consommés,
- les opérations de maintenance.</t>
    </r>
  </si>
  <si>
    <r>
      <rPr>
        <b/>
        <sz val="12"/>
        <color rgb="FF000000"/>
        <rFont val="Arial"/>
        <family val="2"/>
      </rPr>
      <t>S'exprimer</t>
    </r>
    <r>
      <rPr>
        <sz val="12"/>
        <color rgb="FF000000"/>
        <rFont val="Arial"/>
        <family val="2"/>
      </rPr>
      <t xml:space="preserve"> oralement et par écrit sur la fabrication de son ouvrage.</t>
    </r>
  </si>
  <si>
    <r>
      <rPr>
        <b/>
        <sz val="12"/>
        <color rgb="FF000000"/>
        <rFont val="Arial"/>
        <family val="2"/>
      </rPr>
      <t>Renseigner</t>
    </r>
    <r>
      <rPr>
        <sz val="12"/>
        <color rgb="FF000000"/>
        <rFont val="Arial"/>
        <family val="2"/>
      </rPr>
      <t xml:space="preserve"> les documents de maintenance.</t>
    </r>
  </si>
  <si>
    <r>
      <rPr>
        <b/>
        <sz val="12"/>
        <color rgb="FF000000"/>
        <rFont val="Arial"/>
        <family val="2"/>
      </rPr>
      <t>Effectuer</t>
    </r>
    <r>
      <rPr>
        <sz val="12"/>
        <color rgb="FF000000"/>
        <rFont val="Arial"/>
        <family val="2"/>
      </rPr>
      <t xml:space="preserve"> la maintenance de premier niveau sur les machines (NF X 60-010).</t>
    </r>
  </si>
  <si>
    <r>
      <rPr>
        <b/>
        <sz val="12"/>
        <color rgb="FF000000"/>
        <rFont val="Arial"/>
        <family val="2"/>
      </rPr>
      <t>Remplacer</t>
    </r>
    <r>
      <rPr>
        <sz val="12"/>
        <color rgb="FF000000"/>
        <rFont val="Arial"/>
        <family val="2"/>
      </rPr>
      <t xml:space="preserve"> et </t>
    </r>
    <r>
      <rPr>
        <b/>
        <sz val="12"/>
        <color rgb="FF000000"/>
        <rFont val="Arial"/>
        <family val="2"/>
      </rPr>
      <t>régler</t>
    </r>
    <r>
      <rPr>
        <sz val="12"/>
        <color rgb="FF000000"/>
        <rFont val="Arial"/>
        <family val="2"/>
      </rPr>
      <t xml:space="preserve"> les outils de coupe sur machines fixes et/ou électroportatives.</t>
    </r>
  </si>
  <si>
    <r>
      <rPr>
        <b/>
        <sz val="12"/>
        <color rgb="FF000000"/>
        <rFont val="Arial"/>
        <family val="2"/>
      </rPr>
      <t>Affûter</t>
    </r>
    <r>
      <rPr>
        <sz val="12"/>
        <color rgb="FF000000"/>
        <rFont val="Arial"/>
        <family val="2"/>
      </rPr>
      <t xml:space="preserve"> les outillages manuels.</t>
    </r>
  </si>
  <si>
    <r>
      <rPr>
        <b/>
        <sz val="12"/>
        <color rgb="FF000000"/>
        <rFont val="Arial"/>
        <family val="2"/>
      </rPr>
      <t>Contrôler</t>
    </r>
    <r>
      <rPr>
        <sz val="12"/>
        <color rgb="FF000000"/>
        <rFont val="Arial"/>
        <family val="2"/>
      </rPr>
      <t xml:space="preserve"> l'état de coupe de l'outillage.</t>
    </r>
  </si>
  <si>
    <r>
      <rPr>
        <b/>
        <sz val="12"/>
        <color rgb="FF000000"/>
        <rFont val="Arial"/>
        <family val="2"/>
      </rPr>
      <t>Stocker</t>
    </r>
    <r>
      <rPr>
        <sz val="12"/>
        <color rgb="FF000000"/>
        <rFont val="Arial"/>
        <family val="2"/>
      </rPr>
      <t xml:space="preserve"> et</t>
    </r>
    <r>
      <rPr>
        <b/>
        <sz val="12"/>
        <color rgb="FF000000"/>
        <rFont val="Arial"/>
        <family val="2"/>
      </rPr>
      <t xml:space="preserve"> ranger</t>
    </r>
    <r>
      <rPr>
        <sz val="12"/>
        <color rgb="FF000000"/>
        <rFont val="Arial"/>
        <family val="2"/>
      </rPr>
      <t xml:space="preserve"> rationnellement les ouvrages conditionnés.</t>
    </r>
  </si>
  <si>
    <r>
      <rPr>
        <b/>
        <sz val="12"/>
        <color rgb="FF000000"/>
        <rFont val="Arial"/>
        <family val="2"/>
      </rPr>
      <t>Conditionner</t>
    </r>
    <r>
      <rPr>
        <sz val="12"/>
        <color rgb="FF000000"/>
        <rFont val="Arial"/>
        <family val="2"/>
      </rPr>
      <t xml:space="preserve">, </t>
    </r>
    <r>
      <rPr>
        <b/>
        <sz val="12"/>
        <color rgb="FF000000"/>
        <rFont val="Arial"/>
        <family val="2"/>
      </rPr>
      <t xml:space="preserve">protéger </t>
    </r>
    <r>
      <rPr>
        <sz val="12"/>
        <color rgb="FF000000"/>
        <rFont val="Arial"/>
        <family val="2"/>
      </rPr>
      <t xml:space="preserve">et </t>
    </r>
    <r>
      <rPr>
        <b/>
        <sz val="12"/>
        <color rgb="FF000000"/>
        <rFont val="Arial"/>
        <family val="2"/>
      </rPr>
      <t xml:space="preserve">repérer </t>
    </r>
    <r>
      <rPr>
        <sz val="12"/>
        <color rgb="FF000000"/>
        <rFont val="Arial"/>
        <family val="2"/>
      </rPr>
      <t>les ouvrages, les matériaux, les produits et les quincailleries.</t>
    </r>
  </si>
  <si>
    <r>
      <rPr>
        <b/>
        <sz val="12"/>
        <color rgb="FF000000"/>
        <rFont val="Arial"/>
        <family val="2"/>
      </rPr>
      <t>Regrouper</t>
    </r>
    <r>
      <rPr>
        <sz val="12"/>
        <color rgb="FF000000"/>
        <rFont val="Arial"/>
        <family val="2"/>
      </rPr>
      <t xml:space="preserve"> les ouvrages, les matériaux, les produits et les quincailleries.</t>
    </r>
  </si>
  <si>
    <r>
      <rPr>
        <b/>
        <sz val="12"/>
        <color rgb="FF000000"/>
        <rFont val="Arial"/>
        <family val="2"/>
      </rPr>
      <t xml:space="preserve">Nettoyer </t>
    </r>
    <r>
      <rPr>
        <sz val="12"/>
        <color rgb="FF000000"/>
        <rFont val="Arial"/>
        <family val="2"/>
      </rPr>
      <t>le matériel et le poste de travail.</t>
    </r>
  </si>
  <si>
    <r>
      <rPr>
        <b/>
        <sz val="12"/>
        <color rgb="FF000000"/>
        <rFont val="Arial"/>
        <family val="2"/>
      </rPr>
      <t>Respecter</t>
    </r>
    <r>
      <rPr>
        <sz val="12"/>
        <color rgb="FF000000"/>
        <rFont val="Arial"/>
        <family val="2"/>
      </rPr>
      <t xml:space="preserve"> les durées et les délais d'intervention.</t>
    </r>
  </si>
  <si>
    <r>
      <rPr>
        <b/>
        <sz val="12"/>
        <color rgb="FF000000"/>
        <rFont val="Arial"/>
        <family val="2"/>
      </rPr>
      <t>Poncer</t>
    </r>
    <r>
      <rPr>
        <sz val="12"/>
        <color rgb="FF000000"/>
        <rFont val="Arial"/>
        <family val="2"/>
      </rPr>
      <t xml:space="preserve">, </t>
    </r>
    <r>
      <rPr>
        <b/>
        <sz val="12"/>
        <color rgb="FF000000"/>
        <rFont val="Arial"/>
        <family val="2"/>
      </rPr>
      <t>égrainer</t>
    </r>
    <r>
      <rPr>
        <sz val="12"/>
        <color rgb="FF000000"/>
        <rFont val="Arial"/>
        <family val="2"/>
      </rPr>
      <t xml:space="preserve"> les produits appliqués sur les ouvrages.</t>
    </r>
  </si>
  <si>
    <r>
      <rPr>
        <b/>
        <sz val="12"/>
        <color rgb="FF000000"/>
        <rFont val="Arial"/>
        <family val="2"/>
      </rPr>
      <t xml:space="preserve">Stocker </t>
    </r>
    <r>
      <rPr>
        <sz val="12"/>
        <color rgb="FF000000"/>
        <rFont val="Arial"/>
        <family val="2"/>
      </rPr>
      <t>rationnellement les ouvrages pour séchage.</t>
    </r>
  </si>
  <si>
    <r>
      <rPr>
        <b/>
        <sz val="12"/>
        <color rgb="FF000000"/>
        <rFont val="Arial"/>
        <family val="2"/>
      </rPr>
      <t>Appliquer</t>
    </r>
    <r>
      <rPr>
        <sz val="12"/>
        <color rgb="FF000000"/>
        <rFont val="Arial"/>
        <family val="2"/>
      </rPr>
      <t xml:space="preserve"> les produits suivant la méthode définie par le fabricant.</t>
    </r>
  </si>
  <si>
    <r>
      <rPr>
        <b/>
        <sz val="12"/>
        <color rgb="FF000000"/>
        <rFont val="Arial"/>
        <family val="2"/>
      </rPr>
      <t>Préparer</t>
    </r>
    <r>
      <rPr>
        <sz val="12"/>
        <color rgb="FF000000"/>
        <rFont val="Arial"/>
        <family val="2"/>
      </rPr>
      <t xml:space="preserve"> les matériels.</t>
    </r>
  </si>
  <si>
    <r>
      <rPr>
        <b/>
        <sz val="12"/>
        <color rgb="FF000000"/>
        <rFont val="Arial"/>
        <family val="2"/>
      </rPr>
      <t>Préparer</t>
    </r>
    <r>
      <rPr>
        <sz val="12"/>
        <color rgb="FF000000"/>
        <rFont val="Arial"/>
        <family val="2"/>
      </rPr>
      <t xml:space="preserve"> les produits de traitement selon le moyen d'application choisi.</t>
    </r>
  </si>
  <si>
    <r>
      <rPr>
        <b/>
        <sz val="12"/>
        <color rgb="FF000000"/>
        <rFont val="Arial"/>
        <family val="2"/>
      </rPr>
      <t>Préparer</t>
    </r>
    <r>
      <rPr>
        <sz val="12"/>
        <color rgb="FF000000"/>
        <rFont val="Arial"/>
        <family val="2"/>
      </rPr>
      <t xml:space="preserve"> les supports selon la finition prescrite.</t>
    </r>
  </si>
  <si>
    <r>
      <rPr>
        <b/>
        <sz val="12"/>
        <color rgb="FF000000"/>
        <rFont val="Arial"/>
        <family val="2"/>
      </rPr>
      <t>Remettre</t>
    </r>
    <r>
      <rPr>
        <sz val="12"/>
        <color rgb="FF000000"/>
        <rFont val="Arial"/>
        <family val="2"/>
      </rPr>
      <t xml:space="preserve"> le poste de travail dans son état initial.</t>
    </r>
  </si>
  <si>
    <r>
      <rPr>
        <b/>
        <sz val="12"/>
        <color rgb="FF000000"/>
        <rFont val="Arial"/>
        <family val="2"/>
      </rPr>
      <t>Ajuster</t>
    </r>
    <r>
      <rPr>
        <sz val="12"/>
        <color rgb="FF000000"/>
        <rFont val="Arial"/>
        <family val="2"/>
      </rPr>
      <t xml:space="preserve"> les différentes parties d'ouvrages entre-elles.</t>
    </r>
  </si>
  <si>
    <r>
      <rPr>
        <b/>
        <sz val="12"/>
        <color rgb="FF000000"/>
        <rFont val="Arial"/>
        <family val="2"/>
      </rPr>
      <t>Effectuer</t>
    </r>
    <r>
      <rPr>
        <sz val="12"/>
        <color rgb="FF000000"/>
        <rFont val="Arial"/>
        <family val="2"/>
      </rPr>
      <t xml:space="preserve"> si nécessaire les actions correctives.</t>
    </r>
  </si>
  <si>
    <r>
      <rPr>
        <b/>
        <sz val="12"/>
        <color rgb="FF000000"/>
        <rFont val="Arial"/>
        <family val="2"/>
      </rPr>
      <t>Vérifier</t>
    </r>
    <r>
      <rPr>
        <sz val="12"/>
        <color rgb="FF000000"/>
        <rFont val="Arial"/>
        <family val="2"/>
      </rPr>
      <t xml:space="preserve"> les caractéristiques géométriques et fonctionnelles de l'ouvrage.</t>
    </r>
  </si>
  <si>
    <r>
      <rPr>
        <b/>
        <sz val="12"/>
        <color rgb="FF000000"/>
        <rFont val="Arial"/>
        <family val="2"/>
      </rPr>
      <t>Cadrer</t>
    </r>
    <r>
      <rPr>
        <sz val="12"/>
        <color rgb="FF000000"/>
        <rFont val="Arial"/>
        <family val="2"/>
      </rPr>
      <t>,</t>
    </r>
    <r>
      <rPr>
        <b/>
        <sz val="12"/>
        <color rgb="FF000000"/>
        <rFont val="Arial"/>
        <family val="2"/>
      </rPr>
      <t xml:space="preserve"> presser</t>
    </r>
    <r>
      <rPr>
        <sz val="12"/>
        <color rgb="FF000000"/>
        <rFont val="Arial"/>
        <family val="2"/>
      </rPr>
      <t xml:space="preserve">, </t>
    </r>
    <r>
      <rPr>
        <b/>
        <sz val="12"/>
        <color rgb="FF000000"/>
        <rFont val="Arial"/>
        <family val="2"/>
      </rPr>
      <t>solidariser</t>
    </r>
    <r>
      <rPr>
        <sz val="12"/>
        <color rgb="FF000000"/>
        <rFont val="Arial"/>
        <family val="2"/>
      </rPr>
      <t xml:space="preserve"> les pièces et composants.</t>
    </r>
  </si>
  <si>
    <r>
      <rPr>
        <b/>
        <sz val="12"/>
        <color rgb="FF000000"/>
        <rFont val="Arial"/>
        <family val="2"/>
      </rPr>
      <t>Encoller</t>
    </r>
    <r>
      <rPr>
        <sz val="12"/>
        <color rgb="FF000000"/>
        <rFont val="Arial"/>
        <family val="2"/>
      </rPr>
      <t xml:space="preserve">, </t>
    </r>
    <r>
      <rPr>
        <b/>
        <sz val="12"/>
        <color rgb="FF000000"/>
        <rFont val="Arial"/>
        <family val="2"/>
      </rPr>
      <t>équiper</t>
    </r>
    <r>
      <rPr>
        <sz val="12"/>
        <color rgb="FF000000"/>
        <rFont val="Arial"/>
        <family val="2"/>
      </rPr>
      <t xml:space="preserve"> les pièces et composants à assembler.</t>
    </r>
  </si>
  <si>
    <r>
      <rPr>
        <b/>
        <sz val="12"/>
        <color rgb="FF000000"/>
        <rFont val="Arial"/>
        <family val="2"/>
      </rPr>
      <t>Positionner</t>
    </r>
    <r>
      <rPr>
        <sz val="12"/>
        <color rgb="FF000000"/>
        <rFont val="Arial"/>
        <family val="2"/>
      </rPr>
      <t xml:space="preserve">, </t>
    </r>
    <r>
      <rPr>
        <b/>
        <sz val="12"/>
        <color rgb="FF000000"/>
        <rFont val="Arial"/>
        <family val="2"/>
      </rPr>
      <t>régler</t>
    </r>
    <r>
      <rPr>
        <sz val="12"/>
        <color rgb="FF000000"/>
        <rFont val="Arial"/>
        <family val="2"/>
      </rPr>
      <t xml:space="preserve"> les systèmes de serrage, de mise en forme, de pressage, d'assemblage, de cadrage…</t>
    </r>
  </si>
  <si>
    <r>
      <rPr>
        <b/>
        <sz val="12"/>
        <color rgb="FF000000"/>
        <rFont val="Arial"/>
        <family val="2"/>
      </rPr>
      <t>Préparer</t>
    </r>
    <r>
      <rPr>
        <sz val="12"/>
        <color rgb="FF000000"/>
        <rFont val="Arial"/>
        <family val="2"/>
      </rPr>
      <t xml:space="preserve">, </t>
    </r>
    <r>
      <rPr>
        <b/>
        <sz val="12"/>
        <color rgb="FF000000"/>
        <rFont val="Arial"/>
        <family val="2"/>
      </rPr>
      <t>disposer</t>
    </r>
    <r>
      <rPr>
        <sz val="12"/>
        <color rgb="FF000000"/>
        <rFont val="Arial"/>
        <family val="2"/>
      </rPr>
      <t xml:space="preserve"> rationnellement les moyens de mise en forme, pressage, d'assemblage…</t>
    </r>
  </si>
  <si>
    <r>
      <rPr>
        <b/>
        <sz val="12"/>
        <color rgb="FF000000"/>
        <rFont val="Arial"/>
        <family val="2"/>
      </rPr>
      <t>Regrouper</t>
    </r>
    <r>
      <rPr>
        <sz val="12"/>
        <color rgb="FF000000"/>
        <rFont val="Arial"/>
        <family val="2"/>
      </rPr>
      <t xml:space="preserve"> au poste d'assemblage les différents composants : pièces, placage stratifié, quincaillerie, vitrage, colles, accessoires…</t>
    </r>
  </si>
  <si>
    <r>
      <rPr>
        <b/>
        <sz val="12"/>
        <color rgb="FF000000"/>
        <rFont val="Arial"/>
        <family val="2"/>
      </rPr>
      <t>Effectuer</t>
    </r>
    <r>
      <rPr>
        <sz val="12"/>
        <color rgb="FF000000"/>
        <rFont val="Arial"/>
        <family val="2"/>
      </rPr>
      <t xml:space="preserve"> les actions correctives.</t>
    </r>
  </si>
  <si>
    <r>
      <rPr>
        <b/>
        <sz val="12"/>
        <color rgb="FF000000"/>
        <rFont val="Arial"/>
        <family val="2"/>
      </rPr>
      <t>Contrôler</t>
    </r>
    <r>
      <rPr>
        <sz val="12"/>
        <color rgb="FF000000"/>
        <rFont val="Arial"/>
        <family val="2"/>
      </rPr>
      <t xml:space="preserve">, </t>
    </r>
    <r>
      <rPr>
        <b/>
        <sz val="12"/>
        <color rgb="FF000000"/>
        <rFont val="Arial"/>
        <family val="2"/>
      </rPr>
      <t>mesurer</t>
    </r>
    <r>
      <rPr>
        <sz val="12"/>
        <color rgb="FF000000"/>
        <rFont val="Arial"/>
        <family val="2"/>
      </rPr>
      <t xml:space="preserve"> les usinages effectués.</t>
    </r>
  </si>
  <si>
    <r>
      <rPr>
        <b/>
        <sz val="12"/>
        <color rgb="FF000000"/>
        <rFont val="Arial"/>
        <family val="2"/>
      </rPr>
      <t>Observer et contrôler</t>
    </r>
    <r>
      <rPr>
        <sz val="12"/>
        <color rgb="FF000000"/>
        <rFont val="Arial"/>
        <family val="2"/>
      </rPr>
      <t xml:space="preserve"> le déroulement.</t>
    </r>
  </si>
  <si>
    <r>
      <rPr>
        <b/>
        <sz val="12"/>
        <color rgb="FF000000"/>
        <rFont val="Arial"/>
        <family val="2"/>
      </rPr>
      <t xml:space="preserve">Utiliser </t>
    </r>
    <r>
      <rPr>
        <sz val="12"/>
        <color rgb="FF000000"/>
        <rFont val="Arial"/>
        <family val="2"/>
      </rPr>
      <t>rationnellement les montages et les accessoires.</t>
    </r>
  </si>
  <si>
    <r>
      <rPr>
        <b/>
        <sz val="12"/>
        <color rgb="FF000000"/>
        <rFont val="Arial"/>
        <family val="2"/>
      </rPr>
      <t>Réaliser</t>
    </r>
    <r>
      <rPr>
        <sz val="12"/>
        <color rgb="FF000000"/>
        <rFont val="Arial"/>
        <family val="2"/>
      </rPr>
      <t xml:space="preserve"> manuellement ou mécaniquement l'usinage.</t>
    </r>
  </si>
  <si>
    <r>
      <rPr>
        <b/>
        <sz val="12"/>
        <color rgb="FF000000"/>
        <rFont val="Arial"/>
        <family val="2"/>
      </rPr>
      <t>Appliquer</t>
    </r>
    <r>
      <rPr>
        <sz val="12"/>
        <color rgb="FF000000"/>
        <rFont val="Arial"/>
        <family val="2"/>
      </rPr>
      <t xml:space="preserve"> les règles et les procédures de sécurité.</t>
    </r>
  </si>
  <si>
    <r>
      <rPr>
        <b/>
        <sz val="12"/>
        <color rgb="FF000000"/>
        <rFont val="Arial"/>
        <family val="2"/>
      </rPr>
      <t>Desserrer et extraire</t>
    </r>
    <r>
      <rPr>
        <sz val="12"/>
        <color rgb="FF000000"/>
        <rFont val="Arial"/>
        <family val="2"/>
      </rPr>
      <t xml:space="preserve"> l'ouvrage du moyen d'assemblage ou de pressage.</t>
    </r>
  </si>
  <si>
    <r>
      <rPr>
        <b/>
        <sz val="12"/>
        <color rgb="FF000000"/>
        <rFont val="Arial"/>
        <family val="2"/>
      </rPr>
      <t>Installer</t>
    </r>
    <r>
      <rPr>
        <sz val="12"/>
        <color rgb="FF000000"/>
        <rFont val="Arial"/>
        <family val="2"/>
      </rPr>
      <t xml:space="preserve">, </t>
    </r>
    <r>
      <rPr>
        <b/>
        <sz val="12"/>
        <color rgb="FF000000"/>
        <rFont val="Arial"/>
        <family val="2"/>
      </rPr>
      <t>régler</t>
    </r>
    <r>
      <rPr>
        <sz val="12"/>
        <color rgb="FF000000"/>
        <rFont val="Arial"/>
        <family val="2"/>
      </rPr>
      <t xml:space="preserve"> les organes de sécurité.</t>
    </r>
  </si>
  <si>
    <r>
      <rPr>
        <b/>
        <sz val="12"/>
        <color rgb="FF000000"/>
        <rFont val="Arial"/>
        <family val="2"/>
      </rPr>
      <t>Sélectionner et/ou afficher</t>
    </r>
    <r>
      <rPr>
        <sz val="12"/>
        <color rgb="FF000000"/>
        <rFont val="Arial"/>
        <family val="2"/>
      </rPr>
      <t xml:space="preserve"> les paramètres et/ou les programmes nécessaires à l'opération.</t>
    </r>
  </si>
  <si>
    <r>
      <rPr>
        <b/>
        <sz val="12"/>
        <color rgb="FF000000"/>
        <rFont val="Arial"/>
        <family val="2"/>
      </rPr>
      <t>Régler</t>
    </r>
    <r>
      <rPr>
        <sz val="12"/>
        <color rgb="FF000000"/>
        <rFont val="Arial"/>
        <family val="2"/>
      </rPr>
      <t xml:space="preserve"> les positions relatives outil/pièce (avec ou sans montage).</t>
    </r>
  </si>
  <si>
    <r>
      <rPr>
        <b/>
        <sz val="12"/>
        <color rgb="FF000000"/>
        <rFont val="Arial"/>
        <family val="2"/>
      </rPr>
      <t>Réaliser</t>
    </r>
    <r>
      <rPr>
        <sz val="12"/>
        <color rgb="FF000000"/>
        <rFont val="Arial"/>
        <family val="2"/>
      </rPr>
      <t xml:space="preserve"> des tracés professionnels :
- épure, mise au plan…</t>
    </r>
  </si>
  <si>
    <r>
      <rPr>
        <b/>
        <sz val="12"/>
        <color rgb="FF000000"/>
        <rFont val="Arial"/>
        <family val="2"/>
      </rPr>
      <t>Orienter</t>
    </r>
    <r>
      <rPr>
        <sz val="12"/>
        <color rgb="FF000000"/>
        <rFont val="Arial"/>
        <family val="2"/>
      </rPr>
      <t xml:space="preserve">, </t>
    </r>
    <r>
      <rPr>
        <b/>
        <sz val="12"/>
        <color rgb="FF000000"/>
        <rFont val="Arial"/>
        <family val="2"/>
      </rPr>
      <t>repérer</t>
    </r>
    <r>
      <rPr>
        <sz val="12"/>
        <color rgb="FF000000"/>
        <rFont val="Arial"/>
        <family val="2"/>
      </rPr>
      <t xml:space="preserve"> et </t>
    </r>
    <r>
      <rPr>
        <b/>
        <sz val="12"/>
        <color rgb="FF000000"/>
        <rFont val="Arial"/>
        <family val="2"/>
      </rPr>
      <t>établir</t>
    </r>
    <r>
      <rPr>
        <sz val="12"/>
        <color rgb="FF000000"/>
        <rFont val="Arial"/>
        <family val="2"/>
      </rPr>
      <t xml:space="preserve"> les pièces et/ou les sous-ensembles à usiner, à monter et à finir.</t>
    </r>
  </si>
  <si>
    <r>
      <rPr>
        <b/>
        <sz val="12"/>
        <color rgb="FF000000"/>
        <rFont val="Arial"/>
        <family val="2"/>
      </rPr>
      <t>Tracer et positionner</t>
    </r>
    <r>
      <rPr>
        <sz val="12"/>
        <color rgb="FF000000"/>
        <rFont val="Arial"/>
        <family val="2"/>
      </rPr>
      <t xml:space="preserve"> les éléments à usiner et/ou à monter.</t>
    </r>
  </si>
  <si>
    <t xml:space="preserve">(1) EP2 - Coefficient 12 dont 1 (11 + 1) pour l’évaluation du chef d’œuvre, uniquement pour les candidats scolaires et apprentis.
</t>
  </si>
  <si>
    <t>Entreprise</t>
  </si>
  <si>
    <r>
      <rPr>
        <b/>
        <sz val="12"/>
        <color rgb="FF000000"/>
        <rFont val="Arial"/>
        <family val="2"/>
      </rPr>
      <t>Installer</t>
    </r>
    <r>
      <rPr>
        <sz val="12"/>
        <color rgb="FF000000"/>
        <rFont val="Arial"/>
        <family val="2"/>
      </rPr>
      <t xml:space="preserve"> les outils et/ou les porte-outils.</t>
    </r>
  </si>
  <si>
    <t>Épreuve ponctuelle</t>
  </si>
  <si>
    <r>
      <rPr>
        <b/>
        <sz val="12"/>
        <color rgb="FF000000"/>
        <rFont val="Arial"/>
        <family val="2"/>
      </rPr>
      <t xml:space="preserve">Renseigner </t>
    </r>
    <r>
      <rPr>
        <sz val="12"/>
        <color rgb="FF000000"/>
        <rFont val="Arial"/>
        <family val="2"/>
      </rPr>
      <t>la fiche d'autocontrôle.</t>
    </r>
  </si>
  <si>
    <t xml:space="preserve">Établissement : </t>
  </si>
  <si>
    <r>
      <rPr>
        <b/>
        <sz val="12"/>
        <color rgb="FF000000"/>
        <rFont val="Arial"/>
        <family val="2"/>
      </rPr>
      <t>Exploiter</t>
    </r>
    <r>
      <rPr>
        <sz val="12"/>
        <color rgb="FF000000"/>
        <rFont val="Arial"/>
        <family val="2"/>
      </rPr>
      <t xml:space="preserve"> le modèle numérique de définition d’un ouvrage.</t>
    </r>
  </si>
  <si>
    <t>L’identification et la localisation de l’élément sont réalisées sans erreur.
L’élément est correctement repéré, caractérisé et désigné.</t>
  </si>
  <si>
    <r>
      <rPr>
        <b/>
        <sz val="12"/>
        <color rgb="FF000000"/>
        <rFont val="Arial"/>
        <family val="2"/>
      </rPr>
      <t xml:space="preserve">Identifier </t>
    </r>
    <r>
      <rPr>
        <sz val="12"/>
        <color rgb="FF000000"/>
        <rFont val="Arial"/>
        <family val="2"/>
      </rPr>
      <t>les caractéristiques relatives :
- aux ouvrages et aux produits,
- 	aux matériaux,
- 	aux types de matériels,
- 	à la qualité requise.</t>
    </r>
  </si>
  <si>
    <r>
      <rPr>
        <b/>
        <sz val="12"/>
        <color rgb="FF000000"/>
        <rFont val="Arial"/>
        <family val="2"/>
      </rPr>
      <t>Comparer</t>
    </r>
    <r>
      <rPr>
        <sz val="12"/>
        <color rgb="FF000000"/>
        <rFont val="Arial"/>
        <family val="2"/>
      </rPr>
      <t xml:space="preserve"> les caractéristiques et les performances :
- 	des ouvrages et des produits,
- des quincailleries et des composants,
- 	des matéraux,
- 	des matériels d’atelier.</t>
    </r>
  </si>
  <si>
    <r>
      <rPr>
        <b/>
        <sz val="12"/>
        <color rgb="FF000000"/>
        <rFont val="Arial"/>
        <family val="2"/>
      </rPr>
      <t>Compléter</t>
    </r>
    <r>
      <rPr>
        <sz val="12"/>
        <color rgb="FF000000"/>
        <rFont val="Arial"/>
        <family val="2"/>
      </rPr>
      <t xml:space="preserve"> des dessins d'exécution et </t>
    </r>
    <r>
      <rPr>
        <b/>
        <sz val="12"/>
        <color rgb="FF000000"/>
        <rFont val="Arial"/>
        <family val="2"/>
      </rPr>
      <t>représenter</t>
    </r>
    <r>
      <rPr>
        <sz val="12"/>
        <color rgb="FF000000"/>
        <rFont val="Arial"/>
        <family val="2"/>
      </rPr>
      <t xml:space="preserve"> le détail d'une liaison, d'un assemblage…</t>
    </r>
  </si>
  <si>
    <t>C4.1 - Communiquer avec les différents partenaires de l'entreprise (à évaluer dans le cadre du compte-rendu oral de 10 min)</t>
  </si>
  <si>
    <r>
      <t xml:space="preserve">Épreuve ponctuelle 
18 heures </t>
    </r>
    <r>
      <rPr>
        <vertAlign val="superscript"/>
        <sz val="12"/>
        <color theme="1"/>
        <rFont val="Arial"/>
        <family val="2"/>
      </rPr>
      <t>(2)</t>
    </r>
  </si>
  <si>
    <t>ATTENTION, Ne pas évaluer les mêmes compétences plusieurs fois dans des épreuves différentes. Un choix judicieux de la répartition des compétences à évaluer sur l’ensemble des situations d’évaluation est donc à faire globalement et pour toutes les épreuves.</t>
  </si>
  <si>
    <t>C4.1 - Communiquer avec les différents partenaires de l'entreprise</t>
  </si>
  <si>
    <r>
      <t>(2) Pour les candidats qui se présentent à l'</t>
    </r>
    <r>
      <rPr>
        <b/>
        <sz val="11"/>
        <color theme="1"/>
        <rFont val="Arial"/>
        <family val="2"/>
      </rPr>
      <t>épreuve EP2 en mode ponctuel</t>
    </r>
    <r>
      <rPr>
        <sz val="11"/>
        <color theme="1"/>
        <rFont val="Arial"/>
        <family val="2"/>
      </rPr>
      <t>, la note correspond aux données des cellules H18 (note sur 20) et I18 (note coefficientée).</t>
    </r>
  </si>
  <si>
    <r>
      <t>(3) Pour les candidats qui se présentent à l'</t>
    </r>
    <r>
      <rPr>
        <b/>
        <sz val="11"/>
        <color theme="1"/>
        <rFont val="Arial"/>
        <family val="2"/>
      </rPr>
      <t>épreuve EP2 sous la forme du CCF</t>
    </r>
    <r>
      <rPr>
        <sz val="11"/>
        <color theme="1"/>
        <rFont val="Arial"/>
        <family val="2"/>
      </rPr>
      <t>, les notes correspondent aux données des cellules H19, H20 (notes sur 20) et I19 (note coefficientée).</t>
    </r>
  </si>
  <si>
    <r>
      <t xml:space="preserve">CCF </t>
    </r>
    <r>
      <rPr>
        <vertAlign val="superscript"/>
        <sz val="14"/>
        <rFont val="Arial"/>
        <family val="2"/>
      </rPr>
      <t>(3)</t>
    </r>
  </si>
  <si>
    <r>
      <t xml:space="preserve">Fabrication d’ouvrages de menuiserie, agencement ou mobilier </t>
    </r>
    <r>
      <rPr>
        <b/>
        <vertAlign val="superscript"/>
        <sz val="18"/>
        <color theme="1"/>
        <rFont val="Arial"/>
        <family val="2"/>
      </rPr>
      <t>(1)</t>
    </r>
  </si>
  <si>
    <t>CCF - Évaluation en centre de formation
Situation 1</t>
  </si>
  <si>
    <t>CCF - Évaluation en entreprise
Situation 2</t>
  </si>
  <si>
    <r>
      <rPr>
        <b/>
        <sz val="12"/>
        <color rgb="FF000000"/>
        <rFont val="Arial"/>
        <family val="2"/>
      </rPr>
      <t xml:space="preserve">Observer </t>
    </r>
    <r>
      <rPr>
        <sz val="12"/>
        <color rgb="FF000000"/>
        <rFont val="Arial"/>
        <family val="2"/>
      </rPr>
      <t xml:space="preserve">et </t>
    </r>
    <r>
      <rPr>
        <b/>
        <sz val="12"/>
        <color rgb="FF000000"/>
        <rFont val="Arial"/>
        <family val="2"/>
      </rPr>
      <t>contrôler</t>
    </r>
    <r>
      <rPr>
        <sz val="12"/>
        <color rgb="FF000000"/>
        <rFont val="Arial"/>
        <family val="2"/>
      </rPr>
      <t xml:space="preserve"> le déroulement.</t>
    </r>
  </si>
  <si>
    <r>
      <rPr>
        <b/>
        <sz val="12"/>
        <color rgb="FF000000"/>
        <rFont val="Arial"/>
        <family val="2"/>
      </rPr>
      <t>Compléter</t>
    </r>
    <r>
      <rPr>
        <sz val="12"/>
        <color rgb="FF000000"/>
        <rFont val="Arial"/>
        <family val="2"/>
      </rPr>
      <t xml:space="preserve"> un processus de fabrication d'un ouvrage    simple :
- </t>
    </r>
    <r>
      <rPr>
        <b/>
        <sz val="12"/>
        <color rgb="FF000000"/>
        <rFont val="Arial"/>
        <family val="2"/>
      </rPr>
      <t>lister</t>
    </r>
    <r>
      <rPr>
        <sz val="12"/>
        <color rgb="FF000000"/>
        <rFont val="Arial"/>
        <family val="2"/>
      </rPr>
      <t xml:space="preserve"> et </t>
    </r>
    <r>
      <rPr>
        <b/>
        <sz val="12"/>
        <color rgb="FF000000"/>
        <rFont val="Arial"/>
        <family val="2"/>
      </rPr>
      <t>ordonner</t>
    </r>
    <r>
      <rPr>
        <sz val="12"/>
        <color rgb="FF000000"/>
        <rFont val="Arial"/>
        <family val="2"/>
      </rPr>
      <t xml:space="preserve"> les différentes étapes de fabrication.</t>
    </r>
  </si>
  <si>
    <t>Les différentes caractéristiques des matériaux, des produits et des composants sont conformes aux spécifications.</t>
  </si>
  <si>
    <t>Les ouvrages réalisés sont conformes aux plans et au cahier des charges.</t>
  </si>
  <si>
    <t>Les informations et les observations écrites et orales sont correctes et exploitables.</t>
  </si>
  <si>
    <t xml:space="preserve">Les dangers sont identifiés de manière exhaustive.
Le poste de travail est délimité.
Les accès et les circulations sont définis et dégagés.
Les risques liés à la co-activité sont identifiés et maîtrisés.
Les principes de la Prévention des Risques liés à l'activité Physique (P.R.A.P.) sont appliqués.
</t>
  </si>
  <si>
    <t>L'organisation du poste et de son environnement est conforme à l'évaluation des risques professionnels, à l'ergonomie, à la qualité.</t>
  </si>
  <si>
    <t>Les mesures de protection collectives et individuelles sont correctement appliquées et adaptées à la situation.
L'aspiration est fonctionnelle (machines fixes et électro-portatives) et correctement utilisée.
Les mesures de sécurité préconisées par la F.D.S. sont respectées.
Le bon état des équipements est vérifié et les dates de Vérification Générale Périodique (V.G.P.) sont contrôlées.
Les moyens de nettoyage par aspiration sont présents.
Les principes de la Prévention des Risques liés à l'Activité Physique (PRAP) sont appliqués.</t>
  </si>
  <si>
    <t>Une situation dangereuse persistante est signalée à sa hiérarchie.
Le droit de retrait est appliqué en cas de danger grave et imminent.</t>
  </si>
  <si>
    <t>Les modes opératoires fournis par la hiérarchie sont respectés.
Les dispositifs de protection collective et individuelle sont mis en œuvre.
Les équipements de protection individuelle (E.P.I.) sont portés et adaptés à la situation.
Les moyens de manutention utilisés correspondent aux situations de travail (charges, dimensions…).</t>
  </si>
  <si>
    <r>
      <rPr>
        <b/>
        <sz val="12"/>
        <color rgb="FF000000"/>
        <rFont val="Arial"/>
        <family val="2"/>
      </rPr>
      <t xml:space="preserve">Positionner </t>
    </r>
    <r>
      <rPr>
        <sz val="12"/>
        <color rgb="FF000000"/>
        <rFont val="Arial"/>
        <family val="2"/>
      </rPr>
      <t>et</t>
    </r>
    <r>
      <rPr>
        <b/>
        <sz val="12"/>
        <color rgb="FF000000"/>
        <rFont val="Arial"/>
        <family val="2"/>
      </rPr>
      <t xml:space="preserve"> maintenir</t>
    </r>
    <r>
      <rPr>
        <sz val="12"/>
        <color rgb="FF000000"/>
        <rFont val="Arial"/>
        <family val="2"/>
      </rPr>
      <t xml:space="preserve"> la ou les pièces sur les supports de pièces.</t>
    </r>
  </si>
  <si>
    <t>Les opérations d'usinage respectent la chronologie établie par le mode opératoire.</t>
  </si>
  <si>
    <t>C3.8 - Conditionner, stocker les ouvrages, les matériaux et les produits</t>
  </si>
  <si>
    <r>
      <rPr>
        <b/>
        <sz val="12"/>
        <color rgb="FF000000"/>
        <rFont val="Arial"/>
        <family val="2"/>
      </rPr>
      <t>Positionner</t>
    </r>
    <r>
      <rPr>
        <sz val="12"/>
        <color rgb="FF000000"/>
        <rFont val="Arial"/>
        <family val="2"/>
      </rPr>
      <t xml:space="preserve"> et</t>
    </r>
    <r>
      <rPr>
        <b/>
        <sz val="12"/>
        <color rgb="FF000000"/>
        <rFont val="Arial"/>
        <family val="2"/>
      </rPr>
      <t xml:space="preserve"> maintenir</t>
    </r>
    <r>
      <rPr>
        <sz val="12"/>
        <color rgb="FF000000"/>
        <rFont val="Arial"/>
        <family val="2"/>
      </rPr>
      <t xml:space="preserve"> la ou les pièces sur les porte-pièces.</t>
    </r>
  </si>
  <si>
    <r>
      <rPr>
        <b/>
        <sz val="20"/>
        <rFont val="Calibri"/>
        <family val="2"/>
      </rPr>
      <t>É</t>
    </r>
    <r>
      <rPr>
        <b/>
        <sz val="20"/>
        <rFont val="Arial"/>
        <family val="2"/>
      </rPr>
      <t>valuation</t>
    </r>
  </si>
  <si>
    <r>
      <rPr>
        <b/>
        <sz val="16"/>
        <color theme="1"/>
        <rFont val="Calibri"/>
        <family val="2"/>
      </rPr>
      <t>É</t>
    </r>
    <r>
      <rPr>
        <b/>
        <sz val="16"/>
        <color theme="1"/>
        <rFont val="Arial"/>
        <family val="2"/>
      </rPr>
      <t xml:space="preserve">preuve EP1 - (Unité UP1) :                             
</t>
    </r>
    <r>
      <rPr>
        <b/>
        <i/>
        <sz val="20"/>
        <color theme="1"/>
        <rFont val="Arial"/>
        <family val="2"/>
      </rPr>
      <t>Préparation de la fabrication</t>
    </r>
  </si>
  <si>
    <t>Non 
évaluée</t>
  </si>
  <si>
    <r>
      <rPr>
        <b/>
        <sz val="16"/>
        <color theme="0"/>
        <rFont val="Calibri"/>
        <family val="2"/>
      </rPr>
      <t>É</t>
    </r>
    <r>
      <rPr>
        <b/>
        <sz val="16"/>
        <color theme="0"/>
        <rFont val="Arial"/>
        <family val="2"/>
      </rPr>
      <t xml:space="preserve">preuve EP2 - Unité (UP2) :  
</t>
    </r>
    <r>
      <rPr>
        <b/>
        <i/>
        <sz val="20"/>
        <color theme="0"/>
        <rFont val="Arial"/>
        <family val="2"/>
      </rPr>
      <t>Fabrication d'ouvrages de menuiserie, agencement ou mobilier</t>
    </r>
  </si>
  <si>
    <t>Compétence                  non acquise</t>
  </si>
  <si>
    <t>Compétence        non acquise</t>
  </si>
  <si>
    <t>Compétence 
non acquise</t>
  </si>
  <si>
    <t>Épreuve EP2 - Unité (UP2) :
Fabrication d'ouvrages de menuiserie, agencement ou mobilier</t>
  </si>
  <si>
    <t>Évaluation :
 en cours d'épreuve (CE)
 ou fin d'épreuve  (FE)</t>
  </si>
  <si>
    <t>x</t>
  </si>
  <si>
    <t>* La note proposée, arrondie au demi point, est décidée par les évaluateurs à partir de la note brute qui peut être modulée de + 0 à + 1 point en fonction de la réactivité du candidat ou de toute autre attitude professionnelle positive observée.</t>
  </si>
  <si>
    <t>Épreuve EP1 - (Unité UP1) :
préparation de la fabrication</t>
  </si>
  <si>
    <t>Questions</t>
  </si>
  <si>
    <t>Etapes ou thêmes d'évaluation.</t>
  </si>
  <si>
    <t>Thème 1: Question 1.1</t>
  </si>
  <si>
    <t>Thème 1: Question 1.2</t>
  </si>
  <si>
    <t>Thème 1: Question 1.3</t>
  </si>
  <si>
    <t>Toutes les réponses sont fausses</t>
  </si>
  <si>
    <t>Il y a 2 ou 3 erreurs</t>
  </si>
  <si>
    <t>Il y a 1 erreur</t>
  </si>
  <si>
    <t>Toutes les réponses sont correctes</t>
  </si>
  <si>
    <t>Il y a plus de 6 erreurs</t>
  </si>
  <si>
    <t>Il y a de 4 à 6 erreurs</t>
  </si>
  <si>
    <t>Toutes les dimensions sont correctes</t>
  </si>
  <si>
    <t>Il y a plus de 3 erreurs</t>
  </si>
  <si>
    <t>Tous les assemblages sont identifiés</t>
  </si>
  <si>
    <t>Thème 2: Question 2.1</t>
  </si>
  <si>
    <t>Thème 2: Question 2.2</t>
  </si>
  <si>
    <t>Thème 2: Question 2.3</t>
  </si>
  <si>
    <t>le salarié n'est pas identifié</t>
  </si>
  <si>
    <t>Le salarié est bien identifié</t>
  </si>
  <si>
    <t>Les réponses sont fausses</t>
  </si>
  <si>
    <t>Les heures sont bonnes mais pas les jours</t>
  </si>
  <si>
    <t>Les jours sont corrects mais pas les heures</t>
  </si>
  <si>
    <t>Les jours et heures de début et de fin sont correctes</t>
  </si>
  <si>
    <t>Il y a une réponse fausse</t>
  </si>
  <si>
    <t>Les réponses sont bonnes mais incomplètes</t>
  </si>
  <si>
    <t>Les réponses sont bonnes</t>
  </si>
  <si>
    <t>Thème 3: Question 3.1</t>
  </si>
  <si>
    <t>Thème 3: Question 3.2</t>
  </si>
  <si>
    <t>Il y a 2 erreurs ou 2 oublis</t>
  </si>
  <si>
    <t>Il y a une erreur ou un oubli</t>
  </si>
  <si>
    <t>La nature de tous les matériaux est identifiée</t>
  </si>
  <si>
    <t>Il y a 2 erreurs</t>
  </si>
  <si>
    <t>Il y a une erreur</t>
  </si>
  <si>
    <t>Les colles sont toutes adaptées</t>
  </si>
  <si>
    <t>Il y a de 1 à 3 erreur(s)</t>
  </si>
  <si>
    <t>Thème 4: Question 4.1 et 4.2</t>
  </si>
  <si>
    <t>La représentation n'est pas conforme ou n'a pas été effectuée.
Il n'y a aucune cotation</t>
  </si>
  <si>
    <t>Il y a des erreurs pour la fabrication du piétement et/ou certaines données manquantes.
Il manque plus de 2 cotations</t>
  </si>
  <si>
    <t>Certaines régles de représentation ne sont pas respectées mais il n'y a pas d'erreur pour la fabrication du piétement.
Il manque 1 ou 2 cotation(s)</t>
  </si>
  <si>
    <t xml:space="preserve">Les vues et coupes ne comportent pas d'erreurs pour la fabrication du piétement et respectent les régles de représentation.
L'ensemble des cotations nécessaire à la fabrication est présente
</t>
  </si>
  <si>
    <t>Thème 5: Question 5.1: 
Colonne "Qté"</t>
  </si>
  <si>
    <t>Thème 5: Question 5.1: 
Colonnes "dimensions"</t>
  </si>
  <si>
    <t>Thème 5: Question 5.1: 
Colonne "désignation"</t>
  </si>
  <si>
    <t>Il y a moins de 5 erreurs de dimensions</t>
  </si>
  <si>
    <t>Il y a plus de 2 composants mal ou pas identifiés dans la colonne "désignation"</t>
  </si>
  <si>
    <t>Il y a 2 composants mal ou pas identifiés dans la colonne "désignation"</t>
  </si>
  <si>
    <t>Il y a 1 composant mal ou pas identifié dans la colonne "désignation"</t>
  </si>
  <si>
    <t>L'ensemble des composants est identifié dans la colonne "désignation"</t>
  </si>
  <si>
    <t>Il y a plus de 8 erreurs de quantité dans la colonne "Qté"</t>
  </si>
  <si>
    <t>Il y a entre 4 et 8 erreurs de quantité dans la colonne "Qté"</t>
  </si>
  <si>
    <t>Il y a entre 1 et 3 erreur(s) de quantité dans la colonne "Qté</t>
  </si>
  <si>
    <t>L'ensemble des quantités de composant est correcte dans la colonne "Qté"</t>
  </si>
  <si>
    <t>Thème 6: Question 6.1</t>
  </si>
  <si>
    <t>Thème 6: Question 6.2</t>
  </si>
  <si>
    <t>Il y a plus de 3 erreurs de phases</t>
  </si>
  <si>
    <t>Le processus est complet et exploitable</t>
  </si>
  <si>
    <t>Ensemble du bureau</t>
  </si>
  <si>
    <t>Le poste de travail est complétement désorganisé.</t>
  </si>
  <si>
    <t>Le poste de travail est correctement organisé et rangé.</t>
  </si>
  <si>
    <t>Aucune mesure de protections ne sont pas appliquées.</t>
  </si>
  <si>
    <t>Les mesures de protections collectives et individuelles sont correctement appliquées et adaptées à la situation.</t>
  </si>
  <si>
    <t>L'utilisation des machines portatives met en danger le candidat</t>
  </si>
  <si>
    <t>L'utilisation des machines portatives est conforme aux modes opératoires du centre d'examen.</t>
  </si>
  <si>
    <t>CE</t>
  </si>
  <si>
    <t xml:space="preserve">Le candidat n'effectue aucun contrôle de quantité </t>
  </si>
  <si>
    <t>Le candidat compte l'ensemble de ses pièces en début d'épreuve</t>
  </si>
  <si>
    <t xml:space="preserve">Le candidat n'effectue aucun contrôle de qualité </t>
  </si>
  <si>
    <t>Le candidat contrôle la qualité de l'ensemble de ses pièces en début d'épreuve</t>
  </si>
  <si>
    <t>Le piétement REP.100</t>
  </si>
  <si>
    <t>L'épure n'est pas conforme et/ou ne permet pas d'avoir les informations nécessaire à la fabrication</t>
  </si>
  <si>
    <t>L'épure est conforme et permet d'avoir les informations nécessaire à la fabrication mais manque de propreté</t>
  </si>
  <si>
    <t>L'épure est conforme et permet d'avoir les informations nécessaire à la fabrication mais manque de précision</t>
  </si>
  <si>
    <t>L'épure est conforme et permet d'avoir les informations nécessaire à la fabrication</t>
  </si>
  <si>
    <t>Le candidat n'établi pas les pièces</t>
  </si>
  <si>
    <t>Le candidat établi partiellement les pièces</t>
  </si>
  <si>
    <t>Le candidat établi l'ensemble des pièces en ne respectant pas les contraintes esthétiques et fonctionnelles</t>
  </si>
  <si>
    <t>Le candidat établi l'ensemble des pièces en respectant les contraintes esthétiques et fonctionnelles</t>
  </si>
  <si>
    <t>Le candidat ne trace pas les pièces du piétement</t>
  </si>
  <si>
    <t>Le candidat trace partiellement les pièces du piétement</t>
  </si>
  <si>
    <t>Le candidat trace les pièces du piétement sans exploiter son épure</t>
  </si>
  <si>
    <t>Le candidat trace les pièces du piétement en utilisant son épure</t>
  </si>
  <si>
    <t>Le mauvais outil est installé sur la toupie et le sens de rotation n'est pas respecté</t>
  </si>
  <si>
    <t>Le bon outil est installé sur la toupie mais le sens de rotation n'est pas respecté</t>
  </si>
  <si>
    <t>Le mauvais outil est installé sur la toupie en respectant le sens de rotation</t>
  </si>
  <si>
    <t>Le bon outil est installé sur la toupie en respectant le sens de rotation</t>
  </si>
  <si>
    <t>La pièce est mal positionnée</t>
  </si>
  <si>
    <t>La pièce est correctement positionnée</t>
  </si>
  <si>
    <t>La joue et la profondeur de la rainure sont conformes aux plans</t>
  </si>
  <si>
    <t>L'opérateur est potentiellement en danger</t>
  </si>
  <si>
    <t>L'ensemble des sécurités sont en place</t>
  </si>
  <si>
    <t>Réglage effectué en moins de 15 minutes</t>
  </si>
  <si>
    <t>Réglage effectué en plus de 15 minutes</t>
  </si>
  <si>
    <r>
      <rPr>
        <b/>
        <sz val="12"/>
        <color rgb="FF000000"/>
        <rFont val="Arial"/>
        <family val="2"/>
      </rPr>
      <t>Respecter</t>
    </r>
    <r>
      <rPr>
        <sz val="12"/>
        <color rgb="FF000000"/>
        <rFont val="Arial"/>
        <family val="2"/>
      </rPr>
      <t xml:space="preserve"> le temps alloué: 15 minutes</t>
    </r>
  </si>
  <si>
    <t>La joue et /ou la profondeur de la rainure ont un écart avec la norme de plus de 1 mm</t>
  </si>
  <si>
    <t>L'utilisation des machines stationnaires met en danger le candidat</t>
  </si>
  <si>
    <t>L'utilisation des machines stationnaires est conforme aux modes opératoires du centre d'examen.</t>
  </si>
  <si>
    <t>Les erreurs d'usinage empêchent l'assemblage de tout ou partie du bureau</t>
  </si>
  <si>
    <t>Il y a plus de 2 erreurs d'usinage qui ne remettent pas en cause l'intégrité du bureau</t>
  </si>
  <si>
    <t>Il y a 1 ou 2 erreurs d'usinage qui ne remettent pas en cause l'intégrité du bureau</t>
  </si>
  <si>
    <t>L'ensemble des usinages est conforme aux plans</t>
  </si>
  <si>
    <t>La chronologie des opérations mise en œuvre par le candidat ne permet pas le montage final du bureau</t>
  </si>
  <si>
    <t>La chronologie des opérations mise en œuvre par le candidat permet seulement un montage partiel du bureau</t>
  </si>
  <si>
    <t>La chronologie des opérations mise en œuvre par le candidat permet le montage final du bureau mais avec des pertes de temps</t>
  </si>
  <si>
    <t>La chronologie des opérations mise en œuvre par le candidat permet le montage final du bureau</t>
  </si>
  <si>
    <t>CE FE</t>
  </si>
  <si>
    <t>L'épure du piétement REP.100</t>
  </si>
  <si>
    <t>Le dessus REP.200 avec piétement REP.100 en longueur et en largeur
Le piétement REP.100 avec le caisson REP.300 en longueur et en largeur
La façade du tiroir REP.339 avec le caisson REP.300 en largeur et en hauteur</t>
  </si>
  <si>
    <t>FE</t>
  </si>
  <si>
    <t>Finition des pièces massif
Finition du stratifié
Finition du mélaminé</t>
  </si>
  <si>
    <t>Épreuve orale</t>
  </si>
  <si>
    <t>Le candidat ne répond pas aux questions.</t>
  </si>
  <si>
    <t>Les améliorations suggérées ne sont pas pertinentes.</t>
  </si>
  <si>
    <t>Les améliorations suggérées sont pertinentes mais il y a 1 ou 2 imprécisions.</t>
  </si>
  <si>
    <t>Le candidat n'utilise pas des formulations claires et manque de vocabulaire professionnel.</t>
  </si>
  <si>
    <t>Le candidat utilise des formulations imprécises et manque un peu de vocabulaire professionnel.</t>
  </si>
  <si>
    <t>Le candidat utilise des formulations claires mais manque un peu de vocabulaire professionnel.</t>
  </si>
  <si>
    <t>Le candidat utilise des formulations claires et un vocabulaire professionnel.</t>
  </si>
  <si>
    <t>Les réponses sont pertinentes mais il y a 1 ou 2 imprécisions.</t>
  </si>
  <si>
    <t>Les réponses ne sont pas pertinentes.</t>
  </si>
  <si>
    <t>Les réponses sont pertinentes.</t>
  </si>
  <si>
    <t>2 critères de finition sont respectés.</t>
  </si>
  <si>
    <t>Tous les critères de finition sont respectés.</t>
  </si>
  <si>
    <t>Le candidat n'a pas préparé les pièces de la caisse.</t>
  </si>
  <si>
    <t>Le candidat n'a pas préparé les moyens de serrage.</t>
  </si>
  <si>
    <t>Le candidat ne vérifie ni l'équerrage, ni l'affleurage.</t>
  </si>
  <si>
    <t>2 critères sont respectés.</t>
  </si>
  <si>
    <t>Le candidat ne range pas et ne nettoie pas son espace de travail en fin d'épreuve.</t>
  </si>
  <si>
    <t>Le candidat vérifie seulement l'affleurage.</t>
  </si>
  <si>
    <t>Le candidat vérifie uniquement l'équerrage.</t>
  </si>
  <si>
    <t>3 critères sont respectés.</t>
  </si>
  <si>
    <t>4 critères sont respectés.</t>
  </si>
  <si>
    <t>Le candidat a groupé toutes les pièces de la caisse et les lamelles d'assemblage.</t>
  </si>
  <si>
    <t>Le candidat a préparé tous les moyens de serrage.</t>
  </si>
  <si>
    <t>Le candidat vérifie l'équerrage et l'affleurage.</t>
  </si>
  <si>
    <t>Les critères sont respectés.</t>
  </si>
  <si>
    <t>Le candidat range et nettoie son espace de travail en fin d'épreuve.</t>
  </si>
  <si>
    <t>Le serrage est efficace.</t>
  </si>
  <si>
    <t>Le serrage est inefficace.</t>
  </si>
  <si>
    <t>La méthode de collage est inadaptée.</t>
  </si>
  <si>
    <t>La méthode de collage est propre et adaptée.</t>
  </si>
  <si>
    <t>Le candidat fait un montage à blanc.</t>
  </si>
  <si>
    <t>Le candidat ne fait pas de montage à blanc.</t>
  </si>
  <si>
    <t>Réglage de la rainure pour le fond du tiroir REP.330</t>
  </si>
  <si>
    <t>Le poste de travail est organisé mais certains outils ou matériel ne sont pas rangés.</t>
  </si>
  <si>
    <t>Le piétement REP.100 et la caisse REP.320</t>
  </si>
  <si>
    <t>Le piétement REP.100, la caisse REP.320 et le dessus REP.200</t>
  </si>
  <si>
    <t>1 critère de finition est respecté.</t>
  </si>
  <si>
    <t>Aucun critère de finition n'est respecté.</t>
  </si>
  <si>
    <t>Il y a entre 5 et 10 erreurs de dimensions</t>
  </si>
  <si>
    <t>Il y a entre 10 et 15 erreurs de dimensions</t>
  </si>
  <si>
    <t>Il y a plus de 15 erreurs de dimensions</t>
  </si>
  <si>
    <t>La méthode ne permet pas la réalisation de la tâche</t>
  </si>
  <si>
    <t>La méthode  permet la réalisation de la tâche en partie</t>
  </si>
  <si>
    <t xml:space="preserve">La méthode  permet  la réalisation de la tâche </t>
  </si>
  <si>
    <t>Les machines sont correctement identifiées</t>
  </si>
  <si>
    <t>Les machines ne sont pas identifiées</t>
  </si>
  <si>
    <t>Il y a 1 à 2 erreurs d'identification</t>
  </si>
  <si>
    <t>Il y a plus de 2 erreurs d'identification</t>
  </si>
  <si>
    <t>Il y a 1 erreur de phase</t>
  </si>
  <si>
    <t xml:space="preserve">Il y a entre 1 et 3 erreur(s) de phase </t>
  </si>
  <si>
    <t>Les mesures de protections collectives et individuelles sont  partiellement appliquées.</t>
  </si>
  <si>
    <t>La joue et  la profondeur de la rainure  ont un écart avec la norme supérieur à + ou - 0,3mm</t>
  </si>
  <si>
    <t>La joue et la profondeur de la rainure ont un écart inférieur avec la norme de + ou - 0,3mm</t>
  </si>
  <si>
    <t>Taux pondéré de compétences et indicateurs évalués:</t>
  </si>
  <si>
    <t>Note brute obtenue par calcul automatique:</t>
  </si>
  <si>
    <t>Note sur 20 proposée au jury*:</t>
  </si>
  <si>
    <t>Note obtenue par calcul automatique: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</si>
</sst>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6" x14ac:knownFonts="1">
    <font>
      <sz val="11"/>
      <color theme="1"/>
      <name val="Arial"/>
      <family val="2"/>
    </font>
    <font>
      <sz val="11"/>
      <color theme="1"/>
      <name val="Calibri"/>
      <family val="2"/>
      <scheme val="minor"/>
    </font>
    <font>
      <b/>
      <sz val="11"/>
      <color theme="1"/>
      <name val="Arial"/>
      <family val="2"/>
    </font>
    <font>
      <sz val="10"/>
      <name val="Arial"/>
      <family val="2"/>
    </font>
    <font>
      <b/>
      <sz val="10"/>
      <name val="Arial"/>
      <family val="2"/>
    </font>
    <font>
      <sz val="8"/>
      <name val="Arial"/>
      <family val="2"/>
    </font>
    <font>
      <i/>
      <sz val="10"/>
      <name val="Arial"/>
      <family val="2"/>
    </font>
    <font>
      <sz val="10"/>
      <color rgb="FFFF0000"/>
      <name val="Arial"/>
      <family val="2"/>
    </font>
    <font>
      <sz val="12"/>
      <name val="Arial"/>
      <family val="2"/>
    </font>
    <font>
      <b/>
      <sz val="14"/>
      <name val="Arial"/>
      <family val="2"/>
    </font>
    <font>
      <b/>
      <sz val="12"/>
      <name val="Arial"/>
      <family val="2"/>
    </font>
    <font>
      <sz val="11"/>
      <color theme="1"/>
      <name val="Calibri"/>
      <family val="2"/>
      <scheme val="minor"/>
    </font>
    <font>
      <sz val="11"/>
      <color theme="0"/>
      <name val="Calibri"/>
      <family val="2"/>
      <scheme val="minor"/>
    </font>
    <font>
      <sz val="12"/>
      <color rgb="FF000000"/>
      <name val="Arial"/>
      <family val="2"/>
    </font>
    <font>
      <b/>
      <sz val="12"/>
      <color rgb="FF000000"/>
      <name val="Arial"/>
      <family val="2"/>
    </font>
    <font>
      <b/>
      <sz val="12"/>
      <color theme="1"/>
      <name val="Arial"/>
      <family val="2"/>
    </font>
    <font>
      <sz val="11"/>
      <color theme="1"/>
      <name val="Arial"/>
      <family val="2"/>
    </font>
    <font>
      <sz val="9"/>
      <name val="Arial"/>
      <family val="2"/>
    </font>
    <font>
      <b/>
      <sz val="14"/>
      <color theme="1"/>
      <name val="Arial"/>
      <family val="2"/>
    </font>
    <font>
      <b/>
      <sz val="16"/>
      <color theme="1"/>
      <name val="Arial"/>
      <family val="2"/>
    </font>
    <font>
      <sz val="12"/>
      <color theme="1"/>
      <name val="Arial"/>
      <family val="2"/>
    </font>
    <font>
      <sz val="9"/>
      <color indexed="81"/>
      <name val="Tahoma"/>
      <family val="2"/>
    </font>
    <font>
      <b/>
      <sz val="9"/>
      <color indexed="81"/>
      <name val="Tahoma"/>
      <family val="2"/>
    </font>
    <font>
      <sz val="18"/>
      <color theme="1"/>
      <name val="Arial"/>
      <family val="2"/>
    </font>
    <font>
      <sz val="11"/>
      <color indexed="81"/>
      <name val="Tahoma"/>
      <family val="2"/>
    </font>
    <font>
      <sz val="12"/>
      <color indexed="81"/>
      <name val="Tahoma"/>
      <family val="2"/>
    </font>
    <font>
      <u/>
      <sz val="11"/>
      <color indexed="81"/>
      <name val="Tahoma"/>
      <family val="2"/>
    </font>
    <font>
      <b/>
      <sz val="14"/>
      <color indexed="81"/>
      <name val="Tahoma"/>
      <family val="2"/>
    </font>
    <font>
      <b/>
      <u/>
      <sz val="11"/>
      <color indexed="81"/>
      <name val="Tahoma"/>
      <family val="2"/>
    </font>
    <font>
      <b/>
      <sz val="14"/>
      <color rgb="FFFF0000"/>
      <name val="Arial"/>
      <family val="2"/>
    </font>
    <font>
      <b/>
      <sz val="16"/>
      <name val="Arial"/>
      <family val="2"/>
    </font>
    <font>
      <b/>
      <sz val="12"/>
      <color rgb="FFFF0000"/>
      <name val="Arial"/>
      <family val="2"/>
    </font>
    <font>
      <sz val="14"/>
      <color theme="1"/>
      <name val="Arial"/>
      <family val="2"/>
    </font>
    <font>
      <b/>
      <sz val="18"/>
      <color theme="1"/>
      <name val="Arial"/>
      <family val="2"/>
    </font>
    <font>
      <b/>
      <sz val="22"/>
      <color theme="1"/>
      <name val="Arial"/>
      <family val="2"/>
    </font>
    <font>
      <b/>
      <sz val="24"/>
      <color rgb="FFFF0000"/>
      <name val="Arial"/>
      <family val="2"/>
    </font>
    <font>
      <sz val="14"/>
      <name val="Arial"/>
      <family val="2"/>
    </font>
    <font>
      <sz val="11"/>
      <color rgb="FF002060"/>
      <name val="Arial"/>
      <family val="2"/>
    </font>
    <font>
      <sz val="16"/>
      <name val="Arial"/>
      <family val="2"/>
    </font>
    <font>
      <b/>
      <sz val="18"/>
      <name val="Arial"/>
      <family val="2"/>
    </font>
    <font>
      <b/>
      <sz val="22"/>
      <color rgb="FFFF0000"/>
      <name val="Arial"/>
      <family val="2"/>
    </font>
    <font>
      <sz val="11"/>
      <color rgb="FFFF0000"/>
      <name val="Arial"/>
      <family val="2"/>
    </font>
    <font>
      <b/>
      <sz val="28"/>
      <color rgb="FF002060"/>
      <name val="Arial"/>
      <family val="2"/>
    </font>
    <font>
      <sz val="28"/>
      <color rgb="FF002060"/>
      <name val="Arial"/>
      <family val="2"/>
    </font>
    <font>
      <b/>
      <sz val="28"/>
      <name val="Arial"/>
      <family val="2"/>
    </font>
    <font>
      <b/>
      <sz val="28"/>
      <color rgb="FF00B050"/>
      <name val="Arial"/>
      <family val="2"/>
    </font>
    <font>
      <b/>
      <sz val="16"/>
      <color theme="0"/>
      <name val="Arial"/>
      <family val="2"/>
    </font>
    <font>
      <b/>
      <sz val="14"/>
      <color theme="0"/>
      <name val="Arial"/>
      <family val="2"/>
    </font>
    <font>
      <b/>
      <sz val="12"/>
      <color theme="0"/>
      <name val="Arial"/>
      <family val="2"/>
    </font>
    <font>
      <i/>
      <sz val="11"/>
      <color theme="1"/>
      <name val="Arial"/>
      <family val="2"/>
    </font>
    <font>
      <b/>
      <sz val="20"/>
      <name val="Arial"/>
      <family val="2"/>
    </font>
    <font>
      <b/>
      <sz val="16"/>
      <color rgb="FFFF0000"/>
      <name val="Arial"/>
      <family val="2"/>
    </font>
    <font>
      <b/>
      <sz val="16"/>
      <color rgb="FF0066FF"/>
      <name val="Arial"/>
      <family val="2"/>
    </font>
    <font>
      <b/>
      <sz val="20"/>
      <color theme="0"/>
      <name val="Arial"/>
      <family val="2"/>
    </font>
    <font>
      <b/>
      <sz val="20"/>
      <color theme="1"/>
      <name val="Arial"/>
      <family val="2"/>
    </font>
    <font>
      <b/>
      <i/>
      <sz val="20"/>
      <color theme="1"/>
      <name val="Arial"/>
      <family val="2"/>
    </font>
    <font>
      <b/>
      <i/>
      <sz val="20"/>
      <color theme="0"/>
      <name val="Arial"/>
      <family val="2"/>
    </font>
    <font>
      <b/>
      <sz val="14"/>
      <name val="Calibri"/>
      <family val="2"/>
    </font>
    <font>
      <b/>
      <i/>
      <sz val="14"/>
      <name val="Arial"/>
      <family val="2"/>
    </font>
    <font>
      <b/>
      <i/>
      <sz val="12"/>
      <name val="Arial"/>
      <family val="2"/>
    </font>
    <font>
      <sz val="16"/>
      <color theme="1"/>
      <name val="Arial"/>
      <family val="2"/>
    </font>
    <font>
      <sz val="9"/>
      <color indexed="10"/>
      <name val="Arial Narrow"/>
      <family val="2"/>
    </font>
    <font>
      <sz val="10"/>
      <color indexed="10"/>
      <name val="Arial"/>
      <family val="2"/>
    </font>
    <font>
      <b/>
      <sz val="10"/>
      <color indexed="10"/>
      <name val="Arial"/>
      <family val="2"/>
    </font>
    <font>
      <vertAlign val="superscript"/>
      <sz val="12"/>
      <color theme="1"/>
      <name val="Arial"/>
      <family val="2"/>
    </font>
    <font>
      <b/>
      <i/>
      <sz val="12"/>
      <color rgb="FFFF0000"/>
      <name val="Arial"/>
      <family val="2"/>
    </font>
    <font>
      <vertAlign val="superscript"/>
      <sz val="14"/>
      <name val="Arial"/>
      <family val="2"/>
    </font>
    <font>
      <b/>
      <u/>
      <sz val="18"/>
      <name val="Arial"/>
      <family val="2"/>
    </font>
    <font>
      <b/>
      <vertAlign val="superscript"/>
      <sz val="18"/>
      <color theme="1"/>
      <name val="Arial"/>
      <family val="2"/>
    </font>
    <font>
      <b/>
      <sz val="20"/>
      <name val="Calibri"/>
      <family val="2"/>
    </font>
    <font>
      <b/>
      <sz val="16"/>
      <color theme="1"/>
      <name val="Calibri"/>
      <family val="2"/>
    </font>
    <font>
      <b/>
      <sz val="16"/>
      <color theme="0"/>
      <name val="Calibri"/>
      <family val="2"/>
    </font>
    <font>
      <b/>
      <sz val="24"/>
      <color theme="0"/>
      <name val="Arial"/>
      <family val="2"/>
    </font>
    <font>
      <b/>
      <sz val="24"/>
      <color theme="1"/>
      <name val="Arial"/>
      <family val="2"/>
    </font>
    <font>
      <sz val="10"/>
      <color theme="1"/>
      <name val="Calibri"/>
      <family val="2"/>
      <scheme val="minor"/>
    </font>
    <font>
      <sz val="10"/>
      <name val="Calibri"/>
      <family val="2"/>
      <scheme val="minor"/>
    </font>
  </fonts>
  <fills count="37">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00B0F0"/>
        <bgColor rgb="FF99CCFF"/>
      </patternFill>
    </fill>
    <fill>
      <patternFill patternType="solid">
        <fgColor theme="2"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9B69"/>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F2F5F7"/>
        <bgColor indexed="64"/>
      </patternFill>
    </fill>
    <fill>
      <patternFill patternType="solid">
        <fgColor rgb="FFFFFFFF"/>
        <bgColor indexed="64"/>
      </patternFill>
    </fill>
    <fill>
      <patternFill patternType="solid">
        <fgColor rgb="FFFFFFFF"/>
        <bgColor rgb="FFCCFFFF"/>
      </patternFill>
    </fill>
    <fill>
      <patternFill patternType="solid">
        <fgColor rgb="FFFFFFFF"/>
        <bgColor rgb="FF99CCFF"/>
      </patternFill>
    </fill>
    <fill>
      <patternFill patternType="solid">
        <fgColor theme="5" tint="0.79998168889431442"/>
        <bgColor indexed="64"/>
      </patternFill>
    </fill>
    <fill>
      <patternFill patternType="solid">
        <fgColor rgb="FFCCFF66"/>
        <bgColor indexed="64"/>
      </patternFill>
    </fill>
    <fill>
      <patternFill patternType="solid">
        <fgColor rgb="FFCCFF99"/>
        <bgColor indexed="64"/>
      </patternFill>
    </fill>
    <fill>
      <patternFill patternType="solid">
        <fgColor rgb="FFE8EEEE"/>
        <bgColor indexed="64"/>
      </patternFill>
    </fill>
    <fill>
      <patternFill patternType="solid">
        <fgColor rgb="FFDAEBFE"/>
        <bgColor auto="1"/>
      </patternFill>
    </fill>
    <fill>
      <patternFill patternType="solid">
        <fgColor rgb="FFDAEBFE"/>
        <bgColor indexed="64"/>
      </patternFill>
    </fill>
    <fill>
      <patternFill patternType="solid">
        <fgColor rgb="FFCFE8FD"/>
        <bgColor indexed="64"/>
      </patternFill>
    </fill>
    <fill>
      <patternFill patternType="gray0625">
        <bgColor theme="6" tint="0.79995117038483843"/>
      </patternFill>
    </fill>
    <fill>
      <patternFill patternType="solid">
        <fgColor theme="0" tint="-0.249977111117893"/>
        <bgColor indexed="64"/>
      </patternFill>
    </fill>
    <fill>
      <patternFill patternType="solid">
        <fgColor rgb="FF0066FF"/>
        <bgColor indexed="64"/>
      </patternFill>
    </fill>
    <fill>
      <patternFill patternType="solid">
        <fgColor rgb="FF65A3FF"/>
        <bgColor indexed="64"/>
      </patternFill>
    </fill>
    <fill>
      <patternFill patternType="solid">
        <fgColor rgb="FF7DB2FF"/>
        <bgColor indexed="64"/>
      </patternFill>
    </fill>
    <fill>
      <patternFill patternType="solid">
        <fgColor rgb="FF97C1FF"/>
        <bgColor indexed="64"/>
      </patternFill>
    </fill>
    <fill>
      <patternFill patternType="solid">
        <fgColor theme="0" tint="-0.249977111117893"/>
        <bgColor rgb="FFCCFFFF"/>
      </patternFill>
    </fill>
    <fill>
      <patternFill patternType="solid">
        <fgColor theme="0" tint="-0.249977111117893"/>
        <bgColor rgb="FF99CCFF"/>
      </patternFill>
    </fill>
  </fills>
  <borders count="88">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indexed="64"/>
      </right>
      <top/>
      <bottom/>
      <diagonal/>
    </border>
    <border>
      <left style="thin">
        <color auto="1"/>
      </left>
      <right/>
      <top style="medium">
        <color auto="1"/>
      </top>
      <bottom style="medium">
        <color auto="1"/>
      </bottom>
      <diagonal/>
    </border>
    <border>
      <left style="thin">
        <color rgb="FF000000"/>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medium">
        <color indexed="64"/>
      </right>
      <top style="medium">
        <color auto="1"/>
      </top>
      <bottom/>
      <diagonal/>
    </border>
    <border>
      <left style="medium">
        <color auto="1"/>
      </left>
      <right style="medium">
        <color indexed="64"/>
      </right>
      <top/>
      <bottom/>
      <diagonal/>
    </border>
    <border>
      <left style="medium">
        <color auto="1"/>
      </left>
      <right style="medium">
        <color indexed="64"/>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right style="thin">
        <color rgb="FF000000"/>
      </right>
      <top style="thin">
        <color auto="1"/>
      </top>
      <bottom/>
      <diagonal/>
    </border>
    <border>
      <left style="thin">
        <color rgb="FF000000"/>
      </left>
      <right style="thin">
        <color auto="1"/>
      </right>
      <top style="thin">
        <color rgb="FF000000"/>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medium">
        <color auto="1"/>
      </bottom>
      <diagonal/>
    </border>
    <border>
      <left style="thin">
        <color rgb="FF000000"/>
      </left>
      <right/>
      <top style="thin">
        <color rgb="FF000000"/>
      </top>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right style="thin">
        <color auto="1"/>
      </right>
      <top style="medium">
        <color indexed="64"/>
      </top>
      <bottom style="medium">
        <color indexed="64"/>
      </bottom>
      <diagonal/>
    </border>
    <border>
      <left style="thin">
        <color rgb="FF000000"/>
      </left>
      <right style="thin">
        <color auto="1"/>
      </right>
      <top style="thin">
        <color rgb="FF000000"/>
      </top>
      <bottom style="thin">
        <color rgb="FF000000"/>
      </bottom>
      <diagonal/>
    </border>
    <border diagonalUp="1" diagonalDown="1">
      <left style="thin">
        <color auto="1"/>
      </left>
      <right/>
      <top style="thin">
        <color auto="1"/>
      </top>
      <bottom style="thin">
        <color auto="1"/>
      </bottom>
      <diagonal style="thin">
        <color auto="1"/>
      </diagonal>
    </border>
  </borders>
  <cellStyleXfs count="13">
    <xf numFmtId="0" fontId="0" fillId="0" borderId="0"/>
    <xf numFmtId="0" fontId="3" fillId="0" borderId="0"/>
    <xf numFmtId="0" fontId="3" fillId="0" borderId="0"/>
    <xf numFmtId="9" fontId="3" fillId="0" borderId="0" applyFont="0" applyFill="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9" fontId="16" fillId="0" borderId="0" applyFont="0" applyFill="0" applyBorder="0" applyAlignment="0" applyProtection="0"/>
    <xf numFmtId="0" fontId="16" fillId="29" borderId="0"/>
    <xf numFmtId="0" fontId="1" fillId="4" borderId="0" applyNumberFormat="0" applyBorder="0" applyAlignment="0" applyProtection="0"/>
    <xf numFmtId="0" fontId="1" fillId="5" borderId="0" applyNumberFormat="0" applyBorder="0" applyAlignment="0" applyProtection="0"/>
  </cellStyleXfs>
  <cellXfs count="607">
    <xf numFmtId="0" fontId="0" fillId="0" borderId="0" xfId="0"/>
    <xf numFmtId="0" fontId="52" fillId="19" borderId="29" xfId="2" applyFont="1" applyFill="1" applyBorder="1" applyAlignment="1" applyProtection="1">
      <alignment horizontal="center" vertical="center"/>
      <protection locked="0"/>
    </xf>
    <xf numFmtId="0" fontId="52" fillId="20" borderId="33" xfId="2" applyFont="1" applyFill="1" applyBorder="1" applyAlignment="1" applyProtection="1">
      <alignment horizontal="center" vertical="center"/>
      <protection locked="0"/>
    </xf>
    <xf numFmtId="0" fontId="52" fillId="20" borderId="31" xfId="2" applyFont="1" applyFill="1" applyBorder="1" applyAlignment="1" applyProtection="1">
      <alignment horizontal="center" vertical="center"/>
      <protection locked="0"/>
    </xf>
    <xf numFmtId="0" fontId="52" fillId="21" borderId="4" xfId="2" applyFont="1" applyFill="1" applyBorder="1" applyAlignment="1" applyProtection="1">
      <alignment horizontal="center" vertical="center"/>
      <protection locked="0"/>
    </xf>
    <xf numFmtId="0" fontId="52" fillId="8" borderId="4" xfId="2" applyFont="1" applyFill="1" applyBorder="1" applyAlignment="1" applyProtection="1">
      <alignment horizontal="center" vertical="center" wrapText="1"/>
      <protection locked="0"/>
    </xf>
    <xf numFmtId="0" fontId="52" fillId="8" borderId="37" xfId="2" applyFont="1" applyFill="1" applyBorder="1" applyAlignment="1" applyProtection="1">
      <alignment horizontal="center" vertical="center" wrapText="1"/>
      <protection locked="0"/>
    </xf>
    <xf numFmtId="0" fontId="52" fillId="21" borderId="37" xfId="2" applyFont="1" applyFill="1" applyBorder="1" applyAlignment="1" applyProtection="1">
      <alignment horizontal="center" vertical="center"/>
      <protection locked="0"/>
    </xf>
    <xf numFmtId="0" fontId="52" fillId="21" borderId="41" xfId="2" applyFont="1" applyFill="1" applyBorder="1" applyAlignment="1" applyProtection="1">
      <alignment horizontal="center" vertical="center"/>
      <protection locked="0"/>
    </xf>
    <xf numFmtId="0" fontId="52" fillId="19" borderId="42" xfId="2" applyFont="1" applyFill="1" applyBorder="1" applyAlignment="1" applyProtection="1">
      <alignment horizontal="center" vertical="center"/>
      <protection locked="0"/>
    </xf>
    <xf numFmtId="0" fontId="58" fillId="8" borderId="0" xfId="2" applyFont="1" applyFill="1" applyAlignment="1" applyProtection="1">
      <alignment horizontal="left" vertical="center" wrapText="1"/>
      <protection locked="0"/>
    </xf>
    <xf numFmtId="0" fontId="58" fillId="8" borderId="62" xfId="2" applyFont="1" applyFill="1" applyBorder="1" applyAlignment="1" applyProtection="1">
      <alignment horizontal="left" vertical="center" wrapText="1"/>
      <protection locked="0"/>
    </xf>
    <xf numFmtId="14" fontId="59" fillId="0" borderId="19" xfId="2" applyNumberFormat="1" applyFont="1" applyBorder="1" applyAlignment="1" applyProtection="1">
      <alignment horizontal="left" vertical="center" wrapText="1"/>
      <protection locked="0"/>
    </xf>
    <xf numFmtId="0" fontId="0" fillId="10" borderId="0" xfId="0" applyFill="1"/>
    <xf numFmtId="0" fontId="0" fillId="10" borderId="38" xfId="0" applyFill="1" applyBorder="1"/>
    <xf numFmtId="0" fontId="8" fillId="8" borderId="59" xfId="2" applyFont="1" applyFill="1" applyBorder="1" applyAlignment="1">
      <alignment horizontal="right" vertical="center" wrapText="1"/>
    </xf>
    <xf numFmtId="0" fontId="8" fillId="8" borderId="71" xfId="2" applyFont="1" applyFill="1" applyBorder="1" applyAlignment="1">
      <alignment horizontal="right" vertical="center" wrapText="1"/>
    </xf>
    <xf numFmtId="0" fontId="0" fillId="15" borderId="0" xfId="0" applyFill="1"/>
    <xf numFmtId="0" fontId="16" fillId="8" borderId="1" xfId="0" applyFont="1" applyFill="1" applyBorder="1" applyProtection="1">
      <protection locked="0"/>
    </xf>
    <xf numFmtId="0" fontId="16" fillId="8" borderId="63" xfId="0" applyFont="1" applyFill="1" applyBorder="1" applyProtection="1">
      <protection locked="0"/>
    </xf>
    <xf numFmtId="0" fontId="2" fillId="15" borderId="0" xfId="0" applyFont="1" applyFill="1"/>
    <xf numFmtId="0" fontId="2" fillId="15" borderId="0" xfId="0" applyFont="1" applyFill="1" applyAlignment="1">
      <alignment horizontal="center" vertical="center" wrapText="1"/>
    </xf>
    <xf numFmtId="0" fontId="2" fillId="15" borderId="0" xfId="0" applyFont="1" applyFill="1" applyAlignment="1">
      <alignment horizontal="center" vertical="center"/>
    </xf>
    <xf numFmtId="0" fontId="0" fillId="15" borderId="0" xfId="0" applyFill="1" applyAlignment="1">
      <alignment vertical="top" wrapText="1"/>
    </xf>
    <xf numFmtId="0" fontId="15" fillId="8" borderId="4" xfId="0" applyFont="1" applyFill="1" applyBorder="1" applyAlignment="1">
      <alignment horizontal="center" vertical="center"/>
    </xf>
    <xf numFmtId="0" fontId="15" fillId="8" borderId="4" xfId="0" applyFont="1" applyFill="1" applyBorder="1" applyAlignment="1">
      <alignment horizontal="center" vertical="center" wrapText="1"/>
    </xf>
    <xf numFmtId="0" fontId="34" fillId="24" borderId="4" xfId="0" applyFont="1" applyFill="1" applyBorder="1" applyAlignment="1">
      <alignment horizontal="center" vertical="center"/>
    </xf>
    <xf numFmtId="0" fontId="18" fillId="24" borderId="4" xfId="0" applyFont="1" applyFill="1" applyBorder="1" applyAlignment="1">
      <alignment horizontal="center" vertical="center"/>
    </xf>
    <xf numFmtId="0" fontId="32" fillId="24" borderId="4" xfId="0" applyFont="1" applyFill="1" applyBorder="1" applyAlignment="1">
      <alignment horizontal="center" vertical="center" wrapText="1"/>
    </xf>
    <xf numFmtId="0" fontId="20" fillId="24" borderId="4" xfId="0" applyFont="1" applyFill="1" applyBorder="1" applyAlignment="1">
      <alignment horizontal="center" vertical="center" wrapText="1"/>
    </xf>
    <xf numFmtId="164" fontId="0" fillId="15" borderId="0" xfId="0" applyNumberFormat="1" applyFill="1"/>
    <xf numFmtId="0" fontId="0" fillId="25" borderId="0" xfId="0" applyFill="1"/>
    <xf numFmtId="0" fontId="0" fillId="15" borderId="0" xfId="0" applyFill="1" applyAlignment="1">
      <alignment vertical="top"/>
    </xf>
    <xf numFmtId="0" fontId="52" fillId="19" borderId="4" xfId="2" applyFont="1" applyFill="1" applyBorder="1" applyAlignment="1" applyProtection="1">
      <alignment horizontal="center" vertical="center"/>
      <protection locked="0"/>
    </xf>
    <xf numFmtId="0" fontId="59" fillId="18" borderId="1" xfId="2" applyFont="1" applyFill="1" applyBorder="1" applyAlignment="1" applyProtection="1">
      <alignment horizontal="left" vertical="center" wrapText="1"/>
      <protection hidden="1"/>
    </xf>
    <xf numFmtId="0" fontId="59" fillId="18" borderId="63" xfId="2" applyFont="1" applyFill="1" applyBorder="1" applyAlignment="1" applyProtection="1">
      <alignment horizontal="left" vertical="center" wrapText="1"/>
      <protection hidden="1"/>
    </xf>
    <xf numFmtId="0" fontId="32" fillId="33" borderId="78" xfId="0" applyFont="1" applyFill="1" applyBorder="1" applyAlignment="1">
      <alignment horizontal="center" vertical="center" wrapText="1"/>
    </xf>
    <xf numFmtId="0" fontId="20" fillId="33" borderId="4" xfId="0" applyFont="1" applyFill="1" applyBorder="1" applyAlignment="1">
      <alignment horizontal="center" vertical="center" wrapText="1"/>
    </xf>
    <xf numFmtId="0" fontId="20" fillId="34" borderId="78" xfId="0" applyFont="1" applyFill="1" applyBorder="1" applyAlignment="1">
      <alignment horizontal="center" vertical="center"/>
    </xf>
    <xf numFmtId="0" fontId="36" fillId="34" borderId="4" xfId="0" applyFont="1" applyFill="1" applyBorder="1" applyAlignment="1">
      <alignment horizontal="center" vertical="center"/>
    </xf>
    <xf numFmtId="0" fontId="19" fillId="33" borderId="4" xfId="0" applyFont="1" applyFill="1" applyBorder="1" applyAlignment="1">
      <alignment horizontal="center" vertical="center"/>
    </xf>
    <xf numFmtId="0" fontId="19" fillId="34" borderId="4" xfId="0" applyFont="1" applyFill="1" applyBorder="1" applyAlignment="1">
      <alignment horizontal="center" vertical="center" wrapText="1"/>
    </xf>
    <xf numFmtId="0" fontId="33" fillId="24" borderId="4" xfId="0" applyFont="1" applyFill="1" applyBorder="1" applyAlignment="1">
      <alignment horizontal="left" vertical="center" wrapText="1" indent="1"/>
    </xf>
    <xf numFmtId="0" fontId="0" fillId="15" borderId="0" xfId="0" applyFill="1" applyProtection="1">
      <protection hidden="1"/>
    </xf>
    <xf numFmtId="0" fontId="19" fillId="24" borderId="4" xfId="11" applyFont="1" applyFill="1" applyBorder="1" applyAlignment="1" applyProtection="1">
      <alignment horizontal="center" vertical="center" wrapText="1"/>
      <protection hidden="1"/>
    </xf>
    <xf numFmtId="0" fontId="30" fillId="15" borderId="0" xfId="0" applyFont="1" applyFill="1" applyProtection="1">
      <protection hidden="1"/>
    </xf>
    <xf numFmtId="0" fontId="3" fillId="15" borderId="0" xfId="2" applyFill="1" applyProtection="1">
      <protection hidden="1"/>
    </xf>
    <xf numFmtId="0" fontId="0" fillId="15" borderId="0" xfId="0" applyFill="1" applyAlignment="1" applyProtection="1">
      <alignment horizontal="center"/>
      <protection hidden="1"/>
    </xf>
    <xf numFmtId="0" fontId="0" fillId="15" borderId="38" xfId="0" applyFill="1" applyBorder="1" applyProtection="1">
      <protection hidden="1"/>
    </xf>
    <xf numFmtId="0" fontId="30" fillId="22" borderId="29" xfId="2" applyFont="1" applyFill="1" applyBorder="1" applyAlignment="1" applyProtection="1">
      <alignment horizontal="center" vertical="center"/>
      <protection hidden="1"/>
    </xf>
    <xf numFmtId="0" fontId="30" fillId="14" borderId="3" xfId="2" applyFont="1" applyFill="1" applyBorder="1" applyAlignment="1" applyProtection="1">
      <alignment horizontal="center" vertical="center"/>
      <protection hidden="1"/>
    </xf>
    <xf numFmtId="0" fontId="30" fillId="13" borderId="3" xfId="2" applyFont="1" applyFill="1" applyBorder="1" applyAlignment="1" applyProtection="1">
      <alignment horizontal="center" vertical="center"/>
      <protection hidden="1"/>
    </xf>
    <xf numFmtId="0" fontId="30" fillId="7" borderId="3" xfId="2" applyFont="1" applyFill="1" applyBorder="1" applyAlignment="1" applyProtection="1">
      <alignment horizontal="center" vertical="center"/>
      <protection hidden="1"/>
    </xf>
    <xf numFmtId="0" fontId="30" fillId="12" borderId="3" xfId="2" applyFont="1" applyFill="1" applyBorder="1" applyAlignment="1" applyProtection="1">
      <alignment horizontal="center" vertical="center"/>
      <protection hidden="1"/>
    </xf>
    <xf numFmtId="0" fontId="3" fillId="15" borderId="38" xfId="2" applyFill="1" applyBorder="1" applyAlignment="1" applyProtection="1">
      <alignment vertical="center"/>
      <protection hidden="1"/>
    </xf>
    <xf numFmtId="0" fontId="3" fillId="15" borderId="0" xfId="2" applyFill="1" applyAlignment="1" applyProtection="1">
      <alignment vertical="center"/>
      <protection hidden="1"/>
    </xf>
    <xf numFmtId="2" fontId="3" fillId="15" borderId="0" xfId="2" applyNumberFormat="1" applyFill="1" applyAlignment="1" applyProtection="1">
      <alignment horizontal="center" vertical="center"/>
      <protection hidden="1"/>
    </xf>
    <xf numFmtId="0" fontId="4" fillId="27" borderId="4" xfId="1" applyFont="1" applyFill="1" applyBorder="1" applyAlignment="1" applyProtection="1">
      <alignment horizontal="center" vertical="center" wrapText="1"/>
      <protection hidden="1"/>
    </xf>
    <xf numFmtId="0" fontId="4" fillId="28" borderId="4" xfId="1" applyFont="1" applyFill="1" applyBorder="1" applyAlignment="1" applyProtection="1">
      <alignment horizontal="center" vertical="center" wrapText="1"/>
      <protection hidden="1"/>
    </xf>
    <xf numFmtId="0" fontId="4" fillId="15" borderId="0" xfId="2" applyFont="1" applyFill="1" applyAlignment="1" applyProtection="1">
      <alignment horizontal="center" vertical="center"/>
      <protection hidden="1"/>
    </xf>
    <xf numFmtId="9" fontId="10" fillId="24" borderId="4" xfId="2" applyNumberFormat="1" applyFont="1" applyFill="1" applyBorder="1" applyAlignment="1" applyProtection="1">
      <alignment horizontal="center" vertical="center"/>
      <protection hidden="1"/>
    </xf>
    <xf numFmtId="9" fontId="37" fillId="24" borderId="4" xfId="0" applyNumberFormat="1" applyFont="1" applyFill="1" applyBorder="1" applyAlignment="1" applyProtection="1">
      <alignment horizontal="center" vertical="center"/>
      <protection hidden="1"/>
    </xf>
    <xf numFmtId="0" fontId="31" fillId="23" borderId="4" xfId="0" applyFont="1" applyFill="1" applyBorder="1" applyAlignment="1" applyProtection="1">
      <alignment horizontal="center" vertical="center"/>
      <protection hidden="1"/>
    </xf>
    <xf numFmtId="0" fontId="0" fillId="15" borderId="4" xfId="0" applyFill="1" applyBorder="1" applyAlignment="1" applyProtection="1">
      <alignment horizontal="center"/>
      <protection hidden="1"/>
    </xf>
    <xf numFmtId="0" fontId="2" fillId="15" borderId="4" xfId="0" applyFont="1" applyFill="1" applyBorder="1" applyAlignment="1" applyProtection="1">
      <alignment horizontal="center" vertical="center"/>
      <protection hidden="1"/>
    </xf>
    <xf numFmtId="0" fontId="2" fillId="15" borderId="0" xfId="0" applyFont="1" applyFill="1" applyAlignment="1" applyProtection="1">
      <alignment horizontal="center" vertical="center"/>
      <protection hidden="1"/>
    </xf>
    <xf numFmtId="0" fontId="41" fillId="15" borderId="0" xfId="0" applyFont="1" applyFill="1" applyProtection="1">
      <protection hidden="1"/>
    </xf>
    <xf numFmtId="0" fontId="13" fillId="8" borderId="4" xfId="2" applyFont="1" applyFill="1" applyBorder="1" applyAlignment="1">
      <alignment horizontal="left" vertical="center" wrapText="1" indent="1"/>
    </xf>
    <xf numFmtId="0" fontId="13" fillId="8" borderId="28" xfId="2" applyFont="1" applyFill="1" applyBorder="1" applyAlignment="1">
      <alignment horizontal="left" vertical="center" wrapText="1" indent="1"/>
    </xf>
    <xf numFmtId="0" fontId="35" fillId="22" borderId="4" xfId="0" applyFont="1" applyFill="1" applyBorder="1" applyAlignment="1" applyProtection="1">
      <alignment horizontal="center" vertical="center"/>
      <protection hidden="1"/>
    </xf>
    <xf numFmtId="9" fontId="3" fillId="15" borderId="4" xfId="2" applyNumberFormat="1" applyFill="1" applyBorder="1" applyAlignment="1" applyProtection="1">
      <alignment horizontal="center" vertical="center"/>
      <protection hidden="1"/>
    </xf>
    <xf numFmtId="9" fontId="6" fillId="15" borderId="38" xfId="2" applyNumberFormat="1" applyFont="1" applyFill="1" applyBorder="1" applyAlignment="1" applyProtection="1">
      <alignment horizontal="right"/>
      <protection hidden="1"/>
    </xf>
    <xf numFmtId="2" fontId="6" fillId="15" borderId="4" xfId="2" applyNumberFormat="1" applyFont="1" applyFill="1" applyBorder="1" applyAlignment="1" applyProtection="1">
      <alignment horizontal="center" vertical="center"/>
      <protection hidden="1"/>
    </xf>
    <xf numFmtId="10" fontId="49" fillId="15" borderId="4" xfId="0" applyNumberFormat="1" applyFont="1" applyFill="1" applyBorder="1" applyAlignment="1" applyProtection="1">
      <alignment horizontal="center" vertical="center"/>
      <protection hidden="1"/>
    </xf>
    <xf numFmtId="10" fontId="0" fillId="15" borderId="4" xfId="0" applyNumberFormat="1" applyFill="1" applyBorder="1" applyAlignment="1" applyProtection="1">
      <alignment horizontal="center" vertical="center"/>
      <protection hidden="1"/>
    </xf>
    <xf numFmtId="0" fontId="0" fillId="15" borderId="4" xfId="0" applyFill="1" applyBorder="1" applyAlignment="1" applyProtection="1">
      <alignment horizontal="center" vertical="center"/>
      <protection hidden="1"/>
    </xf>
    <xf numFmtId="9" fontId="0" fillId="15" borderId="4" xfId="0" applyNumberFormat="1" applyFill="1" applyBorder="1" applyAlignment="1" applyProtection="1">
      <alignment horizontal="center" vertical="center"/>
      <protection hidden="1"/>
    </xf>
    <xf numFmtId="9" fontId="0" fillId="7" borderId="4" xfId="0" applyNumberFormat="1" applyFill="1" applyBorder="1" applyAlignment="1" applyProtection="1">
      <alignment horizontal="center" vertical="center"/>
      <protection hidden="1"/>
    </xf>
    <xf numFmtId="164" fontId="29" fillId="15" borderId="4" xfId="0" applyNumberFormat="1" applyFont="1" applyFill="1" applyBorder="1" applyAlignment="1" applyProtection="1">
      <alignment horizontal="center" vertical="center"/>
      <protection hidden="1"/>
    </xf>
    <xf numFmtId="164" fontId="29" fillId="15" borderId="0" xfId="0" applyNumberFormat="1" applyFont="1" applyFill="1" applyAlignment="1" applyProtection="1">
      <alignment horizontal="center" vertical="center"/>
      <protection hidden="1"/>
    </xf>
    <xf numFmtId="2" fontId="3" fillId="15" borderId="0" xfId="2" applyNumberFormat="1" applyFill="1" applyAlignment="1" applyProtection="1">
      <alignment vertical="center"/>
      <protection hidden="1"/>
    </xf>
    <xf numFmtId="0" fontId="0" fillId="15" borderId="0" xfId="0" applyFill="1" applyAlignment="1" applyProtection="1">
      <alignment horizontal="center" vertical="center"/>
      <protection hidden="1"/>
    </xf>
    <xf numFmtId="0" fontId="0" fillId="15" borderId="3" xfId="0" applyFill="1" applyBorder="1" applyProtection="1">
      <protection hidden="1"/>
    </xf>
    <xf numFmtId="0" fontId="0" fillId="15" borderId="41" xfId="0" applyFill="1" applyBorder="1" applyProtection="1">
      <protection hidden="1"/>
    </xf>
    <xf numFmtId="9" fontId="0" fillId="15" borderId="41" xfId="0" applyNumberFormat="1" applyFill="1" applyBorder="1" applyAlignment="1" applyProtection="1">
      <alignment horizontal="center" vertical="center"/>
      <protection hidden="1"/>
    </xf>
    <xf numFmtId="0" fontId="13" fillId="8" borderId="58" xfId="2" applyFont="1" applyFill="1" applyBorder="1" applyAlignment="1">
      <alignment horizontal="left" vertical="center" wrapText="1" indent="1"/>
    </xf>
    <xf numFmtId="9" fontId="0" fillId="15" borderId="37" xfId="0" applyNumberFormat="1" applyFill="1" applyBorder="1" applyAlignment="1" applyProtection="1">
      <alignment horizontal="center" vertical="center"/>
      <protection hidden="1"/>
    </xf>
    <xf numFmtId="10" fontId="0" fillId="17" borderId="4" xfId="0" applyNumberFormat="1" applyFill="1" applyBorder="1" applyAlignment="1" applyProtection="1">
      <alignment horizontal="center" vertical="center"/>
      <protection hidden="1"/>
    </xf>
    <xf numFmtId="0" fontId="0" fillId="15" borderId="38" xfId="0" applyFill="1" applyBorder="1" applyAlignment="1" applyProtection="1">
      <alignment horizontal="center" vertical="center"/>
      <protection hidden="1"/>
    </xf>
    <xf numFmtId="9" fontId="3" fillId="15" borderId="0" xfId="2" applyNumberFormat="1" applyFill="1" applyAlignment="1" applyProtection="1">
      <alignment vertical="center"/>
      <protection hidden="1"/>
    </xf>
    <xf numFmtId="0" fontId="13" fillId="8" borderId="35" xfId="2" applyFont="1" applyFill="1" applyBorder="1" applyAlignment="1">
      <alignment horizontal="left" vertical="center" wrapText="1" indent="1"/>
    </xf>
    <xf numFmtId="0" fontId="35" fillId="22" borderId="3" xfId="0" applyFont="1" applyFill="1" applyBorder="1" applyAlignment="1" applyProtection="1">
      <alignment horizontal="center" vertical="center"/>
      <protection hidden="1"/>
    </xf>
    <xf numFmtId="9" fontId="10" fillId="24" borderId="6" xfId="2" applyNumberFormat="1" applyFont="1" applyFill="1" applyBorder="1" applyAlignment="1" applyProtection="1">
      <alignment horizontal="center" vertical="center"/>
      <protection hidden="1"/>
    </xf>
    <xf numFmtId="0" fontId="13" fillId="8" borderId="6" xfId="2" applyFont="1" applyFill="1" applyBorder="1" applyAlignment="1">
      <alignment horizontal="left" vertical="center" wrapText="1" indent="1"/>
    </xf>
    <xf numFmtId="0" fontId="0" fillId="15" borderId="3" xfId="0" applyFill="1" applyBorder="1" applyAlignment="1" applyProtection="1">
      <alignment horizontal="center" vertical="center"/>
      <protection hidden="1"/>
    </xf>
    <xf numFmtId="0" fontId="0" fillId="15" borderId="4" xfId="0" applyFill="1" applyBorder="1" applyProtection="1">
      <protection hidden="1"/>
    </xf>
    <xf numFmtId="0" fontId="0" fillId="15" borderId="41" xfId="0" applyFill="1" applyBorder="1" applyAlignment="1" applyProtection="1">
      <alignment horizontal="center" vertical="center"/>
      <protection hidden="1"/>
    </xf>
    <xf numFmtId="10" fontId="0" fillId="15" borderId="0" xfId="0" applyNumberFormat="1" applyFill="1" applyAlignment="1" applyProtection="1">
      <alignment horizontal="center" vertical="center"/>
      <protection hidden="1"/>
    </xf>
    <xf numFmtId="9" fontId="0" fillId="15" borderId="0" xfId="0" applyNumberFormat="1" applyFill="1" applyAlignment="1" applyProtection="1">
      <alignment horizontal="center" vertical="center"/>
      <protection hidden="1"/>
    </xf>
    <xf numFmtId="0" fontId="9" fillId="15" borderId="37" xfId="2" applyFont="1" applyFill="1" applyBorder="1" applyAlignment="1" applyProtection="1">
      <alignment horizontal="right" vertical="center"/>
      <protection hidden="1"/>
    </xf>
    <xf numFmtId="9" fontId="2" fillId="7" borderId="81" xfId="0" applyNumberFormat="1" applyFont="1" applyFill="1" applyBorder="1" applyAlignment="1" applyProtection="1">
      <alignment horizontal="center" vertical="center"/>
      <protection hidden="1"/>
    </xf>
    <xf numFmtId="0" fontId="23" fillId="7" borderId="52" xfId="0" applyFont="1" applyFill="1" applyBorder="1" applyAlignment="1" applyProtection="1">
      <alignment horizontal="right" vertical="center"/>
      <protection hidden="1"/>
    </xf>
    <xf numFmtId="0" fontId="23" fillId="7" borderId="7" xfId="0" applyFont="1" applyFill="1" applyBorder="1" applyAlignment="1" applyProtection="1">
      <alignment horizontal="center" vertical="center"/>
      <protection hidden="1"/>
    </xf>
    <xf numFmtId="0" fontId="23" fillId="15" borderId="0" xfId="0" applyFont="1" applyFill="1" applyAlignment="1" applyProtection="1">
      <alignment horizontal="center" vertical="center"/>
      <protection hidden="1"/>
    </xf>
    <xf numFmtId="0" fontId="23" fillId="7" borderId="4" xfId="0" applyFont="1" applyFill="1" applyBorder="1" applyAlignment="1" applyProtection="1">
      <alignment horizontal="center" vertical="center"/>
      <protection hidden="1"/>
    </xf>
    <xf numFmtId="10" fontId="13" fillId="17" borderId="4" xfId="0" applyNumberFormat="1" applyFont="1" applyFill="1" applyBorder="1" applyAlignment="1" applyProtection="1">
      <alignment horizontal="center" vertical="center"/>
      <protection hidden="1"/>
    </xf>
    <xf numFmtId="0" fontId="2" fillId="15" borderId="0" xfId="0" applyFont="1" applyFill="1" applyAlignment="1" applyProtection="1">
      <alignment vertical="center"/>
      <protection hidden="1"/>
    </xf>
    <xf numFmtId="0" fontId="19" fillId="15" borderId="0" xfId="0" applyFont="1" applyFill="1" applyAlignment="1" applyProtection="1">
      <alignment vertical="center" wrapText="1"/>
      <protection hidden="1"/>
    </xf>
    <xf numFmtId="0" fontId="9" fillId="15" borderId="4" xfId="2" applyFont="1" applyFill="1" applyBorder="1" applyAlignment="1" applyProtection="1">
      <alignment horizontal="right" vertical="center"/>
      <protection hidden="1"/>
    </xf>
    <xf numFmtId="0" fontId="9" fillId="15" borderId="0" xfId="2" applyFont="1" applyFill="1" applyAlignment="1" applyProtection="1">
      <alignment horizontal="right" vertical="center"/>
      <protection hidden="1"/>
    </xf>
    <xf numFmtId="164" fontId="38" fillId="15" borderId="0" xfId="2" applyNumberFormat="1" applyFont="1" applyFill="1" applyAlignment="1" applyProtection="1">
      <alignment horizontal="center" vertical="center"/>
      <protection hidden="1"/>
    </xf>
    <xf numFmtId="164" fontId="3" fillId="15" borderId="0" xfId="2" applyNumberFormat="1" applyFill="1" applyAlignment="1" applyProtection="1">
      <alignment horizontal="center" vertical="center"/>
      <protection hidden="1"/>
    </xf>
    <xf numFmtId="0" fontId="36" fillId="15" borderId="0" xfId="2" applyFont="1" applyFill="1" applyAlignment="1" applyProtection="1">
      <alignment horizontal="right" vertical="center"/>
      <protection hidden="1"/>
    </xf>
    <xf numFmtId="164" fontId="3" fillId="15" borderId="0" xfId="2" applyNumberFormat="1" applyFill="1" applyAlignment="1" applyProtection="1">
      <alignment horizontal="right" vertical="center"/>
      <protection hidden="1"/>
    </xf>
    <xf numFmtId="0" fontId="3" fillId="15" borderId="0" xfId="2" applyFill="1" applyAlignment="1" applyProtection="1">
      <alignment horizontal="left" vertical="center"/>
      <protection hidden="1"/>
    </xf>
    <xf numFmtId="10" fontId="0" fillId="15" borderId="0" xfId="0" applyNumberFormat="1" applyFill="1" applyProtection="1">
      <protection hidden="1"/>
    </xf>
    <xf numFmtId="0" fontId="17" fillId="15" borderId="0" xfId="2" applyFont="1" applyFill="1" applyAlignment="1" applyProtection="1">
      <alignment vertical="top" wrapText="1"/>
      <protection hidden="1"/>
    </xf>
    <xf numFmtId="0" fontId="17" fillId="15" borderId="0" xfId="2" applyFont="1" applyFill="1" applyAlignment="1" applyProtection="1">
      <alignment horizontal="center" vertical="top" wrapText="1"/>
      <protection hidden="1"/>
    </xf>
    <xf numFmtId="0" fontId="10" fillId="16" borderId="2" xfId="2" applyFont="1" applyFill="1" applyBorder="1" applyAlignment="1" applyProtection="1">
      <alignment horizontal="center" vertical="center"/>
      <protection hidden="1"/>
    </xf>
    <xf numFmtId="0" fontId="3" fillId="8" borderId="1" xfId="2" applyFill="1" applyBorder="1" applyAlignment="1" applyProtection="1">
      <alignment horizontal="center" vertical="center"/>
      <protection locked="0"/>
    </xf>
    <xf numFmtId="0" fontId="3" fillId="15" borderId="0" xfId="2" applyFill="1" applyAlignment="1" applyProtection="1">
      <alignment horizontal="center" vertical="center"/>
      <protection hidden="1"/>
    </xf>
    <xf numFmtId="0" fontId="3" fillId="8" borderId="9" xfId="2" applyFill="1" applyBorder="1" applyAlignment="1" applyProtection="1">
      <alignment horizontal="center" vertical="center"/>
      <protection locked="0"/>
    </xf>
    <xf numFmtId="0" fontId="16" fillId="15" borderId="0" xfId="0" applyFont="1" applyFill="1" applyProtection="1">
      <protection hidden="1"/>
    </xf>
    <xf numFmtId="0" fontId="0" fillId="10" borderId="0" xfId="0" applyFill="1" applyProtection="1">
      <protection hidden="1"/>
    </xf>
    <xf numFmtId="0" fontId="46" fillId="31" borderId="4" xfId="11" applyFont="1" applyFill="1" applyBorder="1" applyAlignment="1" applyProtection="1">
      <alignment horizontal="center" vertical="center" wrapText="1"/>
      <protection hidden="1"/>
    </xf>
    <xf numFmtId="0" fontId="3" fillId="10" borderId="38" xfId="2" applyFill="1" applyBorder="1" applyProtection="1">
      <protection hidden="1"/>
    </xf>
    <xf numFmtId="0" fontId="3" fillId="10" borderId="0" xfId="2" applyFill="1" applyProtection="1">
      <protection hidden="1"/>
    </xf>
    <xf numFmtId="0" fontId="30" fillId="22" borderId="35" xfId="2" applyFont="1" applyFill="1" applyBorder="1" applyAlignment="1" applyProtection="1">
      <alignment horizontal="center" vertical="center"/>
      <protection hidden="1"/>
    </xf>
    <xf numFmtId="0" fontId="30" fillId="12" borderId="39" xfId="2" applyFont="1" applyFill="1" applyBorder="1" applyAlignment="1" applyProtection="1">
      <alignment horizontal="center" vertical="center"/>
      <protection hidden="1"/>
    </xf>
    <xf numFmtId="0" fontId="0" fillId="10" borderId="38" xfId="0" applyFill="1" applyBorder="1" applyProtection="1">
      <protection hidden="1"/>
    </xf>
    <xf numFmtId="2" fontId="3" fillId="10" borderId="0" xfId="2" applyNumberFormat="1" applyFill="1" applyAlignment="1" applyProtection="1">
      <alignment horizontal="center" vertical="center"/>
      <protection hidden="1"/>
    </xf>
    <xf numFmtId="0" fontId="0" fillId="10" borderId="46" xfId="0" applyFill="1" applyBorder="1" applyProtection="1">
      <protection hidden="1"/>
    </xf>
    <xf numFmtId="0" fontId="4" fillId="10" borderId="0" xfId="2" applyFont="1" applyFill="1" applyAlignment="1" applyProtection="1">
      <alignment horizontal="center" vertical="center"/>
      <protection hidden="1"/>
    </xf>
    <xf numFmtId="0" fontId="3" fillId="10" borderId="0" xfId="2" applyFill="1" applyAlignment="1" applyProtection="1">
      <alignment vertical="center"/>
      <protection hidden="1"/>
    </xf>
    <xf numFmtId="9" fontId="48" fillId="31" borderId="4" xfId="2" applyNumberFormat="1" applyFont="1" applyFill="1" applyBorder="1" applyAlignment="1" applyProtection="1">
      <alignment horizontal="center" vertical="center"/>
      <protection hidden="1"/>
    </xf>
    <xf numFmtId="2" fontId="3" fillId="10" borderId="4" xfId="2" applyNumberFormat="1" applyFill="1" applyBorder="1" applyAlignment="1" applyProtection="1">
      <alignment horizontal="center" vertical="center"/>
      <protection hidden="1"/>
    </xf>
    <xf numFmtId="0" fontId="14" fillId="9" borderId="4" xfId="2" applyFont="1" applyFill="1" applyBorder="1" applyAlignment="1">
      <alignment horizontal="center" vertical="center"/>
    </xf>
    <xf numFmtId="9" fontId="3" fillId="10" borderId="4" xfId="2" applyNumberFormat="1" applyFill="1" applyBorder="1" applyAlignment="1" applyProtection="1">
      <alignment horizontal="center" vertical="center"/>
      <protection hidden="1"/>
    </xf>
    <xf numFmtId="0" fontId="3" fillId="10" borderId="38" xfId="2" applyFill="1" applyBorder="1" applyAlignment="1" applyProtection="1">
      <alignment vertical="center"/>
      <protection hidden="1"/>
    </xf>
    <xf numFmtId="0" fontId="6" fillId="10" borderId="4" xfId="2" applyFont="1" applyFill="1" applyBorder="1" applyAlignment="1" applyProtection="1">
      <alignment horizontal="center" vertical="center"/>
      <protection hidden="1"/>
    </xf>
    <xf numFmtId="9" fontId="6" fillId="10" borderId="4" xfId="9" applyFont="1" applyFill="1" applyBorder="1" applyAlignment="1" applyProtection="1">
      <alignment horizontal="center" vertical="center"/>
      <protection hidden="1"/>
    </xf>
    <xf numFmtId="2" fontId="3" fillId="10" borderId="0" xfId="2" applyNumberFormat="1" applyFill="1" applyAlignment="1" applyProtection="1">
      <alignment vertical="center"/>
      <protection hidden="1"/>
    </xf>
    <xf numFmtId="9" fontId="3" fillId="10" borderId="38" xfId="2" applyNumberFormat="1" applyFill="1" applyBorder="1" applyAlignment="1" applyProtection="1">
      <alignment vertical="center"/>
      <protection hidden="1"/>
    </xf>
    <xf numFmtId="9" fontId="3" fillId="10" borderId="0" xfId="2" applyNumberFormat="1" applyFill="1" applyAlignment="1" applyProtection="1">
      <alignment vertical="center"/>
      <protection hidden="1"/>
    </xf>
    <xf numFmtId="0" fontId="0" fillId="15" borderId="37" xfId="0" applyFill="1" applyBorder="1" applyProtection="1">
      <protection hidden="1"/>
    </xf>
    <xf numFmtId="0" fontId="13" fillId="8" borderId="29" xfId="2" applyFont="1" applyFill="1" applyBorder="1" applyAlignment="1">
      <alignment horizontal="left" vertical="center" wrapText="1" indent="1"/>
    </xf>
    <xf numFmtId="0" fontId="0" fillId="15" borderId="46" xfId="0" applyFill="1" applyBorder="1" applyAlignment="1" applyProtection="1">
      <alignment horizontal="center" vertical="center"/>
      <protection hidden="1"/>
    </xf>
    <xf numFmtId="0" fontId="0" fillId="15" borderId="43" xfId="0" applyFill="1" applyBorder="1" applyAlignment="1" applyProtection="1">
      <alignment horizontal="center" vertical="center"/>
      <protection hidden="1"/>
    </xf>
    <xf numFmtId="0" fontId="0" fillId="15" borderId="40" xfId="0" applyFill="1" applyBorder="1" applyAlignment="1" applyProtection="1">
      <alignment horizontal="center" vertical="center"/>
      <protection hidden="1"/>
    </xf>
    <xf numFmtId="0" fontId="13" fillId="0" borderId="34" xfId="2" applyFont="1" applyBorder="1" applyAlignment="1">
      <alignment horizontal="left" vertical="center" wrapText="1" indent="1"/>
    </xf>
    <xf numFmtId="0" fontId="13" fillId="0" borderId="75" xfId="2" applyFont="1" applyBorder="1" applyAlignment="1">
      <alignment horizontal="left" vertical="center" wrapText="1" indent="1"/>
    </xf>
    <xf numFmtId="0" fontId="13" fillId="0" borderId="86" xfId="2" applyFont="1" applyBorder="1" applyAlignment="1">
      <alignment horizontal="left" vertical="center" wrapText="1" indent="1"/>
    </xf>
    <xf numFmtId="9" fontId="0" fillId="10" borderId="38" xfId="0" applyNumberFormat="1" applyFill="1" applyBorder="1" applyProtection="1">
      <protection hidden="1"/>
    </xf>
    <xf numFmtId="9" fontId="0" fillId="10" borderId="0" xfId="0" applyNumberFormat="1" applyFill="1" applyProtection="1">
      <protection hidden="1"/>
    </xf>
    <xf numFmtId="0" fontId="13" fillId="0" borderId="76" xfId="2" applyFont="1" applyBorder="1" applyAlignment="1">
      <alignment horizontal="left" vertical="center" wrapText="1" indent="1"/>
    </xf>
    <xf numFmtId="0" fontId="14" fillId="9" borderId="32" xfId="2" applyFont="1" applyFill="1" applyBorder="1" applyAlignment="1">
      <alignment horizontal="center" vertical="center"/>
    </xf>
    <xf numFmtId="0" fontId="13" fillId="19" borderId="31" xfId="2" applyFont="1" applyFill="1" applyBorder="1" applyAlignment="1">
      <alignment horizontal="left" vertical="center" wrapText="1" indent="1"/>
    </xf>
    <xf numFmtId="0" fontId="13" fillId="20" borderId="30" xfId="2" applyFont="1" applyFill="1" applyBorder="1" applyAlignment="1">
      <alignment horizontal="left" vertical="center" wrapText="1" indent="1"/>
    </xf>
    <xf numFmtId="0" fontId="14" fillId="9" borderId="77" xfId="2" applyFont="1" applyFill="1" applyBorder="1" applyAlignment="1">
      <alignment horizontal="center" vertical="center"/>
    </xf>
    <xf numFmtId="0" fontId="13" fillId="0" borderId="6" xfId="2" applyFont="1" applyBorder="1" applyAlignment="1">
      <alignment horizontal="left" vertical="center" wrapText="1" indent="1"/>
    </xf>
    <xf numFmtId="0" fontId="13" fillId="0" borderId="4" xfId="2" applyFont="1" applyBorder="1" applyAlignment="1">
      <alignment horizontal="left" vertical="center" wrapText="1" indent="1"/>
    </xf>
    <xf numFmtId="9" fontId="48" fillId="31" borderId="4" xfId="0" applyNumberFormat="1" applyFont="1" applyFill="1" applyBorder="1" applyAlignment="1" applyProtection="1">
      <alignment horizontal="center" vertical="center"/>
      <protection hidden="1"/>
    </xf>
    <xf numFmtId="0" fontId="13" fillId="0" borderId="37" xfId="2" applyFont="1" applyBorder="1" applyAlignment="1">
      <alignment horizontal="left" vertical="center" wrapText="1" indent="1"/>
    </xf>
    <xf numFmtId="9" fontId="3" fillId="18" borderId="4" xfId="2" applyNumberFormat="1" applyFill="1" applyBorder="1" applyAlignment="1" applyProtection="1">
      <alignment horizontal="center" vertical="center"/>
      <protection hidden="1"/>
    </xf>
    <xf numFmtId="0" fontId="13" fillId="0" borderId="41" xfId="2" applyFont="1" applyBorder="1" applyAlignment="1">
      <alignment horizontal="left" vertical="center" wrapText="1" indent="1"/>
    </xf>
    <xf numFmtId="0" fontId="9" fillId="10" borderId="37" xfId="2" applyFont="1" applyFill="1" applyBorder="1" applyAlignment="1" applyProtection="1">
      <alignment horizontal="right" vertical="center"/>
      <protection hidden="1"/>
    </xf>
    <xf numFmtId="0" fontId="2" fillId="10" borderId="0" xfId="0" applyFont="1" applyFill="1" applyAlignment="1" applyProtection="1">
      <alignment vertical="center"/>
      <protection hidden="1"/>
    </xf>
    <xf numFmtId="0" fontId="9" fillId="10" borderId="4" xfId="2" applyFont="1" applyFill="1" applyBorder="1" applyAlignment="1" applyProtection="1">
      <alignment horizontal="right" vertical="center"/>
      <protection hidden="1"/>
    </xf>
    <xf numFmtId="0" fontId="38" fillId="10" borderId="0" xfId="2" applyFont="1" applyFill="1" applyAlignment="1" applyProtection="1">
      <alignment horizontal="right" vertical="center"/>
      <protection hidden="1"/>
    </xf>
    <xf numFmtId="164" fontId="38" fillId="10" borderId="0" xfId="2" applyNumberFormat="1" applyFont="1" applyFill="1" applyAlignment="1" applyProtection="1">
      <alignment horizontal="right" vertical="center"/>
      <protection hidden="1"/>
    </xf>
    <xf numFmtId="0" fontId="38" fillId="10" borderId="0" xfId="2" applyFont="1" applyFill="1" applyAlignment="1" applyProtection="1">
      <alignment horizontal="left" vertical="center"/>
      <protection hidden="1"/>
    </xf>
    <xf numFmtId="0" fontId="3" fillId="18" borderId="0" xfId="2" applyFill="1" applyProtection="1">
      <protection hidden="1"/>
    </xf>
    <xf numFmtId="164" fontId="3" fillId="10" borderId="0" xfId="2" applyNumberFormat="1" applyFill="1" applyAlignment="1" applyProtection="1">
      <alignment horizontal="right" vertical="center"/>
      <protection hidden="1"/>
    </xf>
    <xf numFmtId="0" fontId="3" fillId="10" borderId="10" xfId="2" applyFill="1" applyBorder="1" applyAlignment="1" applyProtection="1">
      <alignment horizontal="left" vertical="center"/>
      <protection hidden="1"/>
    </xf>
    <xf numFmtId="0" fontId="17" fillId="10" borderId="0" xfId="2" applyFont="1" applyFill="1" applyAlignment="1" applyProtection="1">
      <alignment vertical="top" wrapText="1"/>
      <protection hidden="1"/>
    </xf>
    <xf numFmtId="0" fontId="17" fillId="10" borderId="0" xfId="2" applyFont="1" applyFill="1" applyAlignment="1" applyProtection="1">
      <alignment horizontal="center" vertical="top" wrapText="1"/>
      <protection hidden="1"/>
    </xf>
    <xf numFmtId="0" fontId="3" fillId="10" borderId="0" xfId="2" applyFill="1" applyAlignment="1" applyProtection="1">
      <alignment horizontal="center" vertical="center"/>
      <protection hidden="1"/>
    </xf>
    <xf numFmtId="0" fontId="16" fillId="10" borderId="0" xfId="0" applyFont="1" applyFill="1" applyProtection="1">
      <protection hidden="1"/>
    </xf>
    <xf numFmtId="0" fontId="4" fillId="10" borderId="0" xfId="2" applyFont="1" applyFill="1" applyAlignment="1" applyProtection="1">
      <alignment horizontal="left" vertical="center"/>
      <protection hidden="1"/>
    </xf>
    <xf numFmtId="0" fontId="3" fillId="10" borderId="38" xfId="2" applyFill="1" applyBorder="1" applyAlignment="1" applyProtection="1">
      <alignment horizontal="center" vertical="center"/>
      <protection hidden="1"/>
    </xf>
    <xf numFmtId="0" fontId="51" fillId="22" borderId="28" xfId="2" applyFont="1" applyFill="1" applyBorder="1" applyAlignment="1" applyProtection="1">
      <alignment horizontal="center" vertical="center"/>
      <protection locked="0" hidden="1"/>
    </xf>
    <xf numFmtId="0" fontId="52" fillId="19" borderId="29" xfId="2" applyFont="1" applyFill="1" applyBorder="1" applyAlignment="1" applyProtection="1">
      <alignment horizontal="center" vertical="center"/>
      <protection locked="0" hidden="1"/>
    </xf>
    <xf numFmtId="0" fontId="51" fillId="22" borderId="29" xfId="2" applyFont="1" applyFill="1" applyBorder="1" applyAlignment="1" applyProtection="1">
      <alignment horizontal="center" vertical="center"/>
      <protection locked="0" hidden="1"/>
    </xf>
    <xf numFmtId="0" fontId="51" fillId="22" borderId="3" xfId="2" applyFont="1" applyFill="1" applyBorder="1" applyAlignment="1" applyProtection="1">
      <alignment horizontal="center" vertical="center"/>
      <protection locked="0" hidden="1"/>
    </xf>
    <xf numFmtId="0" fontId="52" fillId="20" borderId="33" xfId="2" applyFont="1" applyFill="1" applyBorder="1" applyAlignment="1" applyProtection="1">
      <alignment horizontal="center" vertical="center"/>
      <protection locked="0" hidden="1"/>
    </xf>
    <xf numFmtId="9" fontId="48" fillId="31" borderId="6" xfId="2" applyNumberFormat="1" applyFont="1" applyFill="1" applyBorder="1" applyAlignment="1" applyProtection="1">
      <alignment horizontal="center" vertical="center"/>
      <protection hidden="1"/>
    </xf>
    <xf numFmtId="0" fontId="52" fillId="20" borderId="31" xfId="2" applyFont="1" applyFill="1" applyBorder="1" applyAlignment="1" applyProtection="1">
      <alignment horizontal="center" vertical="center"/>
      <protection locked="0" hidden="1"/>
    </xf>
    <xf numFmtId="0" fontId="52" fillId="21" borderId="4" xfId="2" applyFont="1" applyFill="1" applyBorder="1" applyAlignment="1" applyProtection="1">
      <alignment horizontal="center" vertical="center"/>
      <protection locked="0" hidden="1"/>
    </xf>
    <xf numFmtId="0" fontId="14" fillId="9" borderId="4" xfId="2" applyFont="1" applyFill="1" applyBorder="1" applyAlignment="1" applyProtection="1">
      <alignment horizontal="center" vertical="center"/>
      <protection hidden="1"/>
    </xf>
    <xf numFmtId="0" fontId="13" fillId="0" borderId="4" xfId="2" applyFont="1" applyBorder="1" applyAlignment="1" applyProtection="1">
      <alignment horizontal="left" vertical="center" wrapText="1" indent="1"/>
      <protection hidden="1"/>
    </xf>
    <xf numFmtId="0" fontId="13" fillId="0" borderId="34" xfId="2" applyFont="1" applyBorder="1" applyAlignment="1" applyProtection="1">
      <alignment horizontal="left" vertical="center" wrapText="1" indent="1"/>
      <protection hidden="1"/>
    </xf>
    <xf numFmtId="9" fontId="48" fillId="31" borderId="6" xfId="0" applyNumberFormat="1" applyFont="1" applyFill="1" applyBorder="1" applyAlignment="1" applyProtection="1">
      <alignment horizontal="center" vertical="center"/>
      <protection hidden="1"/>
    </xf>
    <xf numFmtId="0" fontId="52" fillId="8" borderId="4" xfId="2" applyFont="1" applyFill="1" applyBorder="1" applyAlignment="1" applyProtection="1">
      <alignment horizontal="center" vertical="center" wrapText="1"/>
      <protection locked="0" hidden="1"/>
    </xf>
    <xf numFmtId="0" fontId="52" fillId="8" borderId="37" xfId="2" applyFont="1" applyFill="1" applyBorder="1" applyAlignment="1" applyProtection="1">
      <alignment horizontal="center" vertical="center" wrapText="1"/>
      <protection locked="0" hidden="1"/>
    </xf>
    <xf numFmtId="0" fontId="51" fillId="22" borderId="4" xfId="2" applyFont="1" applyFill="1" applyBorder="1" applyAlignment="1" applyProtection="1">
      <alignment horizontal="center" vertical="center"/>
      <protection locked="0" hidden="1"/>
    </xf>
    <xf numFmtId="0" fontId="52" fillId="21" borderId="37" xfId="2" applyFont="1" applyFill="1" applyBorder="1" applyAlignment="1" applyProtection="1">
      <alignment horizontal="center" vertical="center"/>
      <protection locked="0" hidden="1"/>
    </xf>
    <xf numFmtId="0" fontId="51" fillId="22" borderId="42" xfId="2" applyFont="1" applyFill="1" applyBorder="1" applyAlignment="1" applyProtection="1">
      <alignment horizontal="center" vertical="center"/>
      <protection locked="0" hidden="1"/>
    </xf>
    <xf numFmtId="0" fontId="52" fillId="21" borderId="41" xfId="2" applyFont="1" applyFill="1" applyBorder="1" applyAlignment="1" applyProtection="1">
      <alignment horizontal="center" vertical="center"/>
      <protection locked="0" hidden="1"/>
    </xf>
    <xf numFmtId="0" fontId="63" fillId="18" borderId="0" xfId="2" applyFont="1" applyFill="1" applyAlignment="1" applyProtection="1">
      <alignment horizontal="left" vertical="center"/>
      <protection hidden="1"/>
    </xf>
    <xf numFmtId="9" fontId="7" fillId="10" borderId="0" xfId="2" applyNumberFormat="1" applyFont="1" applyFill="1" applyAlignment="1" applyProtection="1">
      <alignment vertical="center"/>
      <protection hidden="1"/>
    </xf>
    <xf numFmtId="0" fontId="7" fillId="10" borderId="38" xfId="2" applyFont="1" applyFill="1" applyBorder="1" applyAlignment="1" applyProtection="1">
      <alignment vertical="center"/>
      <protection hidden="1"/>
    </xf>
    <xf numFmtId="0" fontId="62" fillId="10" borderId="0" xfId="2" applyFont="1" applyFill="1" applyAlignment="1" applyProtection="1">
      <alignment horizontal="center" vertical="center"/>
      <protection hidden="1"/>
    </xf>
    <xf numFmtId="0" fontId="61" fillId="10" borderId="0" xfId="2" applyFont="1" applyFill="1" applyAlignment="1" applyProtection="1">
      <alignment vertical="top" wrapText="1"/>
      <protection hidden="1"/>
    </xf>
    <xf numFmtId="0" fontId="4" fillId="26" borderId="6" xfId="2" applyFont="1" applyFill="1" applyBorder="1" applyAlignment="1" applyProtection="1">
      <alignment horizontal="center" vertical="center" wrapText="1"/>
      <protection hidden="1"/>
    </xf>
    <xf numFmtId="0" fontId="0" fillId="10" borderId="0" xfId="0" applyFill="1" applyAlignment="1" applyProtection="1">
      <alignment wrapText="1"/>
      <protection hidden="1"/>
    </xf>
    <xf numFmtId="164" fontId="30" fillId="24" borderId="4" xfId="0" applyNumberFormat="1" applyFont="1" applyFill="1" applyBorder="1" applyAlignment="1" applyProtection="1">
      <alignment horizontal="center" vertical="center"/>
      <protection hidden="1"/>
    </xf>
    <xf numFmtId="164" fontId="40" fillId="24" borderId="4" xfId="0" applyNumberFormat="1" applyFont="1" applyFill="1" applyBorder="1" applyAlignment="1" applyProtection="1">
      <alignment horizontal="center" vertical="center"/>
      <protection hidden="1"/>
    </xf>
    <xf numFmtId="164" fontId="39" fillId="33" borderId="4" xfId="0" applyNumberFormat="1" applyFont="1" applyFill="1" applyBorder="1" applyAlignment="1" applyProtection="1">
      <alignment horizontal="center" vertical="center"/>
      <protection hidden="1"/>
    </xf>
    <xf numFmtId="164" fontId="40" fillId="33" borderId="4" xfId="0" applyNumberFormat="1" applyFont="1" applyFill="1" applyBorder="1" applyAlignment="1" applyProtection="1">
      <alignment horizontal="center" vertical="center"/>
      <protection hidden="1"/>
    </xf>
    <xf numFmtId="164" fontId="67" fillId="34" borderId="4" xfId="0" applyNumberFormat="1" applyFont="1" applyFill="1" applyBorder="1" applyAlignment="1" applyProtection="1">
      <alignment horizontal="center" vertical="center"/>
      <protection hidden="1"/>
    </xf>
    <xf numFmtId="0" fontId="4" fillId="26" borderId="4" xfId="2" applyFont="1" applyFill="1" applyBorder="1" applyAlignment="1" applyProtection="1">
      <alignment horizontal="center" vertical="center" wrapText="1"/>
      <protection hidden="1"/>
    </xf>
    <xf numFmtId="0" fontId="30" fillId="19" borderId="46" xfId="2" applyFont="1" applyFill="1" applyBorder="1" applyAlignment="1" applyProtection="1">
      <alignment horizontal="center" vertical="center"/>
      <protection hidden="1"/>
    </xf>
    <xf numFmtId="0" fontId="30" fillId="19" borderId="22" xfId="2" applyFont="1" applyFill="1" applyBorder="1" applyAlignment="1" applyProtection="1">
      <alignment horizontal="center" vertical="center"/>
      <protection hidden="1"/>
    </xf>
    <xf numFmtId="0" fontId="19" fillId="24" borderId="20" xfId="11" applyFont="1" applyFill="1" applyBorder="1" applyAlignment="1" applyProtection="1">
      <alignment horizontal="center" vertical="center" wrapText="1"/>
      <protection hidden="1"/>
    </xf>
    <xf numFmtId="0" fontId="9" fillId="10" borderId="0" xfId="2" applyFont="1" applyFill="1" applyAlignment="1" applyProtection="1">
      <alignment horizontal="right" vertical="center"/>
      <protection hidden="1"/>
    </xf>
    <xf numFmtId="0" fontId="8" fillId="8" borderId="26" xfId="2" applyFont="1" applyFill="1" applyBorder="1" applyAlignment="1">
      <alignment horizontal="right" vertical="center" wrapText="1"/>
    </xf>
    <xf numFmtId="0" fontId="58" fillId="8" borderId="44" xfId="2" applyFont="1" applyFill="1" applyBorder="1" applyAlignment="1" applyProtection="1">
      <alignment horizontal="left" vertical="center" wrapText="1"/>
      <protection locked="0"/>
    </xf>
    <xf numFmtId="0" fontId="58" fillId="8" borderId="43" xfId="2" applyFont="1" applyFill="1" applyBorder="1" applyAlignment="1" applyProtection="1">
      <alignment horizontal="left" vertical="center" wrapText="1"/>
      <protection locked="0"/>
    </xf>
    <xf numFmtId="0" fontId="58" fillId="8" borderId="80" xfId="2" applyFont="1" applyFill="1" applyBorder="1" applyAlignment="1" applyProtection="1">
      <alignment horizontal="left" vertical="center" wrapText="1"/>
      <protection locked="0"/>
    </xf>
    <xf numFmtId="0" fontId="46" fillId="31" borderId="20" xfId="11" applyFont="1" applyFill="1" applyBorder="1" applyAlignment="1" applyProtection="1">
      <alignment horizontal="center" vertical="center" wrapText="1"/>
      <protection hidden="1"/>
    </xf>
    <xf numFmtId="0" fontId="9" fillId="10" borderId="0" xfId="2" applyFont="1" applyFill="1" applyAlignment="1" applyProtection="1">
      <alignment horizontal="center" vertical="center"/>
      <protection hidden="1"/>
    </xf>
    <xf numFmtId="0" fontId="0" fillId="10" borderId="0" xfId="0" applyFill="1" applyAlignment="1" applyProtection="1">
      <alignment horizontal="center"/>
      <protection hidden="1"/>
    </xf>
    <xf numFmtId="0" fontId="38" fillId="10" borderId="0" xfId="2" applyFont="1" applyFill="1" applyAlignment="1" applyProtection="1">
      <alignment horizontal="center" vertical="center"/>
      <protection hidden="1"/>
    </xf>
    <xf numFmtId="0" fontId="52" fillId="8" borderId="4" xfId="2" applyFont="1" applyFill="1" applyBorder="1" applyAlignment="1" applyProtection="1">
      <alignment horizontal="center" vertical="center" wrapText="1"/>
    </xf>
    <xf numFmtId="0" fontId="10" fillId="8" borderId="0" xfId="2" applyFont="1" applyFill="1" applyAlignment="1" applyProtection="1">
      <alignment horizontal="center" vertical="center"/>
      <protection hidden="1"/>
    </xf>
    <xf numFmtId="0" fontId="3" fillId="8" borderId="0" xfId="2" applyFill="1" applyAlignment="1" applyProtection="1">
      <alignment horizontal="center" vertical="center"/>
    </xf>
    <xf numFmtId="0" fontId="16" fillId="8" borderId="0" xfId="0" applyFont="1" applyFill="1" applyProtection="1"/>
    <xf numFmtId="0" fontId="16" fillId="8" borderId="0" xfId="0" applyFont="1" applyFill="1" applyAlignment="1" applyProtection="1">
      <alignment horizontal="center"/>
    </xf>
    <xf numFmtId="0" fontId="10" fillId="16" borderId="4" xfId="2" applyFont="1" applyFill="1" applyBorder="1" applyAlignment="1" applyProtection="1">
      <alignment horizontal="center" vertical="center"/>
      <protection hidden="1"/>
    </xf>
    <xf numFmtId="0" fontId="3" fillId="0" borderId="4" xfId="2" applyBorder="1" applyAlignment="1" applyProtection="1">
      <alignment horizontal="center" vertical="center"/>
      <protection locked="0"/>
    </xf>
    <xf numFmtId="0" fontId="16" fillId="0" borderId="4" xfId="0" applyFont="1" applyBorder="1" applyProtection="1">
      <protection locked="0"/>
    </xf>
    <xf numFmtId="0" fontId="0" fillId="10" borderId="0" xfId="0" applyFill="1" applyProtection="1"/>
    <xf numFmtId="0" fontId="0" fillId="10" borderId="0" xfId="0" applyFill="1" applyAlignment="1" applyProtection="1">
      <alignment horizontal="center"/>
    </xf>
    <xf numFmtId="0" fontId="0" fillId="10" borderId="38" xfId="0" applyFill="1" applyBorder="1" applyProtection="1"/>
    <xf numFmtId="0" fontId="0" fillId="30" borderId="68" xfId="0" applyFill="1" applyBorder="1" applyAlignment="1" applyProtection="1">
      <alignment vertical="center"/>
    </xf>
    <xf numFmtId="0" fontId="0" fillId="30" borderId="69" xfId="0" applyFill="1" applyBorder="1" applyAlignment="1" applyProtection="1">
      <alignment vertical="center"/>
    </xf>
    <xf numFmtId="0" fontId="8" fillId="15" borderId="47" xfId="2" applyFont="1" applyFill="1" applyBorder="1" applyAlignment="1" applyProtection="1">
      <alignment horizontal="right" vertical="center" wrapText="1"/>
    </xf>
    <xf numFmtId="0" fontId="8" fillId="15" borderId="6" xfId="2" applyFont="1" applyFill="1" applyBorder="1" applyAlignment="1" applyProtection="1">
      <alignment horizontal="right" vertical="center" wrapText="1"/>
    </xf>
    <xf numFmtId="0" fontId="8" fillId="15" borderId="47" xfId="2" applyFont="1" applyFill="1" applyBorder="1" applyAlignment="1" applyProtection="1">
      <alignment horizontal="right" vertical="center"/>
    </xf>
    <xf numFmtId="0" fontId="8" fillId="15" borderId="6" xfId="2" applyFont="1" applyFill="1" applyBorder="1" applyAlignment="1" applyProtection="1">
      <alignment horizontal="right" vertical="center"/>
    </xf>
    <xf numFmtId="0" fontId="41" fillId="18" borderId="38" xfId="0" applyFont="1" applyFill="1" applyBorder="1" applyProtection="1"/>
    <xf numFmtId="0" fontId="0" fillId="30" borderId="70" xfId="0" applyFill="1" applyBorder="1" applyAlignment="1" applyProtection="1">
      <alignment vertical="center"/>
    </xf>
    <xf numFmtId="0" fontId="14" fillId="9" borderId="4" xfId="2" applyFont="1" applyFill="1" applyBorder="1" applyAlignment="1" applyProtection="1">
      <alignment horizontal="center" vertical="center"/>
    </xf>
    <xf numFmtId="0" fontId="13" fillId="8" borderId="6" xfId="2" applyFont="1" applyFill="1" applyBorder="1" applyAlignment="1" applyProtection="1">
      <alignment horizontal="left" vertical="center" wrapText="1" indent="1"/>
    </xf>
    <xf numFmtId="0" fontId="13" fillId="8" borderId="4" xfId="2" applyFont="1" applyFill="1" applyBorder="1" applyAlignment="1" applyProtection="1">
      <alignment horizontal="left" vertical="center" wrapText="1" indent="1"/>
    </xf>
    <xf numFmtId="0" fontId="13" fillId="8" borderId="4" xfId="2" applyFont="1" applyFill="1" applyBorder="1" applyAlignment="1" applyProtection="1">
      <alignment horizontal="center" vertical="center" wrapText="1"/>
    </xf>
    <xf numFmtId="0" fontId="51" fillId="22" borderId="28" xfId="2" applyFont="1" applyFill="1" applyBorder="1" applyAlignment="1" applyProtection="1">
      <alignment horizontal="center" vertical="center"/>
    </xf>
    <xf numFmtId="0" fontId="52" fillId="19" borderId="29" xfId="2" applyFont="1" applyFill="1" applyBorder="1" applyAlignment="1" applyProtection="1">
      <alignment horizontal="center" vertical="center"/>
    </xf>
    <xf numFmtId="0" fontId="13" fillId="8" borderId="28" xfId="2" applyFont="1" applyFill="1" applyBorder="1" applyAlignment="1" applyProtection="1">
      <alignment horizontal="left" vertical="center" wrapText="1" indent="1"/>
    </xf>
    <xf numFmtId="0" fontId="13" fillId="8" borderId="0" xfId="2" applyFont="1" applyFill="1" applyAlignment="1" applyProtection="1">
      <alignment horizontal="left" vertical="center" wrapText="1" indent="1"/>
    </xf>
    <xf numFmtId="0" fontId="13" fillId="8" borderId="56" xfId="2" applyFont="1" applyFill="1" applyBorder="1" applyAlignment="1" applyProtection="1">
      <alignment horizontal="left" vertical="center" wrapText="1" indent="1"/>
    </xf>
    <xf numFmtId="0" fontId="13" fillId="8" borderId="20" xfId="2" applyFont="1" applyFill="1" applyBorder="1" applyAlignment="1" applyProtection="1">
      <alignment horizontal="left" vertical="center" wrapText="1" indent="1"/>
    </xf>
    <xf numFmtId="0" fontId="14" fillId="8" borderId="20" xfId="2" applyFont="1" applyFill="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78" xfId="0" applyFont="1" applyBorder="1" applyAlignment="1" applyProtection="1">
      <alignment horizontal="center" vertical="center" wrapText="1"/>
    </xf>
    <xf numFmtId="0" fontId="52" fillId="30" borderId="29" xfId="2" applyFont="1" applyFill="1" applyBorder="1" applyAlignment="1" applyProtection="1">
      <alignment horizontal="center" vertical="center"/>
    </xf>
    <xf numFmtId="0" fontId="13" fillId="8" borderId="27" xfId="2" applyFont="1" applyFill="1" applyBorder="1" applyAlignment="1" applyProtection="1">
      <alignment horizontal="left" vertical="center" wrapText="1" indent="1"/>
    </xf>
    <xf numFmtId="0" fontId="13" fillId="0" borderId="34" xfId="2" applyFont="1" applyBorder="1" applyAlignment="1" applyProtection="1">
      <alignment horizontal="left" vertical="center" wrapText="1" indent="1"/>
    </xf>
    <xf numFmtId="0" fontId="13" fillId="0" borderId="75" xfId="2" applyFont="1" applyBorder="1" applyAlignment="1" applyProtection="1">
      <alignment horizontal="left" vertical="center" wrapText="1" indent="1"/>
    </xf>
    <xf numFmtId="0" fontId="20" fillId="8" borderId="20" xfId="0" applyFont="1" applyFill="1" applyBorder="1" applyAlignment="1" applyProtection="1">
      <alignment horizontal="center" vertical="center" wrapText="1"/>
    </xf>
    <xf numFmtId="0" fontId="20" fillId="8" borderId="78" xfId="0" applyFont="1" applyFill="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51" fillId="22" borderId="3" xfId="2" applyFont="1" applyFill="1" applyBorder="1" applyAlignment="1" applyProtection="1">
      <alignment horizontal="center" vertical="center"/>
    </xf>
    <xf numFmtId="0" fontId="52" fillId="20" borderId="33" xfId="2" applyFont="1" applyFill="1" applyBorder="1" applyAlignment="1" applyProtection="1">
      <alignment horizontal="center" vertical="center"/>
    </xf>
    <xf numFmtId="0" fontId="52" fillId="35" borderId="33" xfId="2" applyFont="1" applyFill="1" applyBorder="1" applyAlignment="1" applyProtection="1">
      <alignment horizontal="center" vertical="center"/>
    </xf>
    <xf numFmtId="0" fontId="13" fillId="0" borderId="86" xfId="2" applyFont="1" applyBorder="1" applyAlignment="1" applyProtection="1">
      <alignment horizontal="left" vertical="center" wrapText="1" indent="1"/>
    </xf>
    <xf numFmtId="0" fontId="20" fillId="8" borderId="87" xfId="0" applyFont="1" applyFill="1" applyBorder="1" applyAlignment="1" applyProtection="1">
      <alignment horizontal="center" vertical="center" wrapText="1"/>
    </xf>
    <xf numFmtId="0" fontId="13" fillId="0" borderId="4" xfId="2" applyFont="1" applyBorder="1" applyAlignment="1" applyProtection="1">
      <alignment horizontal="left" vertical="center" wrapText="1" indent="1"/>
    </xf>
    <xf numFmtId="0" fontId="13" fillId="0" borderId="76" xfId="2" applyFont="1" applyBorder="1" applyAlignment="1" applyProtection="1">
      <alignment horizontal="left" vertical="center" wrapText="1" indent="1"/>
    </xf>
    <xf numFmtId="0" fontId="14" fillId="9" borderId="32" xfId="2" applyFont="1" applyFill="1" applyBorder="1" applyAlignment="1" applyProtection="1">
      <alignment horizontal="center" vertical="center"/>
    </xf>
    <xf numFmtId="0" fontId="13" fillId="19" borderId="31" xfId="2" applyFont="1" applyFill="1" applyBorder="1" applyAlignment="1" applyProtection="1">
      <alignment horizontal="left" vertical="center" wrapText="1" indent="1"/>
    </xf>
    <xf numFmtId="0" fontId="13" fillId="20" borderId="30" xfId="2" applyFont="1" applyFill="1" applyBorder="1" applyAlignment="1" applyProtection="1">
      <alignment horizontal="left" vertical="center" wrapText="1" indent="1"/>
    </xf>
    <xf numFmtId="0" fontId="14" fillId="20" borderId="4" xfId="2" applyFont="1" applyFill="1" applyBorder="1" applyAlignment="1" applyProtection="1">
      <alignment horizontal="center" vertical="center" wrapText="1"/>
    </xf>
    <xf numFmtId="0" fontId="13" fillId="20" borderId="4" xfId="2" applyFont="1" applyFill="1" applyBorder="1" applyAlignment="1" applyProtection="1">
      <alignment horizontal="center" vertical="center" wrapText="1"/>
    </xf>
    <xf numFmtId="0" fontId="52" fillId="20" borderId="31" xfId="2" applyFont="1" applyFill="1" applyBorder="1" applyAlignment="1" applyProtection="1">
      <alignment horizontal="center" vertical="center"/>
    </xf>
    <xf numFmtId="0" fontId="20" fillId="8" borderId="4" xfId="0" applyFont="1" applyFill="1" applyBorder="1" applyAlignment="1" applyProtection="1">
      <alignment horizontal="center" vertical="center" wrapText="1"/>
    </xf>
    <xf numFmtId="0" fontId="20" fillId="8" borderId="0" xfId="0" applyFont="1" applyFill="1" applyAlignment="1" applyProtection="1">
      <alignment horizontal="center" vertical="center" wrapText="1"/>
    </xf>
    <xf numFmtId="0" fontId="14" fillId="9" borderId="77" xfId="2" applyFont="1" applyFill="1" applyBorder="1" applyAlignment="1" applyProtection="1">
      <alignment horizontal="center" vertical="center"/>
    </xf>
    <xf numFmtId="0" fontId="13" fillId="20" borderId="4" xfId="2" applyFont="1" applyFill="1" applyBorder="1" applyAlignment="1" applyProtection="1">
      <alignment horizontal="left" vertical="center" wrapText="1" indent="1"/>
    </xf>
    <xf numFmtId="0" fontId="13" fillId="0" borderId="6" xfId="2" applyFont="1" applyBorder="1" applyAlignment="1" applyProtection="1">
      <alignment horizontal="left" vertical="center" wrapText="1" indent="1"/>
    </xf>
    <xf numFmtId="0" fontId="14" fillId="0" borderId="3"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52" fillId="21" borderId="4" xfId="2" applyFont="1" applyFill="1" applyBorder="1" applyAlignment="1" applyProtection="1">
      <alignment horizontal="center" vertical="center"/>
    </xf>
    <xf numFmtId="0" fontId="52" fillId="36" borderId="4" xfId="2" applyFont="1" applyFill="1" applyBorder="1" applyAlignment="1" applyProtection="1">
      <alignment horizontal="center" vertical="center"/>
    </xf>
    <xf numFmtId="49" fontId="20" fillId="8" borderId="20" xfId="0" applyNumberFormat="1" applyFont="1" applyFill="1" applyBorder="1" applyAlignment="1" applyProtection="1">
      <alignment horizontal="center" vertical="center" wrapText="1"/>
    </xf>
    <xf numFmtId="49" fontId="20" fillId="8" borderId="4" xfId="0" applyNumberFormat="1" applyFont="1" applyFill="1" applyBorder="1" applyAlignment="1" applyProtection="1">
      <alignment horizontal="center" vertical="center" wrapText="1"/>
    </xf>
    <xf numFmtId="49" fontId="20" fillId="8" borderId="78" xfId="0" applyNumberFormat="1" applyFont="1" applyFill="1" applyBorder="1" applyAlignment="1" applyProtection="1">
      <alignment horizontal="center" vertical="center" wrapText="1"/>
    </xf>
    <xf numFmtId="0" fontId="13" fillId="0" borderId="3" xfId="2" applyFont="1" applyBorder="1" applyAlignment="1" applyProtection="1">
      <alignment horizontal="left" vertical="center" wrapText="1" indent="1"/>
    </xf>
    <xf numFmtId="0" fontId="14" fillId="8" borderId="3" xfId="2" applyFont="1" applyFill="1" applyBorder="1" applyAlignment="1" applyProtection="1">
      <alignment horizontal="center" vertical="center" wrapText="1"/>
    </xf>
    <xf numFmtId="0" fontId="13" fillId="8" borderId="3" xfId="2" applyFont="1" applyFill="1" applyBorder="1" applyAlignment="1" applyProtection="1">
      <alignment horizontal="center" vertical="center" wrapText="1"/>
    </xf>
    <xf numFmtId="0" fontId="52" fillId="30" borderId="4" xfId="2" applyFont="1" applyFill="1" applyBorder="1" applyAlignment="1" applyProtection="1">
      <alignment horizontal="center" vertical="center" wrapText="1"/>
    </xf>
    <xf numFmtId="0" fontId="13" fillId="8" borderId="3" xfId="2" applyFont="1" applyFill="1" applyBorder="1" applyAlignment="1" applyProtection="1">
      <alignment horizontal="left" vertical="center" wrapText="1" indent="1"/>
    </xf>
    <xf numFmtId="0" fontId="13" fillId="8" borderId="78" xfId="2" applyFont="1" applyFill="1" applyBorder="1" applyAlignment="1" applyProtection="1">
      <alignment horizontal="left" vertical="center" wrapText="1" indent="1"/>
    </xf>
    <xf numFmtId="0" fontId="52" fillId="8" borderId="37" xfId="2" applyFont="1" applyFill="1" applyBorder="1" applyAlignment="1" applyProtection="1">
      <alignment horizontal="center" vertical="center" wrapText="1"/>
    </xf>
    <xf numFmtId="0" fontId="51" fillId="22" borderId="4" xfId="2" applyFont="1" applyFill="1" applyBorder="1" applyAlignment="1" applyProtection="1">
      <alignment horizontal="center" vertical="center"/>
    </xf>
    <xf numFmtId="0" fontId="13" fillId="0" borderId="37" xfId="2" applyFont="1" applyBorder="1" applyAlignment="1" applyProtection="1">
      <alignment horizontal="left" vertical="center" wrapText="1" indent="1"/>
    </xf>
    <xf numFmtId="0" fontId="13" fillId="0" borderId="41" xfId="2" applyFont="1" applyBorder="1" applyAlignment="1" applyProtection="1">
      <alignment horizontal="left" vertical="center" wrapText="1" indent="1"/>
    </xf>
    <xf numFmtId="0" fontId="51" fillId="22" borderId="35" xfId="2" applyFont="1" applyFill="1" applyBorder="1" applyAlignment="1" applyProtection="1">
      <alignment horizontal="center" vertical="center"/>
    </xf>
    <xf numFmtId="0" fontId="59" fillId="25" borderId="1" xfId="2" applyFont="1" applyFill="1" applyBorder="1" applyAlignment="1" applyProtection="1">
      <alignment horizontal="left" vertical="center" wrapText="1"/>
      <protection locked="0"/>
    </xf>
    <xf numFmtId="0" fontId="59" fillId="25" borderId="63" xfId="2" applyFont="1" applyFill="1" applyBorder="1" applyAlignment="1" applyProtection="1">
      <alignment horizontal="left" vertical="center" wrapText="1"/>
      <protection locked="0"/>
    </xf>
    <xf numFmtId="0" fontId="59" fillId="25" borderId="20" xfId="2" applyFont="1" applyFill="1" applyBorder="1" applyAlignment="1" applyProtection="1">
      <alignment horizontal="left" vertical="center" wrapText="1"/>
      <protection locked="0"/>
    </xf>
    <xf numFmtId="0" fontId="59" fillId="25" borderId="21" xfId="2" applyFont="1" applyFill="1" applyBorder="1" applyAlignment="1" applyProtection="1">
      <alignment horizontal="left" vertical="center" wrapText="1"/>
      <protection locked="0"/>
    </xf>
    <xf numFmtId="0" fontId="59" fillId="25" borderId="19" xfId="2" applyFont="1" applyFill="1" applyBorder="1" applyAlignment="1" applyProtection="1">
      <alignment horizontal="left" vertical="center" wrapText="1"/>
      <protection locked="0"/>
    </xf>
    <xf numFmtId="0" fontId="59" fillId="25" borderId="1" xfId="2" applyFont="1" applyFill="1" applyBorder="1" applyAlignment="1" applyProtection="1">
      <alignment horizontal="left" vertical="center" wrapText="1"/>
      <protection locked="0" hidden="1"/>
    </xf>
    <xf numFmtId="0" fontId="59" fillId="25" borderId="63" xfId="2" applyFont="1" applyFill="1" applyBorder="1" applyAlignment="1" applyProtection="1">
      <alignment horizontal="left" vertical="center" wrapText="1"/>
      <protection locked="0" hidden="1"/>
    </xf>
    <xf numFmtId="0" fontId="3" fillId="8" borderId="4" xfId="2" applyFill="1" applyBorder="1" applyAlignment="1" applyProtection="1">
      <alignment horizontal="center" vertical="center"/>
      <protection locked="0"/>
    </xf>
    <xf numFmtId="0" fontId="16" fillId="8" borderId="4" xfId="0" applyFont="1" applyFill="1" applyBorder="1" applyProtection="1">
      <protection locked="0"/>
    </xf>
    <xf numFmtId="0" fontId="32" fillId="15" borderId="0" xfId="0" applyFont="1" applyFill="1" applyProtection="1"/>
    <xf numFmtId="0" fontId="0" fillId="15" borderId="0" xfId="0" applyFill="1" applyProtection="1"/>
    <xf numFmtId="0" fontId="30" fillId="15" borderId="0" xfId="0" applyFont="1" applyFill="1" applyProtection="1"/>
    <xf numFmtId="0" fontId="0" fillId="15" borderId="38" xfId="0" applyFill="1" applyBorder="1" applyProtection="1"/>
    <xf numFmtId="0" fontId="0" fillId="15" borderId="0" xfId="0" applyFill="1" applyAlignment="1" applyProtection="1">
      <alignment horizontal="center"/>
    </xf>
    <xf numFmtId="0" fontId="0" fillId="30" borderId="16" xfId="0" applyFill="1" applyBorder="1" applyAlignment="1" applyProtection="1">
      <alignment vertical="center"/>
    </xf>
    <xf numFmtId="0" fontId="0" fillId="30" borderId="50" xfId="0" applyFill="1" applyBorder="1" applyAlignment="1" applyProtection="1">
      <alignment vertical="center"/>
    </xf>
    <xf numFmtId="0" fontId="0" fillId="30" borderId="14" xfId="0" applyFill="1" applyBorder="1" applyAlignment="1" applyProtection="1">
      <alignment vertical="center"/>
    </xf>
    <xf numFmtId="0" fontId="14" fillId="9" borderId="20" xfId="2" applyFont="1" applyFill="1" applyBorder="1" applyAlignment="1" applyProtection="1">
      <alignment horizontal="center" vertical="center"/>
    </xf>
    <xf numFmtId="0" fontId="13" fillId="8" borderId="58" xfId="2" applyFont="1" applyFill="1" applyBorder="1" applyAlignment="1" applyProtection="1">
      <alignment horizontal="left" vertical="center" wrapText="1" indent="1"/>
    </xf>
    <xf numFmtId="0" fontId="14" fillId="8" borderId="4" xfId="2" applyFont="1" applyFill="1" applyBorder="1" applyAlignment="1" applyProtection="1">
      <alignment horizontal="center" vertical="center" wrapText="1"/>
    </xf>
    <xf numFmtId="0" fontId="74" fillId="0" borderId="4" xfId="0" applyFont="1" applyBorder="1" applyAlignment="1" applyProtection="1">
      <alignment horizontal="center" vertical="center" wrapText="1"/>
    </xf>
    <xf numFmtId="0" fontId="52" fillId="19" borderId="42" xfId="2" applyFont="1" applyFill="1" applyBorder="1" applyAlignment="1" applyProtection="1">
      <alignment horizontal="center" vertical="center"/>
    </xf>
    <xf numFmtId="0" fontId="51" fillId="22" borderId="6" xfId="2" applyFont="1" applyFill="1" applyBorder="1" applyAlignment="1" applyProtection="1">
      <alignment horizontal="center" vertical="center"/>
    </xf>
    <xf numFmtId="0" fontId="52" fillId="19" borderId="4" xfId="2" applyFont="1" applyFill="1" applyBorder="1" applyAlignment="1" applyProtection="1">
      <alignment horizontal="center" vertical="center"/>
    </xf>
    <xf numFmtId="0" fontId="14" fillId="9" borderId="54" xfId="2" applyFont="1" applyFill="1" applyBorder="1" applyAlignment="1" applyProtection="1">
      <alignment horizontal="center" vertical="center"/>
    </xf>
    <xf numFmtId="0" fontId="13" fillId="8" borderId="35" xfId="2" applyFont="1" applyFill="1" applyBorder="1" applyAlignment="1" applyProtection="1">
      <alignment horizontal="left" vertical="center" wrapText="1"/>
    </xf>
    <xf numFmtId="0" fontId="74" fillId="0" borderId="78" xfId="0" applyFont="1" applyBorder="1" applyAlignment="1" applyProtection="1">
      <alignment horizontal="center" vertical="center" wrapText="1"/>
    </xf>
    <xf numFmtId="0" fontId="51" fillId="22" borderId="29" xfId="2" applyFont="1" applyFill="1" applyBorder="1" applyAlignment="1" applyProtection="1">
      <alignment horizontal="center" vertical="center"/>
    </xf>
    <xf numFmtId="0" fontId="14" fillId="9" borderId="55" xfId="2" applyFont="1" applyFill="1" applyBorder="1" applyAlignment="1" applyProtection="1">
      <alignment horizontal="center" vertical="center"/>
    </xf>
    <xf numFmtId="0" fontId="13" fillId="8" borderId="28" xfId="2" applyFont="1" applyFill="1" applyBorder="1" applyAlignment="1" applyProtection="1">
      <alignment horizontal="left" vertical="center" wrapText="1"/>
    </xf>
    <xf numFmtId="0" fontId="14" fillId="9" borderId="41" xfId="2" applyFont="1" applyFill="1" applyBorder="1" applyAlignment="1" applyProtection="1">
      <alignment horizontal="center" vertical="center"/>
    </xf>
    <xf numFmtId="0" fontId="13" fillId="8" borderId="35" xfId="2" applyFont="1" applyFill="1" applyBorder="1" applyAlignment="1" applyProtection="1">
      <alignment horizontal="left" vertical="center" wrapText="1" indent="1"/>
    </xf>
    <xf numFmtId="0" fontId="51" fillId="22" borderId="42" xfId="2" applyFont="1" applyFill="1" applyBorder="1" applyAlignment="1" applyProtection="1">
      <alignment horizontal="center" vertical="center"/>
    </xf>
    <xf numFmtId="0" fontId="75" fillId="0" borderId="4" xfId="0" applyFont="1" applyBorder="1" applyAlignment="1" applyProtection="1">
      <alignment horizontal="center" vertical="center" wrapText="1"/>
    </xf>
    <xf numFmtId="0" fontId="14" fillId="9" borderId="56" xfId="2" applyFont="1" applyFill="1" applyBorder="1" applyAlignment="1" applyProtection="1">
      <alignment horizontal="center" vertical="center"/>
    </xf>
    <xf numFmtId="0" fontId="14" fillId="9" borderId="57" xfId="2" applyFont="1" applyFill="1" applyBorder="1" applyAlignment="1" applyProtection="1">
      <alignment horizontal="center" vertical="center"/>
    </xf>
    <xf numFmtId="0" fontId="13" fillId="8" borderId="22" xfId="2" applyFont="1" applyFill="1" applyBorder="1" applyAlignment="1" applyProtection="1">
      <alignment horizontal="left" vertical="center" wrapText="1" indent="1"/>
    </xf>
    <xf numFmtId="0" fontId="14" fillId="9" borderId="27" xfId="2" applyFont="1" applyFill="1" applyBorder="1" applyAlignment="1" applyProtection="1">
      <alignment horizontal="center" vertical="center"/>
    </xf>
    <xf numFmtId="0" fontId="14" fillId="9" borderId="30" xfId="2" applyFont="1" applyFill="1" applyBorder="1" applyAlignment="1" applyProtection="1">
      <alignment horizontal="center" vertical="center"/>
    </xf>
    <xf numFmtId="0" fontId="14" fillId="9" borderId="82" xfId="2" applyFont="1" applyFill="1" applyBorder="1" applyAlignment="1" applyProtection="1">
      <alignment horizontal="center" vertical="center"/>
    </xf>
    <xf numFmtId="0" fontId="0" fillId="15" borderId="0" xfId="0" applyFill="1" applyAlignment="1">
      <alignment horizontal="left"/>
    </xf>
    <xf numFmtId="0" fontId="19" fillId="15" borderId="0" xfId="0" applyFont="1" applyFill="1" applyAlignment="1">
      <alignment horizontal="center" vertical="center" wrapText="1"/>
    </xf>
    <xf numFmtId="0" fontId="33" fillId="11" borderId="4" xfId="0" applyFont="1" applyFill="1" applyBorder="1" applyAlignment="1">
      <alignment horizontal="center" vertical="center"/>
    </xf>
    <xf numFmtId="0" fontId="19" fillId="15" borderId="4" xfId="0" applyFont="1" applyFill="1" applyBorder="1" applyAlignment="1">
      <alignment horizontal="center" vertical="center"/>
    </xf>
    <xf numFmtId="0" fontId="9" fillId="11" borderId="64" xfId="2" applyFont="1" applyFill="1" applyBorder="1" applyAlignment="1">
      <alignment horizontal="center" vertical="center" wrapText="1"/>
    </xf>
    <xf numFmtId="0" fontId="9" fillId="11" borderId="67" xfId="2" applyFont="1" applyFill="1" applyBorder="1" applyAlignment="1">
      <alignment horizontal="center" vertical="center" wrapText="1"/>
    </xf>
    <xf numFmtId="0" fontId="9" fillId="11" borderId="73" xfId="2" applyFont="1" applyFill="1" applyBorder="1" applyAlignment="1">
      <alignment horizontal="center" vertical="center" wrapText="1"/>
    </xf>
    <xf numFmtId="0" fontId="8" fillId="8" borderId="71" xfId="2" applyFont="1" applyFill="1" applyBorder="1" applyAlignment="1">
      <alignment horizontal="right" vertical="center" wrapText="1"/>
    </xf>
    <xf numFmtId="0" fontId="8" fillId="8" borderId="37" xfId="2" applyFont="1" applyFill="1" applyBorder="1" applyAlignment="1">
      <alignment horizontal="right" vertical="center" wrapText="1"/>
    </xf>
    <xf numFmtId="0" fontId="8" fillId="8" borderId="18" xfId="2" applyFont="1" applyFill="1" applyBorder="1" applyAlignment="1">
      <alignment horizontal="right" vertical="center" wrapText="1"/>
    </xf>
    <xf numFmtId="0" fontId="8" fillId="8" borderId="4" xfId="2" applyFont="1" applyFill="1" applyBorder="1" applyAlignment="1">
      <alignment horizontal="right" vertical="center" wrapText="1"/>
    </xf>
    <xf numFmtId="0" fontId="58" fillId="8" borderId="37" xfId="2" applyFont="1" applyFill="1" applyBorder="1" applyAlignment="1" applyProtection="1">
      <alignment horizontal="left" vertical="center" wrapText="1"/>
      <protection locked="0"/>
    </xf>
    <xf numFmtId="0" fontId="58" fillId="8" borderId="72" xfId="2" applyFont="1" applyFill="1" applyBorder="1" applyAlignment="1" applyProtection="1">
      <alignment horizontal="left" vertical="center" wrapText="1"/>
      <protection locked="0"/>
    </xf>
    <xf numFmtId="0" fontId="58" fillId="8" borderId="4" xfId="2" applyFont="1" applyFill="1" applyBorder="1" applyAlignment="1" applyProtection="1">
      <alignment horizontal="left" vertical="center" wrapText="1"/>
      <protection locked="0"/>
    </xf>
    <xf numFmtId="0" fontId="58" fillId="8" borderId="1" xfId="2" applyFont="1" applyFill="1" applyBorder="1" applyAlignment="1" applyProtection="1">
      <alignment horizontal="left" vertical="center" wrapText="1"/>
      <protection locked="0"/>
    </xf>
    <xf numFmtId="0" fontId="18" fillId="8" borderId="20" xfId="0" applyFont="1" applyFill="1" applyBorder="1" applyAlignment="1">
      <alignment horizontal="center" vertical="center"/>
    </xf>
    <xf numFmtId="0" fontId="18" fillId="8" borderId="6" xfId="0" applyFont="1" applyFill="1" applyBorder="1" applyAlignment="1">
      <alignment horizontal="center" vertical="center"/>
    </xf>
    <xf numFmtId="0" fontId="9" fillId="11" borderId="11" xfId="2" applyFont="1" applyFill="1" applyBorder="1" applyAlignment="1">
      <alignment horizontal="center" vertical="center" wrapText="1"/>
    </xf>
    <xf numFmtId="0" fontId="9" fillId="11" borderId="5" xfId="2" applyFont="1" applyFill="1" applyBorder="1" applyAlignment="1">
      <alignment horizontal="center" vertical="center" wrapText="1"/>
    </xf>
    <xf numFmtId="0" fontId="2" fillId="15" borderId="0" xfId="0" applyFont="1" applyFill="1" applyAlignment="1">
      <alignment horizontal="center" vertical="center" wrapText="1"/>
    </xf>
    <xf numFmtId="0" fontId="2" fillId="15" borderId="0" xfId="0" applyFont="1" applyFill="1" applyAlignment="1">
      <alignment horizontal="center" vertical="center"/>
    </xf>
    <xf numFmtId="0" fontId="15" fillId="8" borderId="20" xfId="0" applyFont="1" applyFill="1" applyBorder="1" applyAlignment="1">
      <alignment horizontal="center" vertical="center"/>
    </xf>
    <xf numFmtId="0" fontId="15" fillId="8" borderId="6" xfId="0" applyFont="1" applyFill="1" applyBorder="1" applyAlignment="1">
      <alignment horizontal="center" vertical="center"/>
    </xf>
    <xf numFmtId="0" fontId="8" fillId="8" borderId="59" xfId="2" applyFont="1" applyFill="1" applyBorder="1" applyAlignment="1">
      <alignment horizontal="right" vertical="center" wrapText="1"/>
    </xf>
    <xf numFmtId="0" fontId="8" fillId="8" borderId="60" xfId="2" applyFont="1" applyFill="1" applyBorder="1" applyAlignment="1">
      <alignment horizontal="right" vertical="center" wrapText="1"/>
    </xf>
    <xf numFmtId="0" fontId="58" fillId="8" borderId="60" xfId="2" applyFont="1" applyFill="1" applyBorder="1" applyAlignment="1" applyProtection="1">
      <alignment horizontal="left" vertical="center" wrapText="1"/>
      <protection locked="0"/>
    </xf>
    <xf numFmtId="0" fontId="58" fillId="8" borderId="63" xfId="2" applyFont="1" applyFill="1" applyBorder="1" applyAlignment="1" applyProtection="1">
      <alignment horizontal="left" vertical="center" wrapText="1"/>
      <protection locked="0"/>
    </xf>
    <xf numFmtId="0" fontId="0" fillId="15" borderId="44" xfId="0" applyFill="1" applyBorder="1" applyAlignment="1">
      <alignment horizontal="left" vertical="top" wrapText="1"/>
    </xf>
    <xf numFmtId="0" fontId="34" fillId="32" borderId="3" xfId="0" applyFont="1" applyFill="1" applyBorder="1" applyAlignment="1">
      <alignment horizontal="center" vertical="center"/>
    </xf>
    <xf numFmtId="0" fontId="34" fillId="32" borderId="41" xfId="0" applyFont="1" applyFill="1" applyBorder="1" applyAlignment="1">
      <alignment horizontal="center" vertical="center"/>
    </xf>
    <xf numFmtId="0" fontId="34" fillId="32" borderId="37" xfId="0" applyFont="1" applyFill="1" applyBorder="1" applyAlignment="1">
      <alignment horizontal="center" vertical="center"/>
    </xf>
    <xf numFmtId="0" fontId="33" fillId="32" borderId="20" xfId="0" applyFont="1" applyFill="1" applyBorder="1" applyAlignment="1">
      <alignment horizontal="left" vertical="center" wrapText="1" indent="1"/>
    </xf>
    <xf numFmtId="0" fontId="33" fillId="32" borderId="21" xfId="0" applyFont="1" applyFill="1" applyBorder="1" applyAlignment="1">
      <alignment horizontal="left" vertical="center" wrapText="1" indent="1"/>
    </xf>
    <xf numFmtId="0" fontId="33" fillId="32" borderId="6" xfId="0" applyFont="1" applyFill="1" applyBorder="1" applyAlignment="1">
      <alignment horizontal="left" vertical="center" wrapText="1" indent="1"/>
    </xf>
    <xf numFmtId="0" fontId="18" fillId="32" borderId="3" xfId="0" applyFont="1" applyFill="1" applyBorder="1" applyAlignment="1">
      <alignment horizontal="center" vertical="center"/>
    </xf>
    <xf numFmtId="0" fontId="18" fillId="32" borderId="41" xfId="0" applyFont="1" applyFill="1" applyBorder="1" applyAlignment="1">
      <alignment horizontal="center" vertical="center"/>
    </xf>
    <xf numFmtId="0" fontId="18" fillId="32" borderId="37" xfId="0" applyFont="1" applyFill="1" applyBorder="1" applyAlignment="1">
      <alignment horizontal="center" vertical="center"/>
    </xf>
    <xf numFmtId="164" fontId="40" fillId="34" borderId="3" xfId="0" applyNumberFormat="1" applyFont="1" applyFill="1" applyBorder="1" applyAlignment="1" applyProtection="1">
      <alignment horizontal="center" vertical="center"/>
      <protection hidden="1"/>
    </xf>
    <xf numFmtId="164" fontId="40" fillId="34" borderId="37" xfId="0" applyNumberFormat="1" applyFont="1" applyFill="1" applyBorder="1" applyAlignment="1" applyProtection="1">
      <alignment horizontal="center" vertical="center"/>
      <protection hidden="1"/>
    </xf>
    <xf numFmtId="0" fontId="30" fillId="12" borderId="39" xfId="2" applyFont="1" applyFill="1" applyBorder="1" applyAlignment="1" applyProtection="1">
      <alignment horizontal="center" vertical="center"/>
      <protection hidden="1"/>
    </xf>
    <xf numFmtId="0" fontId="30" fillId="12" borderId="46" xfId="2" applyFont="1" applyFill="1" applyBorder="1" applyAlignment="1" applyProtection="1">
      <alignment horizontal="center" vertical="center"/>
      <protection hidden="1"/>
    </xf>
    <xf numFmtId="14" fontId="59" fillId="0" borderId="20" xfId="2" applyNumberFormat="1" applyFont="1" applyBorder="1" applyAlignment="1" applyProtection="1">
      <alignment horizontal="left" vertical="center" wrapText="1"/>
      <protection locked="0"/>
    </xf>
    <xf numFmtId="14" fontId="59" fillId="0" borderId="21" xfId="2" applyNumberFormat="1" applyFont="1" applyBorder="1" applyAlignment="1" applyProtection="1">
      <alignment horizontal="left" vertical="center" wrapText="1"/>
      <protection locked="0"/>
    </xf>
    <xf numFmtId="14" fontId="59" fillId="0" borderId="19" xfId="2" applyNumberFormat="1" applyFont="1" applyBorder="1" applyAlignment="1" applyProtection="1">
      <alignment horizontal="left" vertical="center" wrapText="1"/>
      <protection locked="0"/>
    </xf>
    <xf numFmtId="0" fontId="59" fillId="25" borderId="79" xfId="2" applyFont="1" applyFill="1" applyBorder="1" applyAlignment="1" applyProtection="1">
      <alignment horizontal="left" vertical="center" wrapText="1"/>
      <protection locked="0" hidden="1"/>
    </xf>
    <xf numFmtId="0" fontId="59" fillId="25" borderId="62" xfId="2" applyFont="1" applyFill="1" applyBorder="1" applyAlignment="1" applyProtection="1">
      <alignment horizontal="left" vertical="center" wrapText="1"/>
      <protection locked="0" hidden="1"/>
    </xf>
    <xf numFmtId="0" fontId="59" fillId="25" borderId="80" xfId="2" applyFont="1" applyFill="1" applyBorder="1" applyAlignment="1" applyProtection="1">
      <alignment horizontal="left" vertical="center" wrapText="1"/>
      <protection locked="0" hidden="1"/>
    </xf>
    <xf numFmtId="0" fontId="8" fillId="15" borderId="47" xfId="2" applyFont="1" applyFill="1" applyBorder="1" applyAlignment="1" applyProtection="1">
      <alignment horizontal="right" vertical="center" wrapText="1"/>
      <protection hidden="1"/>
    </xf>
    <xf numFmtId="0" fontId="8" fillId="15" borderId="6" xfId="2" applyFont="1" applyFill="1" applyBorder="1" applyAlignment="1" applyProtection="1">
      <alignment horizontal="right" vertical="center" wrapText="1"/>
      <protection hidden="1"/>
    </xf>
    <xf numFmtId="0" fontId="8" fillId="15" borderId="61" xfId="2" applyFont="1" applyFill="1" applyBorder="1" applyAlignment="1" applyProtection="1">
      <alignment horizontal="right" vertical="center" wrapText="1"/>
      <protection hidden="1"/>
    </xf>
    <xf numFmtId="0" fontId="8" fillId="15" borderId="66" xfId="2" applyFont="1" applyFill="1" applyBorder="1" applyAlignment="1" applyProtection="1">
      <alignment horizontal="right" vertical="center" wrapText="1"/>
      <protection hidden="1"/>
    </xf>
    <xf numFmtId="0" fontId="30" fillId="15" borderId="45" xfId="0" applyFont="1" applyFill="1" applyBorder="1" applyAlignment="1" applyProtection="1">
      <alignment horizontal="center" vertical="center" wrapText="1"/>
      <protection hidden="1"/>
    </xf>
    <xf numFmtId="0" fontId="30" fillId="15" borderId="0" xfId="0" applyFont="1" applyFill="1" applyAlignment="1" applyProtection="1">
      <alignment horizontal="center" vertical="center" wrapText="1"/>
      <protection hidden="1"/>
    </xf>
    <xf numFmtId="0" fontId="30" fillId="15" borderId="38" xfId="0" applyFont="1" applyFill="1" applyBorder="1" applyAlignment="1" applyProtection="1">
      <alignment horizontal="center" vertical="center" wrapText="1"/>
      <protection hidden="1"/>
    </xf>
    <xf numFmtId="0" fontId="73" fillId="24" borderId="20" xfId="11" applyFont="1" applyFill="1" applyBorder="1" applyAlignment="1" applyProtection="1">
      <alignment horizontal="center" vertical="center" wrapText="1"/>
      <protection hidden="1"/>
    </xf>
    <xf numFmtId="0" fontId="73" fillId="24" borderId="21" xfId="11" applyFont="1" applyFill="1" applyBorder="1" applyAlignment="1" applyProtection="1">
      <alignment horizontal="center" vertical="center" wrapText="1"/>
      <protection hidden="1"/>
    </xf>
    <xf numFmtId="0" fontId="73" fillId="24" borderId="6" xfId="11" applyFont="1" applyFill="1" applyBorder="1" applyAlignment="1" applyProtection="1">
      <alignment horizontal="center" vertical="center" wrapText="1"/>
      <protection hidden="1"/>
    </xf>
    <xf numFmtId="0" fontId="59" fillId="25" borderId="20" xfId="2" applyFont="1" applyFill="1" applyBorder="1" applyAlignment="1" applyProtection="1">
      <alignment horizontal="left" vertical="center" wrapText="1"/>
      <protection locked="0" hidden="1"/>
    </xf>
    <xf numFmtId="0" fontId="59" fillId="25" borderId="21" xfId="2" applyFont="1" applyFill="1" applyBorder="1" applyAlignment="1" applyProtection="1">
      <alignment horizontal="left" vertical="center" wrapText="1"/>
      <protection locked="0" hidden="1"/>
    </xf>
    <xf numFmtId="0" fontId="59" fillId="25" borderId="19" xfId="2" applyFont="1" applyFill="1" applyBorder="1" applyAlignment="1" applyProtection="1">
      <alignment horizontal="left" vertical="center" wrapText="1"/>
      <protection locked="0" hidden="1"/>
    </xf>
    <xf numFmtId="0" fontId="9" fillId="16" borderId="48" xfId="2" applyFont="1" applyFill="1" applyBorder="1" applyAlignment="1" applyProtection="1">
      <alignment horizontal="center" vertical="center" wrapText="1"/>
      <protection hidden="1"/>
    </xf>
    <xf numFmtId="0" fontId="9" fillId="16" borderId="49" xfId="2" applyFont="1" applyFill="1" applyBorder="1" applyAlignment="1" applyProtection="1">
      <alignment horizontal="center" vertical="center" wrapText="1"/>
      <protection hidden="1"/>
    </xf>
    <xf numFmtId="0" fontId="9" fillId="16" borderId="65" xfId="2" applyFont="1" applyFill="1" applyBorder="1" applyAlignment="1" applyProtection="1">
      <alignment horizontal="center" vertical="center" wrapText="1"/>
      <protection hidden="1"/>
    </xf>
    <xf numFmtId="0" fontId="8" fillId="25" borderId="47" xfId="2" applyFont="1" applyFill="1" applyBorder="1" applyAlignment="1" applyProtection="1">
      <alignment horizontal="right" vertical="center" wrapText="1"/>
      <protection hidden="1"/>
    </xf>
    <xf numFmtId="0" fontId="8" fillId="25" borderId="6" xfId="2" applyFont="1" applyFill="1" applyBorder="1" applyAlignment="1" applyProtection="1">
      <alignment horizontal="right" vertical="center" wrapText="1"/>
      <protection hidden="1"/>
    </xf>
    <xf numFmtId="0" fontId="8" fillId="15" borderId="47" xfId="2" applyFont="1" applyFill="1" applyBorder="1" applyAlignment="1" applyProtection="1">
      <alignment horizontal="right" vertical="center"/>
      <protection hidden="1"/>
    </xf>
    <xf numFmtId="0" fontId="8" fillId="15" borderId="6" xfId="2" applyFont="1" applyFill="1" applyBorder="1" applyAlignment="1" applyProtection="1">
      <alignment horizontal="right" vertical="center"/>
      <protection hidden="1"/>
    </xf>
    <xf numFmtId="0" fontId="54" fillId="24" borderId="20" xfId="11" applyFont="1" applyFill="1" applyBorder="1" applyAlignment="1" applyProtection="1">
      <alignment horizontal="center" vertical="center" wrapText="1"/>
      <protection hidden="1"/>
    </xf>
    <xf numFmtId="0" fontId="54" fillId="24" borderId="6" xfId="11" applyFont="1" applyFill="1" applyBorder="1" applyAlignment="1" applyProtection="1">
      <alignment horizontal="center" vertical="center" wrapText="1"/>
      <protection hidden="1"/>
    </xf>
    <xf numFmtId="0" fontId="50" fillId="15" borderId="20" xfId="2" applyFont="1" applyFill="1" applyBorder="1" applyAlignment="1" applyProtection="1">
      <alignment horizontal="center" vertical="center"/>
      <protection hidden="1"/>
    </xf>
    <xf numFmtId="0" fontId="50" fillId="15" borderId="21" xfId="2" applyFont="1" applyFill="1" applyBorder="1" applyAlignment="1" applyProtection="1">
      <alignment horizontal="center" vertical="center"/>
      <protection hidden="1"/>
    </xf>
    <xf numFmtId="0" fontId="50" fillId="15" borderId="6" xfId="2" applyFont="1" applyFill="1" applyBorder="1" applyAlignment="1" applyProtection="1">
      <alignment horizontal="center" vertical="center"/>
      <protection hidden="1"/>
    </xf>
    <xf numFmtId="0" fontId="17" fillId="8" borderId="61" xfId="2" applyFont="1" applyFill="1" applyBorder="1" applyAlignment="1" applyProtection="1">
      <alignment vertical="top" wrapText="1"/>
      <protection locked="0"/>
    </xf>
    <xf numFmtId="0" fontId="17" fillId="8" borderId="62" xfId="2" applyFont="1" applyFill="1" applyBorder="1" applyAlignment="1" applyProtection="1">
      <alignment vertical="top" wrapText="1"/>
      <protection locked="0"/>
    </xf>
    <xf numFmtId="0" fontId="17" fillId="8" borderId="80" xfId="2" applyFont="1" applyFill="1" applyBorder="1" applyAlignment="1" applyProtection="1">
      <alignment vertical="top" wrapText="1"/>
      <protection locked="0"/>
    </xf>
    <xf numFmtId="0" fontId="10" fillId="16" borderId="4" xfId="2" applyFont="1" applyFill="1" applyBorder="1" applyAlignment="1" applyProtection="1">
      <alignment horizontal="center" vertical="center" wrapText="1"/>
      <protection hidden="1"/>
    </xf>
    <xf numFmtId="14" fontId="5" fillId="15" borderId="12" xfId="2" applyNumberFormat="1" applyFont="1" applyFill="1" applyBorder="1" applyAlignment="1" applyProtection="1">
      <alignment horizontal="center" vertical="center"/>
      <protection hidden="1"/>
    </xf>
    <xf numFmtId="0" fontId="10" fillId="15" borderId="11" xfId="2" applyFont="1" applyFill="1" applyBorder="1" applyAlignment="1" applyProtection="1">
      <alignment horizontal="center" vertical="center"/>
      <protection hidden="1"/>
    </xf>
    <xf numFmtId="0" fontId="10" fillId="15" borderId="5" xfId="2" applyFont="1" applyFill="1" applyBorder="1" applyAlignment="1" applyProtection="1">
      <alignment horizontal="center" vertical="center"/>
      <protection hidden="1"/>
    </xf>
    <xf numFmtId="0" fontId="10" fillId="15" borderId="7" xfId="2" applyFont="1" applyFill="1" applyBorder="1" applyAlignment="1" applyProtection="1">
      <alignment horizontal="center" vertical="center"/>
      <protection hidden="1"/>
    </xf>
    <xf numFmtId="0" fontId="65" fillId="7" borderId="11" xfId="2" applyFont="1" applyFill="1" applyBorder="1" applyAlignment="1" applyProtection="1">
      <alignment horizontal="justify" vertical="center" wrapText="1"/>
      <protection hidden="1"/>
    </xf>
    <xf numFmtId="0" fontId="65" fillId="7" borderId="5" xfId="2" applyFont="1" applyFill="1" applyBorder="1" applyAlignment="1" applyProtection="1">
      <alignment horizontal="justify" vertical="center" wrapText="1"/>
      <protection hidden="1"/>
    </xf>
    <xf numFmtId="0" fontId="65" fillId="7" borderId="7" xfId="2" applyFont="1" applyFill="1" applyBorder="1" applyAlignment="1" applyProtection="1">
      <alignment horizontal="justify" vertical="center" wrapText="1"/>
      <protection hidden="1"/>
    </xf>
    <xf numFmtId="14" fontId="5" fillId="8" borderId="11" xfId="2" applyNumberFormat="1" applyFont="1" applyFill="1" applyBorder="1" applyAlignment="1" applyProtection="1">
      <alignment horizontal="center" vertical="center"/>
      <protection locked="0"/>
    </xf>
    <xf numFmtId="14" fontId="5" fillId="8" borderId="5" xfId="2" applyNumberFormat="1" applyFont="1" applyFill="1" applyBorder="1" applyAlignment="1" applyProtection="1">
      <alignment horizontal="center" vertical="center"/>
      <protection locked="0"/>
    </xf>
    <xf numFmtId="14" fontId="5" fillId="8" borderId="7" xfId="2" applyNumberFormat="1" applyFont="1" applyFill="1" applyBorder="1" applyAlignment="1" applyProtection="1">
      <alignment horizontal="center" vertical="center"/>
      <protection locked="0"/>
    </xf>
    <xf numFmtId="0" fontId="10" fillId="15" borderId="48" xfId="2" applyFont="1" applyFill="1" applyBorder="1" applyAlignment="1" applyProtection="1">
      <alignment horizontal="center" vertical="center"/>
      <protection hidden="1"/>
    </xf>
    <xf numFmtId="0" fontId="10" fillId="15" borderId="49" xfId="2" applyFont="1" applyFill="1" applyBorder="1" applyAlignment="1" applyProtection="1">
      <alignment horizontal="center" vertical="center"/>
      <protection hidden="1"/>
    </xf>
    <xf numFmtId="0" fontId="10" fillId="15" borderId="65" xfId="2" applyFont="1" applyFill="1" applyBorder="1" applyAlignment="1" applyProtection="1">
      <alignment horizontal="center" vertical="center"/>
      <protection hidden="1"/>
    </xf>
    <xf numFmtId="164" fontId="42" fillId="7" borderId="5" xfId="2" applyNumberFormat="1" applyFont="1" applyFill="1" applyBorder="1" applyAlignment="1" applyProtection="1">
      <alignment horizontal="left" vertical="center"/>
      <protection hidden="1"/>
    </xf>
    <xf numFmtId="164" fontId="42" fillId="7" borderId="7" xfId="2" applyNumberFormat="1" applyFont="1" applyFill="1" applyBorder="1" applyAlignment="1" applyProtection="1">
      <alignment horizontal="left" vertical="center"/>
      <protection hidden="1"/>
    </xf>
    <xf numFmtId="0" fontId="3" fillId="15" borderId="5" xfId="2" applyFill="1" applyBorder="1" applyAlignment="1" applyProtection="1">
      <alignment horizontal="left" vertical="center"/>
      <protection hidden="1"/>
    </xf>
    <xf numFmtId="164" fontId="44" fillId="15" borderId="5" xfId="2" applyNumberFormat="1" applyFont="1" applyFill="1" applyBorder="1" applyAlignment="1" applyProtection="1">
      <alignment horizontal="left" vertical="center"/>
      <protection hidden="1"/>
    </xf>
    <xf numFmtId="164" fontId="44" fillId="15" borderId="7" xfId="2" applyNumberFormat="1" applyFont="1" applyFill="1" applyBorder="1" applyAlignment="1" applyProtection="1">
      <alignment horizontal="left" vertical="center"/>
      <protection hidden="1"/>
    </xf>
    <xf numFmtId="164" fontId="44" fillId="15" borderId="11" xfId="2" applyNumberFormat="1" applyFont="1" applyFill="1" applyBorder="1" applyAlignment="1" applyProtection="1">
      <alignment horizontal="right" vertical="center"/>
      <protection locked="0"/>
    </xf>
    <xf numFmtId="164" fontId="44" fillId="15" borderId="5" xfId="2" applyNumberFormat="1" applyFont="1" applyFill="1" applyBorder="1" applyAlignment="1" applyProtection="1">
      <alignment horizontal="right" vertical="center"/>
      <protection locked="0"/>
    </xf>
    <xf numFmtId="164" fontId="42" fillId="7" borderId="11" xfId="2" applyNumberFormat="1" applyFont="1" applyFill="1" applyBorder="1" applyAlignment="1" applyProtection="1">
      <alignment horizontal="right" vertical="center"/>
      <protection hidden="1"/>
    </xf>
    <xf numFmtId="164" fontId="42" fillId="7" borderId="5" xfId="2" applyNumberFormat="1" applyFont="1" applyFill="1" applyBorder="1" applyAlignment="1" applyProtection="1">
      <alignment horizontal="right" vertical="center"/>
      <protection hidden="1"/>
    </xf>
    <xf numFmtId="0" fontId="30" fillId="19" borderId="39" xfId="2" applyFont="1" applyFill="1" applyBorder="1" applyAlignment="1" applyProtection="1">
      <alignment horizontal="center" vertical="center"/>
      <protection hidden="1"/>
    </xf>
    <xf numFmtId="0" fontId="30" fillId="19" borderId="46" xfId="2" applyFont="1" applyFill="1" applyBorder="1" applyAlignment="1" applyProtection="1">
      <alignment horizontal="center" vertical="center"/>
      <protection hidden="1"/>
    </xf>
    <xf numFmtId="0" fontId="30" fillId="19" borderId="22" xfId="2" applyFont="1" applyFill="1" applyBorder="1" applyAlignment="1" applyProtection="1">
      <alignment horizontal="center" vertical="center"/>
      <protection hidden="1"/>
    </xf>
    <xf numFmtId="0" fontId="30" fillId="19" borderId="40" xfId="2" applyFont="1" applyFill="1" applyBorder="1" applyAlignment="1" applyProtection="1">
      <alignment horizontal="center" vertical="center"/>
      <protection hidden="1"/>
    </xf>
    <xf numFmtId="0" fontId="16" fillId="8" borderId="4" xfId="0" applyFont="1" applyFill="1" applyBorder="1" applyAlignment="1" applyProtection="1">
      <alignment horizontal="center"/>
      <protection locked="0"/>
    </xf>
    <xf numFmtId="0" fontId="3" fillId="8" borderId="4" xfId="2" applyFill="1" applyBorder="1" applyAlignment="1" applyProtection="1">
      <alignment horizontal="center" vertical="center" wrapText="1"/>
      <protection locked="0"/>
    </xf>
    <xf numFmtId="0" fontId="65" fillId="7" borderId="12" xfId="2" applyFont="1" applyFill="1" applyBorder="1" applyAlignment="1" applyProtection="1">
      <alignment horizontal="justify" vertical="center" wrapText="1"/>
      <protection hidden="1"/>
    </xf>
    <xf numFmtId="10" fontId="45" fillId="8" borderId="11" xfId="2" applyNumberFormat="1" applyFont="1" applyFill="1" applyBorder="1" applyAlignment="1" applyProtection="1">
      <alignment horizontal="center" vertical="center"/>
      <protection hidden="1"/>
    </xf>
    <xf numFmtId="10" fontId="45" fillId="8" borderId="5" xfId="2" applyNumberFormat="1" applyFont="1" applyFill="1" applyBorder="1" applyAlignment="1" applyProtection="1">
      <alignment horizontal="center" vertical="center"/>
      <protection hidden="1"/>
    </xf>
    <xf numFmtId="10" fontId="45" fillId="8" borderId="7" xfId="2" applyNumberFormat="1" applyFont="1" applyFill="1" applyBorder="1" applyAlignment="1" applyProtection="1">
      <alignment horizontal="center" vertical="center"/>
      <protection hidden="1"/>
    </xf>
    <xf numFmtId="164" fontId="3" fillId="15" borderId="5" xfId="2" applyNumberFormat="1" applyFill="1" applyBorder="1" applyAlignment="1" applyProtection="1">
      <alignment horizontal="right" vertical="center"/>
      <protection hidden="1"/>
    </xf>
    <xf numFmtId="0" fontId="9" fillId="15" borderId="20" xfId="2" applyFont="1" applyFill="1" applyBorder="1" applyAlignment="1" applyProtection="1">
      <alignment horizontal="right" vertical="center"/>
      <protection hidden="1"/>
    </xf>
    <xf numFmtId="0" fontId="9" fillId="15" borderId="6" xfId="2" applyFont="1" applyFill="1" applyBorder="1" applyAlignment="1" applyProtection="1">
      <alignment horizontal="right" vertical="center"/>
      <protection hidden="1"/>
    </xf>
    <xf numFmtId="0" fontId="30" fillId="19" borderId="3" xfId="2" applyFont="1" applyFill="1" applyBorder="1" applyAlignment="1" applyProtection="1">
      <alignment horizontal="center" vertical="center"/>
      <protection hidden="1"/>
    </xf>
    <xf numFmtId="0" fontId="30" fillId="19" borderId="37" xfId="2" applyFont="1" applyFill="1" applyBorder="1" applyAlignment="1" applyProtection="1">
      <alignment horizontal="center" vertical="center"/>
      <protection hidden="1"/>
    </xf>
    <xf numFmtId="0" fontId="18" fillId="24" borderId="20" xfId="12" applyFont="1" applyFill="1" applyBorder="1" applyAlignment="1" applyProtection="1">
      <alignment horizontal="left" vertical="center"/>
    </xf>
    <xf numFmtId="0" fontId="18" fillId="24" borderId="21" xfId="12" applyFont="1" applyFill="1" applyBorder="1" applyAlignment="1" applyProtection="1">
      <alignment horizontal="left" vertical="center"/>
    </xf>
    <xf numFmtId="0" fontId="18" fillId="24" borderId="6" xfId="12" applyFont="1" applyFill="1" applyBorder="1" applyAlignment="1" applyProtection="1">
      <alignment horizontal="left" vertical="center"/>
    </xf>
    <xf numFmtId="0" fontId="15" fillId="15" borderId="11" xfId="0" applyFont="1" applyFill="1" applyBorder="1" applyAlignment="1" applyProtection="1">
      <alignment horizontal="right" vertical="center" wrapText="1"/>
      <protection hidden="1"/>
    </xf>
    <xf numFmtId="0" fontId="15" fillId="15" borderId="5" xfId="0" applyFont="1" applyFill="1" applyBorder="1" applyAlignment="1" applyProtection="1">
      <alignment horizontal="right" vertical="center" wrapText="1"/>
      <protection hidden="1"/>
    </xf>
    <xf numFmtId="0" fontId="15" fillId="15" borderId="85" xfId="0" applyFont="1" applyFill="1" applyBorder="1" applyAlignment="1" applyProtection="1">
      <alignment horizontal="right" vertical="center" wrapText="1"/>
      <protection hidden="1"/>
    </xf>
    <xf numFmtId="0" fontId="18" fillId="15" borderId="3" xfId="0" applyFont="1" applyFill="1" applyBorder="1" applyAlignment="1" applyProtection="1">
      <alignment horizontal="center" vertical="top" textRotation="90" wrapText="1"/>
      <protection hidden="1"/>
    </xf>
    <xf numFmtId="0" fontId="18" fillId="15" borderId="41" xfId="0" applyFont="1" applyFill="1" applyBorder="1" applyAlignment="1" applyProtection="1">
      <alignment horizontal="center" vertical="top" textRotation="90" wrapText="1"/>
      <protection hidden="1"/>
    </xf>
    <xf numFmtId="0" fontId="18" fillId="15" borderId="37" xfId="0" applyFont="1" applyFill="1" applyBorder="1" applyAlignment="1" applyProtection="1">
      <alignment horizontal="center" vertical="top" textRotation="90" wrapText="1"/>
      <protection hidden="1"/>
    </xf>
    <xf numFmtId="0" fontId="23" fillId="7" borderId="14" xfId="0" applyFont="1" applyFill="1" applyBorder="1" applyAlignment="1" applyProtection="1">
      <alignment horizontal="center" vertical="center"/>
      <protection hidden="1"/>
    </xf>
    <xf numFmtId="0" fontId="23" fillId="7" borderId="15" xfId="0" applyFont="1" applyFill="1" applyBorder="1" applyAlignment="1" applyProtection="1">
      <alignment horizontal="center" vertical="center"/>
      <protection hidden="1"/>
    </xf>
    <xf numFmtId="0" fontId="18" fillId="7" borderId="16"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8" fillId="7" borderId="50" xfId="0" applyFont="1" applyFill="1" applyBorder="1" applyAlignment="1" applyProtection="1">
      <alignment horizontal="center" vertical="center" wrapText="1"/>
      <protection hidden="1"/>
    </xf>
    <xf numFmtId="0" fontId="18" fillId="7" borderId="51" xfId="0" applyFont="1" applyFill="1" applyBorder="1" applyAlignment="1" applyProtection="1">
      <alignment horizontal="center" vertical="center" wrapText="1"/>
      <protection hidden="1"/>
    </xf>
    <xf numFmtId="0" fontId="13" fillId="8" borderId="83" xfId="2" applyFont="1" applyFill="1" applyBorder="1" applyAlignment="1" applyProtection="1">
      <alignment horizontal="left" vertical="center" wrapText="1"/>
    </xf>
    <xf numFmtId="0" fontId="13" fillId="8" borderId="84" xfId="2" applyFont="1" applyFill="1" applyBorder="1" applyAlignment="1" applyProtection="1">
      <alignment horizontal="left" vertical="center" wrapText="1"/>
    </xf>
    <xf numFmtId="0" fontId="18" fillId="24" borderId="20" xfId="12" applyFont="1" applyFill="1" applyBorder="1" applyAlignment="1" applyProtection="1">
      <alignment horizontal="left" vertical="center" wrapText="1"/>
    </xf>
    <xf numFmtId="0" fontId="18" fillId="24" borderId="21" xfId="12" applyFont="1" applyFill="1" applyBorder="1" applyAlignment="1" applyProtection="1">
      <alignment horizontal="left" vertical="center" wrapText="1"/>
    </xf>
    <xf numFmtId="0" fontId="18" fillId="24" borderId="6" xfId="12" applyFont="1" applyFill="1" applyBorder="1" applyAlignment="1" applyProtection="1">
      <alignment horizontal="left" vertical="center" wrapText="1"/>
    </xf>
    <xf numFmtId="0" fontId="18" fillId="24" borderId="46" xfId="12" applyFont="1" applyFill="1" applyBorder="1" applyAlignment="1" applyProtection="1">
      <alignment horizontal="left" vertical="center" wrapText="1"/>
    </xf>
    <xf numFmtId="0" fontId="18" fillId="24" borderId="43" xfId="12" applyFont="1" applyFill="1" applyBorder="1" applyAlignment="1" applyProtection="1">
      <alignment horizontal="left" vertical="center" wrapText="1"/>
    </xf>
    <xf numFmtId="0" fontId="18" fillId="24" borderId="40" xfId="12" applyFont="1" applyFill="1" applyBorder="1" applyAlignment="1" applyProtection="1">
      <alignment horizontal="left" vertical="center" wrapText="1"/>
    </xf>
    <xf numFmtId="0" fontId="30" fillId="14" borderId="3" xfId="2" applyFont="1" applyFill="1" applyBorder="1" applyAlignment="1" applyProtection="1">
      <alignment horizontal="center" vertical="center"/>
      <protection hidden="1"/>
    </xf>
    <xf numFmtId="0" fontId="30" fillId="14" borderId="37" xfId="2" applyFont="1" applyFill="1" applyBorder="1" applyAlignment="1" applyProtection="1">
      <alignment horizontal="center" vertical="center"/>
      <protection hidden="1"/>
    </xf>
    <xf numFmtId="0" fontId="30" fillId="13" borderId="3" xfId="2" applyFont="1" applyFill="1" applyBorder="1" applyAlignment="1" applyProtection="1">
      <alignment horizontal="center" vertical="center"/>
      <protection hidden="1"/>
    </xf>
    <xf numFmtId="0" fontId="30" fillId="13" borderId="37" xfId="2" applyFont="1" applyFill="1" applyBorder="1" applyAlignment="1" applyProtection="1">
      <alignment horizontal="center" vertical="center"/>
      <protection hidden="1"/>
    </xf>
    <xf numFmtId="0" fontId="30" fillId="7" borderId="3" xfId="2" applyFont="1" applyFill="1" applyBorder="1" applyAlignment="1" applyProtection="1">
      <alignment horizontal="center" vertical="center"/>
      <protection hidden="1"/>
    </xf>
    <xf numFmtId="0" fontId="30" fillId="7" borderId="37" xfId="2" applyFont="1" applyFill="1" applyBorder="1" applyAlignment="1" applyProtection="1">
      <alignment horizontal="center" vertical="center"/>
      <protection hidden="1"/>
    </xf>
    <xf numFmtId="0" fontId="47" fillId="31" borderId="36" xfId="12" applyFont="1" applyFill="1" applyBorder="1" applyAlignment="1" applyProtection="1">
      <alignment horizontal="left" vertical="center" wrapText="1" indent="1"/>
    </xf>
    <xf numFmtId="0" fontId="47" fillId="31" borderId="0" xfId="12" applyFont="1" applyFill="1" applyBorder="1" applyAlignment="1" applyProtection="1">
      <alignment horizontal="left" vertical="center" wrapText="1" indent="1"/>
    </xf>
    <xf numFmtId="0" fontId="47" fillId="31" borderId="20" xfId="2" applyFont="1" applyFill="1" applyBorder="1" applyAlignment="1" applyProtection="1">
      <alignment horizontal="left" vertical="center" wrapText="1" indent="1"/>
    </xf>
    <xf numFmtId="0" fontId="47" fillId="31" borderId="21" xfId="2" applyFont="1" applyFill="1" applyBorder="1" applyAlignment="1" applyProtection="1">
      <alignment horizontal="left" vertical="center" wrapText="1" indent="1"/>
    </xf>
    <xf numFmtId="0" fontId="30" fillId="19" borderId="3" xfId="2" applyFont="1" applyFill="1" applyBorder="1" applyAlignment="1" applyProtection="1">
      <alignment horizontal="center" vertical="center" wrapText="1"/>
      <protection hidden="1"/>
    </xf>
    <xf numFmtId="0" fontId="30" fillId="19" borderId="37" xfId="2" applyFont="1" applyFill="1" applyBorder="1" applyAlignment="1" applyProtection="1">
      <alignment horizontal="center" vertical="center" wrapText="1"/>
      <protection hidden="1"/>
    </xf>
    <xf numFmtId="0" fontId="47" fillId="31" borderId="53" xfId="12" applyFont="1" applyFill="1" applyBorder="1" applyAlignment="1" applyProtection="1">
      <alignment horizontal="left" vertical="center" indent="1"/>
    </xf>
    <xf numFmtId="0" fontId="47" fillId="31" borderId="44" xfId="12" applyFont="1" applyFill="1" applyBorder="1" applyAlignment="1" applyProtection="1">
      <alignment horizontal="left" vertical="center" indent="1"/>
    </xf>
    <xf numFmtId="0" fontId="47" fillId="31" borderId="46" xfId="2" applyFont="1" applyFill="1" applyBorder="1" applyAlignment="1" applyProtection="1">
      <alignment horizontal="left" vertical="center" indent="1"/>
    </xf>
    <xf numFmtId="0" fontId="47" fillId="31" borderId="43" xfId="2" applyFont="1" applyFill="1" applyBorder="1" applyAlignment="1" applyProtection="1">
      <alignment horizontal="left" vertical="center" indent="1"/>
    </xf>
    <xf numFmtId="0" fontId="47" fillId="31" borderId="21" xfId="2" applyFont="1" applyFill="1" applyBorder="1" applyAlignment="1" applyProtection="1">
      <alignment horizontal="left" vertical="center" wrapText="1"/>
    </xf>
    <xf numFmtId="0" fontId="0" fillId="15" borderId="16" xfId="0" applyFill="1" applyBorder="1" applyAlignment="1" applyProtection="1">
      <alignment horizontal="center" vertical="center"/>
    </xf>
    <xf numFmtId="0" fontId="0" fillId="15" borderId="12" xfId="0" applyFill="1" applyBorder="1" applyAlignment="1" applyProtection="1">
      <alignment horizontal="center" vertical="center"/>
    </xf>
    <xf numFmtId="0" fontId="0" fillId="15" borderId="13" xfId="0" applyFill="1" applyBorder="1" applyAlignment="1" applyProtection="1">
      <alignment horizontal="center" vertical="center"/>
    </xf>
    <xf numFmtId="0" fontId="0" fillId="15" borderId="50" xfId="0" applyFill="1" applyBorder="1" applyAlignment="1" applyProtection="1">
      <alignment horizontal="center" vertical="center"/>
    </xf>
    <xf numFmtId="0" fontId="0" fillId="15" borderId="0" xfId="0" applyFill="1" applyAlignment="1" applyProtection="1">
      <alignment horizontal="center" vertical="center"/>
    </xf>
    <xf numFmtId="0" fontId="0" fillId="15" borderId="51" xfId="0" applyFill="1" applyBorder="1" applyAlignment="1" applyProtection="1">
      <alignment horizontal="center" vertical="center"/>
    </xf>
    <xf numFmtId="0" fontId="0" fillId="15" borderId="14" xfId="0" applyFill="1" applyBorder="1" applyAlignment="1" applyProtection="1">
      <alignment horizontal="center" vertical="center"/>
    </xf>
    <xf numFmtId="0" fontId="0" fillId="15" borderId="10" xfId="0" applyFill="1" applyBorder="1" applyAlignment="1" applyProtection="1">
      <alignment horizontal="center" vertical="center"/>
    </xf>
    <xf numFmtId="0" fontId="0" fillId="15" borderId="15" xfId="0" applyFill="1" applyBorder="1" applyAlignment="1" applyProtection="1">
      <alignment horizontal="center" vertical="center"/>
    </xf>
    <xf numFmtId="0" fontId="9" fillId="16" borderId="48" xfId="2" applyFont="1" applyFill="1" applyBorder="1" applyAlignment="1" applyProtection="1">
      <alignment horizontal="center" vertical="center" wrapText="1"/>
    </xf>
    <xf numFmtId="0" fontId="9" fillId="16" borderId="49" xfId="2" applyFont="1" applyFill="1" applyBorder="1" applyAlignment="1" applyProtection="1">
      <alignment horizontal="center" vertical="center" wrapText="1"/>
    </xf>
    <xf numFmtId="0" fontId="9" fillId="16" borderId="65" xfId="2" applyFont="1" applyFill="1" applyBorder="1" applyAlignment="1" applyProtection="1">
      <alignment horizontal="center" vertical="center" wrapText="1"/>
    </xf>
    <xf numFmtId="0" fontId="8" fillId="15" borderId="47" xfId="2" applyFont="1" applyFill="1" applyBorder="1" applyAlignment="1" applyProtection="1">
      <alignment horizontal="right" vertical="center" wrapText="1"/>
    </xf>
    <xf numFmtId="0" fontId="8" fillId="15" borderId="6" xfId="2" applyFont="1" applyFill="1" applyBorder="1" applyAlignment="1" applyProtection="1">
      <alignment horizontal="right" vertical="center" wrapText="1"/>
    </xf>
    <xf numFmtId="0" fontId="8" fillId="25" borderId="47" xfId="2" applyFont="1" applyFill="1" applyBorder="1" applyAlignment="1" applyProtection="1">
      <alignment horizontal="right" vertical="center" wrapText="1"/>
    </xf>
    <xf numFmtId="0" fontId="8" fillId="25" borderId="6" xfId="2" applyFont="1" applyFill="1" applyBorder="1" applyAlignment="1" applyProtection="1">
      <alignment horizontal="right" vertical="center" wrapText="1"/>
    </xf>
    <xf numFmtId="0" fontId="59" fillId="25" borderId="20" xfId="2" applyFont="1" applyFill="1" applyBorder="1" applyAlignment="1" applyProtection="1">
      <alignment horizontal="left" vertical="center" wrapText="1"/>
      <protection locked="0"/>
    </xf>
    <xf numFmtId="0" fontId="59" fillId="25" borderId="21" xfId="2" applyFont="1" applyFill="1" applyBorder="1" applyAlignment="1" applyProtection="1">
      <alignment horizontal="left" vertical="center" wrapText="1"/>
      <protection locked="0"/>
    </xf>
    <xf numFmtId="0" fontId="59" fillId="25" borderId="19" xfId="2" applyFont="1" applyFill="1" applyBorder="1" applyAlignment="1" applyProtection="1">
      <alignment horizontal="left" vertical="center" wrapText="1"/>
      <protection locked="0"/>
    </xf>
    <xf numFmtId="0" fontId="8" fillId="15" borderId="61" xfId="2" applyFont="1" applyFill="1" applyBorder="1" applyAlignment="1" applyProtection="1">
      <alignment horizontal="right" vertical="center" wrapText="1"/>
    </xf>
    <xf numFmtId="0" fontId="8" fillId="15" borderId="66" xfId="2" applyFont="1" applyFill="1" applyBorder="1" applyAlignment="1" applyProtection="1">
      <alignment horizontal="right" vertical="center" wrapText="1"/>
    </xf>
    <xf numFmtId="0" fontId="53" fillId="31" borderId="20" xfId="11" applyFont="1" applyFill="1" applyBorder="1" applyAlignment="1" applyProtection="1">
      <alignment horizontal="center" vertical="center" wrapText="1"/>
      <protection hidden="1"/>
    </xf>
    <xf numFmtId="0" fontId="53" fillId="31" borderId="6" xfId="11" applyFont="1" applyFill="1" applyBorder="1" applyAlignment="1" applyProtection="1">
      <alignment horizontal="center" vertical="center" wrapText="1"/>
      <protection hidden="1"/>
    </xf>
    <xf numFmtId="0" fontId="50" fillId="10" borderId="20" xfId="2" applyFont="1" applyFill="1" applyBorder="1" applyAlignment="1" applyProtection="1">
      <alignment horizontal="center" vertical="center"/>
      <protection hidden="1"/>
    </xf>
    <xf numFmtId="0" fontId="50" fillId="10" borderId="21" xfId="2" applyFont="1" applyFill="1" applyBorder="1" applyAlignment="1" applyProtection="1">
      <alignment horizontal="center" vertical="center"/>
      <protection hidden="1"/>
    </xf>
    <xf numFmtId="0" fontId="50" fillId="10" borderId="6" xfId="2" applyFont="1" applyFill="1" applyBorder="1" applyAlignment="1" applyProtection="1">
      <alignment horizontal="center" vertical="center"/>
      <protection hidden="1"/>
    </xf>
    <xf numFmtId="0" fontId="47" fillId="31" borderId="20" xfId="2" applyFont="1" applyFill="1" applyBorder="1" applyAlignment="1" applyProtection="1">
      <alignment horizontal="left" vertical="center" wrapText="1"/>
    </xf>
    <xf numFmtId="0" fontId="59" fillId="25" borderId="79" xfId="2" applyFont="1" applyFill="1" applyBorder="1" applyAlignment="1" applyProtection="1">
      <alignment horizontal="left" vertical="center" wrapText="1"/>
      <protection locked="0"/>
    </xf>
    <xf numFmtId="0" fontId="59" fillId="25" borderId="62" xfId="2" applyFont="1" applyFill="1" applyBorder="1" applyAlignment="1" applyProtection="1">
      <alignment horizontal="left" vertical="center" wrapText="1"/>
      <protection locked="0"/>
    </xf>
    <xf numFmtId="0" fontId="59" fillId="25" borderId="80" xfId="2" applyFont="1" applyFill="1" applyBorder="1" applyAlignment="1" applyProtection="1">
      <alignment horizontal="left" vertical="center" wrapText="1"/>
      <protection locked="0"/>
    </xf>
    <xf numFmtId="0" fontId="19" fillId="10" borderId="45" xfId="0" applyFont="1" applyFill="1" applyBorder="1" applyAlignment="1" applyProtection="1">
      <alignment horizontal="center" vertical="center" wrapText="1"/>
      <protection hidden="1"/>
    </xf>
    <xf numFmtId="0" fontId="19" fillId="10" borderId="0" xfId="0" applyFont="1" applyFill="1" applyAlignment="1" applyProtection="1">
      <alignment horizontal="center" vertical="center" wrapText="1"/>
      <protection hidden="1"/>
    </xf>
    <xf numFmtId="0" fontId="19" fillId="10" borderId="38" xfId="0" applyFont="1" applyFill="1" applyBorder="1" applyAlignment="1" applyProtection="1">
      <alignment horizontal="center" vertical="center" wrapText="1"/>
      <protection hidden="1"/>
    </xf>
    <xf numFmtId="0" fontId="47" fillId="31" borderId="6" xfId="2" applyFont="1" applyFill="1" applyBorder="1" applyAlignment="1" applyProtection="1">
      <alignment horizontal="left" vertical="center" wrapText="1"/>
    </xf>
    <xf numFmtId="0" fontId="13" fillId="8" borderId="44" xfId="2" applyFont="1" applyFill="1" applyBorder="1" applyAlignment="1" applyProtection="1">
      <alignment horizontal="left" vertical="center" wrapText="1" indent="1"/>
    </xf>
    <xf numFmtId="0" fontId="13" fillId="8" borderId="0" xfId="2" applyFont="1" applyFill="1" applyAlignment="1" applyProtection="1">
      <alignment horizontal="left" vertical="center" wrapText="1" indent="1"/>
    </xf>
    <xf numFmtId="0" fontId="47" fillId="31" borderId="39" xfId="12" applyFont="1" applyFill="1" applyBorder="1" applyAlignment="1" applyProtection="1">
      <alignment horizontal="left" vertical="center" indent="1"/>
    </xf>
    <xf numFmtId="0" fontId="72" fillId="31" borderId="20" xfId="11" applyFont="1" applyFill="1" applyBorder="1" applyAlignment="1" applyProtection="1">
      <alignment horizontal="center" vertical="center" wrapText="1"/>
      <protection hidden="1"/>
    </xf>
    <xf numFmtId="0" fontId="72" fillId="31" borderId="21" xfId="11" applyFont="1" applyFill="1" applyBorder="1" applyAlignment="1" applyProtection="1">
      <alignment horizontal="center" vertical="center" wrapText="1"/>
      <protection hidden="1"/>
    </xf>
    <xf numFmtId="0" fontId="72" fillId="31" borderId="6" xfId="11" applyFont="1" applyFill="1" applyBorder="1" applyAlignment="1" applyProtection="1">
      <alignment horizontal="center" vertical="center" wrapText="1"/>
      <protection hidden="1"/>
    </xf>
    <xf numFmtId="0" fontId="30" fillId="0" borderId="44" xfId="11" applyFont="1" applyFill="1" applyBorder="1" applyAlignment="1" applyProtection="1">
      <alignment horizontal="center" vertical="center" textRotation="90" wrapText="1"/>
      <protection hidden="1"/>
    </xf>
    <xf numFmtId="0" fontId="30" fillId="0" borderId="0" xfId="11" applyFont="1" applyFill="1" applyBorder="1" applyAlignment="1" applyProtection="1">
      <alignment horizontal="center" vertical="center" textRotation="90" wrapText="1"/>
      <protection hidden="1"/>
    </xf>
    <xf numFmtId="0" fontId="30" fillId="0" borderId="43" xfId="11" applyFont="1" applyFill="1" applyBorder="1" applyAlignment="1" applyProtection="1">
      <alignment horizontal="center" vertical="center" textRotation="90" wrapText="1"/>
      <protection hidden="1"/>
    </xf>
    <xf numFmtId="0" fontId="16" fillId="0" borderId="4" xfId="0" applyFont="1" applyBorder="1" applyAlignment="1" applyProtection="1">
      <alignment horizontal="center"/>
      <protection locked="0"/>
    </xf>
    <xf numFmtId="0" fontId="3" fillId="0" borderId="4" xfId="2" applyBorder="1" applyAlignment="1" applyProtection="1">
      <alignment horizontal="center" vertical="center" wrapText="1"/>
      <protection locked="0"/>
    </xf>
    <xf numFmtId="0" fontId="10" fillId="10" borderId="11" xfId="2" applyFont="1" applyFill="1" applyBorder="1" applyAlignment="1" applyProtection="1">
      <alignment horizontal="center" vertical="center"/>
      <protection hidden="1"/>
    </xf>
    <xf numFmtId="0" fontId="10" fillId="10" borderId="5" xfId="2" applyFont="1" applyFill="1" applyBorder="1" applyAlignment="1" applyProtection="1">
      <alignment horizontal="center" vertical="center"/>
      <protection hidden="1"/>
    </xf>
    <xf numFmtId="0" fontId="10" fillId="10" borderId="7" xfId="2" applyFont="1" applyFill="1" applyBorder="1" applyAlignment="1" applyProtection="1">
      <alignment horizontal="center" vertical="center"/>
      <protection hidden="1"/>
    </xf>
    <xf numFmtId="14" fontId="5" fillId="10" borderId="12" xfId="2" applyNumberFormat="1" applyFont="1" applyFill="1" applyBorder="1" applyAlignment="1" applyProtection="1">
      <alignment horizontal="center" vertical="center"/>
      <protection hidden="1"/>
    </xf>
    <xf numFmtId="14" fontId="5" fillId="0" borderId="11" xfId="2" applyNumberFormat="1" applyFont="1" applyBorder="1" applyAlignment="1" applyProtection="1">
      <alignment horizontal="center" vertical="center"/>
      <protection locked="0"/>
    </xf>
    <xf numFmtId="14" fontId="5" fillId="0" borderId="5" xfId="2" applyNumberFormat="1" applyFont="1" applyBorder="1" applyAlignment="1" applyProtection="1">
      <alignment horizontal="center" vertical="center"/>
      <protection locked="0"/>
    </xf>
    <xf numFmtId="14" fontId="5" fillId="0" borderId="7" xfId="2" applyNumberFormat="1" applyFont="1" applyBorder="1" applyAlignment="1" applyProtection="1">
      <alignment horizontal="center" vertical="center"/>
      <protection locked="0"/>
    </xf>
    <xf numFmtId="0" fontId="65" fillId="7" borderId="20" xfId="2" applyFont="1" applyFill="1" applyBorder="1" applyAlignment="1" applyProtection="1">
      <alignment horizontal="justify" vertical="center" wrapText="1"/>
      <protection hidden="1"/>
    </xf>
    <xf numFmtId="0" fontId="65" fillId="7" borderId="21" xfId="2" applyFont="1" applyFill="1" applyBorder="1" applyAlignment="1" applyProtection="1">
      <alignment horizontal="justify" vertical="center" wrapText="1"/>
      <protection hidden="1"/>
    </xf>
    <xf numFmtId="0" fontId="65" fillId="7" borderId="6" xfId="2" applyFont="1" applyFill="1" applyBorder="1" applyAlignment="1" applyProtection="1">
      <alignment horizontal="justify" vertical="center" wrapText="1"/>
      <protection hidden="1"/>
    </xf>
    <xf numFmtId="10" fontId="45" fillId="8" borderId="37" xfId="9" applyNumberFormat="1" applyFont="1" applyFill="1" applyBorder="1" applyAlignment="1" applyProtection="1">
      <alignment horizontal="center" vertical="center"/>
      <protection hidden="1"/>
    </xf>
    <xf numFmtId="0" fontId="44" fillId="10" borderId="5" xfId="2" applyFont="1" applyFill="1" applyBorder="1" applyAlignment="1" applyProtection="1">
      <alignment horizontal="left" vertical="center"/>
      <protection hidden="1"/>
    </xf>
    <xf numFmtId="0" fontId="44" fillId="10" borderId="7" xfId="2" applyFont="1" applyFill="1" applyBorder="1" applyAlignment="1" applyProtection="1">
      <alignment horizontal="left" vertical="center"/>
      <protection hidden="1"/>
    </xf>
    <xf numFmtId="0" fontId="15" fillId="15" borderId="64" xfId="0" applyFont="1" applyFill="1" applyBorder="1" applyAlignment="1" applyProtection="1">
      <alignment horizontal="right" vertical="center" wrapText="1"/>
      <protection hidden="1"/>
    </xf>
    <xf numFmtId="0" fontId="15" fillId="15" borderId="67" xfId="0" applyFont="1" applyFill="1" applyBorder="1" applyAlignment="1" applyProtection="1">
      <alignment horizontal="right" vertical="center" wrapText="1"/>
      <protection hidden="1"/>
    </xf>
    <xf numFmtId="0" fontId="10" fillId="18" borderId="48" xfId="2" applyFont="1" applyFill="1" applyBorder="1" applyAlignment="1" applyProtection="1">
      <alignment horizontal="center" vertical="center"/>
      <protection hidden="1"/>
    </xf>
    <xf numFmtId="0" fontId="10" fillId="18" borderId="49" xfId="2" applyFont="1" applyFill="1" applyBorder="1" applyAlignment="1" applyProtection="1">
      <alignment horizontal="center" vertical="center"/>
      <protection hidden="1"/>
    </xf>
    <xf numFmtId="0" fontId="10" fillId="18" borderId="65" xfId="2" applyFont="1" applyFill="1" applyBorder="1" applyAlignment="1" applyProtection="1">
      <alignment horizontal="center" vertical="center"/>
      <protection hidden="1"/>
    </xf>
    <xf numFmtId="0" fontId="17" fillId="0" borderId="61" xfId="2" applyFont="1" applyBorder="1" applyAlignment="1" applyProtection="1">
      <alignment vertical="top" wrapText="1"/>
      <protection locked="0"/>
    </xf>
    <xf numFmtId="0" fontId="17" fillId="0" borderId="62" xfId="2" applyFont="1" applyBorder="1" applyAlignment="1" applyProtection="1">
      <alignment vertical="top" wrapText="1"/>
      <protection locked="0"/>
    </xf>
    <xf numFmtId="0" fontId="17" fillId="0" borderId="80" xfId="2" applyFont="1" applyBorder="1" applyAlignment="1" applyProtection="1">
      <alignment vertical="top" wrapText="1"/>
      <protection locked="0"/>
    </xf>
    <xf numFmtId="164" fontId="44" fillId="10" borderId="11" xfId="2" applyNumberFormat="1" applyFont="1" applyFill="1" applyBorder="1" applyAlignment="1" applyProtection="1">
      <alignment horizontal="right" vertical="center"/>
      <protection locked="0"/>
    </xf>
    <xf numFmtId="164" fontId="44" fillId="10" borderId="5" xfId="2" applyNumberFormat="1" applyFont="1" applyFill="1" applyBorder="1" applyAlignment="1" applyProtection="1">
      <alignment horizontal="right" vertical="center"/>
      <protection locked="0"/>
    </xf>
    <xf numFmtId="0" fontId="42" fillId="7" borderId="5" xfId="2" applyFont="1" applyFill="1" applyBorder="1" applyAlignment="1" applyProtection="1">
      <alignment horizontal="left" vertical="center"/>
      <protection hidden="1"/>
    </xf>
    <xf numFmtId="0" fontId="43" fillId="7" borderId="7" xfId="2" applyFont="1" applyFill="1" applyBorder="1" applyAlignment="1" applyProtection="1">
      <alignment horizontal="left" vertical="center"/>
      <protection hidden="1"/>
    </xf>
    <xf numFmtId="0" fontId="9" fillId="10" borderId="20" xfId="2" applyFont="1" applyFill="1" applyBorder="1" applyAlignment="1" applyProtection="1">
      <alignment horizontal="right" vertical="center"/>
      <protection hidden="1"/>
    </xf>
    <xf numFmtId="0" fontId="9" fillId="10" borderId="6" xfId="2" applyFont="1" applyFill="1" applyBorder="1" applyAlignment="1" applyProtection="1">
      <alignment horizontal="right" vertical="center"/>
      <protection hidden="1"/>
    </xf>
    <xf numFmtId="0" fontId="9" fillId="16" borderId="17" xfId="2" applyFont="1" applyFill="1" applyBorder="1" applyAlignment="1" applyProtection="1">
      <alignment horizontal="center" vertical="center" wrapText="1"/>
      <protection hidden="1"/>
    </xf>
    <xf numFmtId="0" fontId="9" fillId="16" borderId="8" xfId="2" applyFont="1" applyFill="1" applyBorder="1" applyAlignment="1" applyProtection="1">
      <alignment horizontal="center" vertical="center" wrapText="1"/>
      <protection hidden="1"/>
    </xf>
    <xf numFmtId="0" fontId="9" fillId="16" borderId="2" xfId="2" applyFont="1" applyFill="1" applyBorder="1" applyAlignment="1" applyProtection="1">
      <alignment horizontal="center" vertical="center" wrapText="1"/>
      <protection hidden="1"/>
    </xf>
    <xf numFmtId="0" fontId="0" fillId="10" borderId="0" xfId="0" applyFill="1" applyAlignment="1">
      <alignment horizontal="center"/>
    </xf>
    <xf numFmtId="0" fontId="8" fillId="18" borderId="47" xfId="2" applyFont="1" applyFill="1" applyBorder="1" applyAlignment="1" applyProtection="1">
      <alignment horizontal="right" vertical="center" wrapText="1"/>
      <protection hidden="1"/>
    </xf>
    <xf numFmtId="0" fontId="8" fillId="18" borderId="21" xfId="2" applyFont="1" applyFill="1" applyBorder="1" applyAlignment="1" applyProtection="1">
      <alignment horizontal="right" vertical="center" wrapText="1"/>
      <protection hidden="1"/>
    </xf>
    <xf numFmtId="0" fontId="8" fillId="18" borderId="6" xfId="2" applyFont="1" applyFill="1" applyBorder="1" applyAlignment="1" applyProtection="1">
      <alignment horizontal="right" vertical="center" wrapText="1"/>
      <protection hidden="1"/>
    </xf>
    <xf numFmtId="0" fontId="8" fillId="18" borderId="61" xfId="2" applyFont="1" applyFill="1" applyBorder="1" applyAlignment="1" applyProtection="1">
      <alignment horizontal="right" vertical="center" wrapText="1"/>
      <protection hidden="1"/>
    </xf>
    <xf numFmtId="0" fontId="8" fillId="18" borderId="66" xfId="2" applyFont="1" applyFill="1" applyBorder="1" applyAlignment="1" applyProtection="1">
      <alignment horizontal="right" vertical="center" wrapText="1"/>
      <protection hidden="1"/>
    </xf>
    <xf numFmtId="0" fontId="3" fillId="8" borderId="26" xfId="2" applyFill="1" applyBorder="1" applyAlignment="1" applyProtection="1">
      <alignment horizontal="center" vertical="center" wrapText="1"/>
      <protection locked="0"/>
    </xf>
    <xf numFmtId="0" fontId="3" fillId="8" borderId="3" xfId="2" applyFill="1" applyBorder="1" applyAlignment="1" applyProtection="1">
      <alignment horizontal="center" vertical="center" wrapText="1"/>
      <protection locked="0"/>
    </xf>
    <xf numFmtId="0" fontId="16" fillId="8" borderId="47" xfId="0" applyFont="1" applyFill="1" applyBorder="1" applyAlignment="1" applyProtection="1">
      <alignment horizontal="center"/>
      <protection locked="0"/>
    </xf>
    <xf numFmtId="0" fontId="16" fillId="8" borderId="6" xfId="0" applyFont="1" applyFill="1" applyBorder="1" applyAlignment="1" applyProtection="1">
      <alignment horizontal="center"/>
      <protection locked="0"/>
    </xf>
    <xf numFmtId="0" fontId="17" fillId="8" borderId="14" xfId="2" applyFont="1" applyFill="1" applyBorder="1" applyAlignment="1" applyProtection="1">
      <alignment vertical="top" wrapText="1"/>
      <protection locked="0"/>
    </xf>
    <xf numFmtId="0" fontId="17" fillId="8" borderId="10" xfId="2" applyFont="1" applyFill="1" applyBorder="1" applyAlignment="1" applyProtection="1">
      <alignment vertical="top" wrapText="1"/>
      <protection locked="0"/>
    </xf>
    <xf numFmtId="0" fontId="17" fillId="8" borderId="15" xfId="2" applyFont="1" applyFill="1" applyBorder="1" applyAlignment="1" applyProtection="1">
      <alignment vertical="top" wrapText="1"/>
      <protection locked="0"/>
    </xf>
    <xf numFmtId="14" fontId="5" fillId="10" borderId="0" xfId="2" applyNumberFormat="1" applyFont="1" applyFill="1" applyAlignment="1" applyProtection="1">
      <alignment horizontal="center" vertical="center"/>
      <protection hidden="1"/>
    </xf>
    <xf numFmtId="0" fontId="5" fillId="10" borderId="0" xfId="2" applyFont="1" applyFill="1" applyAlignment="1" applyProtection="1">
      <alignment horizontal="center" vertical="center"/>
      <protection hidden="1"/>
    </xf>
    <xf numFmtId="0" fontId="50" fillId="10" borderId="4" xfId="2" applyFont="1" applyFill="1" applyBorder="1" applyAlignment="1" applyProtection="1">
      <alignment horizontal="center" vertical="center"/>
      <protection hidden="1"/>
    </xf>
    <xf numFmtId="0" fontId="30" fillId="8" borderId="39" xfId="2" applyFont="1" applyFill="1" applyBorder="1" applyAlignment="1" applyProtection="1">
      <alignment horizontal="center" vertical="center"/>
      <protection hidden="1"/>
    </xf>
    <xf numFmtId="0" fontId="30" fillId="8" borderId="22" xfId="2" applyFont="1" applyFill="1" applyBorder="1" applyAlignment="1" applyProtection="1">
      <alignment horizontal="center" vertical="center"/>
      <protection hidden="1"/>
    </xf>
    <xf numFmtId="0" fontId="60" fillId="0" borderId="46" xfId="0" applyFont="1" applyBorder="1" applyAlignment="1" applyProtection="1">
      <alignment horizontal="center" vertical="center"/>
      <protection hidden="1"/>
    </xf>
    <xf numFmtId="0" fontId="60" fillId="0" borderId="40" xfId="0" applyFont="1" applyBorder="1" applyAlignment="1" applyProtection="1">
      <alignment horizontal="center" vertical="center"/>
      <protection hidden="1"/>
    </xf>
    <xf numFmtId="0" fontId="47" fillId="31" borderId="46" xfId="2" applyFont="1" applyFill="1" applyBorder="1" applyAlignment="1">
      <alignment horizontal="left" vertical="center" indent="1"/>
    </xf>
    <xf numFmtId="0" fontId="47" fillId="31" borderId="43" xfId="2" applyFont="1" applyFill="1" applyBorder="1" applyAlignment="1">
      <alignment horizontal="left" vertical="center" indent="1"/>
    </xf>
    <xf numFmtId="0" fontId="13" fillId="8" borderId="74" xfId="2" applyFont="1" applyFill="1" applyBorder="1" applyAlignment="1">
      <alignment horizontal="left" vertical="center" wrapText="1" indent="1"/>
    </xf>
    <xf numFmtId="0" fontId="13" fillId="8" borderId="35" xfId="2" applyFont="1" applyFill="1" applyBorder="1" applyAlignment="1">
      <alignment horizontal="left" vertical="center" wrapText="1" indent="1"/>
    </xf>
    <xf numFmtId="0" fontId="16" fillId="8" borderId="61" xfId="0" applyFont="1" applyFill="1" applyBorder="1" applyAlignment="1" applyProtection="1">
      <alignment horizontal="center"/>
      <protection locked="0"/>
    </xf>
    <xf numFmtId="0" fontId="16" fillId="8" borderId="66" xfId="0" applyFont="1" applyFill="1" applyBorder="1" applyAlignment="1" applyProtection="1">
      <alignment horizontal="center"/>
      <protection locked="0"/>
    </xf>
    <xf numFmtId="0" fontId="47" fillId="31" borderId="20" xfId="2" applyFont="1" applyFill="1" applyBorder="1" applyAlignment="1">
      <alignment horizontal="left" vertical="center" wrapText="1" indent="1"/>
    </xf>
    <xf numFmtId="0" fontId="47" fillId="31" borderId="21" xfId="2" applyFont="1" applyFill="1" applyBorder="1" applyAlignment="1">
      <alignment horizontal="left" vertical="center" wrapText="1" indent="1"/>
    </xf>
    <xf numFmtId="0" fontId="47" fillId="31" borderId="20" xfId="2" applyFont="1" applyFill="1" applyBorder="1" applyAlignment="1" applyProtection="1">
      <alignment horizontal="left" vertical="center" wrapText="1" indent="1"/>
      <protection hidden="1"/>
    </xf>
    <xf numFmtId="0" fontId="47" fillId="31" borderId="21" xfId="2" applyFont="1" applyFill="1" applyBorder="1" applyAlignment="1" applyProtection="1">
      <alignment horizontal="left" vertical="center" wrapText="1" indent="1"/>
      <protection hidden="1"/>
    </xf>
    <xf numFmtId="0" fontId="47" fillId="31" borderId="20" xfId="2" applyFont="1" applyFill="1" applyBorder="1" applyAlignment="1">
      <alignment horizontal="left" vertical="center" wrapText="1"/>
    </xf>
    <xf numFmtId="0" fontId="47" fillId="31" borderId="21" xfId="2" applyFont="1" applyFill="1" applyBorder="1" applyAlignment="1">
      <alignment horizontal="left" vertical="center" wrapText="1"/>
    </xf>
    <xf numFmtId="0" fontId="47" fillId="31" borderId="6" xfId="2" applyFont="1" applyFill="1" applyBorder="1" applyAlignment="1">
      <alignment horizontal="left" vertical="center" wrapText="1"/>
    </xf>
    <xf numFmtId="0" fontId="10" fillId="16" borderId="17" xfId="2" applyFont="1" applyFill="1" applyBorder="1" applyAlignment="1" applyProtection="1">
      <alignment horizontal="center" vertical="center" wrapText="1"/>
      <protection hidden="1"/>
    </xf>
    <xf numFmtId="0" fontId="4" fillId="16" borderId="8" xfId="2" applyFont="1" applyFill="1" applyBorder="1" applyAlignment="1" applyProtection="1">
      <alignment horizontal="center" vertical="center" wrapText="1"/>
      <protection hidden="1"/>
    </xf>
    <xf numFmtId="0" fontId="10" fillId="10" borderId="23" xfId="2" applyFont="1" applyFill="1" applyBorder="1" applyAlignment="1" applyProtection="1">
      <alignment horizontal="center" vertical="center"/>
      <protection hidden="1"/>
    </xf>
    <xf numFmtId="0" fontId="10" fillId="10" borderId="24" xfId="2" applyFont="1" applyFill="1" applyBorder="1" applyAlignment="1" applyProtection="1">
      <alignment horizontal="center" vertical="center"/>
      <protection hidden="1"/>
    </xf>
    <xf numFmtId="0" fontId="10" fillId="10" borderId="25" xfId="2" applyFont="1" applyFill="1" applyBorder="1" applyAlignment="1" applyProtection="1">
      <alignment horizontal="center" vertical="center"/>
      <protection hidden="1"/>
    </xf>
    <xf numFmtId="0" fontId="3" fillId="8" borderId="18" xfId="2" applyFill="1" applyBorder="1" applyAlignment="1" applyProtection="1">
      <alignment horizontal="center" vertical="center" wrapText="1"/>
      <protection locked="0"/>
    </xf>
    <xf numFmtId="0" fontId="5" fillId="0" borderId="5"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cellXfs>
  <cellStyles count="13">
    <cellStyle name="40 % - Accent3 2" xfId="4"/>
    <cellStyle name="40 % - Accent3 2 2" xfId="11"/>
    <cellStyle name="40 % - Accent6 2" xfId="5"/>
    <cellStyle name="40 % - Accent6 2 2" xfId="12"/>
    <cellStyle name="60 % - Accent1 2" xfId="6"/>
    <cellStyle name="60 % - Accent2 2" xfId="7"/>
    <cellStyle name="60 % - Accent6 2" xfId="8"/>
    <cellStyle name="Normal" xfId="0" builtinId="0"/>
    <cellStyle name="Normal 2" xfId="2"/>
    <cellStyle name="Normal 3" xfId="1"/>
    <cellStyle name="Pourcentage" xfId="9" builtinId="5"/>
    <cellStyle name="Pourcentage 2" xfId="3"/>
    <cellStyle name="Style 1" xfId="10"/>
  </cellStyles>
  <dxfs count="70">
    <dxf>
      <font>
        <color rgb="FF002060"/>
      </font>
      <fill>
        <gradientFill degree="90">
          <stop position="0">
            <color theme="4" tint="0.40000610370189521"/>
          </stop>
          <stop position="1">
            <color theme="5" tint="0.59999389629810485"/>
          </stop>
        </gradientFill>
      </fill>
    </dxf>
    <dxf>
      <font>
        <color rgb="FF002060"/>
      </font>
      <fill>
        <gradientFill degree="90">
          <stop position="0">
            <color rgb="FFCCFF33"/>
          </stop>
          <stop position="1">
            <color rgb="FFFFFF66"/>
          </stop>
        </gradient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3366FF"/>
        </patternFill>
      </fill>
    </dxf>
    <dxf>
      <fill>
        <patternFill>
          <bgColor rgb="FFFF0066"/>
        </patternFill>
      </fill>
    </dxf>
    <dxf>
      <font>
        <color rgb="FF002060"/>
      </font>
      <fill>
        <patternFill>
          <bgColor rgb="FFCCFF33"/>
        </patternFill>
      </fill>
    </dxf>
    <dxf>
      <fill>
        <patternFill>
          <bgColor theme="4" tint="0.39994506668294322"/>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ill>
        <patternFill>
          <bgColor theme="4" tint="0.39994506668294322"/>
        </patternFill>
      </fill>
    </dxf>
    <dxf>
      <font>
        <color rgb="FF002060"/>
      </font>
      <fill>
        <patternFill>
          <bgColor rgb="FFCCFF33"/>
        </patternFill>
      </fill>
    </dxf>
    <dxf>
      <font>
        <color rgb="FF002060"/>
      </font>
      <fill>
        <patternFill>
          <bgColor rgb="FFCCFF33"/>
        </patternFill>
      </fill>
    </dxf>
    <dxf>
      <fill>
        <patternFill>
          <bgColor theme="4" tint="0.39994506668294322"/>
        </patternFill>
      </fill>
    </dxf>
    <dxf>
      <fill>
        <patternFill>
          <bgColor rgb="FFFF0000"/>
        </patternFill>
      </fill>
    </dxf>
    <dxf>
      <font>
        <color theme="0"/>
      </font>
      <fill>
        <patternFill>
          <bgColor rgb="FFFF0000"/>
        </patternFill>
      </fill>
    </dxf>
    <dxf>
      <fill>
        <patternFill>
          <bgColor rgb="FF00B050"/>
        </patternFill>
      </fill>
    </dxf>
    <dxf>
      <font>
        <color theme="0"/>
      </font>
      <fill>
        <patternFill>
          <bgColor rgb="FFFF0000"/>
        </patternFill>
      </fill>
    </dxf>
    <dxf>
      <font>
        <color theme="0"/>
      </font>
      <fill>
        <patternFill>
          <bgColor rgb="FF92D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3366FF"/>
        </patternFill>
      </fill>
    </dxf>
    <dxf>
      <fill>
        <patternFill>
          <bgColor rgb="FFFF0066"/>
        </patternFill>
      </fill>
    </dxf>
    <dxf>
      <fill>
        <gradientFill degree="90">
          <stop position="0">
            <color rgb="FFCCFF33"/>
          </stop>
          <stop position="1">
            <color theme="5" tint="0.59999389629810485"/>
          </stop>
        </gradientFill>
      </fill>
    </dxf>
    <dxf>
      <font>
        <color rgb="FF002060"/>
      </font>
      <fill>
        <patternFill>
          <bgColor rgb="FFCCFF33"/>
        </patternFill>
      </fill>
    </dxf>
    <dxf>
      <fill>
        <patternFill>
          <bgColor theme="4" tint="0.39994506668294322"/>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rgb="FF002060"/>
      </font>
      <fill>
        <patternFill>
          <bgColor rgb="FFCCFF33"/>
        </patternFill>
      </fill>
    </dxf>
    <dxf>
      <fill>
        <patternFill>
          <bgColor theme="4" tint="0.39994506668294322"/>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ill>
        <patternFill>
          <bgColor rgb="FFFF0066"/>
        </patternFill>
      </fill>
    </dxf>
    <dxf>
      <font>
        <color theme="0"/>
      </font>
    </dxf>
    <dxf>
      <font>
        <color theme="0"/>
      </font>
      <fill>
        <patternFill>
          <bgColor rgb="FF3366FF"/>
        </patternFill>
      </fill>
    </dxf>
  </dxfs>
  <tableStyles count="0" defaultTableStyle="TableStyleMedium2" defaultPivotStyle="PivotStyleLight16"/>
  <colors>
    <mruColors>
      <color rgb="FFCCFF99"/>
      <color rgb="FF97C1FF"/>
      <color rgb="FF7DB2FF"/>
      <color rgb="FF65A3FF"/>
      <color rgb="FF0066FF"/>
      <color rgb="FFFFC000"/>
      <color rgb="FFFFD347"/>
      <color rgb="FFFFD85B"/>
      <color rgb="FFFFDC6D"/>
      <color rgb="FFFFCC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473764</xdr:colOff>
      <xdr:row>0</xdr:row>
      <xdr:rowOff>1451446</xdr:rowOff>
    </xdr:from>
    <xdr:ext cx="12197208" cy="108000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473764" y="1451446"/>
          <a:ext cx="12197208" cy="108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fabricant</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xdr:txBody>
    </xdr:sp>
    <xdr:clientData/>
  </xdr:oneCellAnchor>
  <xdr:twoCellAnchor>
    <xdr:from>
      <xdr:col>1</xdr:col>
      <xdr:colOff>20692</xdr:colOff>
      <xdr:row>0</xdr:row>
      <xdr:rowOff>261710</xdr:rowOff>
    </xdr:from>
    <xdr:to>
      <xdr:col>8</xdr:col>
      <xdr:colOff>1441560</xdr:colOff>
      <xdr:row>0</xdr:row>
      <xdr:rowOff>1341710</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519933" y="261710"/>
          <a:ext cx="1246329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5</xdr:col>
      <xdr:colOff>754814</xdr:colOff>
      <xdr:row>18</xdr:row>
      <xdr:rowOff>430166</xdr:rowOff>
    </xdr:from>
    <xdr:to>
      <xdr:col>7</xdr:col>
      <xdr:colOff>188776</xdr:colOff>
      <xdr:row>18</xdr:row>
      <xdr:rowOff>430166</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xdr:nvCxnSpPr>
      <xdr:spPr>
        <a:xfrm>
          <a:off x="9650721" y="10052631"/>
          <a:ext cx="1188334"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748862</xdr:colOff>
      <xdr:row>19</xdr:row>
      <xdr:rowOff>417028</xdr:rowOff>
    </xdr:from>
    <xdr:to>
      <xdr:col>7</xdr:col>
      <xdr:colOff>182824</xdr:colOff>
      <xdr:row>19</xdr:row>
      <xdr:rowOff>417028</xdr:rowOff>
    </xdr:to>
    <xdr:cxnSp macro="">
      <xdr:nvCxnSpPr>
        <xdr:cNvPr id="7" name="Connecteur droit avec flèche 6">
          <a:extLst>
            <a:ext uri="{FF2B5EF4-FFF2-40B4-BE49-F238E27FC236}">
              <a16:creationId xmlns:a16="http://schemas.microsoft.com/office/drawing/2014/main" id="{00000000-0008-0000-0000-000007000000}"/>
            </a:ext>
          </a:extLst>
        </xdr:cNvPr>
        <xdr:cNvCxnSpPr/>
      </xdr:nvCxnSpPr>
      <xdr:spPr>
        <a:xfrm>
          <a:off x="9644769" y="10801493"/>
          <a:ext cx="1188334"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19706</xdr:colOff>
      <xdr:row>1</xdr:row>
      <xdr:rowOff>0</xdr:rowOff>
    </xdr:from>
    <xdr:to>
      <xdr:col>17</xdr:col>
      <xdr:colOff>932792</xdr:colOff>
      <xdr:row>1</xdr:row>
      <xdr:rowOff>1080000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4006" y="254000"/>
          <a:ext cx="18159686"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88901</xdr:colOff>
      <xdr:row>1</xdr:row>
      <xdr:rowOff>1168720</xdr:rowOff>
    </xdr:from>
    <xdr:ext cx="18841914" cy="162000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88901" y="1419091"/>
          <a:ext cx="18841914"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 fabricant</a:t>
          </a: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EP1 - Évaluation en centre de formation</a:t>
          </a:r>
        </a:p>
      </xdr:txBody>
    </xdr:sp>
    <xdr:clientData/>
  </xdr:oneCellAnchor>
  <xdr:twoCellAnchor>
    <xdr:from>
      <xdr:col>17</xdr:col>
      <xdr:colOff>247650</xdr:colOff>
      <xdr:row>13</xdr:row>
      <xdr:rowOff>533400</xdr:rowOff>
    </xdr:from>
    <xdr:to>
      <xdr:col>17</xdr:col>
      <xdr:colOff>624417</xdr:colOff>
      <xdr:row>13</xdr:row>
      <xdr:rowOff>835025</xdr:rowOff>
    </xdr:to>
    <xdr:sp macro="" textlink="">
      <xdr:nvSpPr>
        <xdr:cNvPr id="8" name="Flèche vers le bas 7">
          <a:extLst>
            <a:ext uri="{FF2B5EF4-FFF2-40B4-BE49-F238E27FC236}">
              <a16:creationId xmlns:a16="http://schemas.microsoft.com/office/drawing/2014/main" id="{00000000-0008-0000-0100-000008000000}"/>
            </a:ext>
          </a:extLst>
        </xdr:cNvPr>
        <xdr:cNvSpPr/>
      </xdr:nvSpPr>
      <xdr:spPr>
        <a:xfrm>
          <a:off x="17767300" y="9118600"/>
          <a:ext cx="376767" cy="301625"/>
        </a:xfrm>
        <a:prstGeom prst="downArrow">
          <a:avLst/>
        </a:prstGeom>
        <a:solidFill>
          <a:srgbClr val="CC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17</xdr:col>
      <xdr:colOff>247650</xdr:colOff>
      <xdr:row>13</xdr:row>
      <xdr:rowOff>533400</xdr:rowOff>
    </xdr:from>
    <xdr:to>
      <xdr:col>17</xdr:col>
      <xdr:colOff>624417</xdr:colOff>
      <xdr:row>13</xdr:row>
      <xdr:rowOff>835025</xdr:rowOff>
    </xdr:to>
    <xdr:sp macro="" textlink="">
      <xdr:nvSpPr>
        <xdr:cNvPr id="10" name="Flèche vers le bas 7">
          <a:extLst>
            <a:ext uri="{FF2B5EF4-FFF2-40B4-BE49-F238E27FC236}">
              <a16:creationId xmlns:a16="http://schemas.microsoft.com/office/drawing/2014/main" id="{FBC16FE6-69F0-43FB-A8B8-675CE10E8C29}"/>
            </a:ext>
          </a:extLst>
        </xdr:cNvPr>
        <xdr:cNvSpPr/>
      </xdr:nvSpPr>
      <xdr:spPr>
        <a:xfrm>
          <a:off x="18234660" y="8206740"/>
          <a:ext cx="376767" cy="301625"/>
        </a:xfrm>
        <a:prstGeom prst="downArrow">
          <a:avLst/>
        </a:prstGeom>
        <a:solidFill>
          <a:srgbClr val="CC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224060</xdr:colOff>
      <xdr:row>13</xdr:row>
      <xdr:rowOff>527538</xdr:rowOff>
    </xdr:from>
    <xdr:to>
      <xdr:col>17</xdr:col>
      <xdr:colOff>600827</xdr:colOff>
      <xdr:row>13</xdr:row>
      <xdr:rowOff>829163</xdr:rowOff>
    </xdr:to>
    <xdr:sp macro="" textlink="">
      <xdr:nvSpPr>
        <xdr:cNvPr id="7" name="Flèche vers le bas 6">
          <a:extLst>
            <a:ext uri="{FF2B5EF4-FFF2-40B4-BE49-F238E27FC236}">
              <a16:creationId xmlns:a16="http://schemas.microsoft.com/office/drawing/2014/main" id="{00000000-0008-0000-0200-000007000000}"/>
            </a:ext>
          </a:extLst>
        </xdr:cNvPr>
        <xdr:cNvSpPr/>
      </xdr:nvSpPr>
      <xdr:spPr>
        <a:xfrm>
          <a:off x="17757836" y="9127252"/>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7192</xdr:colOff>
      <xdr:row>1</xdr:row>
      <xdr:rowOff>0</xdr:rowOff>
    </xdr:from>
    <xdr:to>
      <xdr:col>17</xdr:col>
      <xdr:colOff>892630</xdr:colOff>
      <xdr:row>1</xdr:row>
      <xdr:rowOff>1080000</xdr:rowOff>
    </xdr:to>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137821" y="272143"/>
          <a:ext cx="1875978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115455</xdr:colOff>
      <xdr:row>1</xdr:row>
      <xdr:rowOff>1202324</xdr:rowOff>
    </xdr:from>
    <xdr:ext cx="18795999" cy="1620000"/>
    <xdr:sp macro="" textlink="">
      <xdr:nvSpPr>
        <xdr:cNvPr id="15" name="ZoneTexte 14">
          <a:extLst>
            <a:ext uri="{FF2B5EF4-FFF2-40B4-BE49-F238E27FC236}">
              <a16:creationId xmlns:a16="http://schemas.microsoft.com/office/drawing/2014/main" id="{00000000-0008-0000-0200-00000F000000}"/>
            </a:ext>
          </a:extLst>
        </xdr:cNvPr>
        <xdr:cNvSpPr txBox="1"/>
      </xdr:nvSpPr>
      <xdr:spPr>
        <a:xfrm>
          <a:off x="115455" y="1467869"/>
          <a:ext cx="18795999"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a:t>
          </a:r>
          <a:r>
            <a:rPr lang="fr-FR" sz="4000" b="1" cap="none" spc="0" baseline="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fabricant</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17</xdr:col>
      <xdr:colOff>224060</xdr:colOff>
      <xdr:row>13</xdr:row>
      <xdr:rowOff>527538</xdr:rowOff>
    </xdr:from>
    <xdr:to>
      <xdr:col>17</xdr:col>
      <xdr:colOff>600827</xdr:colOff>
      <xdr:row>13</xdr:row>
      <xdr:rowOff>829163</xdr:rowOff>
    </xdr:to>
    <xdr:sp macro="" textlink="">
      <xdr:nvSpPr>
        <xdr:cNvPr id="9" name="Flèche vers le bas 6">
          <a:extLst>
            <a:ext uri="{FF2B5EF4-FFF2-40B4-BE49-F238E27FC236}">
              <a16:creationId xmlns:a16="http://schemas.microsoft.com/office/drawing/2014/main" id="{A11664D5-3CFF-4476-BBE4-394D223B6AA3}"/>
            </a:ext>
          </a:extLst>
        </xdr:cNvPr>
        <xdr:cNvSpPr/>
      </xdr:nvSpPr>
      <xdr:spPr>
        <a:xfrm>
          <a:off x="18214880" y="8231358"/>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124810</xdr:colOff>
      <xdr:row>1</xdr:row>
      <xdr:rowOff>1209346</xdr:rowOff>
    </xdr:from>
    <xdr:ext cx="18229245" cy="1620000"/>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124810" y="1478674"/>
          <a:ext cx="18229245"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fabricant</a:t>
          </a:r>
        </a:p>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a:t>
          </a:r>
          <a:r>
            <a:rPr lang="fr-FR" sz="4000" b="1" cap="none" spc="0" baseline="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entrepris</a:t>
          </a: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e </a:t>
          </a:r>
        </a:p>
      </xdr:txBody>
    </xdr:sp>
    <xdr:clientData/>
  </xdr:oneCellAnchor>
  <xdr:twoCellAnchor>
    <xdr:from>
      <xdr:col>1</xdr:col>
      <xdr:colOff>0</xdr:colOff>
      <xdr:row>1</xdr:row>
      <xdr:rowOff>0</xdr:rowOff>
    </xdr:from>
    <xdr:to>
      <xdr:col>11</xdr:col>
      <xdr:colOff>315310</xdr:colOff>
      <xdr:row>1</xdr:row>
      <xdr:rowOff>1080000</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131379" y="262759"/>
          <a:ext cx="18182897"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11</xdr:col>
      <xdr:colOff>217714</xdr:colOff>
      <xdr:row>13</xdr:row>
      <xdr:rowOff>530678</xdr:rowOff>
    </xdr:from>
    <xdr:to>
      <xdr:col>11</xdr:col>
      <xdr:colOff>594481</xdr:colOff>
      <xdr:row>13</xdr:row>
      <xdr:rowOff>832303</xdr:rowOff>
    </xdr:to>
    <xdr:sp macro="" textlink="">
      <xdr:nvSpPr>
        <xdr:cNvPr id="8" name="Flèche vers le bas 5">
          <a:extLst>
            <a:ext uri="{FF2B5EF4-FFF2-40B4-BE49-F238E27FC236}">
              <a16:creationId xmlns:a16="http://schemas.microsoft.com/office/drawing/2014/main" id="{DF3DF4A1-BAE2-45D0-82B2-0D8E35064D76}"/>
            </a:ext>
          </a:extLst>
        </xdr:cNvPr>
        <xdr:cNvSpPr/>
      </xdr:nvSpPr>
      <xdr:spPr>
        <a:xfrm>
          <a:off x="18208534" y="8261168"/>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Civil">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sheetPr>
  <dimension ref="B1:L23"/>
  <sheetViews>
    <sheetView zoomScale="70" zoomScaleNormal="70" workbookViewId="0">
      <selection activeCell="C31" sqref="C31"/>
    </sheetView>
  </sheetViews>
  <sheetFormatPr baseColWidth="10" defaultColWidth="11" defaultRowHeight="14.25" x14ac:dyDescent="0.2"/>
  <cols>
    <col min="1" max="1" width="6.25" style="17" customWidth="1"/>
    <col min="2" max="2" width="20.5" style="17" customWidth="1"/>
    <col min="3" max="3" width="55.625" style="17" customWidth="1"/>
    <col min="4" max="4" width="12.875" style="17" customWidth="1"/>
    <col min="5" max="5" width="11.5" style="17" customWidth="1"/>
    <col min="6" max="8" width="11" style="17"/>
    <col min="9" max="9" width="18.5" style="17" customWidth="1"/>
    <col min="10" max="10" width="17.25" style="17" customWidth="1"/>
    <col min="11" max="16384" width="11" style="17"/>
  </cols>
  <sheetData>
    <row r="1" spans="2:12" ht="116.1" customHeight="1" x14ac:dyDescent="0.25">
      <c r="B1" s="20"/>
      <c r="C1" s="339" t="s">
        <v>29</v>
      </c>
      <c r="D1" s="339"/>
    </row>
    <row r="2" spans="2:12" ht="42" customHeight="1" x14ac:dyDescent="0.25">
      <c r="B2" s="357"/>
      <c r="C2" s="358"/>
      <c r="D2" s="20"/>
    </row>
    <row r="3" spans="2:12" ht="51" customHeight="1" thickBot="1" x14ac:dyDescent="0.3">
      <c r="B3" s="21"/>
      <c r="C3" s="22"/>
      <c r="D3" s="20"/>
    </row>
    <row r="4" spans="2:12" ht="27" hidden="1" customHeight="1" thickBot="1" x14ac:dyDescent="0.25">
      <c r="D4" s="23"/>
      <c r="E4" s="23"/>
    </row>
    <row r="5" spans="2:12" ht="31.5" customHeight="1" thickBot="1" x14ac:dyDescent="0.25">
      <c r="B5" s="355" t="s">
        <v>153</v>
      </c>
      <c r="C5" s="356"/>
      <c r="D5" s="342" t="s">
        <v>154</v>
      </c>
      <c r="E5" s="343"/>
      <c r="F5" s="343"/>
      <c r="G5" s="343"/>
      <c r="H5" s="343"/>
      <c r="I5" s="344"/>
    </row>
    <row r="6" spans="2:12" ht="31.5" customHeight="1" x14ac:dyDescent="0.2">
      <c r="B6" s="16" t="s">
        <v>133</v>
      </c>
      <c r="C6" s="10"/>
      <c r="D6" s="345" t="s">
        <v>133</v>
      </c>
      <c r="E6" s="346"/>
      <c r="F6" s="349"/>
      <c r="G6" s="349"/>
      <c r="H6" s="349"/>
      <c r="I6" s="350"/>
    </row>
    <row r="7" spans="2:12" ht="18.75" x14ac:dyDescent="0.2">
      <c r="B7" s="215" t="s">
        <v>144</v>
      </c>
      <c r="C7" s="216">
        <v>2024</v>
      </c>
      <c r="D7" s="347" t="s">
        <v>1</v>
      </c>
      <c r="E7" s="348"/>
      <c r="F7" s="351">
        <v>2024</v>
      </c>
      <c r="G7" s="351"/>
      <c r="H7" s="351"/>
      <c r="I7" s="352"/>
    </row>
    <row r="8" spans="2:12" ht="33.75" customHeight="1" thickBot="1" x14ac:dyDescent="0.25">
      <c r="B8" s="15" t="s">
        <v>0</v>
      </c>
      <c r="C8" s="218"/>
      <c r="D8" s="347" t="s">
        <v>147</v>
      </c>
      <c r="E8" s="348"/>
      <c r="F8" s="351"/>
      <c r="G8" s="351"/>
      <c r="H8" s="351"/>
      <c r="I8" s="352"/>
    </row>
    <row r="9" spans="2:12" ht="26.25" hidden="1" customHeight="1" x14ac:dyDescent="0.2">
      <c r="B9" s="16" t="s">
        <v>2</v>
      </c>
      <c r="C9" s="217"/>
      <c r="D9" s="347" t="s">
        <v>2</v>
      </c>
      <c r="E9" s="348"/>
      <c r="F9" s="351"/>
      <c r="G9" s="351"/>
      <c r="H9" s="351"/>
      <c r="I9" s="352"/>
    </row>
    <row r="10" spans="2:12" ht="30.75" hidden="1" customHeight="1" thickBot="1" x14ac:dyDescent="0.25">
      <c r="B10" s="15" t="s">
        <v>3</v>
      </c>
      <c r="C10" s="11" t="s">
        <v>146</v>
      </c>
      <c r="D10" s="347" t="s">
        <v>3</v>
      </c>
      <c r="E10" s="348"/>
      <c r="F10" s="351" t="s">
        <v>150</v>
      </c>
      <c r="G10" s="351"/>
      <c r="H10" s="351"/>
      <c r="I10" s="352"/>
    </row>
    <row r="11" spans="2:12" ht="30.75" customHeight="1" thickBot="1" x14ac:dyDescent="0.25">
      <c r="D11" s="361" t="s">
        <v>151</v>
      </c>
      <c r="E11" s="362"/>
      <c r="F11" s="363"/>
      <c r="G11" s="363"/>
      <c r="H11" s="363"/>
      <c r="I11" s="364"/>
    </row>
    <row r="12" spans="2:12" ht="9.9499999999999993" customHeight="1" x14ac:dyDescent="0.2"/>
    <row r="13" spans="2:12" ht="39" customHeight="1" x14ac:dyDescent="0.2">
      <c r="B13" s="340" t="s">
        <v>159</v>
      </c>
      <c r="C13" s="340"/>
      <c r="D13" s="340"/>
      <c r="E13" s="340"/>
      <c r="F13" s="340"/>
      <c r="G13" s="340"/>
      <c r="H13" s="340"/>
      <c r="I13" s="340"/>
    </row>
    <row r="14" spans="2:12" ht="35.25" customHeight="1" x14ac:dyDescent="0.2">
      <c r="B14" s="341" t="s">
        <v>130</v>
      </c>
      <c r="C14" s="341"/>
      <c r="D14" s="341"/>
      <c r="E14" s="341"/>
      <c r="F14" s="341"/>
      <c r="G14" s="341"/>
      <c r="H14" s="341"/>
      <c r="I14" s="341"/>
    </row>
    <row r="15" spans="2:12" ht="54" customHeight="1" x14ac:dyDescent="0.2">
      <c r="B15" s="353" t="s">
        <v>131</v>
      </c>
      <c r="C15" s="354"/>
      <c r="D15" s="24" t="s">
        <v>132</v>
      </c>
      <c r="E15" s="24" t="s">
        <v>152</v>
      </c>
      <c r="F15" s="359" t="s">
        <v>138</v>
      </c>
      <c r="G15" s="360"/>
      <c r="H15" s="25" t="s">
        <v>18</v>
      </c>
      <c r="I15" s="25" t="s">
        <v>137</v>
      </c>
    </row>
    <row r="16" spans="2:12" ht="56.25" customHeight="1" x14ac:dyDescent="0.2">
      <c r="B16" s="26" t="s">
        <v>67</v>
      </c>
      <c r="C16" s="42" t="s">
        <v>264</v>
      </c>
      <c r="D16" s="27" t="s">
        <v>52</v>
      </c>
      <c r="E16" s="27">
        <v>4</v>
      </c>
      <c r="F16" s="28" t="s">
        <v>17</v>
      </c>
      <c r="G16" s="29" t="s">
        <v>142</v>
      </c>
      <c r="H16" s="205" t="e">
        <f>SUM('EP1'!M51:N51)</f>
        <v>#VALUE!</v>
      </c>
      <c r="I16" s="206" t="e">
        <f>H16*E16</f>
        <v>#VALUE!</v>
      </c>
      <c r="J16" s="30"/>
      <c r="L16" s="31"/>
    </row>
    <row r="17" spans="2:10" ht="56.25" customHeight="1" x14ac:dyDescent="0.2">
      <c r="B17" s="366" t="s">
        <v>68</v>
      </c>
      <c r="C17" s="369" t="s">
        <v>332</v>
      </c>
      <c r="D17" s="370"/>
      <c r="E17" s="370"/>
      <c r="F17" s="370"/>
      <c r="G17" s="370"/>
      <c r="H17" s="370"/>
      <c r="I17" s="371"/>
      <c r="J17" s="30"/>
    </row>
    <row r="18" spans="2:10" s="32" customFormat="1" ht="76.150000000000006" customHeight="1" x14ac:dyDescent="0.2">
      <c r="B18" s="367"/>
      <c r="C18" s="40" t="s">
        <v>317</v>
      </c>
      <c r="D18" s="372" t="s">
        <v>53</v>
      </c>
      <c r="E18" s="372">
        <v>11</v>
      </c>
      <c r="F18" s="36"/>
      <c r="G18" s="37" t="s">
        <v>326</v>
      </c>
      <c r="H18" s="207" t="e">
        <f>SUM('EP2 Centre'!M91:N91)</f>
        <v>#VALUE!</v>
      </c>
      <c r="I18" s="208" t="e">
        <f>H18*E18</f>
        <v>#VALUE!</v>
      </c>
    </row>
    <row r="19" spans="2:10" ht="60" customHeight="1" x14ac:dyDescent="0.2">
      <c r="B19" s="367"/>
      <c r="C19" s="41" t="s">
        <v>333</v>
      </c>
      <c r="D19" s="373"/>
      <c r="E19" s="373"/>
      <c r="F19" s="39" t="s">
        <v>331</v>
      </c>
      <c r="G19" s="38"/>
      <c r="H19" s="209" t="e">
        <f>SUM('EP2 Centre'!M91:N91)</f>
        <v>#VALUE!</v>
      </c>
      <c r="I19" s="375" t="e">
        <f>(H19+H20)/2*E18</f>
        <v>#VALUE!</v>
      </c>
    </row>
    <row r="20" spans="2:10" ht="60" customHeight="1" x14ac:dyDescent="0.2">
      <c r="B20" s="368"/>
      <c r="C20" s="41" t="s">
        <v>334</v>
      </c>
      <c r="D20" s="374"/>
      <c r="E20" s="374"/>
      <c r="F20" s="39" t="s">
        <v>331</v>
      </c>
      <c r="G20" s="38"/>
      <c r="H20" s="209">
        <f>SUM('EP2 Entreprise'!G91:H91)</f>
        <v>0</v>
      </c>
      <c r="I20" s="376"/>
    </row>
    <row r="21" spans="2:10" ht="13.9" customHeight="1" x14ac:dyDescent="0.2">
      <c r="B21" s="365" t="s">
        <v>314</v>
      </c>
      <c r="C21" s="365"/>
      <c r="D21" s="365"/>
      <c r="E21" s="365"/>
      <c r="F21" s="365"/>
      <c r="G21" s="365"/>
      <c r="H21" s="365"/>
      <c r="I21" s="365"/>
    </row>
    <row r="22" spans="2:10" ht="15" x14ac:dyDescent="0.25">
      <c r="B22" s="338" t="s">
        <v>329</v>
      </c>
      <c r="C22" s="338"/>
      <c r="D22" s="338"/>
      <c r="E22" s="338"/>
      <c r="F22" s="338"/>
      <c r="G22" s="338"/>
      <c r="H22" s="338"/>
      <c r="I22" s="338"/>
    </row>
    <row r="23" spans="2:10" ht="15" x14ac:dyDescent="0.25">
      <c r="B23" s="338" t="s">
        <v>330</v>
      </c>
      <c r="C23" s="338"/>
      <c r="D23" s="338"/>
      <c r="E23" s="338"/>
      <c r="F23" s="338"/>
      <c r="G23" s="338"/>
      <c r="H23" s="338"/>
      <c r="I23" s="338"/>
    </row>
  </sheetData>
  <mergeCells count="28">
    <mergeCell ref="B21:I21"/>
    <mergeCell ref="B17:B20"/>
    <mergeCell ref="C17:I17"/>
    <mergeCell ref="D18:D20"/>
    <mergeCell ref="E18:E20"/>
    <mergeCell ref="I19:I20"/>
    <mergeCell ref="B15:C15"/>
    <mergeCell ref="B5:C5"/>
    <mergeCell ref="B2:C2"/>
    <mergeCell ref="F15:G15"/>
    <mergeCell ref="D11:E11"/>
    <mergeCell ref="F11:I11"/>
    <mergeCell ref="B22:I22"/>
    <mergeCell ref="B23:I23"/>
    <mergeCell ref="C1:D1"/>
    <mergeCell ref="B13:I13"/>
    <mergeCell ref="B14:I14"/>
    <mergeCell ref="D5:I5"/>
    <mergeCell ref="D6:E6"/>
    <mergeCell ref="D7:E7"/>
    <mergeCell ref="D8:E8"/>
    <mergeCell ref="D9:E9"/>
    <mergeCell ref="D10:E10"/>
    <mergeCell ref="F6:I6"/>
    <mergeCell ref="F7:I7"/>
    <mergeCell ref="F8:I8"/>
    <mergeCell ref="F9:I9"/>
    <mergeCell ref="F10:I10"/>
  </mergeCells>
  <pageMargins left="0.31496062992125984" right="0.31496062992125984" top="0.74803149606299213" bottom="0.74803149606299213" header="0.31496062992125984" footer="0.31496062992125984"/>
  <pageSetup paperSize="9" scale="5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pageSetUpPr fitToPage="1"/>
  </sheetPr>
  <dimension ref="B2:BM63"/>
  <sheetViews>
    <sheetView topLeftCell="B1" zoomScale="84" zoomScaleNormal="55" workbookViewId="0">
      <selection activeCell="AM26" sqref="AM26"/>
    </sheetView>
  </sheetViews>
  <sheetFormatPr baseColWidth="10" defaultColWidth="10.625" defaultRowHeight="20.25" x14ac:dyDescent="0.3"/>
  <cols>
    <col min="1" max="1" width="1.625" style="308" customWidth="1"/>
    <col min="2" max="2" width="10.625" style="308"/>
    <col min="3" max="3" width="10.625" style="308" customWidth="1"/>
    <col min="4" max="4" width="53.625" style="308" customWidth="1"/>
    <col min="5" max="5" width="70.625" style="308" hidden="1" customWidth="1"/>
    <col min="6" max="6" width="41.875" style="308" hidden="1" customWidth="1"/>
    <col min="7" max="7" width="41.875" style="308" customWidth="1"/>
    <col min="8" max="11" width="42.25" style="308" customWidth="1"/>
    <col min="12" max="12" width="10.125" style="308" customWidth="1"/>
    <col min="13" max="16" width="15.625" style="308" customWidth="1"/>
    <col min="17" max="17" width="5.125" style="309" hidden="1" customWidth="1"/>
    <col min="18" max="18" width="11.875" style="308" hidden="1" customWidth="1"/>
    <col min="19" max="19" width="9.125" style="310" hidden="1" customWidth="1"/>
    <col min="20" max="20" width="9.5" style="308" hidden="1" customWidth="1"/>
    <col min="21" max="21" width="7.375" style="308" hidden="1" customWidth="1"/>
    <col min="22" max="22" width="9" style="311" hidden="1" customWidth="1"/>
    <col min="23" max="23" width="7.625" style="308" hidden="1" customWidth="1"/>
    <col min="24" max="24" width="6.375" style="308" hidden="1" customWidth="1"/>
    <col min="25" max="25" width="10.125" style="308" hidden="1" customWidth="1"/>
    <col min="26" max="26" width="7.875" style="308" hidden="1" customWidth="1"/>
    <col min="27" max="27" width="6.375" style="308" hidden="1" customWidth="1"/>
    <col min="28" max="28" width="10.125" style="308" hidden="1" customWidth="1"/>
    <col min="29" max="29" width="15.75" style="308" hidden="1" customWidth="1"/>
    <col min="30" max="30" width="10.125" style="308" hidden="1" customWidth="1"/>
    <col min="31" max="31" width="7" style="308" hidden="1" customWidth="1"/>
    <col min="32" max="32" width="9" style="308" hidden="1" customWidth="1"/>
    <col min="33" max="33" width="13.25" style="308" hidden="1" customWidth="1"/>
    <col min="34" max="34" width="7.5" style="308" hidden="1" customWidth="1"/>
    <col min="35" max="35" width="6.375" style="308" hidden="1" customWidth="1"/>
    <col min="36" max="36" width="13.75" style="310" hidden="1" customWidth="1"/>
    <col min="37" max="37" width="7" style="308" customWidth="1"/>
    <col min="38" max="39" width="10.625" style="308" customWidth="1"/>
    <col min="40" max="16384" width="10.625" style="308"/>
  </cols>
  <sheetData>
    <row r="2" spans="2:65" ht="230.1" customHeight="1" thickBot="1" x14ac:dyDescent="0.35">
      <c r="B2" s="307"/>
      <c r="C2" s="307"/>
      <c r="D2" s="307"/>
    </row>
    <row r="3" spans="2:65" ht="30" customHeight="1" x14ac:dyDescent="0.2">
      <c r="B3" s="398" t="s">
        <v>153</v>
      </c>
      <c r="C3" s="399"/>
      <c r="D3" s="400"/>
      <c r="E3" s="234"/>
      <c r="F3" s="312"/>
      <c r="G3" s="312"/>
      <c r="H3" s="312"/>
      <c r="I3" s="312"/>
      <c r="J3" s="312"/>
      <c r="K3" s="312"/>
      <c r="L3" s="398" t="s">
        <v>155</v>
      </c>
      <c r="M3" s="399"/>
      <c r="N3" s="399"/>
      <c r="O3" s="399"/>
      <c r="P3" s="399"/>
      <c r="Q3" s="399"/>
      <c r="R3" s="400"/>
    </row>
    <row r="4" spans="2:65" ht="30" customHeight="1" x14ac:dyDescent="0.2">
      <c r="B4" s="401" t="s">
        <v>133</v>
      </c>
      <c r="C4" s="402"/>
      <c r="D4" s="303">
        <f>'SESSION 2024'!C6</f>
        <v>0</v>
      </c>
      <c r="E4" s="235"/>
      <c r="F4" s="313"/>
      <c r="G4" s="313"/>
      <c r="H4" s="313"/>
      <c r="I4" s="313"/>
      <c r="J4" s="313"/>
      <c r="K4" s="313"/>
      <c r="L4" s="401" t="s">
        <v>133</v>
      </c>
      <c r="M4" s="402"/>
      <c r="N4" s="395">
        <f>'SESSION 2024'!F6</f>
        <v>0</v>
      </c>
      <c r="O4" s="396"/>
      <c r="P4" s="396"/>
      <c r="Q4" s="396"/>
      <c r="R4" s="397"/>
    </row>
    <row r="5" spans="2:65" ht="30" customHeight="1" x14ac:dyDescent="0.2">
      <c r="B5" s="385" t="s">
        <v>143</v>
      </c>
      <c r="C5" s="386"/>
      <c r="D5" s="303">
        <f>'SESSION 2024'!C7</f>
        <v>2024</v>
      </c>
      <c r="E5" s="235"/>
      <c r="F5" s="313"/>
      <c r="G5" s="313"/>
      <c r="H5" s="313"/>
      <c r="I5" s="313"/>
      <c r="J5" s="313"/>
      <c r="K5" s="313"/>
      <c r="L5" s="385" t="s">
        <v>143</v>
      </c>
      <c r="M5" s="386"/>
      <c r="N5" s="395">
        <f>'SESSION 2024'!F7</f>
        <v>2024</v>
      </c>
      <c r="O5" s="396"/>
      <c r="P5" s="396"/>
      <c r="Q5" s="396"/>
      <c r="R5" s="397"/>
    </row>
    <row r="6" spans="2:65" ht="30" customHeight="1" x14ac:dyDescent="0.2">
      <c r="B6" s="385" t="s">
        <v>0</v>
      </c>
      <c r="C6" s="386"/>
      <c r="D6" s="303">
        <f>'SESSION 2024'!C8</f>
        <v>0</v>
      </c>
      <c r="E6" s="235"/>
      <c r="F6" s="313"/>
      <c r="G6" s="313"/>
      <c r="H6" s="313"/>
      <c r="I6" s="313"/>
      <c r="J6" s="313"/>
      <c r="K6" s="313"/>
      <c r="L6" s="385" t="s">
        <v>147</v>
      </c>
      <c r="M6" s="386"/>
      <c r="N6" s="395">
        <f>'SESSION 2024'!F8</f>
        <v>0</v>
      </c>
      <c r="O6" s="396"/>
      <c r="P6" s="396"/>
      <c r="Q6" s="396"/>
      <c r="R6" s="397"/>
    </row>
    <row r="7" spans="2:65" ht="30" hidden="1" customHeight="1" x14ac:dyDescent="0.2">
      <c r="B7" s="385" t="s">
        <v>2</v>
      </c>
      <c r="C7" s="386"/>
      <c r="D7" s="303">
        <f>'SESSION 2024'!C9</f>
        <v>0</v>
      </c>
      <c r="E7" s="235"/>
      <c r="F7" s="313"/>
      <c r="G7" s="313"/>
      <c r="H7" s="313"/>
      <c r="I7" s="313"/>
      <c r="J7" s="313"/>
      <c r="K7" s="313"/>
      <c r="L7" s="385" t="s">
        <v>2</v>
      </c>
      <c r="M7" s="386"/>
      <c r="N7" s="395">
        <f>'SESSION 2024'!F9</f>
        <v>0</v>
      </c>
      <c r="O7" s="396"/>
      <c r="P7" s="396"/>
      <c r="Q7" s="396"/>
      <c r="R7" s="397"/>
    </row>
    <row r="8" spans="2:65" ht="30" hidden="1" customHeight="1" x14ac:dyDescent="0.2">
      <c r="B8" s="403" t="s">
        <v>3</v>
      </c>
      <c r="C8" s="404"/>
      <c r="D8" s="303" t="str">
        <f>'SESSION 2024'!C10</f>
        <v>Quentin</v>
      </c>
      <c r="E8" s="235"/>
      <c r="F8" s="313"/>
      <c r="G8" s="313"/>
      <c r="H8" s="313"/>
      <c r="I8" s="313"/>
      <c r="J8" s="313"/>
      <c r="K8" s="313"/>
      <c r="L8" s="403" t="s">
        <v>3</v>
      </c>
      <c r="M8" s="404"/>
      <c r="N8" s="395" t="str">
        <f>'SESSION 2024'!F10</f>
        <v>_</v>
      </c>
      <c r="O8" s="396"/>
      <c r="P8" s="396"/>
      <c r="Q8" s="396"/>
      <c r="R8" s="397"/>
    </row>
    <row r="9" spans="2:65" ht="30" customHeight="1" x14ac:dyDescent="0.2">
      <c r="B9" s="385" t="s">
        <v>4</v>
      </c>
      <c r="C9" s="386"/>
      <c r="D9" s="12"/>
      <c r="E9" s="235"/>
      <c r="F9" s="313"/>
      <c r="G9" s="313"/>
      <c r="H9" s="313"/>
      <c r="I9" s="313"/>
      <c r="J9" s="313"/>
      <c r="K9" s="313"/>
      <c r="L9" s="385" t="s">
        <v>148</v>
      </c>
      <c r="M9" s="386"/>
      <c r="N9" s="379"/>
      <c r="O9" s="380"/>
      <c r="P9" s="380"/>
      <c r="Q9" s="380"/>
      <c r="R9" s="381"/>
    </row>
    <row r="10" spans="2:65" ht="30" customHeight="1" thickBot="1" x14ac:dyDescent="0.25">
      <c r="B10" s="387" t="s">
        <v>5</v>
      </c>
      <c r="C10" s="388"/>
      <c r="D10" s="304" t="s">
        <v>149</v>
      </c>
      <c r="E10" s="241"/>
      <c r="F10" s="314"/>
      <c r="G10" s="314"/>
      <c r="H10" s="314"/>
      <c r="I10" s="314"/>
      <c r="J10" s="314"/>
      <c r="K10" s="314"/>
      <c r="L10" s="387" t="s">
        <v>151</v>
      </c>
      <c r="M10" s="388"/>
      <c r="N10" s="382">
        <f>'SESSION 2024'!F11</f>
        <v>0</v>
      </c>
      <c r="O10" s="383"/>
      <c r="P10" s="383"/>
      <c r="Q10" s="383"/>
      <c r="R10" s="384"/>
    </row>
    <row r="11" spans="2:65" ht="9.9499999999999993" customHeight="1" x14ac:dyDescent="0.3"/>
    <row r="12" spans="2:65" s="43" customFormat="1" ht="80.099999999999994" customHeight="1" x14ac:dyDescent="0.2">
      <c r="C12" s="405" t="s">
        <v>160</v>
      </c>
      <c r="D12" s="406"/>
      <c r="E12" s="44" t="s">
        <v>350</v>
      </c>
      <c r="F12" s="213"/>
      <c r="G12" s="213"/>
      <c r="H12" s="392" t="s">
        <v>360</v>
      </c>
      <c r="I12" s="393"/>
      <c r="J12" s="393"/>
      <c r="K12" s="394"/>
      <c r="L12" s="407" t="s">
        <v>349</v>
      </c>
      <c r="M12" s="408"/>
      <c r="N12" s="408"/>
      <c r="O12" s="408"/>
      <c r="P12" s="409"/>
      <c r="Q12" s="389"/>
      <c r="R12" s="390"/>
      <c r="S12" s="391"/>
      <c r="T12" s="46"/>
      <c r="U12" s="46"/>
      <c r="V12" s="47"/>
      <c r="AJ12" s="48"/>
    </row>
    <row r="13" spans="2:65" s="43" customFormat="1" ht="24.95" customHeight="1" x14ac:dyDescent="0.2">
      <c r="C13" s="436" t="s">
        <v>7</v>
      </c>
      <c r="D13" s="438"/>
      <c r="E13" s="436" t="s">
        <v>54</v>
      </c>
      <c r="F13" s="212"/>
      <c r="G13" s="449" t="s">
        <v>361</v>
      </c>
      <c r="H13" s="474">
        <v>1</v>
      </c>
      <c r="I13" s="476">
        <v>2</v>
      </c>
      <c r="J13" s="478">
        <v>3</v>
      </c>
      <c r="K13" s="377">
        <v>4</v>
      </c>
      <c r="L13" s="49" t="s">
        <v>46</v>
      </c>
      <c r="M13" s="50">
        <v>1</v>
      </c>
      <c r="N13" s="51">
        <v>2</v>
      </c>
      <c r="O13" s="52">
        <v>3</v>
      </c>
      <c r="P13" s="53">
        <v>4</v>
      </c>
      <c r="Q13" s="389"/>
      <c r="R13" s="390"/>
      <c r="S13" s="391"/>
      <c r="T13" s="55"/>
      <c r="U13" s="56"/>
      <c r="V13" s="47"/>
      <c r="AJ13" s="48"/>
    </row>
    <row r="14" spans="2:65" s="43" customFormat="1" ht="67.5" customHeight="1" x14ac:dyDescent="0.3">
      <c r="C14" s="437"/>
      <c r="D14" s="439"/>
      <c r="E14" s="437"/>
      <c r="F14" s="211"/>
      <c r="G14" s="450"/>
      <c r="H14" s="475"/>
      <c r="I14" s="477"/>
      <c r="J14" s="479"/>
      <c r="K14" s="378"/>
      <c r="L14" s="210" t="s">
        <v>351</v>
      </c>
      <c r="M14" s="57" t="s">
        <v>353</v>
      </c>
      <c r="N14" s="58" t="s">
        <v>49</v>
      </c>
      <c r="O14" s="58" t="s">
        <v>50</v>
      </c>
      <c r="P14" s="58" t="s">
        <v>51</v>
      </c>
      <c r="Q14" s="45"/>
      <c r="R14" s="59" t="s">
        <v>6</v>
      </c>
      <c r="S14" s="54"/>
      <c r="T14" s="55"/>
      <c r="U14" s="56"/>
      <c r="V14" s="47"/>
      <c r="AJ14" s="48"/>
    </row>
    <row r="15" spans="2:65" s="43" customFormat="1" ht="29.25" customHeight="1" x14ac:dyDescent="0.2">
      <c r="C15" s="468" t="s">
        <v>161</v>
      </c>
      <c r="D15" s="469"/>
      <c r="E15" s="469"/>
      <c r="F15" s="469"/>
      <c r="G15" s="469"/>
      <c r="H15" s="469"/>
      <c r="I15" s="469"/>
      <c r="J15" s="469"/>
      <c r="K15" s="469"/>
      <c r="L15" s="469"/>
      <c r="M15" s="469"/>
      <c r="N15" s="469"/>
      <c r="O15" s="469"/>
      <c r="P15" s="469"/>
      <c r="Q15" s="470"/>
      <c r="R15" s="60">
        <v>0.1</v>
      </c>
      <c r="S15" s="61">
        <f>SUM(R16:R23)</f>
        <v>1</v>
      </c>
      <c r="T15" s="55"/>
      <c r="U15" s="62" t="str">
        <f>IF(S15=100%,"Valide",IF(S15&lt;100%,"Invalide",IF(S15&gt;100%,"Invalide")))</f>
        <v>Valide</v>
      </c>
      <c r="V15" s="63"/>
      <c r="W15" s="64" t="s">
        <v>30</v>
      </c>
      <c r="X15" s="64" t="s">
        <v>31</v>
      </c>
      <c r="Y15" s="64" t="s">
        <v>32</v>
      </c>
      <c r="Z15" s="64" t="s">
        <v>33</v>
      </c>
      <c r="AA15" s="64" t="s">
        <v>34</v>
      </c>
      <c r="AB15" s="64" t="s">
        <v>35</v>
      </c>
      <c r="AC15" s="64" t="s">
        <v>36</v>
      </c>
      <c r="AD15" s="64" t="s">
        <v>37</v>
      </c>
      <c r="AE15" s="64" t="s">
        <v>38</v>
      </c>
      <c r="AF15" s="64" t="s">
        <v>39</v>
      </c>
      <c r="AG15" s="64" t="s">
        <v>40</v>
      </c>
      <c r="AH15" s="64" t="s">
        <v>41</v>
      </c>
      <c r="AI15" s="64" t="s">
        <v>42</v>
      </c>
      <c r="AJ15" s="64" t="s">
        <v>43</v>
      </c>
      <c r="AK15" s="65"/>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row>
    <row r="16" spans="2:65" s="43" customFormat="1" ht="35.1" hidden="1" customHeight="1" x14ac:dyDescent="0.2">
      <c r="C16" s="315" t="s">
        <v>19</v>
      </c>
      <c r="D16" s="244" t="s">
        <v>127</v>
      </c>
      <c r="E16" s="316" t="s">
        <v>85</v>
      </c>
      <c r="F16" s="244"/>
      <c r="G16" s="317"/>
      <c r="H16" s="244"/>
      <c r="I16" s="244"/>
      <c r="J16" s="244"/>
      <c r="K16" s="244"/>
      <c r="L16" s="246" t="s">
        <v>358</v>
      </c>
      <c r="M16" s="247"/>
      <c r="N16" s="247"/>
      <c r="O16" s="247"/>
      <c r="P16" s="247"/>
      <c r="Q16" s="69" t="str">
        <f t="shared" ref="Q16:Q23" si="0">IF(Y16&gt;1,"?",(IF(AD16&gt;0,"?","")))</f>
        <v/>
      </c>
      <c r="R16" s="70">
        <v>0.1</v>
      </c>
      <c r="S16" s="71"/>
      <c r="T16" s="55"/>
      <c r="U16" s="72" t="str">
        <f>IF(S15=100%,"Valide",IF(S15&lt;100%,"Invalide",IF(S15&gt;100%,"Invalide")))</f>
        <v>Valide</v>
      </c>
      <c r="V16" s="73">
        <f>W16</f>
        <v>0.1</v>
      </c>
      <c r="W16" s="74">
        <f>R16</f>
        <v>0.1</v>
      </c>
      <c r="X16" s="75">
        <f>IF(P16&lt;&gt;"",1,IF(O16&lt;&gt;"",2/3,IF(N16&lt;&gt;"",1/3,0)))*W16*20</f>
        <v>0</v>
      </c>
      <c r="Y16" s="75">
        <f>IF(L16="",IF(M16&lt;&gt;"",1,0)+IF(N16&lt;&gt;"",1,0)+IF(O16&lt;&gt;"",1,0)+IF(P16&lt;&gt;"",1,0),0)</f>
        <v>0</v>
      </c>
      <c r="Z16" s="75">
        <f>IF(L16&lt;&gt;"",0,IF(M16="",(X16/(W16*20)),0.02+(X16/(W16*20))))</f>
        <v>0</v>
      </c>
      <c r="AA16" s="75">
        <f>IF(L16&lt;&gt;"",0,W16)</f>
        <v>0</v>
      </c>
      <c r="AB16" s="75">
        <f>IF(Q16&lt;&gt;"",1,0)</f>
        <v>0</v>
      </c>
      <c r="AC16" s="75">
        <f>IF(L16="",OR(M16&lt;&gt;"",N16&lt;&gt;"",O16&lt;&gt;"",P16&lt;&gt;""),0)</f>
        <v>0</v>
      </c>
      <c r="AD16" s="75">
        <f>IF(L16&lt;&gt;"",IF(M16&lt;&gt;"",1,0)+IF(N16&lt;&gt;"",1,0)+IF(O16&lt;&gt;"",1,0)+IF(P16&lt;&gt;"",1,0),0)</f>
        <v>0</v>
      </c>
      <c r="AE16" s="75" t="b">
        <f>OR(AC16=FALSE,AC17=FALSE,AC18=FALSE,AC19=FALSE,AC20=FALSE,AC21=FALSE,AC22=FALSE,AC23=FALSE)</f>
        <v>1</v>
      </c>
      <c r="AF16" s="76">
        <f>SUM(AA16:AA23)</f>
        <v>0.35</v>
      </c>
      <c r="AG16" s="77">
        <f>R15</f>
        <v>0.1</v>
      </c>
      <c r="AH16" s="75">
        <f>SUM(Z16:Z23)</f>
        <v>0</v>
      </c>
      <c r="AI16" s="75">
        <f>IF(SUM(Y16:Y23)=0,0,1)</f>
        <v>0</v>
      </c>
      <c r="AJ16" s="78">
        <f>IF(AI16=1,SUMPRODUCT(X16:X23,Y16:Y23)/SUMPRODUCT(W16:W23,Y16:Y23),0)</f>
        <v>0</v>
      </c>
      <c r="AK16" s="79"/>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row>
    <row r="17" spans="3:65" s="43" customFormat="1" ht="36.4" hidden="1" customHeight="1" x14ac:dyDescent="0.2">
      <c r="C17" s="315" t="s">
        <v>20</v>
      </c>
      <c r="D17" s="244" t="s">
        <v>320</v>
      </c>
      <c r="E17" s="316" t="s">
        <v>86</v>
      </c>
      <c r="F17" s="244"/>
      <c r="G17" s="244"/>
      <c r="H17" s="244"/>
      <c r="I17" s="244"/>
      <c r="J17" s="244"/>
      <c r="K17" s="244"/>
      <c r="L17" s="246" t="s">
        <v>358</v>
      </c>
      <c r="M17" s="247"/>
      <c r="N17" s="247"/>
      <c r="O17" s="247"/>
      <c r="P17" s="247"/>
      <c r="Q17" s="69" t="str">
        <f t="shared" si="0"/>
        <v/>
      </c>
      <c r="R17" s="70">
        <v>0.15</v>
      </c>
      <c r="S17" s="54"/>
      <c r="T17" s="55"/>
      <c r="U17" s="80"/>
      <c r="V17" s="47"/>
      <c r="W17" s="74">
        <f t="shared" ref="W17:W23" si="1">R17</f>
        <v>0.15</v>
      </c>
      <c r="X17" s="75">
        <f t="shared" ref="X17:X23" si="2">IF(P17&lt;&gt;"",1,IF(O17&lt;&gt;"",2/3,IF(N17&lt;&gt;"",1/3,0)))*W17*20</f>
        <v>0</v>
      </c>
      <c r="Y17" s="75">
        <f t="shared" ref="Y17:Y23" si="3">IF(L17="",IF(M17&lt;&gt;"",1,0)+IF(N17&lt;&gt;"",1,0)+IF(O17&lt;&gt;"",1,0)+IF(P17&lt;&gt;"",1,0),0)</f>
        <v>0</v>
      </c>
      <c r="Z17" s="75">
        <f t="shared" ref="Z17:Z23" si="4">IF(L17&lt;&gt;"",0,IF(M17="",(X17/(W17*20)),0.02+(X17/(W17*20))))</f>
        <v>0</v>
      </c>
      <c r="AA17" s="75">
        <f t="shared" ref="AA17:AA23" si="5">IF(L17&lt;&gt;"",0,W17)</f>
        <v>0</v>
      </c>
      <c r="AB17" s="75">
        <f t="shared" ref="AB17:AB23" si="6">IF(Q17&lt;&gt;"",1,0)</f>
        <v>0</v>
      </c>
      <c r="AC17" s="75">
        <f t="shared" ref="AC17:AC23" si="7">IF(L17="",OR(M17&lt;&gt;"",N17&lt;&gt;"",O17&lt;&gt;"",P17&lt;&gt;""),0)</f>
        <v>0</v>
      </c>
      <c r="AD17" s="75">
        <f t="shared" ref="AD17:AD23" si="8">IF(L17&lt;&gt;"",IF(M17&lt;&gt;"",1,0)+IF(N17&lt;&gt;"",1,0)+IF(O17&lt;&gt;"",1,0)+IF(P17&lt;&gt;"",1,0),0)</f>
        <v>0</v>
      </c>
      <c r="AE17" s="81"/>
      <c r="AF17" s="82"/>
      <c r="AJ17" s="48"/>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3:65" s="43" customFormat="1" ht="35.1" hidden="1" customHeight="1" x14ac:dyDescent="0.2">
      <c r="C18" s="315" t="s">
        <v>69</v>
      </c>
      <c r="D18" s="244" t="s">
        <v>128</v>
      </c>
      <c r="E18" s="316" t="s">
        <v>87</v>
      </c>
      <c r="F18" s="244"/>
      <c r="G18" s="244"/>
      <c r="H18" s="244"/>
      <c r="I18" s="244"/>
      <c r="J18" s="244"/>
      <c r="K18" s="244"/>
      <c r="L18" s="246" t="s">
        <v>358</v>
      </c>
      <c r="M18" s="247"/>
      <c r="N18" s="247"/>
      <c r="O18" s="247"/>
      <c r="P18" s="247"/>
      <c r="Q18" s="69" t="str">
        <f t="shared" si="0"/>
        <v/>
      </c>
      <c r="R18" s="70">
        <v>0.1</v>
      </c>
      <c r="S18" s="54"/>
      <c r="T18" s="55"/>
      <c r="U18" s="80"/>
      <c r="V18" s="47"/>
      <c r="W18" s="74">
        <f t="shared" si="1"/>
        <v>0.1</v>
      </c>
      <c r="X18" s="75">
        <f t="shared" si="2"/>
        <v>0</v>
      </c>
      <c r="Y18" s="75">
        <f t="shared" si="3"/>
        <v>0</v>
      </c>
      <c r="Z18" s="75">
        <f t="shared" si="4"/>
        <v>0</v>
      </c>
      <c r="AA18" s="75">
        <f t="shared" si="5"/>
        <v>0</v>
      </c>
      <c r="AB18" s="75">
        <f t="shared" si="6"/>
        <v>0</v>
      </c>
      <c r="AC18" s="75">
        <f t="shared" si="7"/>
        <v>0</v>
      </c>
      <c r="AD18" s="75">
        <f t="shared" si="8"/>
        <v>0</v>
      </c>
      <c r="AE18" s="81"/>
      <c r="AF18" s="83"/>
      <c r="AJ18" s="48"/>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row>
    <row r="19" spans="3:65" s="43" customFormat="1" ht="101.1" customHeight="1" x14ac:dyDescent="0.2">
      <c r="C19" s="315" t="s">
        <v>70</v>
      </c>
      <c r="D19" s="244" t="s">
        <v>129</v>
      </c>
      <c r="E19" s="316" t="s">
        <v>321</v>
      </c>
      <c r="F19" s="244"/>
      <c r="G19" s="317" t="s">
        <v>363</v>
      </c>
      <c r="H19" s="318" t="s">
        <v>366</v>
      </c>
      <c r="I19" s="318" t="s">
        <v>367</v>
      </c>
      <c r="J19" s="318" t="s">
        <v>368</v>
      </c>
      <c r="K19" s="318" t="s">
        <v>369</v>
      </c>
      <c r="L19" s="246"/>
      <c r="M19" s="1"/>
      <c r="N19" s="1"/>
      <c r="O19" s="1"/>
      <c r="P19" s="1"/>
      <c r="Q19" s="69" t="str">
        <f t="shared" si="0"/>
        <v/>
      </c>
      <c r="R19" s="70">
        <v>0.1</v>
      </c>
      <c r="S19" s="54"/>
      <c r="T19" s="55"/>
      <c r="U19" s="80"/>
      <c r="V19" s="47"/>
      <c r="W19" s="74">
        <f t="shared" si="1"/>
        <v>0.1</v>
      </c>
      <c r="X19" s="75">
        <f t="shared" si="2"/>
        <v>0</v>
      </c>
      <c r="Y19" s="75">
        <f t="shared" si="3"/>
        <v>0</v>
      </c>
      <c r="Z19" s="75">
        <f t="shared" si="4"/>
        <v>0</v>
      </c>
      <c r="AA19" s="75">
        <f t="shared" si="5"/>
        <v>0.1</v>
      </c>
      <c r="AB19" s="75">
        <f t="shared" si="6"/>
        <v>0</v>
      </c>
      <c r="AC19" s="75" t="b">
        <f t="shared" si="7"/>
        <v>0</v>
      </c>
      <c r="AD19" s="75">
        <f t="shared" si="8"/>
        <v>0</v>
      </c>
      <c r="AE19" s="81"/>
      <c r="AF19" s="84"/>
      <c r="AJ19" s="48"/>
      <c r="AK19" s="79"/>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row>
    <row r="20" spans="3:65" s="43" customFormat="1" ht="42.6" hidden="1" customHeight="1" x14ac:dyDescent="0.2">
      <c r="C20" s="315" t="s">
        <v>71</v>
      </c>
      <c r="D20" s="291" t="s">
        <v>164</v>
      </c>
      <c r="E20" s="316" t="s">
        <v>171</v>
      </c>
      <c r="F20" s="244"/>
      <c r="G20" s="244"/>
      <c r="H20" s="244"/>
      <c r="I20" s="244"/>
      <c r="J20" s="244"/>
      <c r="K20" s="244"/>
      <c r="L20" s="297" t="s">
        <v>358</v>
      </c>
      <c r="M20" s="9"/>
      <c r="N20" s="9"/>
      <c r="O20" s="9"/>
      <c r="P20" s="9"/>
      <c r="Q20" s="69" t="str">
        <f t="shared" si="0"/>
        <v/>
      </c>
      <c r="R20" s="70">
        <v>0.15</v>
      </c>
      <c r="S20" s="54"/>
      <c r="T20" s="55"/>
      <c r="U20" s="80"/>
      <c r="V20" s="47"/>
      <c r="W20" s="74">
        <f t="shared" si="1"/>
        <v>0.15</v>
      </c>
      <c r="X20" s="75">
        <f t="shared" si="2"/>
        <v>0</v>
      </c>
      <c r="Y20" s="75">
        <f t="shared" si="3"/>
        <v>0</v>
      </c>
      <c r="Z20" s="75">
        <f t="shared" si="4"/>
        <v>0</v>
      </c>
      <c r="AA20" s="75">
        <f t="shared" si="5"/>
        <v>0</v>
      </c>
      <c r="AB20" s="75">
        <f t="shared" si="6"/>
        <v>0</v>
      </c>
      <c r="AC20" s="75">
        <f>IF(L20="",OR(M20&lt;&gt;"",N20&lt;&gt;"",O20&lt;&gt;"",P20&lt;&gt;""),0)</f>
        <v>0</v>
      </c>
      <c r="AD20" s="75">
        <f t="shared" si="8"/>
        <v>0</v>
      </c>
      <c r="AE20" s="81"/>
      <c r="AF20" s="84"/>
      <c r="AJ20" s="48"/>
      <c r="AK20" s="79"/>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row>
    <row r="21" spans="3:65" s="43" customFormat="1" ht="48" customHeight="1" x14ac:dyDescent="0.2">
      <c r="C21" s="315" t="s">
        <v>72</v>
      </c>
      <c r="D21" s="291" t="s">
        <v>165</v>
      </c>
      <c r="E21" s="316" t="s">
        <v>170</v>
      </c>
      <c r="F21" s="244"/>
      <c r="G21" s="317" t="s">
        <v>364</v>
      </c>
      <c r="H21" s="318" t="s">
        <v>370</v>
      </c>
      <c r="I21" s="318" t="s">
        <v>371</v>
      </c>
      <c r="J21" s="318" t="s">
        <v>395</v>
      </c>
      <c r="K21" s="318" t="s">
        <v>372</v>
      </c>
      <c r="L21" s="320"/>
      <c r="M21" s="33"/>
      <c r="N21" s="33"/>
      <c r="O21" s="33"/>
      <c r="P21" s="33"/>
      <c r="Q21" s="69" t="str">
        <f t="shared" si="0"/>
        <v/>
      </c>
      <c r="R21" s="70">
        <v>0.15</v>
      </c>
      <c r="S21" s="54"/>
      <c r="T21" s="55"/>
      <c r="U21" s="80"/>
      <c r="V21" s="47"/>
      <c r="W21" s="74">
        <f t="shared" si="1"/>
        <v>0.15</v>
      </c>
      <c r="X21" s="75">
        <f t="shared" si="2"/>
        <v>0</v>
      </c>
      <c r="Y21" s="75">
        <f t="shared" si="3"/>
        <v>0</v>
      </c>
      <c r="Z21" s="75">
        <f t="shared" si="4"/>
        <v>0</v>
      </c>
      <c r="AA21" s="75">
        <f t="shared" si="5"/>
        <v>0.15</v>
      </c>
      <c r="AB21" s="75">
        <f t="shared" si="6"/>
        <v>0</v>
      </c>
      <c r="AC21" s="75" t="b">
        <f t="shared" ref="AC21:AC22" si="9">IF(L21="",OR(M21&lt;&gt;"",N21&lt;&gt;"",O21&lt;&gt;"",P21&lt;&gt;""),0)</f>
        <v>0</v>
      </c>
      <c r="AD21" s="75">
        <f t="shared" si="8"/>
        <v>0</v>
      </c>
      <c r="AE21" s="81"/>
      <c r="AF21" s="84"/>
      <c r="AJ21" s="48"/>
      <c r="AK21" s="79"/>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row>
    <row r="22" spans="3:65" s="43" customFormat="1" ht="36.950000000000003" customHeight="1" x14ac:dyDescent="0.2">
      <c r="C22" s="315" t="s">
        <v>162</v>
      </c>
      <c r="D22" s="291" t="s">
        <v>166</v>
      </c>
      <c r="E22" s="316" t="s">
        <v>169</v>
      </c>
      <c r="F22" s="244"/>
      <c r="G22" s="317" t="s">
        <v>365</v>
      </c>
      <c r="H22" s="318" t="s">
        <v>373</v>
      </c>
      <c r="I22" s="318" t="s">
        <v>367</v>
      </c>
      <c r="J22" s="318" t="s">
        <v>368</v>
      </c>
      <c r="K22" s="318" t="s">
        <v>374</v>
      </c>
      <c r="L22" s="320"/>
      <c r="M22" s="33"/>
      <c r="N22" s="33"/>
      <c r="O22" s="33"/>
      <c r="P22" s="33"/>
      <c r="Q22" s="69" t="str">
        <f t="shared" si="0"/>
        <v/>
      </c>
      <c r="R22" s="70">
        <v>0.1</v>
      </c>
      <c r="S22" s="54"/>
      <c r="T22" s="55"/>
      <c r="U22" s="80"/>
      <c r="V22" s="47"/>
      <c r="W22" s="74">
        <f t="shared" si="1"/>
        <v>0.1</v>
      </c>
      <c r="X22" s="75">
        <f t="shared" si="2"/>
        <v>0</v>
      </c>
      <c r="Y22" s="75">
        <f t="shared" si="3"/>
        <v>0</v>
      </c>
      <c r="Z22" s="75">
        <f t="shared" si="4"/>
        <v>0</v>
      </c>
      <c r="AA22" s="75">
        <f t="shared" si="5"/>
        <v>0.1</v>
      </c>
      <c r="AB22" s="75">
        <f t="shared" si="6"/>
        <v>0</v>
      </c>
      <c r="AC22" s="75" t="b">
        <f t="shared" si="9"/>
        <v>0</v>
      </c>
      <c r="AD22" s="75">
        <f t="shared" si="8"/>
        <v>0</v>
      </c>
      <c r="AE22" s="81"/>
      <c r="AF22" s="86"/>
      <c r="AJ22" s="48"/>
      <c r="AK22" s="79"/>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row>
    <row r="23" spans="3:65" s="43" customFormat="1" ht="38.450000000000003" hidden="1" customHeight="1" x14ac:dyDescent="0.2">
      <c r="C23" s="315" t="s">
        <v>163</v>
      </c>
      <c r="D23" s="244" t="s">
        <v>167</v>
      </c>
      <c r="E23" s="316" t="s">
        <v>168</v>
      </c>
      <c r="F23" s="244"/>
      <c r="G23" s="244"/>
      <c r="H23" s="244"/>
      <c r="I23" s="244"/>
      <c r="J23" s="244"/>
      <c r="K23" s="244"/>
      <c r="L23" s="320" t="s">
        <v>358</v>
      </c>
      <c r="M23" s="321"/>
      <c r="N23" s="321"/>
      <c r="O23" s="321"/>
      <c r="P23" s="321"/>
      <c r="Q23" s="69" t="str">
        <f t="shared" si="0"/>
        <v/>
      </c>
      <c r="R23" s="70">
        <v>0.15</v>
      </c>
      <c r="S23" s="54"/>
      <c r="T23" s="55"/>
      <c r="U23" s="80"/>
      <c r="V23" s="47"/>
      <c r="W23" s="74">
        <f t="shared" si="1"/>
        <v>0.15</v>
      </c>
      <c r="X23" s="75">
        <f t="shared" si="2"/>
        <v>0</v>
      </c>
      <c r="Y23" s="75">
        <f t="shared" si="3"/>
        <v>0</v>
      </c>
      <c r="Z23" s="75">
        <f t="shared" si="4"/>
        <v>0</v>
      </c>
      <c r="AA23" s="75">
        <f t="shared" si="5"/>
        <v>0</v>
      </c>
      <c r="AB23" s="75">
        <f t="shared" si="6"/>
        <v>0</v>
      </c>
      <c r="AC23" s="75">
        <f t="shared" si="7"/>
        <v>0</v>
      </c>
      <c r="AD23" s="75">
        <f t="shared" si="8"/>
        <v>0</v>
      </c>
      <c r="AE23" s="81"/>
      <c r="AF23" s="87">
        <f>AF16*AG16</f>
        <v>3.4999999999999996E-2</v>
      </c>
      <c r="AG23" s="81"/>
      <c r="AH23" s="81"/>
      <c r="AI23" s="81"/>
      <c r="AJ23" s="88"/>
      <c r="AK23" s="81"/>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row>
    <row r="24" spans="3:65" s="43" customFormat="1" ht="30" customHeight="1" x14ac:dyDescent="0.2">
      <c r="C24" s="471" t="s">
        <v>172</v>
      </c>
      <c r="D24" s="472"/>
      <c r="E24" s="472"/>
      <c r="F24" s="472"/>
      <c r="G24" s="472"/>
      <c r="H24" s="472"/>
      <c r="I24" s="472"/>
      <c r="J24" s="472"/>
      <c r="K24" s="472"/>
      <c r="L24" s="472"/>
      <c r="M24" s="472"/>
      <c r="N24" s="472"/>
      <c r="O24" s="472"/>
      <c r="P24" s="472"/>
      <c r="Q24" s="473"/>
      <c r="R24" s="60">
        <v>0.15</v>
      </c>
      <c r="S24" s="61">
        <f>SUM(R25:R28)</f>
        <v>1</v>
      </c>
      <c r="T24" s="89"/>
      <c r="U24" s="80"/>
      <c r="V24" s="47"/>
      <c r="AJ24" s="48"/>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row>
    <row r="25" spans="3:65" s="43" customFormat="1" ht="26.45" customHeight="1" x14ac:dyDescent="0.2">
      <c r="C25" s="322" t="s">
        <v>73</v>
      </c>
      <c r="D25" s="291" t="s">
        <v>176</v>
      </c>
      <c r="E25" s="466" t="s">
        <v>173</v>
      </c>
      <c r="F25" s="323"/>
      <c r="G25" s="317" t="s">
        <v>375</v>
      </c>
      <c r="H25" s="318" t="s">
        <v>378</v>
      </c>
      <c r="I25" s="324"/>
      <c r="J25" s="324"/>
      <c r="K25" s="318" t="s">
        <v>379</v>
      </c>
      <c r="L25" s="325"/>
      <c r="M25" s="1"/>
      <c r="N25" s="255"/>
      <c r="O25" s="255"/>
      <c r="P25" s="1"/>
      <c r="Q25" s="69" t="str">
        <f>IF(Y25&gt;1,"?",(IF(AD25&gt;0,"?","")))</f>
        <v/>
      </c>
      <c r="R25" s="70">
        <v>0.3</v>
      </c>
      <c r="S25" s="54"/>
      <c r="T25" s="55"/>
      <c r="U25" s="80"/>
      <c r="V25" s="47"/>
      <c r="W25" s="74">
        <f>R25</f>
        <v>0.3</v>
      </c>
      <c r="X25" s="75">
        <f>IF(P25&lt;&gt;"",1,IF(O25&lt;&gt;"",2/3,IF(N25&lt;&gt;"",1/3,0)))*W25*20</f>
        <v>0</v>
      </c>
      <c r="Y25" s="75">
        <f>IF(L25="",IF(M25&lt;&gt;"",1,0)+IF(N25&lt;&gt;"",1,0)+IF(O25&lt;&gt;"",1,0)+IF(P25&lt;&gt;"",1,0),0)</f>
        <v>0</v>
      </c>
      <c r="Z25" s="75">
        <f>IF(L25&lt;&gt;"",0,IF(M25="",(X25/(W25*20)),0.02+(X25/(W25*20))))</f>
        <v>0</v>
      </c>
      <c r="AA25" s="75">
        <f>IF(L25&lt;&gt;"",0,W25)</f>
        <v>0.3</v>
      </c>
      <c r="AB25" s="75">
        <f>IF(Q25&lt;&gt;"",1,0)</f>
        <v>0</v>
      </c>
      <c r="AC25" s="75" t="b">
        <f>IF(L25="",OR(M25&lt;&gt;"",N25&lt;&gt;"",O25&lt;&gt;"",P25&lt;&gt;""),0)</f>
        <v>0</v>
      </c>
      <c r="AD25" s="75">
        <f>IF(L25&lt;&gt;"",IF(M25&lt;&gt;"",1,0)+IF(N25&lt;&gt;"",1,0)+IF(O25&lt;&gt;"",1,0)+IF(P25&lt;&gt;"",1,0),0)</f>
        <v>0</v>
      </c>
      <c r="AE25" s="75" t="b">
        <f>OR(AC25=FALSE,AC26=FALSE,AC27=FALSE,AC28=FALSE)</f>
        <v>1</v>
      </c>
      <c r="AF25" s="76">
        <f>SUM(AA25:AA28)</f>
        <v>0.8</v>
      </c>
      <c r="AG25" s="77">
        <f>R24</f>
        <v>0.15</v>
      </c>
      <c r="AH25" s="75">
        <f>SUM(Z25:Z28)</f>
        <v>0</v>
      </c>
      <c r="AI25" s="75">
        <f>IF(SUM(Y25:Y28)=0,0,1)</f>
        <v>0</v>
      </c>
      <c r="AJ25" s="78">
        <f>IF(AI25=1,SUMPRODUCT(X25:X28,Y25:Y28)/SUMPRODUCT(W25:W28,Y25:Y28),0)</f>
        <v>0</v>
      </c>
      <c r="AK25" s="79"/>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row>
    <row r="26" spans="3:65" s="43" customFormat="1" ht="39.4" customHeight="1" x14ac:dyDescent="0.2">
      <c r="C26" s="326" t="s">
        <v>74</v>
      </c>
      <c r="D26" s="291" t="s">
        <v>177</v>
      </c>
      <c r="E26" s="467"/>
      <c r="F26" s="327"/>
      <c r="G26" s="317" t="s">
        <v>376</v>
      </c>
      <c r="H26" s="318" t="s">
        <v>380</v>
      </c>
      <c r="I26" s="318" t="s">
        <v>381</v>
      </c>
      <c r="J26" s="318" t="s">
        <v>382</v>
      </c>
      <c r="K26" s="318" t="s">
        <v>383</v>
      </c>
      <c r="L26" s="325"/>
      <c r="M26" s="1"/>
      <c r="N26" s="1"/>
      <c r="O26" s="1"/>
      <c r="P26" s="1"/>
      <c r="Q26" s="69" t="str">
        <f t="shared" ref="Q26:Q28" si="10">IF(Y26&gt;1,"?",(IF(AD26&gt;0,"?","")))</f>
        <v/>
      </c>
      <c r="R26" s="70">
        <v>0.25</v>
      </c>
      <c r="S26" s="54"/>
      <c r="T26" s="55"/>
      <c r="U26" s="80"/>
      <c r="V26" s="47"/>
      <c r="W26" s="74">
        <f t="shared" ref="W26:W28" si="11">R26</f>
        <v>0.25</v>
      </c>
      <c r="X26" s="75">
        <f t="shared" ref="X26:X28" si="12">IF(P26&lt;&gt;"",1,IF(O26&lt;&gt;"",2/3,IF(N26&lt;&gt;"",1/3,0)))*W26*20</f>
        <v>0</v>
      </c>
      <c r="Y26" s="75">
        <f t="shared" ref="Y26:Y28" si="13">IF(L26="",IF(M26&lt;&gt;"",1,0)+IF(N26&lt;&gt;"",1,0)+IF(O26&lt;&gt;"",1,0)+IF(P26&lt;&gt;"",1,0),0)</f>
        <v>0</v>
      </c>
      <c r="Z26" s="75">
        <f t="shared" ref="Z26:Z28" si="14">IF(L26&lt;&gt;"",0,IF(M26="",(X26/(W26*20)),0.02+(X26/(W26*20))))</f>
        <v>0</v>
      </c>
      <c r="AA26" s="75">
        <f t="shared" ref="AA26:AA28" si="15">IF(L26&lt;&gt;"",0,W26)</f>
        <v>0.25</v>
      </c>
      <c r="AB26" s="75">
        <f t="shared" ref="AB26:AB28" si="16">IF(Q26&lt;&gt;"",1,0)</f>
        <v>0</v>
      </c>
      <c r="AC26" s="75" t="b">
        <f t="shared" ref="AC26:AC28" si="17">IF(L26="",OR(M26&lt;&gt;"",N26&lt;&gt;"",O26&lt;&gt;"",P26&lt;&gt;""),0)</f>
        <v>0</v>
      </c>
      <c r="AD26" s="75">
        <f t="shared" ref="AD26:AD28" si="18">IF(L26&lt;&gt;"",IF(M26&lt;&gt;"",1,0)+IF(N26&lt;&gt;"",1,0)+IF(O26&lt;&gt;"",1,0)+IF(P26&lt;&gt;"",1,0),0)</f>
        <v>0</v>
      </c>
      <c r="AE26" s="81"/>
      <c r="AF26" s="82"/>
      <c r="AJ26" s="48"/>
      <c r="AK26" s="81"/>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row>
    <row r="27" spans="3:65" s="43" customFormat="1" ht="57" customHeight="1" x14ac:dyDescent="0.2">
      <c r="C27" s="326" t="s">
        <v>75</v>
      </c>
      <c r="D27" s="291" t="s">
        <v>179</v>
      </c>
      <c r="E27" s="248" t="s">
        <v>174</v>
      </c>
      <c r="F27" s="248"/>
      <c r="G27" s="317" t="s">
        <v>377</v>
      </c>
      <c r="H27" s="318" t="s">
        <v>380</v>
      </c>
      <c r="I27" s="318" t="s">
        <v>384</v>
      </c>
      <c r="J27" s="318" t="s">
        <v>385</v>
      </c>
      <c r="K27" s="318" t="s">
        <v>386</v>
      </c>
      <c r="L27" s="325"/>
      <c r="M27" s="1"/>
      <c r="N27" s="1"/>
      <c r="O27" s="1"/>
      <c r="P27" s="1"/>
      <c r="Q27" s="69" t="str">
        <f t="shared" si="10"/>
        <v/>
      </c>
      <c r="R27" s="70">
        <v>0.25</v>
      </c>
      <c r="S27" s="48"/>
      <c r="V27" s="47"/>
      <c r="W27" s="74">
        <f t="shared" si="11"/>
        <v>0.25</v>
      </c>
      <c r="X27" s="75">
        <f t="shared" si="12"/>
        <v>0</v>
      </c>
      <c r="Y27" s="75">
        <f t="shared" si="13"/>
        <v>0</v>
      </c>
      <c r="Z27" s="75">
        <f t="shared" si="14"/>
        <v>0</v>
      </c>
      <c r="AA27" s="75">
        <f t="shared" si="15"/>
        <v>0.25</v>
      </c>
      <c r="AB27" s="75">
        <f t="shared" si="16"/>
        <v>0</v>
      </c>
      <c r="AC27" s="75" t="b">
        <f t="shared" si="17"/>
        <v>0</v>
      </c>
      <c r="AD27" s="75">
        <f t="shared" si="18"/>
        <v>0</v>
      </c>
      <c r="AE27" s="81"/>
      <c r="AF27" s="83"/>
      <c r="AJ27" s="48"/>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row>
    <row r="28" spans="3:65" s="43" customFormat="1" ht="35.1" hidden="1" customHeight="1" x14ac:dyDescent="0.2">
      <c r="C28" s="328" t="s">
        <v>76</v>
      </c>
      <c r="D28" s="291" t="s">
        <v>178</v>
      </c>
      <c r="E28" s="329" t="s">
        <v>175</v>
      </c>
      <c r="F28" s="329"/>
      <c r="G28" s="329"/>
      <c r="H28" s="329"/>
      <c r="I28" s="329"/>
      <c r="J28" s="329"/>
      <c r="K28" s="329"/>
      <c r="L28" s="330" t="s">
        <v>358</v>
      </c>
      <c r="M28" s="319"/>
      <c r="N28" s="319"/>
      <c r="O28" s="319"/>
      <c r="P28" s="319"/>
      <c r="Q28" s="91" t="str">
        <f t="shared" si="10"/>
        <v/>
      </c>
      <c r="R28" s="70">
        <v>0.2</v>
      </c>
      <c r="S28" s="48"/>
      <c r="V28" s="47"/>
      <c r="W28" s="74">
        <f t="shared" si="11"/>
        <v>0.2</v>
      </c>
      <c r="X28" s="75">
        <f t="shared" si="12"/>
        <v>0</v>
      </c>
      <c r="Y28" s="75">
        <f t="shared" si="13"/>
        <v>0</v>
      </c>
      <c r="Z28" s="75">
        <f t="shared" si="14"/>
        <v>0</v>
      </c>
      <c r="AA28" s="75">
        <f t="shared" si="15"/>
        <v>0</v>
      </c>
      <c r="AB28" s="75">
        <f t="shared" si="16"/>
        <v>0</v>
      </c>
      <c r="AC28" s="75">
        <f t="shared" si="17"/>
        <v>0</v>
      </c>
      <c r="AD28" s="75">
        <f t="shared" si="18"/>
        <v>0</v>
      </c>
      <c r="AE28" s="81"/>
      <c r="AF28" s="87">
        <f>AF25*AG25</f>
        <v>0.12</v>
      </c>
      <c r="AJ28" s="48"/>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row>
    <row r="29" spans="3:65" s="43" customFormat="1" ht="30" customHeight="1" x14ac:dyDescent="0.2">
      <c r="C29" s="451" t="s">
        <v>180</v>
      </c>
      <c r="D29" s="452"/>
      <c r="E29" s="452"/>
      <c r="F29" s="452"/>
      <c r="G29" s="452"/>
      <c r="H29" s="452"/>
      <c r="I29" s="452"/>
      <c r="J29" s="452"/>
      <c r="K29" s="452"/>
      <c r="L29" s="452"/>
      <c r="M29" s="452"/>
      <c r="N29" s="452"/>
      <c r="O29" s="452"/>
      <c r="P29" s="452"/>
      <c r="Q29" s="453"/>
      <c r="R29" s="92">
        <v>0.15</v>
      </c>
      <c r="S29" s="61">
        <f>SUM(R30:R32)</f>
        <v>1</v>
      </c>
      <c r="V29" s="47"/>
      <c r="AJ29" s="48"/>
    </row>
    <row r="30" spans="3:65" s="43" customFormat="1" ht="85.5" customHeight="1" x14ac:dyDescent="0.2">
      <c r="C30" s="326" t="s">
        <v>21</v>
      </c>
      <c r="D30" s="248" t="s">
        <v>322</v>
      </c>
      <c r="E30" s="256" t="s">
        <v>181</v>
      </c>
      <c r="F30" s="256"/>
      <c r="G30" s="317" t="s">
        <v>387</v>
      </c>
      <c r="H30" s="331" t="s">
        <v>366</v>
      </c>
      <c r="I30" s="331" t="s">
        <v>389</v>
      </c>
      <c r="J30" s="331" t="s">
        <v>390</v>
      </c>
      <c r="K30" s="331" t="s">
        <v>391</v>
      </c>
      <c r="L30" s="325"/>
      <c r="M30" s="1"/>
      <c r="N30" s="1"/>
      <c r="O30" s="1"/>
      <c r="P30" s="1"/>
      <c r="Q30" s="69" t="str">
        <f>IF(Y30&gt;1,"?",(IF(AD30&gt;0,"?","")))</f>
        <v/>
      </c>
      <c r="R30" s="70">
        <v>0.25</v>
      </c>
      <c r="S30" s="48"/>
      <c r="V30" s="47"/>
      <c r="W30" s="74">
        <f>R30</f>
        <v>0.25</v>
      </c>
      <c r="X30" s="75">
        <f>IF(P30&lt;&gt;"",1,IF(O30&lt;&gt;"",2/3,IF(N30&lt;&gt;"",1/3,0)))*W30*20</f>
        <v>0</v>
      </c>
      <c r="Y30" s="75">
        <f>IF(L30="",IF(M30&lt;&gt;"",1,0)+IF(N30&lt;&gt;"",1,0)+IF(O30&lt;&gt;"",1,0)+IF(P30&lt;&gt;"",1,0),0)</f>
        <v>0</v>
      </c>
      <c r="Z30" s="75">
        <f>IF(L30&lt;&gt;"",0,IF(M30="",(X30/(W30*20)),0.02+(X30/(W30*20))))</f>
        <v>0</v>
      </c>
      <c r="AA30" s="75">
        <f>IF(L30&lt;&gt;"",0,W30)</f>
        <v>0.25</v>
      </c>
      <c r="AB30" s="75">
        <f>IF(Q30&lt;&gt;"",1,0)</f>
        <v>0</v>
      </c>
      <c r="AC30" s="75" t="b">
        <f>IF(L30="",OR(M30&lt;&gt;"",N30&lt;&gt;"",O30&lt;&gt;"",P30&lt;&gt;""),0)</f>
        <v>0</v>
      </c>
      <c r="AD30" s="75">
        <f>IF(L30&lt;&gt;"",IF(M30&lt;&gt;"",1,0)+IF(N30&lt;&gt;"",1,0)+IF(O30&lt;&gt;"",1,0)+IF(P30&lt;&gt;"",1,0),0)</f>
        <v>0</v>
      </c>
      <c r="AE30" s="75" t="b">
        <f>OR(AC30=FALSE,AC31=FALSE,AC32=FALSE)</f>
        <v>1</v>
      </c>
      <c r="AF30" s="76">
        <f>SUM(AA30:AA32)</f>
        <v>0.7</v>
      </c>
      <c r="AG30" s="77">
        <f>R29</f>
        <v>0.15</v>
      </c>
      <c r="AH30" s="75">
        <f>SUM(Z30:Z32)</f>
        <v>0</v>
      </c>
      <c r="AI30" s="75">
        <f>IF(SUM(Y30:Y32)=0,0,1)</f>
        <v>0</v>
      </c>
      <c r="AJ30" s="78">
        <f>IF(AI30=1,SUMPRODUCT(X30:X32,Y30:Y32)/SUMPRODUCT(W30:W32,Y30:Y32),0)</f>
        <v>0</v>
      </c>
    </row>
    <row r="31" spans="3:65" s="43" customFormat="1" ht="83.1" hidden="1" customHeight="1" x14ac:dyDescent="0.2">
      <c r="C31" s="332" t="s">
        <v>22</v>
      </c>
      <c r="D31" s="243" t="s">
        <v>323</v>
      </c>
      <c r="E31" s="248" t="s">
        <v>88</v>
      </c>
      <c r="F31" s="248"/>
      <c r="G31" s="248"/>
      <c r="H31" s="248"/>
      <c r="I31" s="248"/>
      <c r="J31" s="248"/>
      <c r="K31" s="248"/>
      <c r="L31" s="325" t="s">
        <v>358</v>
      </c>
      <c r="M31" s="1"/>
      <c r="N31" s="1"/>
      <c r="O31" s="1"/>
      <c r="P31" s="1"/>
      <c r="Q31" s="69" t="str">
        <f t="shared" ref="Q31:Q32" si="19">IF(Y31&gt;1,"?",(IF(AD31&gt;0,"?","")))</f>
        <v/>
      </c>
      <c r="R31" s="70">
        <v>0.3</v>
      </c>
      <c r="S31" s="48"/>
      <c r="V31" s="47"/>
      <c r="W31" s="74">
        <f t="shared" ref="W31:W32" si="20">R31</f>
        <v>0.3</v>
      </c>
      <c r="X31" s="75">
        <f t="shared" ref="X31:X32" si="21">IF(P31&lt;&gt;"",1,IF(O31&lt;&gt;"",2/3,IF(N31&lt;&gt;"",1/3,0)))*W31*20</f>
        <v>0</v>
      </c>
      <c r="Y31" s="75">
        <f t="shared" ref="Y31:Y32" si="22">IF(L31="",IF(M31&lt;&gt;"",1,0)+IF(N31&lt;&gt;"",1,0)+IF(O31&lt;&gt;"",1,0)+IF(P31&lt;&gt;"",1,0),0)</f>
        <v>0</v>
      </c>
      <c r="Z31" s="75">
        <f t="shared" ref="Z31:Z32" si="23">IF(L31&lt;&gt;"",0,IF(M31="",(X31/(W31*20)),0.02+(X31/(W31*20))))</f>
        <v>0</v>
      </c>
      <c r="AA31" s="75">
        <f t="shared" ref="AA31:AA32" si="24">IF(L31&lt;&gt;"",0,W31)</f>
        <v>0</v>
      </c>
      <c r="AB31" s="75">
        <f t="shared" ref="AB31:AB32" si="25">IF(Q31&lt;&gt;"",1,0)</f>
        <v>0</v>
      </c>
      <c r="AC31" s="75">
        <f t="shared" ref="AC31:AC32" si="26">IF(L31="",OR(M31&lt;&gt;"",N31&lt;&gt;"",O31&lt;&gt;"",P31&lt;&gt;""),0)</f>
        <v>0</v>
      </c>
      <c r="AD31" s="75">
        <f t="shared" ref="AD31:AD32" si="27">IF(L31&lt;&gt;"",IF(M31&lt;&gt;"",1,0)+IF(N31&lt;&gt;"",1,0)+IF(O31&lt;&gt;"",1,0)+IF(P31&lt;&gt;"",1,0),0)</f>
        <v>0</v>
      </c>
      <c r="AE31" s="94"/>
      <c r="AF31" s="95"/>
      <c r="AJ31" s="48"/>
    </row>
    <row r="32" spans="3:65" s="43" customFormat="1" ht="39.75" customHeight="1" x14ac:dyDescent="0.2">
      <c r="C32" s="333" t="s">
        <v>24</v>
      </c>
      <c r="D32" s="334" t="s">
        <v>182</v>
      </c>
      <c r="E32" s="329" t="s">
        <v>89</v>
      </c>
      <c r="F32" s="329"/>
      <c r="G32" s="317" t="s">
        <v>388</v>
      </c>
      <c r="H32" s="331" t="s">
        <v>366</v>
      </c>
      <c r="I32" s="331" t="s">
        <v>392</v>
      </c>
      <c r="J32" s="331" t="s">
        <v>393</v>
      </c>
      <c r="K32" s="331" t="s">
        <v>394</v>
      </c>
      <c r="L32" s="330"/>
      <c r="M32" s="9"/>
      <c r="N32" s="9"/>
      <c r="O32" s="9"/>
      <c r="P32" s="9"/>
      <c r="Q32" s="69" t="str">
        <f t="shared" si="19"/>
        <v/>
      </c>
      <c r="R32" s="70">
        <v>0.45</v>
      </c>
      <c r="S32" s="48"/>
      <c r="V32" s="47"/>
      <c r="W32" s="74">
        <f t="shared" si="20"/>
        <v>0.45</v>
      </c>
      <c r="X32" s="75">
        <f t="shared" si="21"/>
        <v>0</v>
      </c>
      <c r="Y32" s="75">
        <f t="shared" si="22"/>
        <v>0</v>
      </c>
      <c r="Z32" s="75">
        <f t="shared" si="23"/>
        <v>0</v>
      </c>
      <c r="AA32" s="75">
        <f t="shared" si="24"/>
        <v>0.45</v>
      </c>
      <c r="AB32" s="75">
        <f t="shared" si="25"/>
        <v>0</v>
      </c>
      <c r="AC32" s="75" t="b">
        <f t="shared" si="26"/>
        <v>0</v>
      </c>
      <c r="AD32" s="75">
        <f t="shared" si="27"/>
        <v>0</v>
      </c>
      <c r="AE32" s="96"/>
      <c r="AF32" s="87">
        <f>AF30*AG30</f>
        <v>0.105</v>
      </c>
      <c r="AJ32" s="48"/>
    </row>
    <row r="33" spans="3:36" s="43" customFormat="1" ht="35.25" customHeight="1" x14ac:dyDescent="0.2">
      <c r="C33" s="451" t="s">
        <v>78</v>
      </c>
      <c r="D33" s="452"/>
      <c r="E33" s="452"/>
      <c r="F33" s="452"/>
      <c r="G33" s="452"/>
      <c r="H33" s="452"/>
      <c r="I33" s="452"/>
      <c r="J33" s="452"/>
      <c r="K33" s="452"/>
      <c r="L33" s="452"/>
      <c r="M33" s="452"/>
      <c r="N33" s="452"/>
      <c r="O33" s="452"/>
      <c r="P33" s="452"/>
      <c r="Q33" s="453"/>
      <c r="R33" s="92">
        <v>0.2</v>
      </c>
      <c r="S33" s="61">
        <f>SUM(R34:R36)</f>
        <v>1</v>
      </c>
      <c r="V33" s="47"/>
      <c r="W33" s="97"/>
      <c r="X33" s="81"/>
      <c r="Y33" s="81"/>
      <c r="Z33" s="81"/>
      <c r="AA33" s="81"/>
      <c r="AB33" s="81"/>
      <c r="AC33" s="81"/>
      <c r="AD33" s="81"/>
      <c r="AE33" s="81"/>
      <c r="AF33" s="98"/>
      <c r="AJ33" s="48"/>
    </row>
    <row r="34" spans="3:36" s="43" customFormat="1" ht="33.4" hidden="1" customHeight="1" x14ac:dyDescent="0.2">
      <c r="C34" s="326" t="s">
        <v>55</v>
      </c>
      <c r="D34" s="291" t="s">
        <v>186</v>
      </c>
      <c r="E34" s="248" t="s">
        <v>183</v>
      </c>
      <c r="F34" s="248"/>
      <c r="G34" s="248"/>
      <c r="H34" s="248"/>
      <c r="I34" s="248"/>
      <c r="J34" s="248"/>
      <c r="K34" s="248"/>
      <c r="L34" s="325" t="s">
        <v>358</v>
      </c>
      <c r="M34" s="247"/>
      <c r="N34" s="247"/>
      <c r="O34" s="247"/>
      <c r="P34" s="247"/>
      <c r="Q34" s="69" t="str">
        <f>IF(Y34&gt;1,"?",(IF(AD34&gt;0,"?","")))</f>
        <v/>
      </c>
      <c r="R34" s="70">
        <v>0.25</v>
      </c>
      <c r="S34" s="48"/>
      <c r="V34" s="47"/>
      <c r="W34" s="74">
        <f>R34</f>
        <v>0.25</v>
      </c>
      <c r="X34" s="75">
        <f>IF(P34&lt;&gt;"",1,IF(O34&lt;&gt;"",2/3,IF(N34&lt;&gt;"",1/3,0)))*W34*20</f>
        <v>0</v>
      </c>
      <c r="Y34" s="75">
        <f>IF(L34="",IF(M34&lt;&gt;"",1,0)+IF(N34&lt;&gt;"",1,0)+IF(O34&lt;&gt;"",1,0)+IF(P34&lt;&gt;"",1,0),0)</f>
        <v>0</v>
      </c>
      <c r="Z34" s="75">
        <f>IF(L34&lt;&gt;"",0,IF(M34="",(X34/(W34*20)),0.02+(X34/(W34*20))))</f>
        <v>0</v>
      </c>
      <c r="AA34" s="75">
        <f>IF(L34&lt;&gt;"",0,W34)</f>
        <v>0</v>
      </c>
      <c r="AB34" s="75">
        <f>IF(Q34&lt;&gt;"",1,0)</f>
        <v>0</v>
      </c>
      <c r="AC34" s="75">
        <f>IF(L34="",OR(M34&lt;&gt;"",N34&lt;&gt;"",O34&lt;&gt;"",P34&lt;&gt;""),0)</f>
        <v>0</v>
      </c>
      <c r="AD34" s="75">
        <f>IF(L34&lt;&gt;"",IF(M34&lt;&gt;"",1,0)+IF(N34&lt;&gt;"",1,0)+IF(O34&lt;&gt;"",1,0)+IF(P34&lt;&gt;"",1,0),0)</f>
        <v>0</v>
      </c>
      <c r="AE34" s="75" t="b">
        <f>OR(AC34=FALSE,AC35=FALSE,AC36=FALSE)</f>
        <v>1</v>
      </c>
      <c r="AF34" s="76">
        <f>SUM(AA34:AA36)</f>
        <v>0.4</v>
      </c>
      <c r="AG34" s="77">
        <f>R33</f>
        <v>0.2</v>
      </c>
      <c r="AH34" s="75">
        <f>SUM(Z34:Z36)</f>
        <v>0</v>
      </c>
      <c r="AI34" s="75">
        <f>IF(SUM(Y34:Y36)=0,0,1)</f>
        <v>0</v>
      </c>
      <c r="AJ34" s="78">
        <f>IF(AI34=1,SUMPRODUCT(X34:X36,Y34:Y36)/SUMPRODUCT(W34:W36,Y34:Y36),0)</f>
        <v>0</v>
      </c>
    </row>
    <row r="35" spans="3:36" s="43" customFormat="1" ht="43.5" hidden="1" customHeight="1" x14ac:dyDescent="0.2">
      <c r="C35" s="332" t="s">
        <v>56</v>
      </c>
      <c r="D35" s="291" t="s">
        <v>187</v>
      </c>
      <c r="E35" s="248" t="s">
        <v>184</v>
      </c>
      <c r="F35" s="248"/>
      <c r="G35" s="248"/>
      <c r="H35" s="248"/>
      <c r="I35" s="248"/>
      <c r="J35" s="248"/>
      <c r="K35" s="248"/>
      <c r="L35" s="325" t="s">
        <v>358</v>
      </c>
      <c r="M35" s="247"/>
      <c r="N35" s="247"/>
      <c r="O35" s="247"/>
      <c r="P35" s="247"/>
      <c r="Q35" s="69" t="str">
        <f t="shared" ref="Q35:Q36" si="28">IF(Y35&gt;1,"?",(IF(AD35&gt;0,"?","")))</f>
        <v/>
      </c>
      <c r="R35" s="70">
        <v>0.35</v>
      </c>
      <c r="S35" s="48"/>
      <c r="V35" s="47"/>
      <c r="W35" s="74">
        <f t="shared" ref="W35:W36" si="29">R35</f>
        <v>0.35</v>
      </c>
      <c r="X35" s="75">
        <f t="shared" ref="X35:X36" si="30">IF(P35&lt;&gt;"",1,IF(O35&lt;&gt;"",2/3,IF(N35&lt;&gt;"",1/3,0)))*W35*20</f>
        <v>0</v>
      </c>
      <c r="Y35" s="75">
        <f t="shared" ref="Y35:Y36" si="31">IF(L35="",IF(M35&lt;&gt;"",1,0)+IF(N35&lt;&gt;"",1,0)+IF(O35&lt;&gt;"",1,0)+IF(P35&lt;&gt;"",1,0),0)</f>
        <v>0</v>
      </c>
      <c r="Z35" s="75">
        <f t="shared" ref="Z35:Z36" si="32">IF(L35&lt;&gt;"",0,IF(M35="",(X35/(W35*20)),0.02+(X35/(W35*20))))</f>
        <v>0</v>
      </c>
      <c r="AA35" s="75">
        <f t="shared" ref="AA35:AA36" si="33">IF(L35&lt;&gt;"",0,W35)</f>
        <v>0</v>
      </c>
      <c r="AB35" s="75">
        <f t="shared" ref="AB35:AB36" si="34">IF(Q35&lt;&gt;"",1,0)</f>
        <v>0</v>
      </c>
      <c r="AC35" s="75">
        <f t="shared" ref="AC35:AC36" si="35">IF(L35="",OR(M35&lt;&gt;"",N35&lt;&gt;"",O35&lt;&gt;"",P35&lt;&gt;""),0)</f>
        <v>0</v>
      </c>
      <c r="AD35" s="75">
        <f t="shared" ref="AD35:AD36" si="36">IF(L35&lt;&gt;"",IF(M35&lt;&gt;"",1,0)+IF(N35&lt;&gt;"",1,0)+IF(O35&lt;&gt;"",1,0)+IF(P35&lt;&gt;"",1,0),0)</f>
        <v>0</v>
      </c>
      <c r="AE35" s="94"/>
      <c r="AF35" s="95"/>
      <c r="AJ35" s="48"/>
    </row>
    <row r="36" spans="3:36" s="43" customFormat="1" ht="87.75" customHeight="1" x14ac:dyDescent="0.2">
      <c r="C36" s="333" t="s">
        <v>77</v>
      </c>
      <c r="D36" s="291" t="s">
        <v>324</v>
      </c>
      <c r="E36" s="329" t="s">
        <v>185</v>
      </c>
      <c r="F36" s="329"/>
      <c r="G36" s="317" t="s">
        <v>396</v>
      </c>
      <c r="H36" s="318" t="s">
        <v>397</v>
      </c>
      <c r="I36" s="318" t="s">
        <v>398</v>
      </c>
      <c r="J36" s="318" t="s">
        <v>399</v>
      </c>
      <c r="K36" s="318" t="s">
        <v>400</v>
      </c>
      <c r="L36" s="330"/>
      <c r="M36" s="9"/>
      <c r="N36" s="9"/>
      <c r="O36" s="9"/>
      <c r="P36" s="9"/>
      <c r="Q36" s="91" t="str">
        <f t="shared" si="28"/>
        <v/>
      </c>
      <c r="R36" s="70">
        <v>0.4</v>
      </c>
      <c r="S36" s="48"/>
      <c r="V36" s="47"/>
      <c r="W36" s="74">
        <f t="shared" si="29"/>
        <v>0.4</v>
      </c>
      <c r="X36" s="75">
        <f t="shared" si="30"/>
        <v>0</v>
      </c>
      <c r="Y36" s="75">
        <f t="shared" si="31"/>
        <v>0</v>
      </c>
      <c r="Z36" s="75">
        <f t="shared" si="32"/>
        <v>0</v>
      </c>
      <c r="AA36" s="75">
        <f t="shared" si="33"/>
        <v>0.4</v>
      </c>
      <c r="AB36" s="75">
        <f t="shared" si="34"/>
        <v>0</v>
      </c>
      <c r="AC36" s="75" t="b">
        <f t="shared" si="35"/>
        <v>0</v>
      </c>
      <c r="AD36" s="75">
        <f t="shared" si="36"/>
        <v>0</v>
      </c>
      <c r="AE36" s="96"/>
      <c r="AF36" s="87">
        <f>AF34*AG34</f>
        <v>8.0000000000000016E-2</v>
      </c>
      <c r="AJ36" s="48"/>
    </row>
    <row r="37" spans="3:36" s="43" customFormat="1" ht="30" customHeight="1" x14ac:dyDescent="0.2">
      <c r="C37" s="451" t="s">
        <v>188</v>
      </c>
      <c r="D37" s="452"/>
      <c r="E37" s="452"/>
      <c r="F37" s="452"/>
      <c r="G37" s="452"/>
      <c r="H37" s="452"/>
      <c r="I37" s="452"/>
      <c r="J37" s="452"/>
      <c r="K37" s="452"/>
      <c r="L37" s="452"/>
      <c r="M37" s="452"/>
      <c r="N37" s="452"/>
      <c r="O37" s="452"/>
      <c r="P37" s="452"/>
      <c r="Q37" s="453"/>
      <c r="R37" s="92">
        <v>0.2</v>
      </c>
      <c r="S37" s="61">
        <f>SUM(R38:R41)</f>
        <v>1</v>
      </c>
      <c r="V37" s="47"/>
      <c r="AJ37" s="48"/>
    </row>
    <row r="38" spans="3:36" s="43" customFormat="1" ht="36" customHeight="1" x14ac:dyDescent="0.2">
      <c r="C38" s="335" t="s">
        <v>25</v>
      </c>
      <c r="D38" s="291" t="s">
        <v>192</v>
      </c>
      <c r="E38" s="248" t="s">
        <v>189</v>
      </c>
      <c r="F38" s="248"/>
      <c r="G38" s="317" t="s">
        <v>403</v>
      </c>
      <c r="H38" s="331" t="s">
        <v>405</v>
      </c>
      <c r="I38" s="331" t="s">
        <v>406</v>
      </c>
      <c r="J38" s="331" t="s">
        <v>407</v>
      </c>
      <c r="K38" s="331" t="s">
        <v>408</v>
      </c>
      <c r="L38" s="325"/>
      <c r="M38" s="1"/>
      <c r="N38" s="1"/>
      <c r="O38" s="1"/>
      <c r="P38" s="1"/>
      <c r="Q38" s="69" t="str">
        <f>IF(Y38&gt;1,"?",(IF(AD38&gt;0,"?","")))</f>
        <v/>
      </c>
      <c r="R38" s="70">
        <v>0.3</v>
      </c>
      <c r="S38" s="48"/>
      <c r="V38" s="47"/>
      <c r="W38" s="74">
        <f>R38</f>
        <v>0.3</v>
      </c>
      <c r="X38" s="75">
        <f>IF(P38&lt;&gt;"",1,IF(O38&lt;&gt;"",2/3,IF(N38&lt;&gt;"",1/3,0)))*W38*20</f>
        <v>0</v>
      </c>
      <c r="Y38" s="75">
        <f>IF(L38="",IF(M38&lt;&gt;"",1,0)+IF(N38&lt;&gt;"",1,0)+IF(O38&lt;&gt;"",1,0)+IF(P38&lt;&gt;"",1,0),0)</f>
        <v>0</v>
      </c>
      <c r="Z38" s="75">
        <f>IF(L38&lt;&gt;"",0,IF(M38="",(X38/(W38*20)),0.02+(X38/(W38*20))))</f>
        <v>0</v>
      </c>
      <c r="AA38" s="75">
        <f>IF(L38&lt;&gt;"",0,W38)</f>
        <v>0.3</v>
      </c>
      <c r="AB38" s="75">
        <f>IF(Q38&lt;&gt;"",1,0)</f>
        <v>0</v>
      </c>
      <c r="AC38" s="75" t="b">
        <f>IF(L38="",OR(M38&lt;&gt;"",N38&lt;&gt;"",O38&lt;&gt;"",P38&lt;&gt;""),0)</f>
        <v>0</v>
      </c>
      <c r="AD38" s="75">
        <f>IF(L38&lt;&gt;"",IF(M38&lt;&gt;"",1,0)+IF(N38&lt;&gt;"",1,0)+IF(O38&lt;&gt;"",1,0)+IF(P38&lt;&gt;"",1,0),0)</f>
        <v>0</v>
      </c>
      <c r="AE38" s="75" t="b">
        <f>OR(AC38=FALSE,AC39=FALSE,AC40=FALSE,AC41=FALSE)</f>
        <v>1</v>
      </c>
      <c r="AF38" s="76">
        <f>SUM(AA38:AA41)</f>
        <v>0.8</v>
      </c>
      <c r="AG38" s="77">
        <f>R37</f>
        <v>0.2</v>
      </c>
      <c r="AH38" s="75">
        <f>SUM(Z38:Z41)</f>
        <v>0</v>
      </c>
      <c r="AI38" s="75">
        <f>IF(SUM(Y38:Y41)=0,0,1)</f>
        <v>0</v>
      </c>
      <c r="AJ38" s="78">
        <f>IF(AI38=1,SUMPRODUCT(X38:X41,Y38:Y41)/SUMPRODUCT(W38:W41,Y38:Y41),0)</f>
        <v>0</v>
      </c>
    </row>
    <row r="39" spans="3:36" s="43" customFormat="1" ht="38.65" customHeight="1" x14ac:dyDescent="0.2">
      <c r="C39" s="336" t="s">
        <v>79</v>
      </c>
      <c r="D39" s="291" t="s">
        <v>193</v>
      </c>
      <c r="E39" s="248" t="s">
        <v>190</v>
      </c>
      <c r="F39" s="248"/>
      <c r="G39" s="317" t="s">
        <v>401</v>
      </c>
      <c r="H39" s="331" t="s">
        <v>409</v>
      </c>
      <c r="I39" s="331" t="s">
        <v>410</v>
      </c>
      <c r="J39" s="331" t="s">
        <v>411</v>
      </c>
      <c r="K39" s="331" t="s">
        <v>412</v>
      </c>
      <c r="L39" s="325"/>
      <c r="M39" s="1"/>
      <c r="N39" s="1"/>
      <c r="O39" s="1"/>
      <c r="P39" s="1"/>
      <c r="Q39" s="69" t="str">
        <f t="shared" ref="Q39:Q41" si="37">IF(Y39&gt;1,"?",(IF(AD39&gt;0,"?","")))</f>
        <v/>
      </c>
      <c r="R39" s="70">
        <v>0.25</v>
      </c>
      <c r="S39" s="48"/>
      <c r="V39" s="47"/>
      <c r="W39" s="74">
        <f t="shared" ref="W39:W41" si="38">R39</f>
        <v>0.25</v>
      </c>
      <c r="X39" s="75">
        <f>IF(P39&lt;&gt;"",1,IF(O39&lt;&gt;"",2/3,IF(N39&lt;&gt;"",1/3,0)))*W39*20</f>
        <v>0</v>
      </c>
      <c r="Y39" s="75">
        <f>IF(L39="",IF(M39&lt;&gt;"",1,0)+IF(N39&lt;&gt;"",1,0)+IF(O39&lt;&gt;"",1,0)+IF(P39&lt;&gt;"",1,0),0)</f>
        <v>0</v>
      </c>
      <c r="Z39" s="75">
        <f>IF(L39&lt;&gt;"",0,IF(M39="",(X39/(W39*20)),0.02+(X39/(W39*20))))</f>
        <v>0</v>
      </c>
      <c r="AA39" s="75">
        <f>IF(L39&lt;&gt;"",0,W39)</f>
        <v>0.25</v>
      </c>
      <c r="AB39" s="75">
        <f t="shared" ref="AB39:AB41" si="39">IF(Q39&lt;&gt;"",1,0)</f>
        <v>0</v>
      </c>
      <c r="AC39" s="75" t="b">
        <f>IF(L39="",OR(M39&lt;&gt;"",N39&lt;&gt;"",O39&lt;&gt;"",P39&lt;&gt;""),0)</f>
        <v>0</v>
      </c>
      <c r="AD39" s="75">
        <f>IF(L39&lt;&gt;"",IF(M39&lt;&gt;"",1,0)+IF(N39&lt;&gt;"",1,0)+IF(O39&lt;&gt;"",1,0)+IF(P39&lt;&gt;"",1,0),0)</f>
        <v>0</v>
      </c>
      <c r="AE39" s="94"/>
      <c r="AF39" s="82"/>
      <c r="AJ39" s="48"/>
    </row>
    <row r="40" spans="3:36" s="43" customFormat="1" ht="54.75" customHeight="1" x14ac:dyDescent="0.2">
      <c r="C40" s="336" t="s">
        <v>80</v>
      </c>
      <c r="D40" s="291" t="s">
        <v>194</v>
      </c>
      <c r="E40" s="248" t="s">
        <v>190</v>
      </c>
      <c r="F40" s="248"/>
      <c r="G40" s="317" t="s">
        <v>402</v>
      </c>
      <c r="H40" s="318" t="s">
        <v>511</v>
      </c>
      <c r="I40" s="318" t="s">
        <v>510</v>
      </c>
      <c r="J40" s="318" t="s">
        <v>509</v>
      </c>
      <c r="K40" s="318" t="s">
        <v>404</v>
      </c>
      <c r="L40" s="325"/>
      <c r="M40" s="1"/>
      <c r="N40" s="1"/>
      <c r="O40" s="1"/>
      <c r="P40" s="1"/>
      <c r="Q40" s="69" t="str">
        <f t="shared" si="37"/>
        <v/>
      </c>
      <c r="R40" s="70">
        <v>0.25</v>
      </c>
      <c r="S40" s="48"/>
      <c r="V40" s="47"/>
      <c r="W40" s="74">
        <f t="shared" si="38"/>
        <v>0.25</v>
      </c>
      <c r="X40" s="75">
        <f>IF(P40&lt;&gt;"",1,IF(O40&lt;&gt;"",2/3,IF(N40&lt;&gt;"",1/3,0)))*W40*20</f>
        <v>0</v>
      </c>
      <c r="Y40" s="75">
        <f>IF(L40="",IF(M40&lt;&gt;"",1,0)+IF(N40&lt;&gt;"",1,0)+IF(O40&lt;&gt;"",1,0)+IF(P40&lt;&gt;"",1,0),0)</f>
        <v>0</v>
      </c>
      <c r="Z40" s="75">
        <f>IF(L40&lt;&gt;"",0,IF(M40="",(X40/(W40*20)),0.02+(X40/(W40*20))))</f>
        <v>0</v>
      </c>
      <c r="AA40" s="75">
        <f>IF(L40&lt;&gt;"",0,W40)</f>
        <v>0.25</v>
      </c>
      <c r="AB40" s="75">
        <f t="shared" si="39"/>
        <v>0</v>
      </c>
      <c r="AC40" s="75" t="b">
        <f>IF(L40="",OR(M40&lt;&gt;"",N40&lt;&gt;"",O40&lt;&gt;"",P40&lt;&gt;""),0)</f>
        <v>0</v>
      </c>
      <c r="AD40" s="75">
        <f>IF(L40&lt;&gt;"",IF(M40&lt;&gt;"",1,0)+IF(N40&lt;&gt;"",1,0)+IF(O40&lt;&gt;"",1,0)+IF(P40&lt;&gt;"",1,0),0)</f>
        <v>0</v>
      </c>
      <c r="AE40" s="96"/>
      <c r="AF40" s="83"/>
      <c r="AJ40" s="48"/>
    </row>
    <row r="41" spans="3:36" s="43" customFormat="1" ht="72" hidden="1" customHeight="1" x14ac:dyDescent="0.2">
      <c r="C41" s="337" t="s">
        <v>81</v>
      </c>
      <c r="D41" s="291" t="s">
        <v>195</v>
      </c>
      <c r="E41" s="329" t="s">
        <v>191</v>
      </c>
      <c r="F41" s="329"/>
      <c r="G41" s="329"/>
      <c r="H41" s="329"/>
      <c r="I41" s="329"/>
      <c r="J41" s="329"/>
      <c r="K41" s="329"/>
      <c r="L41" s="330" t="s">
        <v>358</v>
      </c>
      <c r="M41" s="319"/>
      <c r="N41" s="319"/>
      <c r="O41" s="319"/>
      <c r="P41" s="319"/>
      <c r="Q41" s="91" t="str">
        <f t="shared" si="37"/>
        <v/>
      </c>
      <c r="R41" s="70">
        <v>0.2</v>
      </c>
      <c r="S41" s="48"/>
      <c r="V41" s="47"/>
      <c r="W41" s="74">
        <f t="shared" si="38"/>
        <v>0.2</v>
      </c>
      <c r="X41" s="75">
        <f>IF(P41&lt;&gt;"",1,IF(O41&lt;&gt;"",2/3,IF(N41&lt;&gt;"",1/3,0)))*W41*20</f>
        <v>0</v>
      </c>
      <c r="Y41" s="75">
        <f>IF(L41="",IF(M41&lt;&gt;"",1,0)+IF(N41&lt;&gt;"",1,0)+IF(O41&lt;&gt;"",1,0)+IF(P41&lt;&gt;"",1,0),0)</f>
        <v>0</v>
      </c>
      <c r="Z41" s="75">
        <f>IF(L41&lt;&gt;"",0,IF(M41="",(X41/(W41*20)),0.02+(X41/(W41*20))))</f>
        <v>0</v>
      </c>
      <c r="AA41" s="75">
        <f>IF(L41&lt;&gt;"",0,W41)</f>
        <v>0</v>
      </c>
      <c r="AB41" s="75">
        <f t="shared" si="39"/>
        <v>0</v>
      </c>
      <c r="AC41" s="75">
        <f>IF(L41="",OR(M41&lt;&gt;"",N41&lt;&gt;"",O41&lt;&gt;"",P41&lt;&gt;""),0)</f>
        <v>0</v>
      </c>
      <c r="AD41" s="75">
        <f>IF(L41&lt;&gt;"",IF(M41&lt;&gt;"",1,0)+IF(N41&lt;&gt;"",1,0)+IF(O41&lt;&gt;"",1,0)+IF(P41&lt;&gt;"",1,0),0)</f>
        <v>0</v>
      </c>
      <c r="AE41" s="96"/>
      <c r="AF41" s="87">
        <f>AF38*AG38</f>
        <v>0.16000000000000003</v>
      </c>
      <c r="AJ41" s="48"/>
    </row>
    <row r="42" spans="3:36" s="43" customFormat="1" ht="30" customHeight="1" x14ac:dyDescent="0.2">
      <c r="C42" s="451" t="s">
        <v>196</v>
      </c>
      <c r="D42" s="452"/>
      <c r="E42" s="452"/>
      <c r="F42" s="452"/>
      <c r="G42" s="452"/>
      <c r="H42" s="452"/>
      <c r="I42" s="452"/>
      <c r="J42" s="452"/>
      <c r="K42" s="452"/>
      <c r="L42" s="452"/>
      <c r="M42" s="452"/>
      <c r="N42" s="452"/>
      <c r="O42" s="452"/>
      <c r="P42" s="452"/>
      <c r="Q42" s="453"/>
      <c r="R42" s="92">
        <v>0.2</v>
      </c>
      <c r="S42" s="61">
        <f>SUM(R43:R45)</f>
        <v>0.99999999999999989</v>
      </c>
      <c r="V42" s="47"/>
      <c r="AJ42" s="48"/>
    </row>
    <row r="43" spans="3:36" s="43" customFormat="1" ht="39.4" customHeight="1" x14ac:dyDescent="0.2">
      <c r="C43" s="335" t="s">
        <v>82</v>
      </c>
      <c r="D43" s="291" t="s">
        <v>200</v>
      </c>
      <c r="E43" s="316" t="s">
        <v>197</v>
      </c>
      <c r="F43" s="244"/>
      <c r="G43" s="317" t="s">
        <v>413</v>
      </c>
      <c r="H43" s="318" t="s">
        <v>512</v>
      </c>
      <c r="I43" s="324"/>
      <c r="J43" s="318" t="s">
        <v>513</v>
      </c>
      <c r="K43" s="318" t="s">
        <v>514</v>
      </c>
      <c r="L43" s="246"/>
      <c r="M43" s="1"/>
      <c r="N43" s="255"/>
      <c r="O43" s="1"/>
      <c r="P43" s="1"/>
      <c r="Q43" s="69" t="str">
        <f>IF(Y43&gt;1,"?",(IF(AD43&gt;0,"?","")))</f>
        <v/>
      </c>
      <c r="R43" s="70">
        <v>0.3</v>
      </c>
      <c r="S43" s="48"/>
      <c r="V43" s="47"/>
      <c r="W43" s="74">
        <f>R43</f>
        <v>0.3</v>
      </c>
      <c r="X43" s="75">
        <f>IF(P43&lt;&gt;"",1,IF(O43&lt;&gt;"",2/3,IF(N43&lt;&gt;"",1/3,0)))*W43*20</f>
        <v>0</v>
      </c>
      <c r="Y43" s="75">
        <f>IF(L43="",IF(M43&lt;&gt;"",1,0)+IF(N43&lt;&gt;"",1,0)+IF(O43&lt;&gt;"",1,0)+IF(P43&lt;&gt;"",1,0),0)</f>
        <v>0</v>
      </c>
      <c r="Z43" s="75">
        <f>IF(L43&lt;&gt;"",0,IF(M43="",(X43/(W43*20)),0.02+(X43/(W43*20))))</f>
        <v>0</v>
      </c>
      <c r="AA43" s="75">
        <f>IF(L43&lt;&gt;"",0,W43)</f>
        <v>0.3</v>
      </c>
      <c r="AB43" s="75">
        <f>IF(Q43&lt;&gt;"",1,0)</f>
        <v>0</v>
      </c>
      <c r="AC43" s="75" t="b">
        <f>IF(L43="",OR(M43&lt;&gt;"",N43&lt;&gt;"",O43&lt;&gt;"",P43&lt;&gt;""),0)</f>
        <v>0</v>
      </c>
      <c r="AD43" s="75">
        <f>IF(L43&lt;&gt;"",IF(M43&lt;&gt;"",1,0)+IF(N43&lt;&gt;"",1,0)+IF(O43&lt;&gt;"",1,0)+IF(P43&lt;&gt;"",1,0),0)</f>
        <v>0</v>
      </c>
      <c r="AE43" s="75" t="b">
        <f>OR(AC43=FALSE,AC44=FALSE,AC45=FALSE)</f>
        <v>1</v>
      </c>
      <c r="AF43" s="76">
        <f>SUM(AA43:AA45)</f>
        <v>0.99999999999999989</v>
      </c>
      <c r="AG43" s="77">
        <f>R42</f>
        <v>0.2</v>
      </c>
      <c r="AH43" s="75">
        <f>SUM(Z43:Z45)</f>
        <v>0</v>
      </c>
      <c r="AI43" s="75">
        <f>IF(SUM(Y43:Y45)=0,0,1)</f>
        <v>0</v>
      </c>
      <c r="AJ43" s="78">
        <f>IF(AI43=1,SUMPRODUCT(X43:X45,Y43:Y45)/SUMPRODUCT(W43:W45,Y43:Y45),0)</f>
        <v>0</v>
      </c>
    </row>
    <row r="44" spans="3:36" s="43" customFormat="1" ht="86.1" customHeight="1" x14ac:dyDescent="0.2">
      <c r="C44" s="336" t="s">
        <v>83</v>
      </c>
      <c r="D44" s="291" t="s">
        <v>201</v>
      </c>
      <c r="E44" s="316" t="s">
        <v>198</v>
      </c>
      <c r="F44" s="244"/>
      <c r="G44" s="317" t="s">
        <v>414</v>
      </c>
      <c r="H44" s="318" t="s">
        <v>516</v>
      </c>
      <c r="I44" s="318" t="s">
        <v>518</v>
      </c>
      <c r="J44" s="318" t="s">
        <v>517</v>
      </c>
      <c r="K44" s="318" t="s">
        <v>515</v>
      </c>
      <c r="L44" s="325"/>
      <c r="M44" s="1"/>
      <c r="N44" s="1"/>
      <c r="O44" s="1"/>
      <c r="P44" s="1"/>
      <c r="Q44" s="69" t="str">
        <f t="shared" ref="Q44:Q45" si="40">IF(Y44&gt;1,"?",(IF(AD44&gt;0,"?","")))</f>
        <v/>
      </c>
      <c r="R44" s="70">
        <v>0.35</v>
      </c>
      <c r="S44" s="48"/>
      <c r="V44" s="47"/>
      <c r="W44" s="74">
        <f t="shared" ref="W44:W45" si="41">R44</f>
        <v>0.35</v>
      </c>
      <c r="X44" s="75">
        <f>IF(P44&lt;&gt;"",1,IF(O44&lt;&gt;"",2/3,IF(N44&lt;&gt;"",1/3,0)))*W44*20</f>
        <v>0</v>
      </c>
      <c r="Y44" s="75">
        <f>IF(L44="",IF(M44&lt;&gt;"",1,0)+IF(N44&lt;&gt;"",1,0)+IF(O44&lt;&gt;"",1,0)+IF(P44&lt;&gt;"",1,0),0)</f>
        <v>0</v>
      </c>
      <c r="Z44" s="75">
        <f>IF(L44&lt;&gt;"",0,IF(M44="",(X44/(W44*20)),0.02+(X44/(W44*20))))</f>
        <v>0</v>
      </c>
      <c r="AA44" s="75">
        <f t="shared" ref="AA44:AA45" si="42">IF(L44&lt;&gt;"",0,W44)</f>
        <v>0.35</v>
      </c>
      <c r="AB44" s="75">
        <f t="shared" ref="AB44:AB45" si="43">IF(Q44&lt;&gt;"",1,0)</f>
        <v>0</v>
      </c>
      <c r="AC44" s="75" t="b">
        <f>IF(L44="",OR(M44&lt;&gt;"",N44&lt;&gt;"",O44&lt;&gt;"",P44&lt;&gt;""),0)</f>
        <v>0</v>
      </c>
      <c r="AD44" s="75">
        <f>IF(L44&lt;&gt;"",IF(M44&lt;&gt;"",1,0)+IF(N44&lt;&gt;"",1,0)+IF(O44&lt;&gt;"",1,0)+IF(P44&lt;&gt;"",1,0),0)</f>
        <v>0</v>
      </c>
      <c r="AE44" s="94"/>
      <c r="AF44" s="82"/>
      <c r="AJ44" s="48"/>
    </row>
    <row r="45" spans="3:36" s="43" customFormat="1" ht="54.6" customHeight="1" thickBot="1" x14ac:dyDescent="0.25">
      <c r="C45" s="337" t="s">
        <v>84</v>
      </c>
      <c r="D45" s="291" t="s">
        <v>336</v>
      </c>
      <c r="E45" s="329" t="s">
        <v>199</v>
      </c>
      <c r="F45" s="329"/>
      <c r="G45" s="317" t="s">
        <v>414</v>
      </c>
      <c r="H45" s="318" t="s">
        <v>415</v>
      </c>
      <c r="I45" s="318" t="s">
        <v>520</v>
      </c>
      <c r="J45" s="318" t="s">
        <v>519</v>
      </c>
      <c r="K45" s="318" t="s">
        <v>416</v>
      </c>
      <c r="L45" s="330"/>
      <c r="M45" s="9"/>
      <c r="N45" s="9"/>
      <c r="O45" s="9"/>
      <c r="P45" s="9"/>
      <c r="Q45" s="91" t="str">
        <f t="shared" si="40"/>
        <v/>
      </c>
      <c r="R45" s="70">
        <v>0.35</v>
      </c>
      <c r="S45" s="48"/>
      <c r="V45" s="47"/>
      <c r="W45" s="74">
        <f t="shared" si="41"/>
        <v>0.35</v>
      </c>
      <c r="X45" s="75">
        <f>IF(P45&lt;&gt;"",1,IF(O45&lt;&gt;"",2/3,IF(N45&lt;&gt;"",1/3,0)))*W45*20</f>
        <v>0</v>
      </c>
      <c r="Y45" s="75">
        <f>IF(L45="",IF(M45&lt;&gt;"",1,0)+IF(N45&lt;&gt;"",1,0)+IF(O45&lt;&gt;"",1,0)+IF(P45&lt;&gt;"",1,0),0)</f>
        <v>0</v>
      </c>
      <c r="Z45" s="75">
        <f>IF(L45&lt;&gt;"",0,IF(M45="",(X45/(W45*20)),0.02+(X45/(W45*20))))</f>
        <v>0</v>
      </c>
      <c r="AA45" s="75">
        <f t="shared" si="42"/>
        <v>0.35</v>
      </c>
      <c r="AB45" s="75">
        <f t="shared" si="43"/>
        <v>0</v>
      </c>
      <c r="AC45" s="75" t="b">
        <f>IF(L45="",OR(M45&lt;&gt;"",N45&lt;&gt;"",O45&lt;&gt;"",P45&lt;&gt;""),0)</f>
        <v>0</v>
      </c>
      <c r="AD45" s="75">
        <f>IF(L45&lt;&gt;"",IF(M45&lt;&gt;"",1,0)+IF(N45&lt;&gt;"",1,0)+IF(O45&lt;&gt;"",1,0)+IF(P45&lt;&gt;"",1,0),0)</f>
        <v>0</v>
      </c>
      <c r="AE45" s="96"/>
      <c r="AF45" s="87">
        <f>AF43*AG43</f>
        <v>0.19999999999999998</v>
      </c>
      <c r="AJ45" s="48"/>
    </row>
    <row r="46" spans="3:36" s="43" customFormat="1" ht="32.25" customHeight="1" thickBot="1" x14ac:dyDescent="0.25">
      <c r="C46" s="418" t="s">
        <v>327</v>
      </c>
      <c r="D46" s="419"/>
      <c r="E46" s="419"/>
      <c r="F46" s="419"/>
      <c r="G46" s="419"/>
      <c r="H46" s="419"/>
      <c r="I46" s="419"/>
      <c r="J46" s="442"/>
      <c r="K46" s="442"/>
      <c r="L46" s="419"/>
      <c r="M46" s="419"/>
      <c r="N46" s="419"/>
      <c r="O46" s="419"/>
      <c r="P46" s="419"/>
      <c r="Q46" s="420"/>
      <c r="S46" s="48"/>
      <c r="V46" s="47"/>
      <c r="AJ46" s="48"/>
    </row>
    <row r="47" spans="3:36" s="43" customFormat="1" ht="50.1" customHeight="1" thickBot="1" x14ac:dyDescent="0.35">
      <c r="C47" s="46"/>
      <c r="D47" s="46"/>
      <c r="E47" s="99" t="s">
        <v>8</v>
      </c>
      <c r="F47" s="109"/>
      <c r="G47" s="109"/>
      <c r="H47" s="109"/>
      <c r="I47" s="109"/>
      <c r="J47" s="447" t="s">
        <v>524</v>
      </c>
      <c r="K47" s="448"/>
      <c r="L47" s="46"/>
      <c r="M47" s="443">
        <f>AF47</f>
        <v>0.7</v>
      </c>
      <c r="N47" s="444"/>
      <c r="O47" s="444"/>
      <c r="P47" s="445"/>
      <c r="Q47" s="45"/>
      <c r="R47" s="100">
        <f>SUM(R15+R24+R29+R33+R37+R42)</f>
        <v>1</v>
      </c>
      <c r="S47" s="48"/>
      <c r="V47" s="454" t="s">
        <v>135</v>
      </c>
      <c r="W47" s="455"/>
      <c r="X47" s="456"/>
      <c r="Y47" s="101">
        <f>SUM(AI16,AI25,AI30,AI34,AI38,AI43)</f>
        <v>0</v>
      </c>
      <c r="Z47" s="102" t="str">
        <f>"sur "&amp;COUNTA(AE16:AE45)</f>
        <v>sur 6</v>
      </c>
      <c r="AA47" s="103"/>
      <c r="AB47" s="104">
        <f>SUM(AB16:AB45)</f>
        <v>0</v>
      </c>
      <c r="AC47" s="104" t="str">
        <f>COUNTIF(AC16:AC45,"0")&amp;" sur "&amp;COUNTA(AC16:AC45)</f>
        <v>10 sur 25</v>
      </c>
      <c r="AD47" s="104" t="b">
        <f>OR(AE16=TRUE,AE25=TRUE,AE30=TRUE,AE34=TRUE,AE38=TRUE,AE43=TRUE)</f>
        <v>1</v>
      </c>
      <c r="AF47" s="105">
        <f>SUM(AF23,AF28,AF32,AF36,AF41,AF45)</f>
        <v>0.7</v>
      </c>
      <c r="AG47" s="106" t="s">
        <v>45</v>
      </c>
      <c r="AJ47" s="48"/>
    </row>
    <row r="48" spans="3:36" s="43" customFormat="1" ht="21" customHeight="1" thickBot="1" x14ac:dyDescent="0.35">
      <c r="C48" s="46"/>
      <c r="D48" s="46"/>
      <c r="L48" s="46"/>
      <c r="M48" s="446"/>
      <c r="N48" s="446"/>
      <c r="O48" s="429"/>
      <c r="P48" s="429"/>
      <c r="Q48" s="45"/>
      <c r="S48" s="48"/>
      <c r="V48" s="47"/>
      <c r="AB48" s="457" t="s">
        <v>134</v>
      </c>
      <c r="AC48" s="457" t="s">
        <v>140</v>
      </c>
      <c r="AJ48" s="48"/>
    </row>
    <row r="49" spans="3:36" s="43" customFormat="1" ht="50.1" customHeight="1" thickBot="1" x14ac:dyDescent="0.35">
      <c r="C49" s="107"/>
      <c r="E49" s="108" t="s">
        <v>157</v>
      </c>
      <c r="F49" s="109"/>
      <c r="G49" s="109"/>
      <c r="H49" s="109"/>
      <c r="I49" s="109"/>
      <c r="J49" s="447" t="s">
        <v>527</v>
      </c>
      <c r="K49" s="448"/>
      <c r="L49" s="46"/>
      <c r="M49" s="434" t="str">
        <f>IF(AF47&lt;50%,"!",IF(AB47&lt;&gt;0,"Double saisie!",IF(R51&lt;&gt;0,"Oubli !",(IF(Y47&lt;&gt;0,(AJ16*AG16+AJ25*AG25+AJ30*AG30+AJ34*AG34+AJ38*AG38+AJ43*AG43)/(AI16*AG16+AI25*AG25+AI30*AG30+AI34*AG34+AI38*AG38+AI43*AG43),0)))))</f>
        <v>Oubli !</v>
      </c>
      <c r="N49" s="435"/>
      <c r="O49" s="427" t="s">
        <v>11</v>
      </c>
      <c r="P49" s="428"/>
      <c r="Q49" s="45"/>
      <c r="R49" s="462" t="s">
        <v>139</v>
      </c>
      <c r="S49" s="463"/>
      <c r="V49" s="47"/>
      <c r="AB49" s="458"/>
      <c r="AC49" s="458"/>
      <c r="AJ49" s="48"/>
    </row>
    <row r="50" spans="3:36" s="43" customFormat="1" ht="21" customHeight="1" thickBot="1" x14ac:dyDescent="0.35">
      <c r="E50" s="109"/>
      <c r="F50" s="109"/>
      <c r="G50" s="109"/>
      <c r="H50" s="109"/>
      <c r="I50" s="109"/>
      <c r="J50" s="109"/>
      <c r="K50" s="109"/>
      <c r="L50" s="46"/>
      <c r="M50" s="110"/>
      <c r="N50" s="111"/>
      <c r="O50" s="111"/>
      <c r="P50" s="111"/>
      <c r="Q50" s="45"/>
      <c r="R50" s="464"/>
      <c r="S50" s="465"/>
      <c r="V50" s="47"/>
      <c r="AB50" s="458"/>
      <c r="AC50" s="458"/>
      <c r="AJ50" s="48"/>
    </row>
    <row r="51" spans="3:36" s="43" customFormat="1" ht="50.1" customHeight="1" thickBot="1" x14ac:dyDescent="0.35">
      <c r="D51" s="46"/>
      <c r="E51" s="108" t="s">
        <v>10</v>
      </c>
      <c r="F51" s="109"/>
      <c r="G51" s="109"/>
      <c r="H51" s="109"/>
      <c r="I51" s="109"/>
      <c r="J51" s="447" t="s">
        <v>526</v>
      </c>
      <c r="K51" s="448"/>
      <c r="L51" s="46"/>
      <c r="M51" s="432" t="e">
        <f>CEILING(M49,0.5)</f>
        <v>#VALUE!</v>
      </c>
      <c r="N51" s="433"/>
      <c r="O51" s="430" t="s">
        <v>11</v>
      </c>
      <c r="P51" s="431"/>
      <c r="Q51" s="45"/>
      <c r="R51" s="460">
        <f>COUNTIF(AC16:AC45,"FAUX")</f>
        <v>15</v>
      </c>
      <c r="S51" s="461"/>
      <c r="V51" s="47"/>
      <c r="AB51" s="458"/>
      <c r="AC51" s="458"/>
      <c r="AJ51" s="48"/>
    </row>
    <row r="52" spans="3:36" s="43" customFormat="1" ht="21" thickBot="1" x14ac:dyDescent="0.35">
      <c r="D52" s="46"/>
      <c r="E52" s="112"/>
      <c r="F52" s="112"/>
      <c r="G52" s="112"/>
      <c r="H52" s="112"/>
      <c r="I52" s="112"/>
      <c r="J52" s="112"/>
      <c r="K52" s="112"/>
      <c r="L52" s="46"/>
      <c r="M52" s="113"/>
      <c r="N52" s="113"/>
      <c r="O52" s="114"/>
      <c r="P52" s="114"/>
      <c r="Q52" s="45"/>
      <c r="S52" s="48"/>
      <c r="V52" s="47"/>
      <c r="AB52" s="458"/>
      <c r="AC52" s="458"/>
      <c r="AJ52" s="48"/>
    </row>
    <row r="53" spans="3:36" s="43" customFormat="1" ht="35.1" customHeight="1" thickBot="1" x14ac:dyDescent="0.35">
      <c r="C53" s="418" t="s">
        <v>47</v>
      </c>
      <c r="D53" s="419"/>
      <c r="E53" s="419"/>
      <c r="F53" s="419"/>
      <c r="G53" s="419"/>
      <c r="H53" s="419"/>
      <c r="I53" s="419"/>
      <c r="J53" s="419"/>
      <c r="K53" s="419"/>
      <c r="L53" s="419"/>
      <c r="M53" s="419"/>
      <c r="N53" s="419"/>
      <c r="O53" s="419"/>
      <c r="P53" s="420"/>
      <c r="Q53" s="45"/>
      <c r="S53" s="48"/>
      <c r="V53" s="47"/>
      <c r="AB53" s="459"/>
      <c r="AC53" s="459"/>
      <c r="AF53" s="115"/>
      <c r="AJ53" s="48"/>
    </row>
    <row r="54" spans="3:36" s="43" customFormat="1" ht="21" customHeight="1" thickBot="1" x14ac:dyDescent="0.35">
      <c r="C54" s="116"/>
      <c r="D54" s="116"/>
      <c r="E54" s="116"/>
      <c r="F54" s="116"/>
      <c r="G54" s="116"/>
      <c r="H54" s="116"/>
      <c r="I54" s="116"/>
      <c r="J54" s="116"/>
      <c r="K54" s="116"/>
      <c r="L54" s="116"/>
      <c r="M54" s="116"/>
      <c r="N54" s="116"/>
      <c r="O54" s="116"/>
      <c r="P54" s="116"/>
      <c r="Q54" s="45"/>
      <c r="S54" s="48"/>
      <c r="V54" s="47"/>
      <c r="AJ54" s="48"/>
    </row>
    <row r="55" spans="3:36" s="43" customFormat="1" x14ac:dyDescent="0.3">
      <c r="C55" s="424" t="s">
        <v>12</v>
      </c>
      <c r="D55" s="425"/>
      <c r="E55" s="425"/>
      <c r="F55" s="425"/>
      <c r="G55" s="425"/>
      <c r="H55" s="425"/>
      <c r="I55" s="425"/>
      <c r="J55" s="425"/>
      <c r="K55" s="425"/>
      <c r="L55" s="425"/>
      <c r="M55" s="425"/>
      <c r="N55" s="425"/>
      <c r="O55" s="425"/>
      <c r="P55" s="426"/>
      <c r="Q55" s="45"/>
      <c r="S55" s="48"/>
      <c r="V55" s="47"/>
      <c r="AF55" s="115"/>
      <c r="AJ55" s="48"/>
    </row>
    <row r="56" spans="3:36" s="43" customFormat="1" ht="80.099999999999994" customHeight="1" thickBot="1" x14ac:dyDescent="0.35">
      <c r="C56" s="410"/>
      <c r="D56" s="411"/>
      <c r="E56" s="411"/>
      <c r="F56" s="411"/>
      <c r="G56" s="411"/>
      <c r="H56" s="411"/>
      <c r="I56" s="411"/>
      <c r="J56" s="411"/>
      <c r="K56" s="411"/>
      <c r="L56" s="411"/>
      <c r="M56" s="411"/>
      <c r="N56" s="411"/>
      <c r="O56" s="411"/>
      <c r="P56" s="412"/>
      <c r="Q56" s="45"/>
      <c r="S56" s="48"/>
      <c r="V56" s="47"/>
      <c r="AJ56" s="48"/>
    </row>
    <row r="57" spans="3:36" s="43" customFormat="1" ht="21" thickBot="1" x14ac:dyDescent="0.35">
      <c r="C57" s="116"/>
      <c r="D57" s="116"/>
      <c r="E57" s="116"/>
      <c r="F57" s="116"/>
      <c r="G57" s="116"/>
      <c r="H57" s="116"/>
      <c r="I57" s="116"/>
      <c r="J57" s="116"/>
      <c r="K57" s="116"/>
      <c r="L57" s="117"/>
      <c r="M57" s="116"/>
      <c r="N57" s="116"/>
      <c r="O57" s="116"/>
      <c r="P57" s="116"/>
      <c r="Q57" s="45"/>
      <c r="S57" s="48"/>
      <c r="V57" s="47"/>
      <c r="AJ57" s="48"/>
    </row>
    <row r="58" spans="3:36" s="43" customFormat="1" ht="25.5" customHeight="1" thickBot="1" x14ac:dyDescent="0.35">
      <c r="C58" s="413" t="s">
        <v>13</v>
      </c>
      <c r="D58" s="413"/>
      <c r="E58" s="228" t="s">
        <v>14</v>
      </c>
      <c r="F58" s="228"/>
      <c r="G58" s="228" t="s">
        <v>14</v>
      </c>
      <c r="H58" s="224"/>
      <c r="I58" s="224"/>
      <c r="J58" s="224"/>
      <c r="K58" s="224"/>
      <c r="L58" s="59"/>
      <c r="M58" s="415" t="s">
        <v>15</v>
      </c>
      <c r="N58" s="416"/>
      <c r="O58" s="416"/>
      <c r="P58" s="417"/>
      <c r="Q58" s="45"/>
      <c r="S58" s="48"/>
      <c r="V58" s="47"/>
      <c r="AJ58" s="48"/>
    </row>
    <row r="59" spans="3:36" s="43" customFormat="1" ht="50.1" customHeight="1" thickBot="1" x14ac:dyDescent="0.35">
      <c r="C59" s="441"/>
      <c r="D59" s="441"/>
      <c r="E59" s="305"/>
      <c r="F59" s="305"/>
      <c r="G59" s="305"/>
      <c r="H59" s="225"/>
      <c r="I59" s="225"/>
      <c r="J59" s="225"/>
      <c r="K59" s="225"/>
      <c r="L59" s="120"/>
      <c r="M59" s="421"/>
      <c r="N59" s="422"/>
      <c r="O59" s="422"/>
      <c r="P59" s="423"/>
      <c r="Q59" s="45"/>
      <c r="S59" s="48"/>
      <c r="V59" s="47"/>
      <c r="AJ59" s="48"/>
    </row>
    <row r="60" spans="3:36" s="43" customFormat="1" ht="50.1" customHeight="1" x14ac:dyDescent="0.3">
      <c r="C60" s="441"/>
      <c r="D60" s="441"/>
      <c r="E60" s="305"/>
      <c r="F60" s="305"/>
      <c r="G60" s="305"/>
      <c r="H60" s="225"/>
      <c r="I60" s="225"/>
      <c r="J60" s="225"/>
      <c r="K60" s="225"/>
      <c r="L60" s="120"/>
      <c r="M60" s="414"/>
      <c r="N60" s="414"/>
      <c r="O60" s="414"/>
      <c r="P60" s="414"/>
      <c r="Q60" s="45"/>
      <c r="S60" s="48"/>
      <c r="V60" s="47"/>
      <c r="AJ60" s="48"/>
    </row>
    <row r="61" spans="3:36" s="43" customFormat="1" ht="50.1" customHeight="1" x14ac:dyDescent="0.3">
      <c r="C61" s="440"/>
      <c r="D61" s="440"/>
      <c r="E61" s="306"/>
      <c r="F61" s="306"/>
      <c r="G61" s="306"/>
      <c r="H61" s="226"/>
      <c r="I61" s="226"/>
      <c r="J61" s="226"/>
      <c r="K61" s="226"/>
      <c r="L61" s="122"/>
      <c r="M61" s="122"/>
      <c r="N61" s="122"/>
      <c r="O61" s="122"/>
      <c r="P61" s="122"/>
      <c r="Q61" s="45"/>
      <c r="S61" s="48"/>
      <c r="V61" s="47"/>
      <c r="AJ61" s="48"/>
    </row>
    <row r="62" spans="3:36" s="43" customFormat="1" ht="50.1" customHeight="1" x14ac:dyDescent="0.3">
      <c r="C62" s="440"/>
      <c r="D62" s="440"/>
      <c r="E62" s="306"/>
      <c r="F62" s="306"/>
      <c r="G62" s="306"/>
      <c r="H62" s="226"/>
      <c r="I62" s="226"/>
      <c r="J62" s="226"/>
      <c r="K62" s="226"/>
      <c r="L62" s="122"/>
      <c r="M62" s="122"/>
      <c r="N62" s="122"/>
      <c r="O62" s="122"/>
      <c r="P62" s="122"/>
      <c r="Q62" s="45"/>
      <c r="S62" s="48"/>
      <c r="V62" s="47"/>
      <c r="AJ62" s="48"/>
    </row>
    <row r="63" spans="3:36" s="43" customFormat="1" x14ac:dyDescent="0.3">
      <c r="Q63" s="45"/>
      <c r="S63" s="48"/>
      <c r="V63" s="47"/>
      <c r="AJ63" s="48"/>
    </row>
  </sheetData>
  <sheetProtection algorithmName="SHA-512" hashValue="i0PUXvJfzLPMG5rOI2eZKxcrk/aT3ISkMBQPBhce9fY4F9xWfkKLH3GDTfyRdNhDopQW1671B355WB9oyMnidw==" saltValue="mCjT6BVJHOTkDM1rQQNlWg==" spinCount="100000" sheet="1" formatCells="0" formatColumns="0" formatRows="0" insertColumns="0" insertRows="0" insertHyperlinks="0" deleteColumns="0" deleteRows="0" sort="0" autoFilter="0" pivotTables="0"/>
  <mergeCells count="68">
    <mergeCell ref="G13:G14"/>
    <mergeCell ref="C37:Q37"/>
    <mergeCell ref="C42:Q42"/>
    <mergeCell ref="V47:X47"/>
    <mergeCell ref="AC48:AC53"/>
    <mergeCell ref="AB48:AB53"/>
    <mergeCell ref="R51:S51"/>
    <mergeCell ref="R49:S50"/>
    <mergeCell ref="E25:E26"/>
    <mergeCell ref="C15:Q15"/>
    <mergeCell ref="C24:Q24"/>
    <mergeCell ref="C29:Q29"/>
    <mergeCell ref="C33:Q33"/>
    <mergeCell ref="H13:H14"/>
    <mergeCell ref="I13:I14"/>
    <mergeCell ref="J13:J14"/>
    <mergeCell ref="C62:D62"/>
    <mergeCell ref="C59:D59"/>
    <mergeCell ref="C60:D60"/>
    <mergeCell ref="C61:D61"/>
    <mergeCell ref="C46:Q46"/>
    <mergeCell ref="M47:P47"/>
    <mergeCell ref="M48:N48"/>
    <mergeCell ref="J47:K47"/>
    <mergeCell ref="J49:K49"/>
    <mergeCell ref="J51:K51"/>
    <mergeCell ref="B4:C4"/>
    <mergeCell ref="B8:C8"/>
    <mergeCell ref="B9:C9"/>
    <mergeCell ref="B10:C10"/>
    <mergeCell ref="B3:D3"/>
    <mergeCell ref="B5:C5"/>
    <mergeCell ref="B6:C6"/>
    <mergeCell ref="B7:C7"/>
    <mergeCell ref="C12:D12"/>
    <mergeCell ref="L12:P12"/>
    <mergeCell ref="C56:P56"/>
    <mergeCell ref="C58:D58"/>
    <mergeCell ref="M60:P60"/>
    <mergeCell ref="M58:P58"/>
    <mergeCell ref="C53:P53"/>
    <mergeCell ref="M59:P59"/>
    <mergeCell ref="C55:P55"/>
    <mergeCell ref="O49:P49"/>
    <mergeCell ref="O48:P48"/>
    <mergeCell ref="O51:P51"/>
    <mergeCell ref="M51:N51"/>
    <mergeCell ref="M49:N49"/>
    <mergeCell ref="E13:E14"/>
    <mergeCell ref="C13:D14"/>
    <mergeCell ref="N8:R8"/>
    <mergeCell ref="L3:R3"/>
    <mergeCell ref="N4:R4"/>
    <mergeCell ref="N5:R5"/>
    <mergeCell ref="N6:R6"/>
    <mergeCell ref="N7:R7"/>
    <mergeCell ref="L4:M4"/>
    <mergeCell ref="L5:M5"/>
    <mergeCell ref="L6:M6"/>
    <mergeCell ref="L7:M7"/>
    <mergeCell ref="L8:M8"/>
    <mergeCell ref="K13:K14"/>
    <mergeCell ref="N9:R9"/>
    <mergeCell ref="N10:R10"/>
    <mergeCell ref="L9:M9"/>
    <mergeCell ref="L10:M10"/>
    <mergeCell ref="Q12:S13"/>
    <mergeCell ref="H12:K12"/>
  </mergeCells>
  <phoneticPr fontId="5" type="noConversion"/>
  <conditionalFormatting sqref="L13">
    <cfRule type="containsText" dxfId="69" priority="38" operator="containsText" text="Non">
      <formula>NOT(ISERROR(SEARCH("Non",L13)))</formula>
    </cfRule>
    <cfRule type="containsText" dxfId="68" priority="39" operator="containsText" text="Non">
      <formula>NOT(ISERROR(SEARCH("Non",L13)))</formula>
    </cfRule>
    <cfRule type="containsText" dxfId="67" priority="40" operator="containsText" text="Non">
      <formula>NOT(ISERROR(SEARCH("Non",L13)))</formula>
    </cfRule>
  </conditionalFormatting>
  <conditionalFormatting sqref="L16">
    <cfRule type="colorScale" priority="36">
      <colorScale>
        <cfvo type="min"/>
        <cfvo type="percentile" val="50"/>
        <cfvo type="max"/>
        <color rgb="FFF8696B"/>
        <color rgb="FFFFEB84"/>
        <color rgb="FF63BE7B"/>
      </colorScale>
    </cfRule>
  </conditionalFormatting>
  <conditionalFormatting sqref="L16:L36">
    <cfRule type="containsText" dxfId="66" priority="4" operator="containsText" text="Non">
      <formula>NOT(ISERROR(SEARCH("Non",L16)))</formula>
    </cfRule>
  </conditionalFormatting>
  <conditionalFormatting sqref="L17">
    <cfRule type="colorScale" priority="33">
      <colorScale>
        <cfvo type="min"/>
        <cfvo type="percentile" val="50"/>
        <cfvo type="max"/>
        <color rgb="FFF8696B"/>
        <color rgb="FFFFEB84"/>
        <color rgb="FF63BE7B"/>
      </colorScale>
    </cfRule>
  </conditionalFormatting>
  <conditionalFormatting sqref="L18">
    <cfRule type="colorScale" priority="31">
      <colorScale>
        <cfvo type="min"/>
        <cfvo type="percentile" val="50"/>
        <cfvo type="max"/>
        <color rgb="FFF8696B"/>
        <color rgb="FFFFEB84"/>
        <color rgb="FF63BE7B"/>
      </colorScale>
    </cfRule>
  </conditionalFormatting>
  <conditionalFormatting sqref="L19">
    <cfRule type="colorScale" priority="29">
      <colorScale>
        <cfvo type="min"/>
        <cfvo type="percentile" val="50"/>
        <cfvo type="max"/>
        <color rgb="FFF8696B"/>
        <color rgb="FFFFEB84"/>
        <color rgb="FF63BE7B"/>
      </colorScale>
    </cfRule>
  </conditionalFormatting>
  <conditionalFormatting sqref="L20:L22">
    <cfRule type="colorScale" priority="27">
      <colorScale>
        <cfvo type="min"/>
        <cfvo type="percentile" val="50"/>
        <cfvo type="max"/>
        <color rgb="FFF8696B"/>
        <color rgb="FFFFEB84"/>
        <color rgb="FF63BE7B"/>
      </colorScale>
    </cfRule>
  </conditionalFormatting>
  <conditionalFormatting sqref="L23">
    <cfRule type="colorScale" priority="25">
      <colorScale>
        <cfvo type="min"/>
        <cfvo type="percentile" val="50"/>
        <cfvo type="max"/>
        <color rgb="FFF8696B"/>
        <color rgb="FFFFEB84"/>
        <color rgb="FF63BE7B"/>
      </colorScale>
    </cfRule>
  </conditionalFormatting>
  <conditionalFormatting sqref="L25">
    <cfRule type="colorScale" priority="23">
      <colorScale>
        <cfvo type="min"/>
        <cfvo type="percentile" val="50"/>
        <cfvo type="max"/>
        <color rgb="FFF8696B"/>
        <color rgb="FFFFEB84"/>
        <color rgb="FF63BE7B"/>
      </colorScale>
    </cfRule>
  </conditionalFormatting>
  <conditionalFormatting sqref="L26">
    <cfRule type="colorScale" priority="11">
      <colorScale>
        <cfvo type="min"/>
        <cfvo type="percentile" val="50"/>
        <cfvo type="max"/>
        <color rgb="FFF8696B"/>
        <color rgb="FFFFEB84"/>
        <color rgb="FF63BE7B"/>
      </colorScale>
    </cfRule>
  </conditionalFormatting>
  <conditionalFormatting sqref="L27">
    <cfRule type="colorScale" priority="21">
      <colorScale>
        <cfvo type="min"/>
        <cfvo type="percentile" val="50"/>
        <cfvo type="max"/>
        <color rgb="FFF8696B"/>
        <color rgb="FFFFEB84"/>
        <color rgb="FF63BE7B"/>
      </colorScale>
    </cfRule>
  </conditionalFormatting>
  <conditionalFormatting sqref="L28">
    <cfRule type="colorScale" priority="13">
      <colorScale>
        <cfvo type="min"/>
        <cfvo type="percentile" val="50"/>
        <cfvo type="max"/>
        <color rgb="FFF8696B"/>
        <color rgb="FFFFEB84"/>
        <color rgb="FF63BE7B"/>
      </colorScale>
    </cfRule>
  </conditionalFormatting>
  <conditionalFormatting sqref="L30">
    <cfRule type="colorScale" priority="19">
      <colorScale>
        <cfvo type="min"/>
        <cfvo type="percentile" val="50"/>
        <cfvo type="max"/>
        <color rgb="FFF8696B"/>
        <color rgb="FFFFEB84"/>
        <color rgb="FF63BE7B"/>
      </colorScale>
    </cfRule>
  </conditionalFormatting>
  <conditionalFormatting sqref="L31">
    <cfRule type="colorScale" priority="17">
      <colorScale>
        <cfvo type="min"/>
        <cfvo type="percentile" val="50"/>
        <cfvo type="max"/>
        <color rgb="FFF8696B"/>
        <color rgb="FFFFEB84"/>
        <color rgb="FF63BE7B"/>
      </colorScale>
    </cfRule>
  </conditionalFormatting>
  <conditionalFormatting sqref="L32">
    <cfRule type="colorScale" priority="15">
      <colorScale>
        <cfvo type="min"/>
        <cfvo type="percentile" val="50"/>
        <cfvo type="max"/>
        <color rgb="FFF8696B"/>
        <color rgb="FFFFEB84"/>
        <color rgb="FF63BE7B"/>
      </colorScale>
    </cfRule>
  </conditionalFormatting>
  <conditionalFormatting sqref="L34">
    <cfRule type="colorScale" priority="9">
      <colorScale>
        <cfvo type="min"/>
        <cfvo type="percentile" val="50"/>
        <cfvo type="max"/>
        <color rgb="FFF8696B"/>
        <color rgb="FFFFEB84"/>
        <color rgb="FF63BE7B"/>
      </colorScale>
    </cfRule>
  </conditionalFormatting>
  <conditionalFormatting sqref="L35">
    <cfRule type="colorScale" priority="7">
      <colorScale>
        <cfvo type="min"/>
        <cfvo type="percentile" val="50"/>
        <cfvo type="max"/>
        <color rgb="FFF8696B"/>
        <color rgb="FFFFEB84"/>
        <color rgb="FF63BE7B"/>
      </colorScale>
    </cfRule>
  </conditionalFormatting>
  <conditionalFormatting sqref="L36">
    <cfRule type="colorScale" priority="5">
      <colorScale>
        <cfvo type="min"/>
        <cfvo type="percentile" val="50"/>
        <cfvo type="max"/>
        <color rgb="FFF8696B"/>
        <color rgb="FFFFEB84"/>
        <color rgb="FF63BE7B"/>
      </colorScale>
    </cfRule>
  </conditionalFormatting>
  <conditionalFormatting sqref="L38:L41">
    <cfRule type="containsText" dxfId="65" priority="48" operator="containsText" text="Non">
      <formula>NOT(ISERROR(SEARCH("Non",L38)))</formula>
    </cfRule>
    <cfRule type="colorScale" priority="49">
      <colorScale>
        <cfvo type="min"/>
        <cfvo type="percentile" val="50"/>
        <cfvo type="max"/>
        <color rgb="FFF8696B"/>
        <color rgb="FFFFEB84"/>
        <color rgb="FF63BE7B"/>
      </colorScale>
    </cfRule>
  </conditionalFormatting>
  <conditionalFormatting sqref="L43:L45">
    <cfRule type="colorScale" priority="51">
      <colorScale>
        <cfvo type="min"/>
        <cfvo type="percentile" val="50"/>
        <cfvo type="max"/>
        <color rgb="FFF8696B"/>
        <color rgb="FFFFEB84"/>
        <color rgb="FF63BE7B"/>
      </colorScale>
    </cfRule>
    <cfRule type="containsText" dxfId="64" priority="50" operator="containsText" text="Non">
      <formula>NOT(ISERROR(SEARCH("Non",L43)))</formula>
    </cfRule>
  </conditionalFormatting>
  <conditionalFormatting sqref="M49:N49 M51:N51">
    <cfRule type="containsText" dxfId="63" priority="37" operator="containsText" text="!">
      <formula>NOT(ISERROR(SEARCH("!",M49)))</formula>
    </cfRule>
  </conditionalFormatting>
  <conditionalFormatting sqref="M47:P47">
    <cfRule type="cellIs" dxfId="62" priority="3" operator="greaterThan">
      <formula>0.5</formula>
    </cfRule>
    <cfRule type="cellIs" dxfId="61" priority="2" operator="lessThan">
      <formula>0.5</formula>
    </cfRule>
  </conditionalFormatting>
  <conditionalFormatting sqref="Q16:Q23 Q25:Q28 Q30:Q32 Q34:Q36 Q38:Q41 Q43:Q45">
    <cfRule type="containsText" dxfId="60" priority="34" operator="containsText" text="?">
      <formula>NOT(ISERROR(SEARCH("?",Q16)))</formula>
    </cfRule>
  </conditionalFormatting>
  <conditionalFormatting sqref="R51:S51">
    <cfRule type="cellIs" dxfId="59" priority="1" operator="greaterThan">
      <formula>0</formula>
    </cfRule>
  </conditionalFormatting>
  <conditionalFormatting sqref="S15 S24 S29 S33 S37 S42">
    <cfRule type="cellIs" dxfId="58" priority="45" operator="greaterThan">
      <formula>1</formula>
    </cfRule>
    <cfRule type="cellIs" dxfId="57" priority="46" operator="equal">
      <formula>1</formula>
    </cfRule>
  </conditionalFormatting>
  <conditionalFormatting sqref="U1:U1048576">
    <cfRule type="containsText" dxfId="56" priority="41" operator="containsText" text="Erreur saisie">
      <formula>NOT(ISERROR(SEARCH("Erreur saisie",U1)))</formula>
    </cfRule>
    <cfRule type="containsText" dxfId="55" priority="42" operator="containsText" text="Saisie OK">
      <formula>NOT(ISERROR(SEARCH("Saisie OK",U1)))</formula>
    </cfRule>
  </conditionalFormatting>
  <conditionalFormatting sqref="U15 U18">
    <cfRule type="containsText" dxfId="54" priority="44" operator="containsText" text="Invalide">
      <formula>NOT(ISERROR(SEARCH("Invalide",U15)))</formula>
    </cfRule>
    <cfRule type="containsText" dxfId="53" priority="47" operator="containsText" text="VALIDE">
      <formula>NOT(ISERROR(SEARCH("VALIDE",U15)))</formula>
    </cfRule>
  </conditionalFormatting>
  <conditionalFormatting sqref="U16">
    <cfRule type="containsText" dxfId="52" priority="43" operator="containsText" text="Saisie OK">
      <formula>NOT(ISERROR(SEARCH("Saisie OK",U16)))</formula>
    </cfRule>
  </conditionalFormatting>
  <pageMargins left="0" right="0.11811023622047245" top="0.35433070866141736" bottom="0.35433070866141736" header="0.31496062992125984" footer="0.31496062992125984"/>
  <pageSetup paperSize="8" scale="53" fitToHeight="2"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0066FF"/>
    <pageSetUpPr fitToPage="1"/>
  </sheetPr>
  <dimension ref="B1:AL104"/>
  <sheetViews>
    <sheetView tabSelected="1" zoomScale="55" zoomScaleNormal="55" workbookViewId="0">
      <selection activeCell="F3" sqref="F3:K10"/>
    </sheetView>
  </sheetViews>
  <sheetFormatPr baseColWidth="10" defaultColWidth="11" defaultRowHeight="14.25" x14ac:dyDescent="0.2"/>
  <cols>
    <col min="1" max="1" width="1.625" style="231" customWidth="1"/>
    <col min="2" max="3" width="10.625" style="231" customWidth="1"/>
    <col min="4" max="4" width="53.625" style="231" customWidth="1"/>
    <col min="5" max="5" width="70.625" style="231" hidden="1" customWidth="1"/>
    <col min="6" max="6" width="70.625" style="231" customWidth="1"/>
    <col min="7" max="10" width="42.25" style="231" customWidth="1"/>
    <col min="11" max="11" width="15.25" style="232" customWidth="1"/>
    <col min="12" max="12" width="10.125" style="231" customWidth="1"/>
    <col min="13" max="16" width="15.625" style="231" customWidth="1"/>
    <col min="17" max="17" width="5.125" style="231" hidden="1" customWidth="1"/>
    <col min="18" max="18" width="11.875" style="231" hidden="1" customWidth="1"/>
    <col min="19" max="19" width="9.125" style="233" hidden="1" customWidth="1"/>
    <col min="20" max="38" width="7.75" style="231" hidden="1" customWidth="1"/>
    <col min="39" max="16384" width="11" style="231"/>
  </cols>
  <sheetData>
    <row r="1" spans="2:36" ht="21" customHeight="1" x14ac:dyDescent="0.2"/>
    <row r="2" spans="2:36" ht="230.1" customHeight="1" thickBot="1" x14ac:dyDescent="0.25"/>
    <row r="3" spans="2:36" ht="30" customHeight="1" x14ac:dyDescent="0.2">
      <c r="B3" s="500" t="s">
        <v>153</v>
      </c>
      <c r="C3" s="501"/>
      <c r="D3" s="502"/>
      <c r="E3" s="234"/>
      <c r="F3" s="491"/>
      <c r="G3" s="492"/>
      <c r="H3" s="492"/>
      <c r="I3" s="492"/>
      <c r="J3" s="492"/>
      <c r="K3" s="493"/>
      <c r="L3" s="500" t="s">
        <v>155</v>
      </c>
      <c r="M3" s="501"/>
      <c r="N3" s="501"/>
      <c r="O3" s="501"/>
      <c r="P3" s="501"/>
      <c r="Q3" s="501"/>
      <c r="R3" s="502"/>
    </row>
    <row r="4" spans="2:36" ht="30" customHeight="1" x14ac:dyDescent="0.2">
      <c r="B4" s="505" t="s">
        <v>133</v>
      </c>
      <c r="C4" s="506"/>
      <c r="D4" s="298">
        <f>'SESSION 2024'!C6</f>
        <v>0</v>
      </c>
      <c r="E4" s="235"/>
      <c r="F4" s="494"/>
      <c r="G4" s="495"/>
      <c r="H4" s="495"/>
      <c r="I4" s="495"/>
      <c r="J4" s="495"/>
      <c r="K4" s="496"/>
      <c r="L4" s="505" t="s">
        <v>133</v>
      </c>
      <c r="M4" s="506"/>
      <c r="N4" s="507">
        <f>'SESSION 2024'!F6</f>
        <v>0</v>
      </c>
      <c r="O4" s="508"/>
      <c r="P4" s="508"/>
      <c r="Q4" s="508"/>
      <c r="R4" s="509"/>
    </row>
    <row r="5" spans="2:36" ht="30" customHeight="1" x14ac:dyDescent="0.2">
      <c r="B5" s="503" t="s">
        <v>143</v>
      </c>
      <c r="C5" s="504"/>
      <c r="D5" s="298">
        <f>'SESSION 2024'!C7</f>
        <v>2024</v>
      </c>
      <c r="E5" s="235"/>
      <c r="F5" s="494"/>
      <c r="G5" s="495"/>
      <c r="H5" s="495"/>
      <c r="I5" s="495"/>
      <c r="J5" s="495"/>
      <c r="K5" s="496"/>
      <c r="L5" s="503" t="s">
        <v>143</v>
      </c>
      <c r="M5" s="504"/>
      <c r="N5" s="507">
        <f>'SESSION 2024'!F7</f>
        <v>2024</v>
      </c>
      <c r="O5" s="508"/>
      <c r="P5" s="508"/>
      <c r="Q5" s="508"/>
      <c r="R5" s="509"/>
    </row>
    <row r="6" spans="2:36" ht="30" customHeight="1" x14ac:dyDescent="0.2">
      <c r="B6" s="503" t="s">
        <v>0</v>
      </c>
      <c r="C6" s="504"/>
      <c r="D6" s="298">
        <f>'SESSION 2024'!C8</f>
        <v>0</v>
      </c>
      <c r="E6" s="235"/>
      <c r="F6" s="494"/>
      <c r="G6" s="495"/>
      <c r="H6" s="495"/>
      <c r="I6" s="495"/>
      <c r="J6" s="495"/>
      <c r="K6" s="496"/>
      <c r="L6" s="503" t="s">
        <v>147</v>
      </c>
      <c r="M6" s="504"/>
      <c r="N6" s="507">
        <f>'SESSION 2024'!F8</f>
        <v>0</v>
      </c>
      <c r="O6" s="508"/>
      <c r="P6" s="508"/>
      <c r="Q6" s="508"/>
      <c r="R6" s="509"/>
    </row>
    <row r="7" spans="2:36" ht="30" hidden="1" customHeight="1" x14ac:dyDescent="0.2">
      <c r="B7" s="236" t="s">
        <v>2</v>
      </c>
      <c r="C7" s="237"/>
      <c r="D7" s="298">
        <f>'SESSION 2024'!C9</f>
        <v>0</v>
      </c>
      <c r="E7" s="235"/>
      <c r="F7" s="494"/>
      <c r="G7" s="495"/>
      <c r="H7" s="495"/>
      <c r="I7" s="495"/>
      <c r="J7" s="495"/>
      <c r="K7" s="496"/>
      <c r="L7" s="236" t="s">
        <v>2</v>
      </c>
      <c r="M7" s="237"/>
      <c r="N7" s="300">
        <f>'SESSION 2024'!F9</f>
        <v>0</v>
      </c>
      <c r="O7" s="301"/>
      <c r="P7" s="301"/>
      <c r="Q7" s="301"/>
      <c r="R7" s="302"/>
    </row>
    <row r="8" spans="2:36" ht="30" hidden="1" customHeight="1" x14ac:dyDescent="0.2">
      <c r="B8" s="238" t="s">
        <v>3</v>
      </c>
      <c r="C8" s="239"/>
      <c r="D8" s="298" t="str">
        <f>'SESSION 2024'!C10</f>
        <v>Quentin</v>
      </c>
      <c r="E8" s="235"/>
      <c r="F8" s="494"/>
      <c r="G8" s="495"/>
      <c r="H8" s="495"/>
      <c r="I8" s="495"/>
      <c r="J8" s="495"/>
      <c r="K8" s="496"/>
      <c r="L8" s="238" t="s">
        <v>3</v>
      </c>
      <c r="M8" s="239"/>
      <c r="N8" s="300" t="str">
        <f>'SESSION 2024'!F10</f>
        <v>_</v>
      </c>
      <c r="O8" s="301"/>
      <c r="P8" s="301"/>
      <c r="Q8" s="301"/>
      <c r="R8" s="302"/>
    </row>
    <row r="9" spans="2:36" ht="30" customHeight="1" x14ac:dyDescent="0.2">
      <c r="B9" s="503" t="s">
        <v>4</v>
      </c>
      <c r="C9" s="504"/>
      <c r="D9" s="12"/>
      <c r="E9" s="235"/>
      <c r="F9" s="494"/>
      <c r="G9" s="495"/>
      <c r="H9" s="495"/>
      <c r="I9" s="495"/>
      <c r="J9" s="495"/>
      <c r="K9" s="496"/>
      <c r="L9" s="503" t="s">
        <v>148</v>
      </c>
      <c r="M9" s="504"/>
      <c r="N9" s="379"/>
      <c r="O9" s="380"/>
      <c r="P9" s="380"/>
      <c r="Q9" s="380"/>
      <c r="R9" s="381"/>
      <c r="S9" s="240"/>
    </row>
    <row r="10" spans="2:36" ht="30" customHeight="1" thickBot="1" x14ac:dyDescent="0.25">
      <c r="B10" s="510" t="s">
        <v>5</v>
      </c>
      <c r="C10" s="511"/>
      <c r="D10" s="299" t="s">
        <v>149</v>
      </c>
      <c r="E10" s="241"/>
      <c r="F10" s="497"/>
      <c r="G10" s="498"/>
      <c r="H10" s="498"/>
      <c r="I10" s="498"/>
      <c r="J10" s="498"/>
      <c r="K10" s="499"/>
      <c r="L10" s="510" t="s">
        <v>151</v>
      </c>
      <c r="M10" s="511"/>
      <c r="N10" s="518">
        <f>'SESSION 2024'!F11</f>
        <v>0</v>
      </c>
      <c r="O10" s="519"/>
      <c r="P10" s="519"/>
      <c r="Q10" s="519"/>
      <c r="R10" s="520"/>
    </row>
    <row r="11" spans="2:36" ht="9.9499999999999993" customHeight="1" x14ac:dyDescent="0.2"/>
    <row r="12" spans="2:36" s="123" customFormat="1" ht="145.5" customHeight="1" x14ac:dyDescent="0.2">
      <c r="C12" s="512" t="s">
        <v>160</v>
      </c>
      <c r="D12" s="513"/>
      <c r="E12" s="124" t="s">
        <v>352</v>
      </c>
      <c r="F12" s="219"/>
      <c r="G12" s="528" t="s">
        <v>356</v>
      </c>
      <c r="H12" s="529"/>
      <c r="I12" s="529"/>
      <c r="J12" s="530"/>
      <c r="K12" s="531" t="s">
        <v>357</v>
      </c>
      <c r="L12" s="514" t="s">
        <v>349</v>
      </c>
      <c r="M12" s="515"/>
      <c r="N12" s="515"/>
      <c r="O12" s="515"/>
      <c r="P12" s="516"/>
      <c r="Q12" s="521"/>
      <c r="R12" s="522"/>
      <c r="S12" s="523"/>
      <c r="T12" s="126"/>
      <c r="U12" s="126"/>
      <c r="V12" s="126"/>
    </row>
    <row r="13" spans="2:36" s="123" customFormat="1" ht="54.75" customHeight="1" x14ac:dyDescent="0.2">
      <c r="C13" s="436" t="s">
        <v>7</v>
      </c>
      <c r="D13" s="438"/>
      <c r="E13" s="484" t="s">
        <v>16</v>
      </c>
      <c r="F13" s="484" t="s">
        <v>362</v>
      </c>
      <c r="G13" s="474">
        <v>1</v>
      </c>
      <c r="H13" s="476">
        <v>2</v>
      </c>
      <c r="I13" s="478">
        <v>3</v>
      </c>
      <c r="J13" s="377">
        <v>4</v>
      </c>
      <c r="K13" s="532"/>
      <c r="L13" s="127" t="s">
        <v>46</v>
      </c>
      <c r="M13" s="50">
        <v>1</v>
      </c>
      <c r="N13" s="51">
        <v>2</v>
      </c>
      <c r="O13" s="52">
        <v>3</v>
      </c>
      <c r="P13" s="128">
        <v>4</v>
      </c>
      <c r="Q13" s="521"/>
      <c r="R13" s="522"/>
      <c r="S13" s="523"/>
      <c r="V13" s="130"/>
    </row>
    <row r="14" spans="2:36" s="123" customFormat="1" ht="67.5" customHeight="1" x14ac:dyDescent="0.2">
      <c r="C14" s="437"/>
      <c r="D14" s="439"/>
      <c r="E14" s="485"/>
      <c r="F14" s="485"/>
      <c r="G14" s="475"/>
      <c r="H14" s="477"/>
      <c r="I14" s="479"/>
      <c r="J14" s="378"/>
      <c r="K14" s="533"/>
      <c r="L14" s="203" t="s">
        <v>351</v>
      </c>
      <c r="M14" s="57" t="s">
        <v>355</v>
      </c>
      <c r="N14" s="57" t="s">
        <v>49</v>
      </c>
      <c r="O14" s="57" t="s">
        <v>50</v>
      </c>
      <c r="P14" s="57" t="s">
        <v>51</v>
      </c>
      <c r="Q14" s="131"/>
      <c r="R14" s="132" t="s">
        <v>6</v>
      </c>
      <c r="S14" s="125"/>
      <c r="T14" s="133"/>
      <c r="U14" s="133"/>
      <c r="V14" s="130"/>
    </row>
    <row r="15" spans="2:36" s="123" customFormat="1" ht="24" customHeight="1" x14ac:dyDescent="0.2">
      <c r="C15" s="527" t="s">
        <v>124</v>
      </c>
      <c r="D15" s="487"/>
      <c r="E15" s="487"/>
      <c r="F15" s="487"/>
      <c r="G15" s="487"/>
      <c r="H15" s="487"/>
      <c r="I15" s="487"/>
      <c r="J15" s="487"/>
      <c r="K15" s="487"/>
      <c r="L15" s="487"/>
      <c r="M15" s="487"/>
      <c r="N15" s="487"/>
      <c r="O15" s="487"/>
      <c r="P15" s="487"/>
      <c r="Q15" s="487"/>
      <c r="R15" s="134">
        <v>0.05</v>
      </c>
      <c r="S15" s="61">
        <f>SUM(R16:R21)</f>
        <v>1</v>
      </c>
      <c r="T15" s="133"/>
      <c r="U15" s="62" t="str">
        <f>IF(S15=100%,"Valide",IF(S15&lt;100%,"Invalide",IF(S15&gt;100%,"Invalide")))</f>
        <v>Valide</v>
      </c>
      <c r="V15" s="135"/>
      <c r="W15" s="64" t="s">
        <v>30</v>
      </c>
      <c r="X15" s="64" t="s">
        <v>31</v>
      </c>
      <c r="Y15" s="64" t="s">
        <v>32</v>
      </c>
      <c r="Z15" s="64" t="s">
        <v>33</v>
      </c>
      <c r="AA15" s="64" t="s">
        <v>34</v>
      </c>
      <c r="AB15" s="64" t="s">
        <v>35</v>
      </c>
      <c r="AC15" s="64" t="s">
        <v>36</v>
      </c>
      <c r="AD15" s="64" t="s">
        <v>37</v>
      </c>
      <c r="AE15" s="64" t="s">
        <v>38</v>
      </c>
      <c r="AF15" s="64" t="s">
        <v>39</v>
      </c>
      <c r="AG15" s="64" t="s">
        <v>40</v>
      </c>
      <c r="AH15" s="64" t="s">
        <v>41</v>
      </c>
      <c r="AI15" s="64" t="s">
        <v>42</v>
      </c>
      <c r="AJ15" s="64" t="s">
        <v>43</v>
      </c>
    </row>
    <row r="16" spans="2:36" s="123" customFormat="1" ht="75.75" hidden="1" x14ac:dyDescent="0.2">
      <c r="C16" s="242" t="s">
        <v>23</v>
      </c>
      <c r="D16" s="243" t="s">
        <v>265</v>
      </c>
      <c r="E16" s="525" t="s">
        <v>340</v>
      </c>
      <c r="F16" s="243"/>
      <c r="G16" s="244"/>
      <c r="H16" s="244"/>
      <c r="I16" s="244"/>
      <c r="J16" s="244"/>
      <c r="K16" s="245"/>
      <c r="L16" s="246" t="s">
        <v>358</v>
      </c>
      <c r="M16" s="247"/>
      <c r="N16" s="247"/>
      <c r="O16" s="247"/>
      <c r="P16" s="247"/>
      <c r="Q16" s="69" t="str">
        <f>IF(Y16&gt;1,"?",(IF(AD16&gt;0,"?","")))</f>
        <v/>
      </c>
      <c r="R16" s="137">
        <v>0.2</v>
      </c>
      <c r="S16" s="138"/>
      <c r="T16" s="133"/>
      <c r="U16" s="139" t="str">
        <f>IF(S15=100%,"Valide",IF(S15&lt;100%,"Invalide",IF(S15&gt;100%,"Invalide")))</f>
        <v>Valide</v>
      </c>
      <c r="V16" s="140">
        <f>W16</f>
        <v>0.2</v>
      </c>
      <c r="W16" s="74">
        <f>R16</f>
        <v>0.2</v>
      </c>
      <c r="X16" s="75">
        <f t="shared" ref="X16:X21" si="0">IF(P16&lt;&gt;"",1,IF(O16&lt;&gt;"",2/3,IF(N16&lt;&gt;"",1/3,0)))*W16*20</f>
        <v>0</v>
      </c>
      <c r="Y16" s="75">
        <f t="shared" ref="Y16:Y21" si="1">IF(L16="",IF(M16&lt;&gt;"",1,0)+IF(N16&lt;&gt;"",1,0)+IF(O16&lt;&gt;"",1,0)+IF(P16&lt;&gt;"",1,0),0)</f>
        <v>0</v>
      </c>
      <c r="Z16" s="75">
        <f t="shared" ref="Z16:Z21" si="2">IF(L16&lt;&gt;"",0,IF(M16="",(X16/(W16*20)),0.02+(X16/(W16*20))))</f>
        <v>0</v>
      </c>
      <c r="AA16" s="75">
        <f t="shared" ref="AA16:AA21" si="3">IF(L16&lt;&gt;"",0,W16)</f>
        <v>0</v>
      </c>
      <c r="AB16" s="75">
        <f>IF(Q16&lt;&gt;"",1,0)</f>
        <v>0</v>
      </c>
      <c r="AC16" s="75">
        <f t="shared" ref="AC16:AC21" si="4">IF(L16="",OR(M16&lt;&gt;"",N16&lt;&gt;"",O16&lt;&gt;"",P16&lt;&gt;""),0)</f>
        <v>0</v>
      </c>
      <c r="AD16" s="75">
        <f t="shared" ref="AD16:AD21" si="5">IF(L16&lt;&gt;"",IF(M16&lt;&gt;"",1,0)+IF(N16&lt;&gt;"",1,0)+IF(O16&lt;&gt;"",1,0)+IF(P16&lt;&gt;"",1,0),0)</f>
        <v>0</v>
      </c>
      <c r="AE16" s="75" t="b">
        <f>OR(AC16=FALSE,AC17=FALSE,AC18=FALSE,AC19=FALSE,AC20=FALSE,AC21=FALSE)</f>
        <v>1</v>
      </c>
      <c r="AF16" s="76">
        <f>SUM(AA16:AA21)</f>
        <v>0.55000000000000004</v>
      </c>
      <c r="AG16" s="77">
        <f>R15</f>
        <v>0.05</v>
      </c>
      <c r="AH16" s="75">
        <f>SUM(Z16:Z21)</f>
        <v>0</v>
      </c>
      <c r="AI16" s="75">
        <f>IF(SUM(Y16:Y21)=0,0,1)</f>
        <v>0</v>
      </c>
      <c r="AJ16" s="78">
        <f>IF(AI16=1,SUMPRODUCT(X16:X21,Y16:Y21)/SUMPRODUCT(W16:W21,Y16:Y21),0)</f>
        <v>0</v>
      </c>
    </row>
    <row r="17" spans="3:36" s="123" customFormat="1" ht="1.5" hidden="1" customHeight="1" x14ac:dyDescent="0.2">
      <c r="C17" s="242" t="s">
        <v>90</v>
      </c>
      <c r="D17" s="248" t="s">
        <v>266</v>
      </c>
      <c r="E17" s="526"/>
      <c r="F17" s="249"/>
      <c r="G17" s="244"/>
      <c r="H17" s="244"/>
      <c r="I17" s="244"/>
      <c r="J17" s="244"/>
      <c r="K17" s="245"/>
      <c r="L17" s="246" t="s">
        <v>358</v>
      </c>
      <c r="M17" s="247"/>
      <c r="N17" s="247"/>
      <c r="O17" s="247"/>
      <c r="P17" s="247"/>
      <c r="Q17" s="69" t="str">
        <f t="shared" ref="Q17:Q21" si="6">IF(Y17&gt;1,"?",(IF(AD17&gt;0,"?","")))</f>
        <v/>
      </c>
      <c r="R17" s="137">
        <v>0.15</v>
      </c>
      <c r="S17" s="138"/>
      <c r="T17" s="133"/>
      <c r="U17" s="133"/>
      <c r="V17" s="141"/>
      <c r="W17" s="74">
        <f t="shared" ref="W17:W21" si="7">R17</f>
        <v>0.15</v>
      </c>
      <c r="X17" s="75">
        <f t="shared" si="0"/>
        <v>0</v>
      </c>
      <c r="Y17" s="75">
        <f t="shared" si="1"/>
        <v>0</v>
      </c>
      <c r="Z17" s="75">
        <f t="shared" si="2"/>
        <v>0</v>
      </c>
      <c r="AA17" s="75">
        <f t="shared" si="3"/>
        <v>0</v>
      </c>
      <c r="AB17" s="75">
        <f t="shared" ref="AB17:AB21" si="8">IF(Q17&lt;&gt;"",1,0)</f>
        <v>0</v>
      </c>
      <c r="AC17" s="75">
        <f t="shared" si="4"/>
        <v>0</v>
      </c>
      <c r="AD17" s="75">
        <f t="shared" si="5"/>
        <v>0</v>
      </c>
      <c r="AE17" s="81"/>
      <c r="AF17" s="82"/>
      <c r="AG17" s="43"/>
      <c r="AH17" s="43"/>
      <c r="AI17" s="43"/>
      <c r="AJ17" s="48"/>
    </row>
    <row r="18" spans="3:36" s="123" customFormat="1" ht="48.75" customHeight="1" x14ac:dyDescent="0.2">
      <c r="C18" s="242" t="s">
        <v>91</v>
      </c>
      <c r="D18" s="250" t="s">
        <v>267</v>
      </c>
      <c r="E18" s="251" t="s">
        <v>341</v>
      </c>
      <c r="F18" s="252" t="s">
        <v>417</v>
      </c>
      <c r="G18" s="253" t="s">
        <v>418</v>
      </c>
      <c r="H18" s="254"/>
      <c r="I18" s="253" t="s">
        <v>504</v>
      </c>
      <c r="J18" s="253" t="s">
        <v>419</v>
      </c>
      <c r="K18" s="245" t="s">
        <v>424</v>
      </c>
      <c r="L18" s="246"/>
      <c r="M18" s="1"/>
      <c r="N18" s="255"/>
      <c r="O18" s="1"/>
      <c r="P18" s="1"/>
      <c r="Q18" s="69" t="str">
        <f t="shared" si="6"/>
        <v/>
      </c>
      <c r="R18" s="137">
        <v>0.2</v>
      </c>
      <c r="S18" s="142"/>
      <c r="T18" s="143"/>
      <c r="U18" s="143"/>
      <c r="V18" s="141"/>
      <c r="W18" s="74">
        <f t="shared" si="7"/>
        <v>0.2</v>
      </c>
      <c r="X18" s="75">
        <f t="shared" si="0"/>
        <v>0</v>
      </c>
      <c r="Y18" s="75">
        <f t="shared" si="1"/>
        <v>0</v>
      </c>
      <c r="Z18" s="75">
        <f t="shared" si="2"/>
        <v>0</v>
      </c>
      <c r="AA18" s="75">
        <f t="shared" si="3"/>
        <v>0.2</v>
      </c>
      <c r="AB18" s="75">
        <f t="shared" si="8"/>
        <v>0</v>
      </c>
      <c r="AC18" s="75" t="b">
        <f t="shared" si="4"/>
        <v>0</v>
      </c>
      <c r="AD18" s="75">
        <f t="shared" si="5"/>
        <v>0</v>
      </c>
      <c r="AE18" s="81"/>
      <c r="AF18" s="83"/>
      <c r="AG18" s="43"/>
      <c r="AH18" s="43"/>
      <c r="AI18" s="43"/>
      <c r="AJ18" s="48"/>
    </row>
    <row r="19" spans="3:36" s="123" customFormat="1" ht="156.4" customHeight="1" x14ac:dyDescent="0.2">
      <c r="C19" s="242" t="s">
        <v>92</v>
      </c>
      <c r="D19" s="248" t="s">
        <v>268</v>
      </c>
      <c r="E19" s="249" t="s">
        <v>342</v>
      </c>
      <c r="F19" s="252" t="s">
        <v>417</v>
      </c>
      <c r="G19" s="253" t="s">
        <v>420</v>
      </c>
      <c r="H19" s="254"/>
      <c r="I19" s="253" t="s">
        <v>521</v>
      </c>
      <c r="J19" s="253" t="s">
        <v>421</v>
      </c>
      <c r="K19" s="245" t="s">
        <v>424</v>
      </c>
      <c r="L19" s="246"/>
      <c r="M19" s="1"/>
      <c r="N19" s="255"/>
      <c r="O19" s="1"/>
      <c r="P19" s="1"/>
      <c r="Q19" s="69" t="str">
        <f t="shared" si="6"/>
        <v/>
      </c>
      <c r="R19" s="137">
        <v>0.2</v>
      </c>
      <c r="S19" s="142"/>
      <c r="T19" s="143"/>
      <c r="U19" s="143"/>
      <c r="V19" s="141"/>
      <c r="W19" s="74">
        <f t="shared" si="7"/>
        <v>0.2</v>
      </c>
      <c r="X19" s="75">
        <f t="shared" si="0"/>
        <v>0</v>
      </c>
      <c r="Y19" s="75">
        <f t="shared" si="1"/>
        <v>0</v>
      </c>
      <c r="Z19" s="75">
        <f t="shared" si="2"/>
        <v>0</v>
      </c>
      <c r="AA19" s="75">
        <f t="shared" si="3"/>
        <v>0.2</v>
      </c>
      <c r="AB19" s="75">
        <f t="shared" si="8"/>
        <v>0</v>
      </c>
      <c r="AC19" s="75" t="b">
        <f t="shared" si="4"/>
        <v>0</v>
      </c>
      <c r="AD19" s="75">
        <f t="shared" si="5"/>
        <v>0</v>
      </c>
      <c r="AE19" s="81"/>
      <c r="AF19" s="83"/>
      <c r="AG19" s="43"/>
      <c r="AH19" s="43"/>
      <c r="AI19" s="43"/>
      <c r="AJ19" s="48"/>
    </row>
    <row r="20" spans="3:36" s="123" customFormat="1" ht="93.95" customHeight="1" x14ac:dyDescent="0.2">
      <c r="C20" s="242" t="s">
        <v>93</v>
      </c>
      <c r="D20" s="250" t="s">
        <v>269</v>
      </c>
      <c r="E20" s="251" t="s">
        <v>344</v>
      </c>
      <c r="F20" s="252" t="s">
        <v>417</v>
      </c>
      <c r="G20" s="253" t="s">
        <v>422</v>
      </c>
      <c r="H20" s="254"/>
      <c r="I20" s="254"/>
      <c r="J20" s="253" t="s">
        <v>423</v>
      </c>
      <c r="K20" s="245" t="s">
        <v>424</v>
      </c>
      <c r="L20" s="246"/>
      <c r="M20" s="1"/>
      <c r="N20" s="255"/>
      <c r="O20" s="255"/>
      <c r="P20" s="1"/>
      <c r="Q20" s="69" t="str">
        <f t="shared" si="6"/>
        <v/>
      </c>
      <c r="R20" s="137">
        <v>0.15</v>
      </c>
      <c r="S20" s="138"/>
      <c r="T20" s="133"/>
      <c r="U20" s="133"/>
      <c r="V20" s="141"/>
      <c r="W20" s="74">
        <f t="shared" si="7"/>
        <v>0.15</v>
      </c>
      <c r="X20" s="75">
        <f t="shared" si="0"/>
        <v>0</v>
      </c>
      <c r="Y20" s="75">
        <f t="shared" si="1"/>
        <v>0</v>
      </c>
      <c r="Z20" s="75">
        <f t="shared" si="2"/>
        <v>0</v>
      </c>
      <c r="AA20" s="75">
        <f t="shared" si="3"/>
        <v>0.15</v>
      </c>
      <c r="AB20" s="75">
        <f t="shared" si="8"/>
        <v>0</v>
      </c>
      <c r="AC20" s="75" t="b">
        <f t="shared" si="4"/>
        <v>0</v>
      </c>
      <c r="AD20" s="75">
        <f t="shared" si="5"/>
        <v>0</v>
      </c>
      <c r="AE20" s="81"/>
      <c r="AF20" s="144"/>
      <c r="AG20" s="43"/>
      <c r="AH20" s="43"/>
      <c r="AI20" s="43"/>
      <c r="AJ20" s="48"/>
    </row>
    <row r="21" spans="3:36" s="123" customFormat="1" ht="42.6" hidden="1" customHeight="1" x14ac:dyDescent="0.2">
      <c r="C21" s="242" t="s">
        <v>94</v>
      </c>
      <c r="D21" s="248" t="s">
        <v>125</v>
      </c>
      <c r="E21" s="256" t="s">
        <v>343</v>
      </c>
      <c r="F21" s="249"/>
      <c r="G21" s="244"/>
      <c r="H21" s="244"/>
      <c r="I21" s="244"/>
      <c r="J21" s="244"/>
      <c r="K21" s="245"/>
      <c r="L21" s="246" t="s">
        <v>358</v>
      </c>
      <c r="M21" s="247"/>
      <c r="N21" s="247"/>
      <c r="O21" s="247"/>
      <c r="P21" s="247"/>
      <c r="Q21" s="69" t="str">
        <f t="shared" si="6"/>
        <v/>
      </c>
      <c r="R21" s="137">
        <v>0.1</v>
      </c>
      <c r="S21" s="138"/>
      <c r="T21" s="133"/>
      <c r="U21" s="133"/>
      <c r="V21" s="141"/>
      <c r="W21" s="74">
        <f t="shared" si="7"/>
        <v>0.1</v>
      </c>
      <c r="X21" s="75">
        <f t="shared" si="0"/>
        <v>0</v>
      </c>
      <c r="Y21" s="75">
        <f t="shared" si="1"/>
        <v>0</v>
      </c>
      <c r="Z21" s="75">
        <f t="shared" si="2"/>
        <v>0</v>
      </c>
      <c r="AA21" s="75">
        <f t="shared" si="3"/>
        <v>0</v>
      </c>
      <c r="AB21" s="75">
        <f t="shared" si="8"/>
        <v>0</v>
      </c>
      <c r="AC21" s="75">
        <f t="shared" si="4"/>
        <v>0</v>
      </c>
      <c r="AD21" s="75">
        <f t="shared" si="5"/>
        <v>0</v>
      </c>
      <c r="AE21" s="146"/>
      <c r="AF21" s="87">
        <f>AF16*AG16</f>
        <v>2.7500000000000004E-2</v>
      </c>
      <c r="AG21" s="147"/>
      <c r="AH21" s="147"/>
      <c r="AI21" s="147"/>
      <c r="AJ21" s="148"/>
    </row>
    <row r="22" spans="3:36" s="123" customFormat="1" ht="30" customHeight="1" x14ac:dyDescent="0.2">
      <c r="C22" s="480" t="s">
        <v>210</v>
      </c>
      <c r="D22" s="481"/>
      <c r="E22" s="481"/>
      <c r="F22" s="481"/>
      <c r="G22" s="481"/>
      <c r="H22" s="481"/>
      <c r="I22" s="481"/>
      <c r="J22" s="481"/>
      <c r="K22" s="481"/>
      <c r="L22" s="481"/>
      <c r="M22" s="481"/>
      <c r="N22" s="481"/>
      <c r="O22" s="481"/>
      <c r="P22" s="481"/>
      <c r="Q22" s="481"/>
      <c r="R22" s="134">
        <v>7.0000000000000007E-2</v>
      </c>
      <c r="S22" s="61">
        <f>SUM(R23:R27)</f>
        <v>0.99999999999999989</v>
      </c>
      <c r="T22" s="143"/>
      <c r="U22" s="143"/>
      <c r="V22" s="141"/>
    </row>
    <row r="23" spans="3:36" s="123" customFormat="1" ht="36.75" customHeight="1" x14ac:dyDescent="0.2">
      <c r="C23" s="242" t="s">
        <v>57</v>
      </c>
      <c r="D23" s="257" t="s">
        <v>270</v>
      </c>
      <c r="E23" s="258" t="s">
        <v>206</v>
      </c>
      <c r="F23" s="252" t="s">
        <v>417</v>
      </c>
      <c r="G23" s="259" t="s">
        <v>425</v>
      </c>
      <c r="H23" s="260"/>
      <c r="I23" s="260"/>
      <c r="J23" s="259" t="s">
        <v>426</v>
      </c>
      <c r="K23" s="261" t="s">
        <v>424</v>
      </c>
      <c r="L23" s="262"/>
      <c r="M23" s="2"/>
      <c r="N23" s="264"/>
      <c r="O23" s="264"/>
      <c r="P23" s="2"/>
      <c r="Q23" s="91" t="str">
        <f>IF(Y23&gt;1,"?",(IF(AD23&gt;0,"?","")))</f>
        <v/>
      </c>
      <c r="R23" s="137">
        <v>0.3</v>
      </c>
      <c r="S23" s="138"/>
      <c r="T23" s="133"/>
      <c r="U23" s="133"/>
      <c r="V23" s="141"/>
      <c r="W23" s="74">
        <f>R23</f>
        <v>0.3</v>
      </c>
      <c r="X23" s="75">
        <f>IF(P23&lt;&gt;"",1,IF(O23&lt;&gt;"",2/3,IF(N23&lt;&gt;"",1/3,0)))*W23*20</f>
        <v>0</v>
      </c>
      <c r="Y23" s="75">
        <f>IF(L23="",IF(M23&lt;&gt;"",1,0)+IF(N23&lt;&gt;"",1,0)+IF(O23&lt;&gt;"",1,0)+IF(P23&lt;&gt;"",1,0),0)</f>
        <v>0</v>
      </c>
      <c r="Z23" s="75">
        <f>IF(L23&lt;&gt;"",0,IF(M23="",(X23/(W23*20)),0.02+(X23/(W23*20))))</f>
        <v>0</v>
      </c>
      <c r="AA23" s="75">
        <f>IF(L23&lt;&gt;"",0,W23)</f>
        <v>0.3</v>
      </c>
      <c r="AB23" s="75">
        <f>IF(Q23&lt;&gt;"",1,0)</f>
        <v>0</v>
      </c>
      <c r="AC23" s="75" t="b">
        <f>IF(L23="",OR(M23&lt;&gt;"",N23&lt;&gt;"",O23&lt;&gt;"",P23&lt;&gt;""),0)</f>
        <v>0</v>
      </c>
      <c r="AD23" s="75">
        <f>IF(L23&lt;&gt;"",IF(M23&lt;&gt;"",1,0)+IF(N23&lt;&gt;"",1,0)+IF(O23&lt;&gt;"",1,0)+IF(P23&lt;&gt;"",1,0),0)</f>
        <v>0</v>
      </c>
      <c r="AE23" s="75" t="b">
        <f>OR(AC23=FALSE,AC24=FALSE,AC25=FALSE,AC26=FALSE,AC27=FALSE)</f>
        <v>1</v>
      </c>
      <c r="AF23" s="76">
        <f>SUM(AA23:AA27)</f>
        <v>0.5</v>
      </c>
      <c r="AG23" s="77">
        <f>R22</f>
        <v>7.0000000000000007E-2</v>
      </c>
      <c r="AH23" s="75">
        <f>SUM(Z23:Z27)</f>
        <v>0</v>
      </c>
      <c r="AI23" s="75">
        <f>IF(SUM(Y23:Y27)=0,0,1)</f>
        <v>0</v>
      </c>
      <c r="AJ23" s="78">
        <f>IF(AI23=1,SUMPRODUCT(X23:X27,Y23:Y27)/SUMPRODUCT(W23:W27,Y23:Y27),0)</f>
        <v>0</v>
      </c>
    </row>
    <row r="24" spans="3:36" s="123" customFormat="1" ht="115.5" customHeight="1" x14ac:dyDescent="0.2">
      <c r="C24" s="242" t="s">
        <v>58</v>
      </c>
      <c r="D24" s="257" t="s">
        <v>271</v>
      </c>
      <c r="E24" s="265" t="s">
        <v>337</v>
      </c>
      <c r="F24" s="252" t="s">
        <v>417</v>
      </c>
      <c r="G24" s="259" t="s">
        <v>427</v>
      </c>
      <c r="H24" s="266"/>
      <c r="I24" s="260"/>
      <c r="J24" s="259" t="s">
        <v>428</v>
      </c>
      <c r="K24" s="261" t="s">
        <v>424</v>
      </c>
      <c r="L24" s="262"/>
      <c r="M24" s="2"/>
      <c r="N24" s="264"/>
      <c r="O24" s="264"/>
      <c r="P24" s="2"/>
      <c r="Q24" s="91" t="str">
        <f t="shared" ref="Q24:Q27" si="9">IF(Y24&gt;1,"?",(IF(AD24&gt;0,"?","")))</f>
        <v/>
      </c>
      <c r="R24" s="137">
        <v>0.2</v>
      </c>
      <c r="S24" s="129"/>
      <c r="W24" s="74">
        <f t="shared" ref="W24:W27" si="10">R24</f>
        <v>0.2</v>
      </c>
      <c r="X24" s="75">
        <f t="shared" ref="X24:X27" si="11">IF(P24&lt;&gt;"",1,IF(O24&lt;&gt;"",2/3,IF(N24&lt;&gt;"",1/3,0)))*W24*20</f>
        <v>0</v>
      </c>
      <c r="Y24" s="75">
        <f t="shared" ref="Y24:Y27" si="12">IF(L24="",IF(M24&lt;&gt;"",1,0)+IF(N24&lt;&gt;"",1,0)+IF(O24&lt;&gt;"",1,0)+IF(P24&lt;&gt;"",1,0),0)</f>
        <v>0</v>
      </c>
      <c r="Z24" s="75">
        <f t="shared" ref="Z24:Z27" si="13">IF(L24&lt;&gt;"",0,IF(M24="",(X24/(W24*20)),0.02+(X24/(W24*20))))</f>
        <v>0</v>
      </c>
      <c r="AA24" s="75">
        <f t="shared" ref="AA24:AA27" si="14">IF(L24&lt;&gt;"",0,W24)</f>
        <v>0.2</v>
      </c>
      <c r="AB24" s="75">
        <f t="shared" ref="AB24:AB27" si="15">IF(Q24&lt;&gt;"",1,0)</f>
        <v>0</v>
      </c>
      <c r="AC24" s="75" t="b">
        <f t="shared" ref="AC24:AC27" si="16">IF(L24="",OR(M24&lt;&gt;"",N24&lt;&gt;"",O24&lt;&gt;"",P24&lt;&gt;""),0)</f>
        <v>0</v>
      </c>
      <c r="AD24" s="75">
        <f t="shared" ref="AD24:AD27" si="17">IF(L24&lt;&gt;"",IF(M24&lt;&gt;"",1,0)+IF(N24&lt;&gt;"",1,0)+IF(O24&lt;&gt;"",1,0)+IF(P24&lt;&gt;"",1,0),0)</f>
        <v>0</v>
      </c>
      <c r="AE24" s="81"/>
      <c r="AF24" s="82"/>
      <c r="AG24" s="43"/>
      <c r="AH24" s="43"/>
      <c r="AI24" s="43"/>
      <c r="AJ24" s="48"/>
    </row>
    <row r="25" spans="3:36" s="123" customFormat="1" ht="84.75" hidden="1" customHeight="1" x14ac:dyDescent="0.2">
      <c r="C25" s="242" t="s">
        <v>95</v>
      </c>
      <c r="D25" s="257" t="s">
        <v>272</v>
      </c>
      <c r="E25" s="265" t="s">
        <v>338</v>
      </c>
      <c r="F25" s="267"/>
      <c r="G25" s="267"/>
      <c r="H25" s="267"/>
      <c r="I25" s="267"/>
      <c r="J25" s="267"/>
      <c r="K25" s="261"/>
      <c r="L25" s="262" t="s">
        <v>358</v>
      </c>
      <c r="M25" s="263"/>
      <c r="N25" s="263"/>
      <c r="O25" s="263"/>
      <c r="P25" s="263"/>
      <c r="Q25" s="91" t="str">
        <f t="shared" si="9"/>
        <v/>
      </c>
      <c r="R25" s="137">
        <v>0.2</v>
      </c>
      <c r="S25" s="152"/>
      <c r="T25" s="153"/>
      <c r="U25" s="153"/>
      <c r="W25" s="74">
        <f t="shared" si="10"/>
        <v>0.2</v>
      </c>
      <c r="X25" s="75">
        <f t="shared" si="11"/>
        <v>0</v>
      </c>
      <c r="Y25" s="75">
        <f t="shared" si="12"/>
        <v>0</v>
      </c>
      <c r="Z25" s="75">
        <f t="shared" si="13"/>
        <v>0</v>
      </c>
      <c r="AA25" s="75">
        <f t="shared" si="14"/>
        <v>0</v>
      </c>
      <c r="AB25" s="75">
        <f t="shared" si="15"/>
        <v>0</v>
      </c>
      <c r="AC25" s="75">
        <f t="shared" si="16"/>
        <v>0</v>
      </c>
      <c r="AD25" s="75">
        <f t="shared" si="17"/>
        <v>0</v>
      </c>
      <c r="AE25" s="81"/>
      <c r="AF25" s="83"/>
      <c r="AG25" s="43"/>
      <c r="AH25" s="43"/>
      <c r="AI25" s="43"/>
      <c r="AJ25" s="48"/>
    </row>
    <row r="26" spans="3:36" s="123" customFormat="1" ht="35.65" hidden="1" customHeight="1" x14ac:dyDescent="0.2">
      <c r="C26" s="242" t="s">
        <v>96</v>
      </c>
      <c r="D26" s="257" t="s">
        <v>318</v>
      </c>
      <c r="E26" s="265" t="s">
        <v>339</v>
      </c>
      <c r="F26" s="267"/>
      <c r="G26" s="267"/>
      <c r="H26" s="267"/>
      <c r="I26" s="267"/>
      <c r="J26" s="267"/>
      <c r="K26" s="261"/>
      <c r="L26" s="262" t="s">
        <v>358</v>
      </c>
      <c r="M26" s="263"/>
      <c r="N26" s="263"/>
      <c r="O26" s="263"/>
      <c r="P26" s="263"/>
      <c r="Q26" s="91" t="str">
        <f t="shared" si="9"/>
        <v/>
      </c>
      <c r="R26" s="137">
        <v>0.2</v>
      </c>
      <c r="S26" s="152"/>
      <c r="T26" s="153"/>
      <c r="U26" s="153"/>
      <c r="W26" s="74">
        <f t="shared" si="10"/>
        <v>0.2</v>
      </c>
      <c r="X26" s="75">
        <f t="shared" si="11"/>
        <v>0</v>
      </c>
      <c r="Y26" s="75">
        <f t="shared" si="12"/>
        <v>0</v>
      </c>
      <c r="Z26" s="75">
        <f t="shared" si="13"/>
        <v>0</v>
      </c>
      <c r="AA26" s="75">
        <f t="shared" si="14"/>
        <v>0</v>
      </c>
      <c r="AB26" s="75">
        <f t="shared" si="15"/>
        <v>0</v>
      </c>
      <c r="AC26" s="75">
        <f t="shared" si="16"/>
        <v>0</v>
      </c>
      <c r="AD26" s="75">
        <f t="shared" si="17"/>
        <v>0</v>
      </c>
      <c r="AE26" s="81"/>
      <c r="AF26" s="144"/>
      <c r="AG26" s="43"/>
      <c r="AH26" s="43"/>
      <c r="AI26" s="43"/>
      <c r="AJ26" s="48"/>
    </row>
    <row r="27" spans="3:36" s="123" customFormat="1" ht="27" hidden="1" customHeight="1" x14ac:dyDescent="0.2">
      <c r="C27" s="242" t="s">
        <v>97</v>
      </c>
      <c r="D27" s="257" t="s">
        <v>126</v>
      </c>
      <c r="E27" s="268" t="s">
        <v>141</v>
      </c>
      <c r="F27" s="267"/>
      <c r="G27" s="267"/>
      <c r="H27" s="267"/>
      <c r="I27" s="267"/>
      <c r="J27" s="267"/>
      <c r="K27" s="261"/>
      <c r="L27" s="262" t="s">
        <v>358</v>
      </c>
      <c r="M27" s="263"/>
      <c r="N27" s="263"/>
      <c r="O27" s="263"/>
      <c r="P27" s="263"/>
      <c r="Q27" s="91" t="str">
        <f t="shared" si="9"/>
        <v/>
      </c>
      <c r="R27" s="137">
        <v>0.1</v>
      </c>
      <c r="S27" s="129"/>
      <c r="W27" s="74">
        <f t="shared" si="10"/>
        <v>0.1</v>
      </c>
      <c r="X27" s="75">
        <f t="shared" si="11"/>
        <v>0</v>
      </c>
      <c r="Y27" s="75">
        <f t="shared" si="12"/>
        <v>0</v>
      </c>
      <c r="Z27" s="75">
        <f t="shared" si="13"/>
        <v>0</v>
      </c>
      <c r="AA27" s="75">
        <f t="shared" si="14"/>
        <v>0</v>
      </c>
      <c r="AB27" s="75">
        <f t="shared" si="15"/>
        <v>0</v>
      </c>
      <c r="AC27" s="75">
        <f t="shared" si="16"/>
        <v>0</v>
      </c>
      <c r="AD27" s="75">
        <f t="shared" si="17"/>
        <v>0</v>
      </c>
      <c r="AE27" s="146"/>
      <c r="AF27" s="87">
        <f>AF23*AG23</f>
        <v>3.5000000000000003E-2</v>
      </c>
      <c r="AG27" s="147"/>
      <c r="AH27" s="147"/>
      <c r="AI27" s="147"/>
      <c r="AJ27" s="148"/>
    </row>
    <row r="28" spans="3:36" s="123" customFormat="1" ht="30" customHeight="1" x14ac:dyDescent="0.2">
      <c r="C28" s="486" t="s">
        <v>211</v>
      </c>
      <c r="D28" s="487"/>
      <c r="E28" s="487"/>
      <c r="F28" s="487"/>
      <c r="G28" s="487"/>
      <c r="H28" s="487"/>
      <c r="I28" s="487"/>
      <c r="J28" s="487"/>
      <c r="K28" s="487"/>
      <c r="L28" s="487"/>
      <c r="M28" s="487"/>
      <c r="N28" s="487"/>
      <c r="O28" s="487"/>
      <c r="P28" s="487"/>
      <c r="Q28" s="487"/>
      <c r="R28" s="134">
        <v>0.12</v>
      </c>
      <c r="S28" s="61">
        <f>SUM(R29:R32)</f>
        <v>1</v>
      </c>
    </row>
    <row r="29" spans="3:36" s="123" customFormat="1" ht="55.5" customHeight="1" x14ac:dyDescent="0.2">
      <c r="C29" s="269" t="s">
        <v>59</v>
      </c>
      <c r="D29" s="270" t="s">
        <v>311</v>
      </c>
      <c r="E29" s="271" t="s">
        <v>207</v>
      </c>
      <c r="F29" s="272" t="s">
        <v>466</v>
      </c>
      <c r="G29" s="259" t="s">
        <v>430</v>
      </c>
      <c r="H29" s="259" t="s">
        <v>432</v>
      </c>
      <c r="I29" s="259" t="s">
        <v>431</v>
      </c>
      <c r="J29" s="259" t="s">
        <v>433</v>
      </c>
      <c r="K29" s="273" t="s">
        <v>424</v>
      </c>
      <c r="L29" s="262"/>
      <c r="M29" s="3"/>
      <c r="N29" s="3"/>
      <c r="O29" s="3"/>
      <c r="P29" s="3"/>
      <c r="Q29" s="69" t="str">
        <f>IF(Y29&gt;1,"?",(IF(AD29&gt;0,"?","")))</f>
        <v/>
      </c>
      <c r="R29" s="137">
        <v>0.32</v>
      </c>
      <c r="S29" s="152"/>
      <c r="T29" s="153"/>
      <c r="U29" s="153"/>
      <c r="W29" s="74">
        <f>R29</f>
        <v>0.32</v>
      </c>
      <c r="X29" s="75">
        <f>IF(P29&lt;&gt;"",1,IF(O29&lt;&gt;"",2/3,IF(N29&lt;&gt;"",1/3,0)))*W29*20</f>
        <v>0</v>
      </c>
      <c r="Y29" s="75">
        <f>IF(L29="",IF(M29&lt;&gt;"",1,0)+IF(N29&lt;&gt;"",1,0)+IF(O29&lt;&gt;"",1,0)+IF(P29&lt;&gt;"",1,0),0)</f>
        <v>0</v>
      </c>
      <c r="Z29" s="75">
        <f>IF(L29&lt;&gt;"",0,IF(M29="",(X29/(W29*20)),0.02+(X29/(W29*20))))</f>
        <v>0</v>
      </c>
      <c r="AA29" s="75">
        <f>IF(L29&lt;&gt;"",0,W29)</f>
        <v>0.32</v>
      </c>
      <c r="AB29" s="75">
        <f>IF(Q29&lt;&gt;"",1,0)</f>
        <v>0</v>
      </c>
      <c r="AC29" s="75" t="b">
        <f>IF(L29="",OR(M29&lt;&gt;"",N29&lt;&gt;"",O29&lt;&gt;"",P29&lt;&gt;""),0)</f>
        <v>0</v>
      </c>
      <c r="AD29" s="75">
        <f>IF(L29&lt;&gt;"",IF(M29&lt;&gt;"",1,0)+IF(N29&lt;&gt;"",1,0)+IF(O29&lt;&gt;"",1,0)+IF(P29&lt;&gt;"",1,0),0)</f>
        <v>0</v>
      </c>
      <c r="AE29" s="75" t="b">
        <f>OR(AC29=FALSE,AC30=FALSE,AC31=FALSE,AC32=FALSE)</f>
        <v>1</v>
      </c>
      <c r="AF29" s="76">
        <f>SUM(AA29:AA32)</f>
        <v>0.94</v>
      </c>
      <c r="AG29" s="77">
        <f>R28</f>
        <v>0.12</v>
      </c>
      <c r="AH29" s="75">
        <f>SUM(Z29:Z32)</f>
        <v>0</v>
      </c>
      <c r="AI29" s="75">
        <f>IF(SUM(Y29:Y32)=0,0,1)</f>
        <v>0</v>
      </c>
      <c r="AJ29" s="78">
        <f>IF(AI29=1,SUMPRODUCT(X29:X32,Y29:Y32)/SUMPRODUCT(W29:W32,Y29:Y32),0)</f>
        <v>0</v>
      </c>
    </row>
    <row r="30" spans="3:36" s="123" customFormat="1" ht="51" customHeight="1" x14ac:dyDescent="0.2">
      <c r="C30" s="269" t="s">
        <v>44</v>
      </c>
      <c r="D30" s="270" t="s">
        <v>312</v>
      </c>
      <c r="E30" s="271" t="s">
        <v>208</v>
      </c>
      <c r="F30" s="252" t="s">
        <v>417</v>
      </c>
      <c r="G30" s="275" t="s">
        <v>434</v>
      </c>
      <c r="H30" s="275" t="s">
        <v>435</v>
      </c>
      <c r="I30" s="275" t="s">
        <v>436</v>
      </c>
      <c r="J30" s="276" t="s">
        <v>437</v>
      </c>
      <c r="K30" s="273" t="s">
        <v>424</v>
      </c>
      <c r="L30" s="262"/>
      <c r="M30" s="3"/>
      <c r="N30" s="3"/>
      <c r="O30" s="3"/>
      <c r="P30" s="3"/>
      <c r="Q30" s="69" t="str">
        <f t="shared" ref="Q30:Q32" si="18">IF(Y30&gt;1,"?",(IF(AD30&gt;0,"?","")))</f>
        <v/>
      </c>
      <c r="R30" s="137">
        <v>0.3</v>
      </c>
      <c r="S30" s="129"/>
      <c r="W30" s="74">
        <f t="shared" ref="W30:W32" si="19">R30</f>
        <v>0.3</v>
      </c>
      <c r="X30" s="75">
        <f t="shared" ref="X30:X32" si="20">IF(P30&lt;&gt;"",1,IF(O30&lt;&gt;"",2/3,IF(N30&lt;&gt;"",1/3,0)))*W30*20</f>
        <v>0</v>
      </c>
      <c r="Y30" s="75">
        <f t="shared" ref="Y30:Y32" si="21">IF(L30="",IF(M30&lt;&gt;"",1,0)+IF(N30&lt;&gt;"",1,0)+IF(O30&lt;&gt;"",1,0)+IF(P30&lt;&gt;"",1,0),0)</f>
        <v>0</v>
      </c>
      <c r="Z30" s="75">
        <f t="shared" ref="Z30:Z32" si="22">IF(L30&lt;&gt;"",0,IF(M30="",(X30/(W30*20)),0.02+(X30/(W30*20))))</f>
        <v>0</v>
      </c>
      <c r="AA30" s="75">
        <f t="shared" ref="AA30:AA32" si="23">IF(L30&lt;&gt;"",0,W30)</f>
        <v>0.3</v>
      </c>
      <c r="AB30" s="75">
        <f t="shared" ref="AB30:AB32" si="24">IF(Q30&lt;&gt;"",1,0)</f>
        <v>0</v>
      </c>
      <c r="AC30" s="75" t="b">
        <f t="shared" ref="AC30:AC32" si="25">IF(L30="",OR(M30&lt;&gt;"",N30&lt;&gt;"",O30&lt;&gt;"",P30&lt;&gt;""),0)</f>
        <v>0</v>
      </c>
      <c r="AD30" s="75">
        <f t="shared" ref="AD30:AD32" si="26">IF(L30&lt;&gt;"",IF(M30&lt;&gt;"",1,0)+IF(N30&lt;&gt;"",1,0)+IF(O30&lt;&gt;"",1,0)+IF(P30&lt;&gt;"",1,0),0)</f>
        <v>0</v>
      </c>
      <c r="AE30" s="81"/>
      <c r="AF30" s="82"/>
      <c r="AG30" s="43"/>
      <c r="AH30" s="43"/>
      <c r="AI30" s="43"/>
      <c r="AJ30" s="48"/>
    </row>
    <row r="31" spans="3:36" s="123" customFormat="1" ht="50.25" customHeight="1" x14ac:dyDescent="0.2">
      <c r="C31" s="269" t="s">
        <v>98</v>
      </c>
      <c r="D31" s="270" t="s">
        <v>313</v>
      </c>
      <c r="E31" s="271" t="s">
        <v>209</v>
      </c>
      <c r="F31" s="272" t="s">
        <v>429</v>
      </c>
      <c r="G31" s="259" t="s">
        <v>438</v>
      </c>
      <c r="H31" s="259" t="s">
        <v>439</v>
      </c>
      <c r="I31" s="259" t="s">
        <v>440</v>
      </c>
      <c r="J31" s="259" t="s">
        <v>441</v>
      </c>
      <c r="K31" s="273" t="s">
        <v>424</v>
      </c>
      <c r="L31" s="262"/>
      <c r="M31" s="3"/>
      <c r="N31" s="3"/>
      <c r="O31" s="3"/>
      <c r="P31" s="3"/>
      <c r="Q31" s="69" t="str">
        <f t="shared" si="18"/>
        <v/>
      </c>
      <c r="R31" s="137">
        <v>0.32</v>
      </c>
      <c r="S31" s="152"/>
      <c r="T31" s="153"/>
      <c r="U31" s="153"/>
      <c r="W31" s="74">
        <f t="shared" si="19"/>
        <v>0.32</v>
      </c>
      <c r="X31" s="75">
        <f t="shared" si="20"/>
        <v>0</v>
      </c>
      <c r="Y31" s="75">
        <f t="shared" si="21"/>
        <v>0</v>
      </c>
      <c r="Z31" s="75">
        <f t="shared" si="22"/>
        <v>0</v>
      </c>
      <c r="AA31" s="75">
        <f t="shared" si="23"/>
        <v>0.32</v>
      </c>
      <c r="AB31" s="75">
        <f t="shared" si="24"/>
        <v>0</v>
      </c>
      <c r="AC31" s="75" t="b">
        <f t="shared" si="25"/>
        <v>0</v>
      </c>
      <c r="AD31" s="75">
        <f t="shared" si="26"/>
        <v>0</v>
      </c>
      <c r="AE31" s="81"/>
      <c r="AF31" s="83"/>
      <c r="AG31" s="43"/>
      <c r="AH31" s="43"/>
      <c r="AI31" s="43"/>
      <c r="AJ31" s="48"/>
    </row>
    <row r="32" spans="3:36" s="123" customFormat="1" ht="27" hidden="1" customHeight="1" x14ac:dyDescent="0.2">
      <c r="C32" s="277" t="s">
        <v>99</v>
      </c>
      <c r="D32" s="257" t="s">
        <v>126</v>
      </c>
      <c r="E32" s="271" t="s">
        <v>141</v>
      </c>
      <c r="F32" s="278"/>
      <c r="G32" s="278"/>
      <c r="H32" s="278"/>
      <c r="I32" s="278"/>
      <c r="J32" s="278"/>
      <c r="K32" s="273"/>
      <c r="L32" s="262" t="s">
        <v>358</v>
      </c>
      <c r="M32" s="274"/>
      <c r="N32" s="274"/>
      <c r="O32" s="274"/>
      <c r="P32" s="274"/>
      <c r="Q32" s="69" t="str">
        <f t="shared" si="18"/>
        <v/>
      </c>
      <c r="R32" s="137">
        <v>0.06</v>
      </c>
      <c r="S32" s="129"/>
      <c r="W32" s="74">
        <f t="shared" si="19"/>
        <v>0.06</v>
      </c>
      <c r="X32" s="75">
        <f t="shared" si="20"/>
        <v>0</v>
      </c>
      <c r="Y32" s="75">
        <f t="shared" si="21"/>
        <v>0</v>
      </c>
      <c r="Z32" s="75">
        <f t="shared" si="22"/>
        <v>0</v>
      </c>
      <c r="AA32" s="75">
        <f t="shared" si="23"/>
        <v>0</v>
      </c>
      <c r="AB32" s="75">
        <f t="shared" si="24"/>
        <v>0</v>
      </c>
      <c r="AC32" s="75">
        <f t="shared" si="25"/>
        <v>0</v>
      </c>
      <c r="AD32" s="75">
        <f t="shared" si="26"/>
        <v>0</v>
      </c>
      <c r="AE32" s="146"/>
      <c r="AF32" s="87">
        <f>AF29*AG29</f>
        <v>0.11279999999999998</v>
      </c>
      <c r="AG32" s="147"/>
      <c r="AH32" s="147"/>
      <c r="AI32" s="147"/>
      <c r="AJ32" s="148"/>
    </row>
    <row r="33" spans="3:36" s="123" customFormat="1" ht="30" customHeight="1" x14ac:dyDescent="0.2">
      <c r="C33" s="488" t="s">
        <v>212</v>
      </c>
      <c r="D33" s="489"/>
      <c r="E33" s="489"/>
      <c r="F33" s="489"/>
      <c r="G33" s="489"/>
      <c r="H33" s="489"/>
      <c r="I33" s="489"/>
      <c r="J33" s="489"/>
      <c r="K33" s="489"/>
      <c r="L33" s="489"/>
      <c r="M33" s="489"/>
      <c r="N33" s="489"/>
      <c r="O33" s="489"/>
      <c r="P33" s="489"/>
      <c r="Q33" s="489"/>
      <c r="R33" s="134">
        <v>0.15</v>
      </c>
      <c r="S33" s="61">
        <f>SUM(R34:R39)</f>
        <v>1.0000000000000002</v>
      </c>
    </row>
    <row r="34" spans="3:36" s="123" customFormat="1" ht="35.25" customHeight="1" x14ac:dyDescent="0.2">
      <c r="C34" s="242" t="s">
        <v>60</v>
      </c>
      <c r="D34" s="279" t="s">
        <v>316</v>
      </c>
      <c r="E34" s="267" t="s">
        <v>216</v>
      </c>
      <c r="F34" s="280" t="s">
        <v>503</v>
      </c>
      <c r="G34" s="259" t="s">
        <v>442</v>
      </c>
      <c r="H34" s="259" t="s">
        <v>443</v>
      </c>
      <c r="I34" s="259" t="s">
        <v>444</v>
      </c>
      <c r="J34" s="259" t="s">
        <v>445</v>
      </c>
      <c r="K34" s="281" t="s">
        <v>424</v>
      </c>
      <c r="L34" s="262"/>
      <c r="M34" s="4"/>
      <c r="N34" s="4"/>
      <c r="O34" s="4"/>
      <c r="P34" s="4"/>
      <c r="Q34" s="69" t="str">
        <f>IF(Y34&gt;1,"?",(IF(AD34&gt;0,"?","")))</f>
        <v/>
      </c>
      <c r="R34" s="137">
        <v>0.2</v>
      </c>
      <c r="S34" s="129"/>
      <c r="W34" s="74">
        <f>R34</f>
        <v>0.2</v>
      </c>
      <c r="X34" s="75">
        <f>IF(P34&lt;&gt;"",1,IF(O34&lt;&gt;"",2/3,IF(N34&lt;&gt;"",1/3,0)))*W34*20</f>
        <v>0</v>
      </c>
      <c r="Y34" s="75">
        <f>IF(L34="",IF(M34&lt;&gt;"",1,0)+IF(N34&lt;&gt;"",1,0)+IF(O34&lt;&gt;"",1,0)+IF(P34&lt;&gt;"",1,0),0)</f>
        <v>0</v>
      </c>
      <c r="Z34" s="75">
        <f>IF(L34&lt;&gt;"",0,IF(M34="",(X34/(W34*20)),0.02+(X34/(W34*20))))</f>
        <v>0</v>
      </c>
      <c r="AA34" s="75">
        <f>IF(L34&lt;&gt;"",0,W34)</f>
        <v>0.2</v>
      </c>
      <c r="AB34" s="75">
        <f>IF(Q34&lt;&gt;"",1,0)</f>
        <v>0</v>
      </c>
      <c r="AC34" s="75" t="b">
        <f>IF(L34="",OR(M34&lt;&gt;"",N34&lt;&gt;"",O34&lt;&gt;"",P34&lt;&gt;""),0)</f>
        <v>0</v>
      </c>
      <c r="AD34" s="75">
        <f>IF(L34&lt;&gt;"",IF(M34&lt;&gt;"",1,0)+IF(N34&lt;&gt;"",1,0)+IF(O34&lt;&gt;"",1,0)+IF(P34&lt;&gt;"",1,0),0)</f>
        <v>0</v>
      </c>
      <c r="AE34" s="75" t="b">
        <f>OR(AC34=FALSE,AC35=FALSE,AC36=FALSE,AC37=FALSE,AC38=FALSE,AC39=FALSE)</f>
        <v>1</v>
      </c>
      <c r="AF34" s="76">
        <f>SUM(AA34:AA39)</f>
        <v>0.85000000000000009</v>
      </c>
      <c r="AG34" s="77">
        <f>R33</f>
        <v>0.15</v>
      </c>
      <c r="AH34" s="75">
        <f>SUM(Z34:Z39)</f>
        <v>0</v>
      </c>
      <c r="AI34" s="75">
        <f>IF(SUM(Y34:Y39)=0,0,1)</f>
        <v>0</v>
      </c>
      <c r="AJ34" s="78">
        <f>IF(AI34=1,SUMPRODUCT(X34:X39,Y34:Y39)/SUMPRODUCT(W34:W39,Y34:Y39),0)</f>
        <v>0</v>
      </c>
    </row>
    <row r="35" spans="3:36" s="123" customFormat="1" ht="36.75" customHeight="1" x14ac:dyDescent="0.2">
      <c r="C35" s="242" t="s">
        <v>62</v>
      </c>
      <c r="D35" s="279" t="s">
        <v>345</v>
      </c>
      <c r="E35" s="267" t="s">
        <v>217</v>
      </c>
      <c r="F35" s="280" t="s">
        <v>503</v>
      </c>
      <c r="G35" s="259" t="s">
        <v>446</v>
      </c>
      <c r="H35" s="260"/>
      <c r="I35" s="260"/>
      <c r="J35" s="259" t="s">
        <v>447</v>
      </c>
      <c r="K35" s="281" t="s">
        <v>424</v>
      </c>
      <c r="L35" s="262"/>
      <c r="M35" s="4"/>
      <c r="N35" s="283"/>
      <c r="O35" s="283"/>
      <c r="P35" s="4"/>
      <c r="Q35" s="69" t="str">
        <f t="shared" ref="Q35:Q39" si="27">IF(Y35&gt;1,"?",(IF(AD35&gt;0,"?","")))</f>
        <v/>
      </c>
      <c r="R35" s="137">
        <v>0.2</v>
      </c>
      <c r="S35" s="129"/>
      <c r="W35" s="74">
        <f t="shared" ref="W35:W39" si="28">R35</f>
        <v>0.2</v>
      </c>
      <c r="X35" s="75">
        <f t="shared" ref="X35:X39" si="29">IF(P35&lt;&gt;"",1,IF(O35&lt;&gt;"",2/3,IF(N35&lt;&gt;"",1/3,0)))*W35*20</f>
        <v>0</v>
      </c>
      <c r="Y35" s="75">
        <f t="shared" ref="Y35:Y39" si="30">IF(L35="",IF(M35&lt;&gt;"",1,0)+IF(N35&lt;&gt;"",1,0)+IF(O35&lt;&gt;"",1,0)+IF(P35&lt;&gt;"",1,0),0)</f>
        <v>0</v>
      </c>
      <c r="Z35" s="75">
        <f t="shared" ref="Z35:Z39" si="31">IF(L35&lt;&gt;"",0,IF(M35="",(X35/(W35*20)),0.02+(X35/(W35*20))))</f>
        <v>0</v>
      </c>
      <c r="AA35" s="75">
        <f t="shared" ref="AA35:AA39" si="32">IF(L35&lt;&gt;"",0,W35)</f>
        <v>0.2</v>
      </c>
      <c r="AB35" s="75">
        <f t="shared" ref="AB35:AB39" si="33">IF(Q35&lt;&gt;"",1,0)</f>
        <v>0</v>
      </c>
      <c r="AC35" s="75" t="b">
        <f t="shared" ref="AC35:AC39" si="34">IF(L35="",OR(M35&lt;&gt;"",N35&lt;&gt;"",O35&lt;&gt;"",P35&lt;&gt;""),0)</f>
        <v>0</v>
      </c>
      <c r="AD35" s="75">
        <f t="shared" ref="AD35:AD39" si="35">IF(L35&lt;&gt;"",IF(M35&lt;&gt;"",1,0)+IF(N35&lt;&gt;"",1,0)+IF(O35&lt;&gt;"",1,0)+IF(P35&lt;&gt;"",1,0),0)</f>
        <v>0</v>
      </c>
      <c r="AE35" s="81"/>
      <c r="AF35" s="82"/>
      <c r="AG35" s="43"/>
      <c r="AH35" s="43"/>
      <c r="AI35" s="43"/>
      <c r="AJ35" s="48"/>
    </row>
    <row r="36" spans="3:36" s="123" customFormat="1" ht="47.25" customHeight="1" x14ac:dyDescent="0.2">
      <c r="C36" s="242" t="s">
        <v>100</v>
      </c>
      <c r="D36" s="279" t="s">
        <v>310</v>
      </c>
      <c r="E36" s="267" t="s">
        <v>218</v>
      </c>
      <c r="F36" s="280" t="s">
        <v>503</v>
      </c>
      <c r="G36" s="284" t="s">
        <v>454</v>
      </c>
      <c r="H36" s="284" t="s">
        <v>522</v>
      </c>
      <c r="I36" s="284" t="s">
        <v>523</v>
      </c>
      <c r="J36" s="284" t="s">
        <v>448</v>
      </c>
      <c r="K36" s="281" t="s">
        <v>424</v>
      </c>
      <c r="L36" s="262"/>
      <c r="M36" s="4"/>
      <c r="N36" s="4"/>
      <c r="O36" s="4"/>
      <c r="P36" s="4"/>
      <c r="Q36" s="69" t="str">
        <f t="shared" si="27"/>
        <v/>
      </c>
      <c r="R36" s="137">
        <v>0.2</v>
      </c>
      <c r="S36" s="129"/>
      <c r="W36" s="74">
        <f t="shared" si="28"/>
        <v>0.2</v>
      </c>
      <c r="X36" s="75">
        <f t="shared" si="29"/>
        <v>0</v>
      </c>
      <c r="Y36" s="75">
        <f t="shared" si="30"/>
        <v>0</v>
      </c>
      <c r="Z36" s="75">
        <f t="shared" si="31"/>
        <v>0</v>
      </c>
      <c r="AA36" s="75">
        <f t="shared" si="32"/>
        <v>0.2</v>
      </c>
      <c r="AB36" s="75">
        <f t="shared" si="33"/>
        <v>0</v>
      </c>
      <c r="AC36" s="75" t="b">
        <f t="shared" si="34"/>
        <v>0</v>
      </c>
      <c r="AD36" s="75">
        <f t="shared" si="35"/>
        <v>0</v>
      </c>
      <c r="AE36" s="81"/>
      <c r="AF36" s="83"/>
      <c r="AG36" s="43"/>
      <c r="AH36" s="43"/>
      <c r="AI36" s="43"/>
      <c r="AJ36" s="48"/>
    </row>
    <row r="37" spans="3:36" s="123" customFormat="1" ht="36.75" hidden="1" customHeight="1" x14ac:dyDescent="0.2">
      <c r="C37" s="242" t="s">
        <v>101</v>
      </c>
      <c r="D37" s="279" t="s">
        <v>309</v>
      </c>
      <c r="E37" s="267" t="s">
        <v>219</v>
      </c>
      <c r="F37" s="280" t="s">
        <v>503</v>
      </c>
      <c r="G37" s="285"/>
      <c r="H37" s="284"/>
      <c r="I37" s="284"/>
      <c r="J37" s="284"/>
      <c r="K37" s="281"/>
      <c r="L37" s="262" t="s">
        <v>358</v>
      </c>
      <c r="M37" s="4"/>
      <c r="N37" s="282"/>
      <c r="O37" s="282"/>
      <c r="P37" s="282"/>
      <c r="Q37" s="69" t="str">
        <f t="shared" si="27"/>
        <v/>
      </c>
      <c r="R37" s="137">
        <v>0.15</v>
      </c>
      <c r="S37" s="129"/>
      <c r="W37" s="74">
        <f t="shared" si="28"/>
        <v>0.15</v>
      </c>
      <c r="X37" s="75">
        <f t="shared" si="29"/>
        <v>0</v>
      </c>
      <c r="Y37" s="75">
        <f t="shared" si="30"/>
        <v>0</v>
      </c>
      <c r="Z37" s="75">
        <f t="shared" si="31"/>
        <v>0</v>
      </c>
      <c r="AA37" s="75">
        <f t="shared" si="32"/>
        <v>0</v>
      </c>
      <c r="AB37" s="75">
        <f t="shared" si="33"/>
        <v>0</v>
      </c>
      <c r="AC37" s="75">
        <f t="shared" si="34"/>
        <v>0</v>
      </c>
      <c r="AD37" s="75">
        <f t="shared" si="35"/>
        <v>0</v>
      </c>
      <c r="AE37" s="81"/>
      <c r="AF37" s="83"/>
      <c r="AG37" s="43"/>
      <c r="AH37" s="43"/>
      <c r="AI37" s="43"/>
      <c r="AJ37" s="48"/>
    </row>
    <row r="38" spans="3:36" s="123" customFormat="1" ht="27" customHeight="1" x14ac:dyDescent="0.2">
      <c r="C38" s="242" t="s">
        <v>102</v>
      </c>
      <c r="D38" s="279" t="s">
        <v>308</v>
      </c>
      <c r="E38" s="267" t="s">
        <v>220</v>
      </c>
      <c r="F38" s="280" t="s">
        <v>503</v>
      </c>
      <c r="G38" s="285" t="s">
        <v>449</v>
      </c>
      <c r="H38" s="286"/>
      <c r="I38" s="286"/>
      <c r="J38" s="284" t="s">
        <v>450</v>
      </c>
      <c r="K38" s="281" t="s">
        <v>424</v>
      </c>
      <c r="L38" s="262"/>
      <c r="M38" s="4"/>
      <c r="N38" s="283"/>
      <c r="O38" s="283"/>
      <c r="P38" s="4"/>
      <c r="Q38" s="69" t="str">
        <f t="shared" si="27"/>
        <v/>
      </c>
      <c r="R38" s="137">
        <v>0.2</v>
      </c>
      <c r="S38" s="129"/>
      <c r="W38" s="74">
        <f t="shared" si="28"/>
        <v>0.2</v>
      </c>
      <c r="X38" s="75">
        <f t="shared" si="29"/>
        <v>0</v>
      </c>
      <c r="Y38" s="75">
        <f t="shared" si="30"/>
        <v>0</v>
      </c>
      <c r="Z38" s="75">
        <f t="shared" si="31"/>
        <v>0</v>
      </c>
      <c r="AA38" s="75">
        <f t="shared" si="32"/>
        <v>0.2</v>
      </c>
      <c r="AB38" s="75">
        <f t="shared" si="33"/>
        <v>0</v>
      </c>
      <c r="AC38" s="75" t="b">
        <f t="shared" si="34"/>
        <v>0</v>
      </c>
      <c r="AD38" s="75">
        <f t="shared" si="35"/>
        <v>0</v>
      </c>
      <c r="AE38" s="81"/>
      <c r="AF38" s="83"/>
      <c r="AG38" s="43"/>
      <c r="AH38" s="43"/>
      <c r="AI38" s="43"/>
      <c r="AJ38" s="48"/>
    </row>
    <row r="39" spans="3:36" s="123" customFormat="1" ht="27" customHeight="1" x14ac:dyDescent="0.2">
      <c r="C39" s="242" t="s">
        <v>103</v>
      </c>
      <c r="D39" s="257" t="s">
        <v>453</v>
      </c>
      <c r="E39" s="267" t="s">
        <v>141</v>
      </c>
      <c r="F39" s="280" t="s">
        <v>503</v>
      </c>
      <c r="G39" s="259" t="s">
        <v>452</v>
      </c>
      <c r="H39" s="266"/>
      <c r="I39" s="260"/>
      <c r="J39" s="259" t="s">
        <v>451</v>
      </c>
      <c r="K39" s="281" t="s">
        <v>424</v>
      </c>
      <c r="L39" s="262"/>
      <c r="M39" s="4"/>
      <c r="N39" s="283"/>
      <c r="O39" s="283"/>
      <c r="P39" s="4"/>
      <c r="Q39" s="69" t="str">
        <f t="shared" si="27"/>
        <v/>
      </c>
      <c r="R39" s="137">
        <v>0.05</v>
      </c>
      <c r="S39" s="129"/>
      <c r="W39" s="74">
        <f t="shared" si="28"/>
        <v>0.05</v>
      </c>
      <c r="X39" s="75">
        <f t="shared" si="29"/>
        <v>0</v>
      </c>
      <c r="Y39" s="75">
        <f t="shared" si="30"/>
        <v>0</v>
      </c>
      <c r="Z39" s="75">
        <f t="shared" si="31"/>
        <v>0</v>
      </c>
      <c r="AA39" s="75">
        <f t="shared" si="32"/>
        <v>0.05</v>
      </c>
      <c r="AB39" s="75">
        <f t="shared" si="33"/>
        <v>0</v>
      </c>
      <c r="AC39" s="75" t="b">
        <f t="shared" si="34"/>
        <v>0</v>
      </c>
      <c r="AD39" s="75">
        <f t="shared" si="35"/>
        <v>0</v>
      </c>
      <c r="AE39" s="146"/>
      <c r="AF39" s="87">
        <f>AF34*AG34</f>
        <v>0.1275</v>
      </c>
      <c r="AG39" s="147"/>
      <c r="AH39" s="147"/>
      <c r="AI39" s="147"/>
      <c r="AJ39" s="148"/>
    </row>
    <row r="40" spans="3:36" s="123" customFormat="1" ht="30" customHeight="1" x14ac:dyDescent="0.2">
      <c r="C40" s="482" t="s">
        <v>213</v>
      </c>
      <c r="D40" s="483"/>
      <c r="E40" s="483"/>
      <c r="F40" s="483"/>
      <c r="G40" s="483"/>
      <c r="H40" s="483"/>
      <c r="I40" s="483"/>
      <c r="J40" s="483"/>
      <c r="K40" s="483"/>
      <c r="L40" s="483"/>
      <c r="M40" s="483"/>
      <c r="N40" s="483"/>
      <c r="O40" s="483"/>
      <c r="P40" s="483"/>
      <c r="Q40" s="483"/>
      <c r="R40" s="161">
        <v>0.11</v>
      </c>
      <c r="S40" s="61">
        <f>SUM(R41:R47)</f>
        <v>1</v>
      </c>
    </row>
    <row r="41" spans="3:36" s="123" customFormat="1" ht="53.25" customHeight="1" x14ac:dyDescent="0.2">
      <c r="C41" s="242" t="s">
        <v>61</v>
      </c>
      <c r="D41" s="267" t="s">
        <v>306</v>
      </c>
      <c r="E41" s="267" t="s">
        <v>221</v>
      </c>
      <c r="F41" s="252" t="s">
        <v>417</v>
      </c>
      <c r="G41" s="253" t="s">
        <v>455</v>
      </c>
      <c r="H41" s="254"/>
      <c r="I41" s="254"/>
      <c r="J41" s="253" t="s">
        <v>456</v>
      </c>
      <c r="K41" s="281" t="s">
        <v>424</v>
      </c>
      <c r="L41" s="262"/>
      <c r="M41" s="4"/>
      <c r="N41" s="283"/>
      <c r="O41" s="283"/>
      <c r="P41" s="4"/>
      <c r="Q41" s="69" t="str">
        <f>IF(Y41&gt;1,"?",(IF(AD41&gt;0,"?","")))</f>
        <v/>
      </c>
      <c r="R41" s="137">
        <v>0.15</v>
      </c>
      <c r="S41" s="129"/>
      <c r="W41" s="74">
        <f>R41</f>
        <v>0.15</v>
      </c>
      <c r="X41" s="75">
        <f>IF(P41&lt;&gt;"",1,IF(O41&lt;&gt;"",2/3,IF(N41&lt;&gt;"",1/3,0)))*W41*20</f>
        <v>0</v>
      </c>
      <c r="Y41" s="75">
        <f>IF(L41="",IF(M41&lt;&gt;"",1,0)+IF(N41&lt;&gt;"",1,0)+IF(O41&lt;&gt;"",1,0)+IF(P41&lt;&gt;"",1,0),0)</f>
        <v>0</v>
      </c>
      <c r="Z41" s="75">
        <f>IF(L41&lt;&gt;"",0,IF(M41="",(X41/(W41*20)),0.02+(X41/(W41*20))))</f>
        <v>0</v>
      </c>
      <c r="AA41" s="75">
        <f>IF(L41&lt;&gt;"",0,W41)</f>
        <v>0.15</v>
      </c>
      <c r="AB41" s="75">
        <f>IF(Q41&lt;&gt;"",1,0)</f>
        <v>0</v>
      </c>
      <c r="AC41" s="75" t="b">
        <f>IF(L41="",OR(M41&lt;&gt;"",N41&lt;&gt;"",O41&lt;&gt;"",P41&lt;&gt;""),0)</f>
        <v>0</v>
      </c>
      <c r="AD41" s="75">
        <f>IF(L41&lt;&gt;"",IF(M41&lt;&gt;"",1,0)+IF(N41&lt;&gt;"",1,0)+IF(O41&lt;&gt;"",1,0)+IF(P41&lt;&gt;"",1,0),0)</f>
        <v>0</v>
      </c>
      <c r="AE41" s="75" t="b">
        <f>OR(AC41=FALSE,AC42=FALSE,AC43=FALSE,AC44=FALSE,AC45=FALSE,AC46=FALSE,AC47=FALSE)</f>
        <v>1</v>
      </c>
      <c r="AF41" s="76">
        <f>SUM(AA41:AA47)</f>
        <v>0.5</v>
      </c>
      <c r="AG41" s="77">
        <f>R40</f>
        <v>0.11</v>
      </c>
      <c r="AH41" s="75">
        <f>SUM(Z41:Z47)</f>
        <v>0</v>
      </c>
      <c r="AI41" s="75">
        <f>IF(SUM(Y41:Y47)=0,0,1)</f>
        <v>0</v>
      </c>
      <c r="AJ41" s="78">
        <f>IF(AI41=1,SUMPRODUCT(X41:X47,Y41:Y47)/SUMPRODUCT(W41:W47,Y41:Y47),0)</f>
        <v>0</v>
      </c>
    </row>
    <row r="42" spans="3:36" s="123" customFormat="1" ht="51.75" customHeight="1" x14ac:dyDescent="0.2">
      <c r="C42" s="242" t="s">
        <v>63</v>
      </c>
      <c r="D42" s="267" t="s">
        <v>305</v>
      </c>
      <c r="E42" s="267" t="s">
        <v>222</v>
      </c>
      <c r="F42" s="252" t="s">
        <v>417</v>
      </c>
      <c r="G42" s="275" t="s">
        <v>457</v>
      </c>
      <c r="H42" s="275" t="s">
        <v>458</v>
      </c>
      <c r="I42" s="275" t="s">
        <v>459</v>
      </c>
      <c r="J42" s="259" t="s">
        <v>460</v>
      </c>
      <c r="K42" s="281" t="s">
        <v>465</v>
      </c>
      <c r="L42" s="262"/>
      <c r="M42" s="4"/>
      <c r="N42" s="4"/>
      <c r="O42" s="4"/>
      <c r="P42" s="4"/>
      <c r="Q42" s="69" t="str">
        <f t="shared" ref="Q42:Q47" si="36">IF(Y42&gt;1,"?",(IF(AD42&gt;0,"?","")))</f>
        <v/>
      </c>
      <c r="R42" s="137">
        <v>0.2</v>
      </c>
      <c r="S42" s="129"/>
      <c r="W42" s="74">
        <f t="shared" ref="W42:W47" si="37">R42</f>
        <v>0.2</v>
      </c>
      <c r="X42" s="75">
        <f t="shared" ref="X42:X47" si="38">IF(P42&lt;&gt;"",1,IF(O42&lt;&gt;"",2/3,IF(N42&lt;&gt;"",1/3,0)))*W42*20</f>
        <v>0</v>
      </c>
      <c r="Y42" s="75">
        <f t="shared" ref="Y42:Y47" si="39">IF(L42="",IF(M42&lt;&gt;"",1,0)+IF(N42&lt;&gt;"",1,0)+IF(O42&lt;&gt;"",1,0)+IF(P42&lt;&gt;"",1,0),0)</f>
        <v>0</v>
      </c>
      <c r="Z42" s="75">
        <f t="shared" ref="Z42:Z47" si="40">IF(L42&lt;&gt;"",0,IF(M42="",(X42/(W42*20)),0.02+(X42/(W42*20))))</f>
        <v>0</v>
      </c>
      <c r="AA42" s="75">
        <f t="shared" ref="AA42:AA47" si="41">IF(L42&lt;&gt;"",0,W42)</f>
        <v>0.2</v>
      </c>
      <c r="AB42" s="75">
        <f t="shared" ref="AB42:AB47" si="42">IF(Q42&lt;&gt;"",1,0)</f>
        <v>0</v>
      </c>
      <c r="AC42" s="75" t="b">
        <f t="shared" ref="AC42:AC47" si="43">IF(L42="",OR(M42&lt;&gt;"",N42&lt;&gt;"",O42&lt;&gt;"",P42&lt;&gt;""),0)</f>
        <v>0</v>
      </c>
      <c r="AD42" s="75">
        <f t="shared" ref="AD42:AD47" si="44">IF(L42&lt;&gt;"",IF(M42&lt;&gt;"",1,0)+IF(N42&lt;&gt;"",1,0)+IF(O42&lt;&gt;"",1,0)+IF(P42&lt;&gt;"",1,0),0)</f>
        <v>0</v>
      </c>
      <c r="AE42" s="81"/>
      <c r="AF42" s="82"/>
      <c r="AG42" s="43"/>
      <c r="AH42" s="43"/>
      <c r="AI42" s="43"/>
      <c r="AJ42" s="48"/>
    </row>
    <row r="43" spans="3:36" s="123" customFormat="1" ht="27" hidden="1" customHeight="1" x14ac:dyDescent="0.2">
      <c r="C43" s="242" t="s">
        <v>66</v>
      </c>
      <c r="D43" s="267" t="s">
        <v>304</v>
      </c>
      <c r="E43" s="267" t="s">
        <v>223</v>
      </c>
      <c r="F43" s="252"/>
      <c r="G43" s="285"/>
      <c r="H43" s="284"/>
      <c r="I43" s="284"/>
      <c r="J43" s="284"/>
      <c r="K43" s="281"/>
      <c r="L43" s="262" t="s">
        <v>136</v>
      </c>
      <c r="M43" s="4"/>
      <c r="N43" s="282"/>
      <c r="O43" s="282"/>
      <c r="P43" s="282"/>
      <c r="Q43" s="69" t="str">
        <f t="shared" si="36"/>
        <v/>
      </c>
      <c r="R43" s="137">
        <v>0.1</v>
      </c>
      <c r="S43" s="129"/>
      <c r="W43" s="74">
        <f t="shared" si="37"/>
        <v>0.1</v>
      </c>
      <c r="X43" s="75">
        <f t="shared" si="38"/>
        <v>0</v>
      </c>
      <c r="Y43" s="75">
        <f t="shared" si="39"/>
        <v>0</v>
      </c>
      <c r="Z43" s="75">
        <f t="shared" si="40"/>
        <v>0</v>
      </c>
      <c r="AA43" s="75">
        <f t="shared" si="41"/>
        <v>0</v>
      </c>
      <c r="AB43" s="75">
        <f t="shared" si="42"/>
        <v>0</v>
      </c>
      <c r="AC43" s="75">
        <f t="shared" si="43"/>
        <v>0</v>
      </c>
      <c r="AD43" s="75">
        <f t="shared" si="44"/>
        <v>0</v>
      </c>
      <c r="AE43" s="81"/>
      <c r="AF43" s="83"/>
      <c r="AG43" s="43"/>
      <c r="AH43" s="43"/>
      <c r="AI43" s="43"/>
      <c r="AJ43" s="48"/>
    </row>
    <row r="44" spans="3:36" s="123" customFormat="1" ht="63" customHeight="1" x14ac:dyDescent="0.2">
      <c r="C44" s="242" t="s">
        <v>104</v>
      </c>
      <c r="D44" s="267" t="s">
        <v>335</v>
      </c>
      <c r="E44" s="267" t="s">
        <v>346</v>
      </c>
      <c r="F44" s="252" t="s">
        <v>417</v>
      </c>
      <c r="G44" s="284" t="s">
        <v>461</v>
      </c>
      <c r="H44" s="284" t="s">
        <v>462</v>
      </c>
      <c r="I44" s="284" t="s">
        <v>463</v>
      </c>
      <c r="J44" s="284" t="s">
        <v>464</v>
      </c>
      <c r="K44" s="281" t="s">
        <v>424</v>
      </c>
      <c r="L44" s="262"/>
      <c r="M44" s="4"/>
      <c r="N44" s="4"/>
      <c r="O44" s="4"/>
      <c r="P44" s="4"/>
      <c r="Q44" s="69" t="str">
        <f t="shared" si="36"/>
        <v/>
      </c>
      <c r="R44" s="137">
        <v>0.15</v>
      </c>
      <c r="S44" s="129"/>
      <c r="W44" s="74">
        <f t="shared" si="37"/>
        <v>0.15</v>
      </c>
      <c r="X44" s="75">
        <f t="shared" si="38"/>
        <v>0</v>
      </c>
      <c r="Y44" s="75">
        <f t="shared" si="39"/>
        <v>0</v>
      </c>
      <c r="Z44" s="75">
        <f t="shared" si="40"/>
        <v>0</v>
      </c>
      <c r="AA44" s="75">
        <f t="shared" si="41"/>
        <v>0.15</v>
      </c>
      <c r="AB44" s="75">
        <f t="shared" si="42"/>
        <v>0</v>
      </c>
      <c r="AC44" s="75" t="b">
        <f t="shared" si="43"/>
        <v>0</v>
      </c>
      <c r="AD44" s="75">
        <f t="shared" si="44"/>
        <v>0</v>
      </c>
      <c r="AE44" s="81"/>
      <c r="AF44" s="83"/>
      <c r="AG44" s="43"/>
      <c r="AH44" s="43"/>
      <c r="AI44" s="43"/>
      <c r="AJ44" s="48"/>
    </row>
    <row r="45" spans="3:36" s="123" customFormat="1" ht="36.75" hidden="1" customHeight="1" x14ac:dyDescent="0.2">
      <c r="C45" s="242" t="s">
        <v>105</v>
      </c>
      <c r="D45" s="267" t="s">
        <v>302</v>
      </c>
      <c r="E45" s="267" t="s">
        <v>224</v>
      </c>
      <c r="F45" s="287"/>
      <c r="G45" s="287"/>
      <c r="H45" s="287"/>
      <c r="I45" s="287"/>
      <c r="J45" s="287"/>
      <c r="K45" s="281"/>
      <c r="L45" s="262" t="s">
        <v>136</v>
      </c>
      <c r="M45" s="282"/>
      <c r="N45" s="282"/>
      <c r="O45" s="282"/>
      <c r="P45" s="282"/>
      <c r="Q45" s="69" t="str">
        <f t="shared" si="36"/>
        <v/>
      </c>
      <c r="R45" s="137">
        <v>0.2</v>
      </c>
      <c r="S45" s="129"/>
      <c r="W45" s="74">
        <f t="shared" si="37"/>
        <v>0.2</v>
      </c>
      <c r="X45" s="75">
        <f t="shared" si="38"/>
        <v>0</v>
      </c>
      <c r="Y45" s="75">
        <f t="shared" si="39"/>
        <v>0</v>
      </c>
      <c r="Z45" s="75">
        <f t="shared" si="40"/>
        <v>0</v>
      </c>
      <c r="AA45" s="75">
        <f t="shared" si="41"/>
        <v>0</v>
      </c>
      <c r="AB45" s="75">
        <f t="shared" si="42"/>
        <v>0</v>
      </c>
      <c r="AC45" s="75">
        <f t="shared" si="43"/>
        <v>0</v>
      </c>
      <c r="AD45" s="75">
        <f t="shared" si="44"/>
        <v>0</v>
      </c>
      <c r="AE45" s="81"/>
      <c r="AF45" s="83"/>
      <c r="AG45" s="43"/>
      <c r="AH45" s="43"/>
      <c r="AI45" s="43"/>
      <c r="AJ45" s="48"/>
    </row>
    <row r="46" spans="3:36" s="123" customFormat="1" ht="27" hidden="1" customHeight="1" x14ac:dyDescent="0.2">
      <c r="C46" s="242" t="s">
        <v>203</v>
      </c>
      <c r="D46" s="267" t="s">
        <v>301</v>
      </c>
      <c r="E46" s="267" t="s">
        <v>225</v>
      </c>
      <c r="F46" s="287"/>
      <c r="G46" s="287"/>
      <c r="H46" s="287"/>
      <c r="I46" s="287"/>
      <c r="J46" s="287"/>
      <c r="K46" s="281"/>
      <c r="L46" s="262" t="s">
        <v>136</v>
      </c>
      <c r="M46" s="282"/>
      <c r="N46" s="282"/>
      <c r="O46" s="282"/>
      <c r="P46" s="282"/>
      <c r="Q46" s="69" t="str">
        <f t="shared" si="36"/>
        <v/>
      </c>
      <c r="R46" s="137">
        <v>0.13</v>
      </c>
      <c r="S46" s="129"/>
      <c r="W46" s="74">
        <f t="shared" si="37"/>
        <v>0.13</v>
      </c>
      <c r="X46" s="75">
        <f t="shared" si="38"/>
        <v>0</v>
      </c>
      <c r="Y46" s="75">
        <f t="shared" si="39"/>
        <v>0</v>
      </c>
      <c r="Z46" s="75">
        <f t="shared" si="40"/>
        <v>0</v>
      </c>
      <c r="AA46" s="75">
        <f t="shared" si="41"/>
        <v>0</v>
      </c>
      <c r="AB46" s="75">
        <f t="shared" si="42"/>
        <v>0</v>
      </c>
      <c r="AC46" s="75">
        <f t="shared" si="43"/>
        <v>0</v>
      </c>
      <c r="AD46" s="75">
        <f t="shared" si="44"/>
        <v>0</v>
      </c>
      <c r="AE46" s="81"/>
      <c r="AF46" s="83"/>
      <c r="AG46" s="43"/>
      <c r="AH46" s="43"/>
      <c r="AI46" s="43"/>
      <c r="AJ46" s="48"/>
    </row>
    <row r="47" spans="3:36" s="123" customFormat="1" ht="27" hidden="1" customHeight="1" x14ac:dyDescent="0.2">
      <c r="C47" s="242" t="s">
        <v>204</v>
      </c>
      <c r="D47" s="257" t="s">
        <v>126</v>
      </c>
      <c r="E47" s="267" t="s">
        <v>141</v>
      </c>
      <c r="F47" s="287"/>
      <c r="G47" s="287"/>
      <c r="H47" s="287"/>
      <c r="I47" s="287"/>
      <c r="J47" s="287"/>
      <c r="K47" s="281"/>
      <c r="L47" s="262" t="s">
        <v>136</v>
      </c>
      <c r="M47" s="282"/>
      <c r="N47" s="282"/>
      <c r="O47" s="282"/>
      <c r="P47" s="282"/>
      <c r="Q47" s="69" t="str">
        <f t="shared" si="36"/>
        <v/>
      </c>
      <c r="R47" s="137">
        <v>7.0000000000000007E-2</v>
      </c>
      <c r="S47" s="129"/>
      <c r="W47" s="74">
        <f t="shared" si="37"/>
        <v>7.0000000000000007E-2</v>
      </c>
      <c r="X47" s="75">
        <f t="shared" si="38"/>
        <v>0</v>
      </c>
      <c r="Y47" s="75">
        <f t="shared" si="39"/>
        <v>0</v>
      </c>
      <c r="Z47" s="75">
        <f t="shared" si="40"/>
        <v>0</v>
      </c>
      <c r="AA47" s="75">
        <f t="shared" si="41"/>
        <v>0</v>
      </c>
      <c r="AB47" s="75">
        <f t="shared" si="42"/>
        <v>0</v>
      </c>
      <c r="AC47" s="75">
        <f t="shared" si="43"/>
        <v>0</v>
      </c>
      <c r="AD47" s="75">
        <f t="shared" si="44"/>
        <v>0</v>
      </c>
      <c r="AE47" s="146"/>
      <c r="AF47" s="87">
        <f>AF41*AG41</f>
        <v>5.5E-2</v>
      </c>
      <c r="AG47" s="147"/>
      <c r="AH47" s="147"/>
      <c r="AI47" s="147"/>
      <c r="AJ47" s="148"/>
    </row>
    <row r="48" spans="3:36" s="123" customFormat="1" ht="30" customHeight="1" x14ac:dyDescent="0.2">
      <c r="C48" s="482" t="s">
        <v>214</v>
      </c>
      <c r="D48" s="483"/>
      <c r="E48" s="483"/>
      <c r="F48" s="483"/>
      <c r="G48" s="483"/>
      <c r="H48" s="483"/>
      <c r="I48" s="483"/>
      <c r="J48" s="483"/>
      <c r="K48" s="483"/>
      <c r="L48" s="483"/>
      <c r="M48" s="483"/>
      <c r="N48" s="483"/>
      <c r="O48" s="483"/>
      <c r="P48" s="483"/>
      <c r="Q48" s="483" t="e">
        <f>IF(#REF!&gt;1,"?",(IF(#REF!&gt;0,"?","")))</f>
        <v>#REF!</v>
      </c>
      <c r="R48" s="161">
        <v>0.2</v>
      </c>
      <c r="S48" s="61">
        <f>SUM(R49:R59)</f>
        <v>1</v>
      </c>
    </row>
    <row r="49" spans="3:36" s="123" customFormat="1" ht="54.4" customHeight="1" x14ac:dyDescent="0.2">
      <c r="C49" s="242" t="s">
        <v>64</v>
      </c>
      <c r="D49" s="244" t="s">
        <v>300</v>
      </c>
      <c r="E49" s="244" t="s">
        <v>226</v>
      </c>
      <c r="F49" s="288" t="s">
        <v>505</v>
      </c>
      <c r="G49" s="275" t="s">
        <v>483</v>
      </c>
      <c r="H49" s="260"/>
      <c r="I49" s="260"/>
      <c r="J49" s="259" t="s">
        <v>492</v>
      </c>
      <c r="K49" s="289" t="s">
        <v>424</v>
      </c>
      <c r="L49" s="262"/>
      <c r="M49" s="5"/>
      <c r="N49" s="290"/>
      <c r="O49" s="290"/>
      <c r="P49" s="5"/>
      <c r="Q49" s="69" t="str">
        <f>IF(Y49&gt;1,"?",(IF(AD49&gt;0,"?","")))</f>
        <v/>
      </c>
      <c r="R49" s="137">
        <v>0.06</v>
      </c>
      <c r="S49" s="129"/>
      <c r="W49" s="74">
        <f>R49</f>
        <v>0.06</v>
      </c>
      <c r="X49" s="75">
        <f>IF(P49&lt;&gt;"",1,IF(O49&lt;&gt;"",2/3,IF(N49&lt;&gt;"",1/3,0)))*W49*20</f>
        <v>0</v>
      </c>
      <c r="Y49" s="75">
        <f>IF(L49="",IF(M49&lt;&gt;"",1,0)+IF(N49&lt;&gt;"",1,0)+IF(O49&lt;&gt;"",1,0)+IF(P49&lt;&gt;"",1,0),0)</f>
        <v>0</v>
      </c>
      <c r="Z49" s="75">
        <f>IF(L49&lt;&gt;"",0,IF(M49="",(X49/(W49*20)),0.02+(X49/(W49*20))))</f>
        <v>0</v>
      </c>
      <c r="AA49" s="75">
        <f>IF(L49&lt;&gt;"",0,W49)</f>
        <v>0.06</v>
      </c>
      <c r="AB49" s="75">
        <f>IF(Q49&lt;&gt;"",1,0)</f>
        <v>0</v>
      </c>
      <c r="AC49" s="75" t="b">
        <f>IF(L49="",OR(M49&lt;&gt;"",N49&lt;&gt;"",O49&lt;&gt;"",P49&lt;&gt;""),0)</f>
        <v>0</v>
      </c>
      <c r="AD49" s="75">
        <f>IF(L49&lt;&gt;"",IF(M49&lt;&gt;"",1,0)+IF(N49&lt;&gt;"",1,0)+IF(O49&lt;&gt;"",1,0)+IF(P49&lt;&gt;"",1,0),0)</f>
        <v>0</v>
      </c>
      <c r="AE49" s="75" t="b">
        <f>OR(AC49=FALSE,AC50=FALSE,AC51=FALSE,AC52=FALSE,AC53=FALSE,AC54=FALSE,AC55=FALSE,AC56=FALSE,AC57=FALSE,AC58=FALSE,AC59=FALSE)</f>
        <v>1</v>
      </c>
      <c r="AF49" s="76">
        <f>SUM(AA49:AA59)</f>
        <v>0.76</v>
      </c>
      <c r="AG49" s="77">
        <f>R48</f>
        <v>0.2</v>
      </c>
      <c r="AH49" s="75">
        <f>SUM(Z49:Z59)</f>
        <v>0</v>
      </c>
      <c r="AI49" s="75">
        <f>IF(SUM(Y49:Y59)=0,0,1)</f>
        <v>0</v>
      </c>
      <c r="AJ49" s="78">
        <f>IF(AI49=1,SUMPRODUCT(X49:X59,Y49:Y59)/SUMPRODUCT(W49:W59,Y49:Y59),0)</f>
        <v>0</v>
      </c>
    </row>
    <row r="50" spans="3:36" s="123" customFormat="1" ht="36.75" customHeight="1" x14ac:dyDescent="0.2">
      <c r="C50" s="242" t="s">
        <v>65</v>
      </c>
      <c r="D50" s="244" t="s">
        <v>299</v>
      </c>
      <c r="E50" s="244" t="s">
        <v>227</v>
      </c>
      <c r="F50" s="288" t="s">
        <v>505</v>
      </c>
      <c r="G50" s="259" t="s">
        <v>484</v>
      </c>
      <c r="H50" s="260"/>
      <c r="I50" s="260"/>
      <c r="J50" s="259" t="s">
        <v>493</v>
      </c>
      <c r="K50" s="289" t="s">
        <v>424</v>
      </c>
      <c r="L50" s="262"/>
      <c r="M50" s="5"/>
      <c r="N50" s="290"/>
      <c r="O50" s="290"/>
      <c r="P50" s="5"/>
      <c r="Q50" s="69" t="str">
        <f t="shared" ref="Q50:Q59" si="45">IF(Y50&gt;1,"?",(IF(AD50&gt;0,"?","")))</f>
        <v/>
      </c>
      <c r="R50" s="137">
        <v>0.15</v>
      </c>
      <c r="S50" s="129"/>
      <c r="W50" s="74">
        <f t="shared" ref="W50:W59" si="46">R50</f>
        <v>0.15</v>
      </c>
      <c r="X50" s="75">
        <f t="shared" ref="X50:X59" si="47">IF(P50&lt;&gt;"",1,IF(O50&lt;&gt;"",2/3,IF(N50&lt;&gt;"",1/3,0)))*W50*20</f>
        <v>0</v>
      </c>
      <c r="Y50" s="75">
        <f t="shared" ref="Y50:Y59" si="48">IF(L50="",IF(M50&lt;&gt;"",1,0)+IF(N50&lt;&gt;"",1,0)+IF(O50&lt;&gt;"",1,0)+IF(P50&lt;&gt;"",1,0),0)</f>
        <v>0</v>
      </c>
      <c r="Z50" s="75">
        <f t="shared" ref="Z50:Z59" si="49">IF(L50&lt;&gt;"",0,IF(M50="",(X50/(W50*20)),0.02+(X50/(W50*20))))</f>
        <v>0</v>
      </c>
      <c r="AA50" s="75">
        <f t="shared" ref="AA50:AA59" si="50">IF(L50&lt;&gt;"",0,W50)</f>
        <v>0.15</v>
      </c>
      <c r="AB50" s="75">
        <f t="shared" ref="AB50:AB59" si="51">IF(Q50&lt;&gt;"",1,0)</f>
        <v>0</v>
      </c>
      <c r="AC50" s="75" t="b">
        <f t="shared" ref="AC50:AC59" si="52">IF(L50="",OR(M50&lt;&gt;"",N50&lt;&gt;"",O50&lt;&gt;"",P50&lt;&gt;""),0)</f>
        <v>0</v>
      </c>
      <c r="AD50" s="75">
        <f t="shared" ref="AD50:AD59" si="53">IF(L50&lt;&gt;"",IF(M50&lt;&gt;"",1,0)+IF(N50&lt;&gt;"",1,0)+IF(O50&lt;&gt;"",1,0)+IF(P50&lt;&gt;"",1,0),0)</f>
        <v>0</v>
      </c>
      <c r="AE50" s="81"/>
      <c r="AF50" s="82"/>
      <c r="AG50" s="43"/>
      <c r="AH50" s="43"/>
      <c r="AI50" s="43"/>
      <c r="AJ50" s="48"/>
    </row>
    <row r="51" spans="3:36" s="123" customFormat="1" ht="36.75" customHeight="1" x14ac:dyDescent="0.2">
      <c r="C51" s="242" t="s">
        <v>106</v>
      </c>
      <c r="D51" s="244" t="s">
        <v>298</v>
      </c>
      <c r="E51" s="244" t="s">
        <v>228</v>
      </c>
      <c r="F51" s="288" t="s">
        <v>505</v>
      </c>
      <c r="G51" s="285" t="s">
        <v>502</v>
      </c>
      <c r="H51" s="266"/>
      <c r="I51" s="260"/>
      <c r="J51" s="285" t="s">
        <v>501</v>
      </c>
      <c r="K51" s="289" t="s">
        <v>424</v>
      </c>
      <c r="L51" s="262"/>
      <c r="M51" s="5"/>
      <c r="N51" s="290"/>
      <c r="O51" s="290"/>
      <c r="P51" s="5"/>
      <c r="Q51" s="69" t="str">
        <f t="shared" si="45"/>
        <v/>
      </c>
      <c r="R51" s="137">
        <v>0.1</v>
      </c>
      <c r="S51" s="129"/>
      <c r="W51" s="74">
        <f t="shared" si="46"/>
        <v>0.1</v>
      </c>
      <c r="X51" s="75">
        <f t="shared" si="47"/>
        <v>0</v>
      </c>
      <c r="Y51" s="75">
        <f t="shared" si="48"/>
        <v>0</v>
      </c>
      <c r="Z51" s="75">
        <f t="shared" si="49"/>
        <v>0</v>
      </c>
      <c r="AA51" s="75">
        <f t="shared" si="50"/>
        <v>0.1</v>
      </c>
      <c r="AB51" s="75">
        <f t="shared" si="51"/>
        <v>0</v>
      </c>
      <c r="AC51" s="75" t="b">
        <f t="shared" si="52"/>
        <v>0</v>
      </c>
      <c r="AD51" s="75">
        <f t="shared" si="53"/>
        <v>0</v>
      </c>
      <c r="AE51" s="81"/>
      <c r="AF51" s="83"/>
      <c r="AG51" s="43"/>
      <c r="AH51" s="43"/>
      <c r="AI51" s="43"/>
      <c r="AJ51" s="48"/>
    </row>
    <row r="52" spans="3:36" s="123" customFormat="1" ht="36.75" customHeight="1" x14ac:dyDescent="0.2">
      <c r="C52" s="242" t="s">
        <v>107</v>
      </c>
      <c r="D52" s="244" t="s">
        <v>297</v>
      </c>
      <c r="E52" s="244" t="s">
        <v>229</v>
      </c>
      <c r="F52" s="288" t="s">
        <v>505</v>
      </c>
      <c r="G52" s="285" t="s">
        <v>499</v>
      </c>
      <c r="H52" s="266"/>
      <c r="I52" s="260"/>
      <c r="J52" s="285" t="s">
        <v>500</v>
      </c>
      <c r="K52" s="289" t="s">
        <v>424</v>
      </c>
      <c r="L52" s="262"/>
      <c r="M52" s="5"/>
      <c r="N52" s="290"/>
      <c r="O52" s="290"/>
      <c r="P52" s="5"/>
      <c r="Q52" s="69" t="str">
        <f t="shared" si="45"/>
        <v/>
      </c>
      <c r="R52" s="137">
        <v>0.1</v>
      </c>
      <c r="S52" s="129"/>
      <c r="W52" s="74">
        <f t="shared" si="46"/>
        <v>0.1</v>
      </c>
      <c r="X52" s="75">
        <f t="shared" si="47"/>
        <v>0</v>
      </c>
      <c r="Y52" s="75">
        <f t="shared" si="48"/>
        <v>0</v>
      </c>
      <c r="Z52" s="75">
        <f t="shared" si="49"/>
        <v>0</v>
      </c>
      <c r="AA52" s="75">
        <f t="shared" si="50"/>
        <v>0.1</v>
      </c>
      <c r="AB52" s="75">
        <f t="shared" si="51"/>
        <v>0</v>
      </c>
      <c r="AC52" s="75" t="b">
        <f t="shared" si="52"/>
        <v>0</v>
      </c>
      <c r="AD52" s="75">
        <f t="shared" si="53"/>
        <v>0</v>
      </c>
      <c r="AE52" s="81"/>
      <c r="AF52" s="83"/>
      <c r="AG52" s="43"/>
      <c r="AH52" s="43"/>
      <c r="AI52" s="43"/>
      <c r="AJ52" s="48"/>
    </row>
    <row r="53" spans="3:36" s="123" customFormat="1" ht="27" customHeight="1" x14ac:dyDescent="0.2">
      <c r="C53" s="242" t="s">
        <v>108</v>
      </c>
      <c r="D53" s="244" t="s">
        <v>296</v>
      </c>
      <c r="E53" s="244" t="s">
        <v>230</v>
      </c>
      <c r="F53" s="288" t="s">
        <v>505</v>
      </c>
      <c r="G53" s="275" t="s">
        <v>498</v>
      </c>
      <c r="H53" s="260"/>
      <c r="I53" s="260"/>
      <c r="J53" s="259" t="s">
        <v>497</v>
      </c>
      <c r="K53" s="289" t="s">
        <v>424</v>
      </c>
      <c r="L53" s="262"/>
      <c r="M53" s="5"/>
      <c r="N53" s="290"/>
      <c r="O53" s="290"/>
      <c r="P53" s="5"/>
      <c r="Q53" s="69" t="str">
        <f t="shared" si="45"/>
        <v/>
      </c>
      <c r="R53" s="137">
        <v>0.12</v>
      </c>
      <c r="S53" s="129"/>
      <c r="W53" s="74">
        <f t="shared" si="46"/>
        <v>0.12</v>
      </c>
      <c r="X53" s="75">
        <f t="shared" si="47"/>
        <v>0</v>
      </c>
      <c r="Y53" s="75">
        <f t="shared" si="48"/>
        <v>0</v>
      </c>
      <c r="Z53" s="75">
        <f t="shared" si="49"/>
        <v>0</v>
      </c>
      <c r="AA53" s="75">
        <f t="shared" si="50"/>
        <v>0.12</v>
      </c>
      <c r="AB53" s="75">
        <f t="shared" si="51"/>
        <v>0</v>
      </c>
      <c r="AC53" s="75" t="b">
        <f t="shared" si="52"/>
        <v>0</v>
      </c>
      <c r="AD53" s="75">
        <f t="shared" si="53"/>
        <v>0</v>
      </c>
      <c r="AE53" s="81"/>
      <c r="AF53" s="83"/>
      <c r="AG53" s="43"/>
      <c r="AH53" s="43"/>
      <c r="AI53" s="43"/>
      <c r="AJ53" s="48"/>
    </row>
    <row r="54" spans="3:36" s="123" customFormat="1" ht="36.75" customHeight="1" x14ac:dyDescent="0.2">
      <c r="C54" s="242" t="s">
        <v>109</v>
      </c>
      <c r="D54" s="244" t="s">
        <v>295</v>
      </c>
      <c r="E54" s="244" t="s">
        <v>231</v>
      </c>
      <c r="F54" s="288" t="s">
        <v>506</v>
      </c>
      <c r="G54" s="259" t="s">
        <v>485</v>
      </c>
      <c r="H54" s="259" t="s">
        <v>488</v>
      </c>
      <c r="I54" s="259" t="s">
        <v>489</v>
      </c>
      <c r="J54" s="259" t="s">
        <v>494</v>
      </c>
      <c r="K54" s="289" t="s">
        <v>424</v>
      </c>
      <c r="L54" s="262"/>
      <c r="M54" s="5"/>
      <c r="N54" s="5"/>
      <c r="O54" s="5"/>
      <c r="P54" s="5"/>
      <c r="Q54" s="69" t="str">
        <f t="shared" si="45"/>
        <v/>
      </c>
      <c r="R54" s="137">
        <v>0.1</v>
      </c>
      <c r="S54" s="129"/>
      <c r="W54" s="74">
        <f t="shared" si="46"/>
        <v>0.1</v>
      </c>
      <c r="X54" s="75">
        <f t="shared" si="47"/>
        <v>0</v>
      </c>
      <c r="Y54" s="75">
        <f t="shared" si="48"/>
        <v>0</v>
      </c>
      <c r="Z54" s="75">
        <f t="shared" si="49"/>
        <v>0</v>
      </c>
      <c r="AA54" s="75">
        <f t="shared" si="50"/>
        <v>0.1</v>
      </c>
      <c r="AB54" s="75">
        <f t="shared" si="51"/>
        <v>0</v>
      </c>
      <c r="AC54" s="75" t="b">
        <f t="shared" si="52"/>
        <v>0</v>
      </c>
      <c r="AD54" s="75">
        <f t="shared" si="53"/>
        <v>0</v>
      </c>
      <c r="AE54" s="81"/>
      <c r="AF54" s="83"/>
      <c r="AG54" s="43"/>
      <c r="AH54" s="43"/>
      <c r="AI54" s="43"/>
      <c r="AJ54" s="48"/>
    </row>
    <row r="55" spans="3:36" s="123" customFormat="1" ht="27" hidden="1" customHeight="1" x14ac:dyDescent="0.2">
      <c r="C55" s="242" t="s">
        <v>110</v>
      </c>
      <c r="D55" s="244" t="s">
        <v>294</v>
      </c>
      <c r="E55" s="244" t="s">
        <v>232</v>
      </c>
      <c r="F55" s="291"/>
      <c r="G55" s="291"/>
      <c r="H55" s="291"/>
      <c r="I55" s="291"/>
      <c r="J55" s="291"/>
      <c r="K55" s="289"/>
      <c r="L55" s="262" t="s">
        <v>358</v>
      </c>
      <c r="M55" s="5"/>
      <c r="N55" s="223"/>
      <c r="O55" s="223"/>
      <c r="P55" s="223"/>
      <c r="Q55" s="69" t="str">
        <f t="shared" si="45"/>
        <v/>
      </c>
      <c r="R55" s="137">
        <v>0.1</v>
      </c>
      <c r="S55" s="129"/>
      <c r="W55" s="74">
        <f t="shared" si="46"/>
        <v>0.1</v>
      </c>
      <c r="X55" s="75">
        <f t="shared" si="47"/>
        <v>0</v>
      </c>
      <c r="Y55" s="75">
        <f t="shared" si="48"/>
        <v>0</v>
      </c>
      <c r="Z55" s="75">
        <f t="shared" si="49"/>
        <v>0</v>
      </c>
      <c r="AA55" s="75">
        <f t="shared" si="50"/>
        <v>0</v>
      </c>
      <c r="AB55" s="75">
        <f t="shared" si="51"/>
        <v>0</v>
      </c>
      <c r="AC55" s="75">
        <f t="shared" si="52"/>
        <v>0</v>
      </c>
      <c r="AD55" s="75">
        <f t="shared" si="53"/>
        <v>0</v>
      </c>
      <c r="AE55" s="81"/>
      <c r="AF55" s="83"/>
      <c r="AG55" s="43"/>
      <c r="AH55" s="43"/>
      <c r="AI55" s="43"/>
      <c r="AJ55" s="48"/>
    </row>
    <row r="56" spans="3:36" s="123" customFormat="1" ht="36.75" hidden="1" customHeight="1" x14ac:dyDescent="0.2">
      <c r="C56" s="242" t="s">
        <v>111</v>
      </c>
      <c r="D56" s="244" t="s">
        <v>307</v>
      </c>
      <c r="E56" s="244" t="s">
        <v>233</v>
      </c>
      <c r="F56" s="291"/>
      <c r="G56" s="291"/>
      <c r="H56" s="291"/>
      <c r="I56" s="291"/>
      <c r="J56" s="291"/>
      <c r="K56" s="289"/>
      <c r="L56" s="262" t="s">
        <v>358</v>
      </c>
      <c r="M56" s="5"/>
      <c r="N56" s="223"/>
      <c r="O56" s="223"/>
      <c r="P56" s="223"/>
      <c r="Q56" s="69" t="str">
        <f t="shared" si="45"/>
        <v/>
      </c>
      <c r="R56" s="137">
        <v>0.1</v>
      </c>
      <c r="S56" s="129"/>
      <c r="W56" s="74">
        <f t="shared" si="46"/>
        <v>0.1</v>
      </c>
      <c r="X56" s="75">
        <f t="shared" si="47"/>
        <v>0</v>
      </c>
      <c r="Y56" s="75">
        <f t="shared" si="48"/>
        <v>0</v>
      </c>
      <c r="Z56" s="75">
        <f t="shared" si="49"/>
        <v>0</v>
      </c>
      <c r="AA56" s="75">
        <f t="shared" si="50"/>
        <v>0</v>
      </c>
      <c r="AB56" s="75">
        <f t="shared" si="51"/>
        <v>0</v>
      </c>
      <c r="AC56" s="75">
        <f t="shared" si="52"/>
        <v>0</v>
      </c>
      <c r="AD56" s="75">
        <f t="shared" si="53"/>
        <v>0</v>
      </c>
      <c r="AE56" s="81"/>
      <c r="AF56" s="83"/>
      <c r="AG56" s="43"/>
      <c r="AH56" s="43"/>
      <c r="AI56" s="43"/>
      <c r="AJ56" s="48"/>
    </row>
    <row r="57" spans="3:36" s="123" customFormat="1" ht="78.75" customHeight="1" x14ac:dyDescent="0.2">
      <c r="C57" s="242" t="s">
        <v>112</v>
      </c>
      <c r="D57" s="244" t="s">
        <v>293</v>
      </c>
      <c r="E57" s="244" t="s">
        <v>234</v>
      </c>
      <c r="F57" s="252" t="s">
        <v>467</v>
      </c>
      <c r="G57" s="289" t="s">
        <v>486</v>
      </c>
      <c r="H57" s="289" t="s">
        <v>490</v>
      </c>
      <c r="I57" s="289" t="s">
        <v>491</v>
      </c>
      <c r="J57" s="289" t="s">
        <v>495</v>
      </c>
      <c r="K57" s="289" t="s">
        <v>468</v>
      </c>
      <c r="L57" s="262"/>
      <c r="M57" s="5"/>
      <c r="N57" s="5"/>
      <c r="O57" s="5"/>
      <c r="P57" s="5"/>
      <c r="Q57" s="69" t="str">
        <f t="shared" si="45"/>
        <v/>
      </c>
      <c r="R57" s="137">
        <v>0.08</v>
      </c>
      <c r="S57" s="129"/>
      <c r="W57" s="74">
        <f t="shared" si="46"/>
        <v>0.08</v>
      </c>
      <c r="X57" s="75">
        <f t="shared" si="47"/>
        <v>0</v>
      </c>
      <c r="Y57" s="75">
        <f t="shared" si="48"/>
        <v>0</v>
      </c>
      <c r="Z57" s="75">
        <f t="shared" si="49"/>
        <v>0</v>
      </c>
      <c r="AA57" s="75">
        <f t="shared" si="50"/>
        <v>0.08</v>
      </c>
      <c r="AB57" s="75">
        <f t="shared" si="51"/>
        <v>0</v>
      </c>
      <c r="AC57" s="75" t="b">
        <f t="shared" si="52"/>
        <v>0</v>
      </c>
      <c r="AD57" s="75">
        <f t="shared" si="53"/>
        <v>0</v>
      </c>
      <c r="AE57" s="81"/>
      <c r="AF57" s="83"/>
      <c r="AG57" s="43"/>
      <c r="AH57" s="43"/>
      <c r="AI57" s="43"/>
      <c r="AJ57" s="48"/>
    </row>
    <row r="58" spans="3:36" s="123" customFormat="1" ht="42.75" customHeight="1" x14ac:dyDescent="0.2">
      <c r="C58" s="242" t="s">
        <v>113</v>
      </c>
      <c r="D58" s="244" t="s">
        <v>292</v>
      </c>
      <c r="E58" s="244" t="s">
        <v>235</v>
      </c>
      <c r="F58" s="288" t="s">
        <v>417</v>
      </c>
      <c r="G58" s="285" t="s">
        <v>487</v>
      </c>
      <c r="H58" s="292"/>
      <c r="I58" s="292"/>
      <c r="J58" s="285" t="s">
        <v>496</v>
      </c>
      <c r="K58" s="289" t="s">
        <v>468</v>
      </c>
      <c r="L58" s="262"/>
      <c r="M58" s="5"/>
      <c r="N58" s="290"/>
      <c r="O58" s="290"/>
      <c r="P58" s="5"/>
      <c r="Q58" s="69" t="str">
        <f t="shared" si="45"/>
        <v/>
      </c>
      <c r="R58" s="137">
        <v>0.05</v>
      </c>
      <c r="S58" s="129"/>
      <c r="W58" s="74">
        <f t="shared" si="46"/>
        <v>0.05</v>
      </c>
      <c r="X58" s="75">
        <f t="shared" si="47"/>
        <v>0</v>
      </c>
      <c r="Y58" s="75">
        <f t="shared" si="48"/>
        <v>0</v>
      </c>
      <c r="Z58" s="75">
        <f t="shared" si="49"/>
        <v>0</v>
      </c>
      <c r="AA58" s="75">
        <f t="shared" si="50"/>
        <v>0.05</v>
      </c>
      <c r="AB58" s="75">
        <f t="shared" si="51"/>
        <v>0</v>
      </c>
      <c r="AC58" s="75" t="b">
        <f t="shared" si="52"/>
        <v>0</v>
      </c>
      <c r="AD58" s="75">
        <f t="shared" si="53"/>
        <v>0</v>
      </c>
      <c r="AE58" s="81"/>
      <c r="AF58" s="83"/>
      <c r="AG58" s="43"/>
      <c r="AH58" s="43"/>
      <c r="AI58" s="43"/>
      <c r="AJ58" s="48"/>
    </row>
    <row r="59" spans="3:36" s="123" customFormat="1" ht="27" hidden="1" customHeight="1" x14ac:dyDescent="0.2">
      <c r="C59" s="242" t="s">
        <v>205</v>
      </c>
      <c r="D59" s="257" t="s">
        <v>126</v>
      </c>
      <c r="E59" s="244" t="s">
        <v>141</v>
      </c>
      <c r="F59" s="291"/>
      <c r="G59" s="291"/>
      <c r="H59" s="291"/>
      <c r="I59" s="291"/>
      <c r="J59" s="291"/>
      <c r="K59" s="289"/>
      <c r="L59" s="262" t="s">
        <v>358</v>
      </c>
      <c r="M59" s="223"/>
      <c r="N59" s="223"/>
      <c r="O59" s="223"/>
      <c r="P59" s="223"/>
      <c r="Q59" s="69" t="str">
        <f t="shared" si="45"/>
        <v/>
      </c>
      <c r="R59" s="137">
        <v>0.04</v>
      </c>
      <c r="S59" s="129"/>
      <c r="W59" s="74">
        <f t="shared" si="46"/>
        <v>0.04</v>
      </c>
      <c r="X59" s="75">
        <f t="shared" si="47"/>
        <v>0</v>
      </c>
      <c r="Y59" s="75">
        <f t="shared" si="48"/>
        <v>0</v>
      </c>
      <c r="Z59" s="75">
        <f t="shared" si="49"/>
        <v>0</v>
      </c>
      <c r="AA59" s="75">
        <f t="shared" si="50"/>
        <v>0</v>
      </c>
      <c r="AB59" s="75">
        <f t="shared" si="51"/>
        <v>0</v>
      </c>
      <c r="AC59" s="75">
        <f t="shared" si="52"/>
        <v>0</v>
      </c>
      <c r="AD59" s="75">
        <f t="shared" si="53"/>
        <v>0</v>
      </c>
      <c r="AE59" s="146"/>
      <c r="AF59" s="87">
        <f>AF49*AG49</f>
        <v>0.15200000000000002</v>
      </c>
      <c r="AG59" s="147"/>
      <c r="AH59" s="147"/>
      <c r="AI59" s="147"/>
      <c r="AJ59" s="148"/>
    </row>
    <row r="60" spans="3:36" s="123" customFormat="1" ht="30" customHeight="1" x14ac:dyDescent="0.2">
      <c r="C60" s="517" t="s">
        <v>215</v>
      </c>
      <c r="D60" s="490"/>
      <c r="E60" s="490"/>
      <c r="F60" s="490"/>
      <c r="G60" s="490"/>
      <c r="H60" s="490"/>
      <c r="I60" s="490"/>
      <c r="J60" s="490"/>
      <c r="K60" s="490"/>
      <c r="L60" s="490"/>
      <c r="M60" s="490"/>
      <c r="N60" s="490"/>
      <c r="O60" s="490"/>
      <c r="P60" s="490"/>
      <c r="Q60" s="524"/>
      <c r="R60" s="161">
        <v>0.12</v>
      </c>
      <c r="S60" s="61">
        <f>SUM(R61:R69)</f>
        <v>1</v>
      </c>
    </row>
    <row r="61" spans="3:36" s="123" customFormat="1" ht="60" customHeight="1" x14ac:dyDescent="0.2">
      <c r="C61" s="242" t="s">
        <v>26</v>
      </c>
      <c r="D61" s="244" t="s">
        <v>291</v>
      </c>
      <c r="E61" s="244" t="s">
        <v>243</v>
      </c>
      <c r="F61" s="288" t="s">
        <v>469</v>
      </c>
      <c r="G61" s="259" t="s">
        <v>508</v>
      </c>
      <c r="H61" s="259" t="s">
        <v>507</v>
      </c>
      <c r="I61" s="259" t="s">
        <v>481</v>
      </c>
      <c r="J61" s="259" t="s">
        <v>482</v>
      </c>
      <c r="K61" s="289" t="s">
        <v>468</v>
      </c>
      <c r="L61" s="262"/>
      <c r="M61" s="6"/>
      <c r="N61" s="6"/>
      <c r="O61" s="6"/>
      <c r="P61" s="6"/>
      <c r="Q61" s="69" t="str">
        <f>IF(Y61&gt;1,"?",(IF(AD61&gt;0,"?","")))</f>
        <v/>
      </c>
      <c r="R61" s="137">
        <v>0.15</v>
      </c>
      <c r="S61" s="129"/>
      <c r="W61" s="74">
        <f>R61</f>
        <v>0.15</v>
      </c>
      <c r="X61" s="75">
        <f>IF(P61&lt;&gt;"",1,IF(O61&lt;&gt;"",2/3,IF(N61&lt;&gt;"",1/3,0)))*W61*20</f>
        <v>0</v>
      </c>
      <c r="Y61" s="75">
        <f>IF(L61="",IF(M61&lt;&gt;"",1,0)+IF(N61&lt;&gt;"",1,0)+IF(O61&lt;&gt;"",1,0)+IF(P61&lt;&gt;"",1,0),0)</f>
        <v>0</v>
      </c>
      <c r="Z61" s="75">
        <f>IF(L61&lt;&gt;"",0,IF(M61="",(X61/(W61*20)),0.02+(X61/(W61*20))))</f>
        <v>0</v>
      </c>
      <c r="AA61" s="75">
        <f>IF(L61&lt;&gt;"",0,W61)</f>
        <v>0.15</v>
      </c>
      <c r="AB61" s="75">
        <f>IF(Q61&lt;&gt;"",1,0)</f>
        <v>0</v>
      </c>
      <c r="AC61" s="75" t="b">
        <f>IF(L61="",OR(M61&lt;&gt;"",N61&lt;&gt;"",O61&lt;&gt;"",P61&lt;&gt;""),0)</f>
        <v>0</v>
      </c>
      <c r="AD61" s="75">
        <f>IF(L61&lt;&gt;"",IF(M61&lt;&gt;"",1,0)+IF(N61&lt;&gt;"",1,0)+IF(O61&lt;&gt;"",1,0)+IF(P61&lt;&gt;"",1,0),0)</f>
        <v>0</v>
      </c>
      <c r="AE61" s="75" t="b">
        <f>OR(AC61=FALSE,AC62=FALSE,AC63=FALSE,AC64=FALSE,AC65=FALSE,AC66=FALSE,AC67=FALSE,AC68=FALSE,AC69=FALSE)</f>
        <v>1</v>
      </c>
      <c r="AF61" s="76">
        <f>SUM(AA61:AA69)</f>
        <v>0.15</v>
      </c>
      <c r="AG61" s="77">
        <f>R60</f>
        <v>0.12</v>
      </c>
      <c r="AH61" s="75">
        <f>SUM(Z61:Z69)</f>
        <v>0</v>
      </c>
      <c r="AI61" s="75">
        <f>IF(SUM(Y61:Y69)=0,0,1)</f>
        <v>0</v>
      </c>
      <c r="AJ61" s="78">
        <f>IF(AI61=1,SUMPRODUCT(X61:X69,Y61:Y69)/SUMPRODUCT(W61:W69,Y61:Y69),0)</f>
        <v>0</v>
      </c>
    </row>
    <row r="62" spans="3:36" s="123" customFormat="1" ht="52.15" hidden="1" customHeight="1" x14ac:dyDescent="0.2">
      <c r="C62" s="242" t="s">
        <v>27</v>
      </c>
      <c r="D62" s="244" t="s">
        <v>290</v>
      </c>
      <c r="E62" s="244" t="s">
        <v>242</v>
      </c>
      <c r="F62" s="291"/>
      <c r="G62" s="291"/>
      <c r="H62" s="291"/>
      <c r="I62" s="291"/>
      <c r="J62" s="291"/>
      <c r="K62" s="289"/>
      <c r="L62" s="262" t="s">
        <v>136</v>
      </c>
      <c r="M62" s="293"/>
      <c r="N62" s="293"/>
      <c r="O62" s="293"/>
      <c r="P62" s="293"/>
      <c r="Q62" s="69" t="str">
        <f t="shared" ref="Q62:Q69" si="54">IF(Y62&gt;1,"?",(IF(AD62&gt;0,"?","")))</f>
        <v/>
      </c>
      <c r="R62" s="137">
        <v>0.15</v>
      </c>
      <c r="S62" s="129"/>
      <c r="W62" s="74">
        <f t="shared" ref="W62:W69" si="55">R62</f>
        <v>0.15</v>
      </c>
      <c r="X62" s="75">
        <f t="shared" ref="X62:X69" si="56">IF(P62&lt;&gt;"",1,IF(O62&lt;&gt;"",2/3,IF(N62&lt;&gt;"",1/3,0)))*W62*20</f>
        <v>0</v>
      </c>
      <c r="Y62" s="75">
        <f t="shared" ref="Y62:Y69" si="57">IF(L62="",IF(M62&lt;&gt;"",1,0)+IF(N62&lt;&gt;"",1,0)+IF(O62&lt;&gt;"",1,0)+IF(P62&lt;&gt;"",1,0),0)</f>
        <v>0</v>
      </c>
      <c r="Z62" s="75">
        <f t="shared" ref="Z62:Z69" si="58">IF(L62&lt;&gt;"",0,IF(M62="",(X62/(W62*20)),0.02+(X62/(W62*20))))</f>
        <v>0</v>
      </c>
      <c r="AA62" s="75">
        <f t="shared" ref="AA62:AA69" si="59">IF(L62&lt;&gt;"",0,W62)</f>
        <v>0</v>
      </c>
      <c r="AB62" s="75">
        <f t="shared" ref="AB62:AB69" si="60">IF(Q62&lt;&gt;"",1,0)</f>
        <v>0</v>
      </c>
      <c r="AC62" s="75">
        <f t="shared" ref="AC62:AC69" si="61">IF(L62="",OR(M62&lt;&gt;"",N62&lt;&gt;"",O62&lt;&gt;"",P62&lt;&gt;""),0)</f>
        <v>0</v>
      </c>
      <c r="AD62" s="75">
        <f t="shared" ref="AD62:AD69" si="62">IF(L62&lt;&gt;"",IF(M62&lt;&gt;"",1,0)+IF(N62&lt;&gt;"",1,0)+IF(O62&lt;&gt;"",1,0)+IF(P62&lt;&gt;"",1,0),0)</f>
        <v>0</v>
      </c>
      <c r="AE62" s="81"/>
      <c r="AF62" s="82"/>
      <c r="AG62" s="43"/>
      <c r="AH62" s="43"/>
      <c r="AI62" s="43"/>
      <c r="AJ62" s="48"/>
    </row>
    <row r="63" spans="3:36" s="123" customFormat="1" ht="27" hidden="1" customHeight="1" x14ac:dyDescent="0.2">
      <c r="C63" s="242" t="s">
        <v>28</v>
      </c>
      <c r="D63" s="244" t="s">
        <v>289</v>
      </c>
      <c r="E63" s="244" t="s">
        <v>241</v>
      </c>
      <c r="F63" s="291"/>
      <c r="G63" s="291"/>
      <c r="H63" s="291"/>
      <c r="I63" s="291"/>
      <c r="J63" s="291"/>
      <c r="K63" s="289"/>
      <c r="L63" s="262" t="s">
        <v>136</v>
      </c>
      <c r="M63" s="293"/>
      <c r="N63" s="293"/>
      <c r="O63" s="293"/>
      <c r="P63" s="293"/>
      <c r="Q63" s="69" t="str">
        <f t="shared" si="54"/>
        <v/>
      </c>
      <c r="R63" s="137">
        <v>0.15</v>
      </c>
      <c r="S63" s="129"/>
      <c r="W63" s="74">
        <f t="shared" si="55"/>
        <v>0.15</v>
      </c>
      <c r="X63" s="75">
        <f t="shared" si="56"/>
        <v>0</v>
      </c>
      <c r="Y63" s="75">
        <f t="shared" si="57"/>
        <v>0</v>
      </c>
      <c r="Z63" s="75">
        <f t="shared" si="58"/>
        <v>0</v>
      </c>
      <c r="AA63" s="75">
        <f t="shared" si="59"/>
        <v>0</v>
      </c>
      <c r="AB63" s="75">
        <f t="shared" si="60"/>
        <v>0</v>
      </c>
      <c r="AC63" s="75">
        <f t="shared" si="61"/>
        <v>0</v>
      </c>
      <c r="AD63" s="75">
        <f t="shared" si="62"/>
        <v>0</v>
      </c>
      <c r="AE63" s="81"/>
      <c r="AF63" s="83"/>
      <c r="AG63" s="43"/>
      <c r="AH63" s="43"/>
      <c r="AI63" s="43"/>
      <c r="AJ63" s="48"/>
    </row>
    <row r="64" spans="3:36" s="123" customFormat="1" ht="36.75" hidden="1" customHeight="1" x14ac:dyDescent="0.2">
      <c r="C64" s="242" t="s">
        <v>114</v>
      </c>
      <c r="D64" s="244" t="s">
        <v>288</v>
      </c>
      <c r="E64" s="244" t="s">
        <v>240</v>
      </c>
      <c r="F64" s="291"/>
      <c r="G64" s="291"/>
      <c r="H64" s="291"/>
      <c r="I64" s="291"/>
      <c r="J64" s="291"/>
      <c r="K64" s="289"/>
      <c r="L64" s="262" t="s">
        <v>136</v>
      </c>
      <c r="M64" s="293"/>
      <c r="N64" s="293"/>
      <c r="O64" s="293"/>
      <c r="P64" s="293"/>
      <c r="Q64" s="69" t="str">
        <f t="shared" si="54"/>
        <v/>
      </c>
      <c r="R64" s="137">
        <v>0.15</v>
      </c>
      <c r="S64" s="129"/>
      <c r="W64" s="74">
        <f t="shared" si="55"/>
        <v>0.15</v>
      </c>
      <c r="X64" s="75">
        <f t="shared" si="56"/>
        <v>0</v>
      </c>
      <c r="Y64" s="75">
        <f t="shared" si="57"/>
        <v>0</v>
      </c>
      <c r="Z64" s="75">
        <f t="shared" si="58"/>
        <v>0</v>
      </c>
      <c r="AA64" s="75">
        <f t="shared" si="59"/>
        <v>0</v>
      </c>
      <c r="AB64" s="75">
        <f t="shared" si="60"/>
        <v>0</v>
      </c>
      <c r="AC64" s="75">
        <f t="shared" si="61"/>
        <v>0</v>
      </c>
      <c r="AD64" s="75">
        <f t="shared" si="62"/>
        <v>0</v>
      </c>
      <c r="AE64" s="81"/>
      <c r="AF64" s="83"/>
      <c r="AG64" s="43"/>
      <c r="AH64" s="43"/>
      <c r="AI64" s="43"/>
      <c r="AJ64" s="48"/>
    </row>
    <row r="65" spans="3:36" s="123" customFormat="1" ht="27" hidden="1" customHeight="1" x14ac:dyDescent="0.2">
      <c r="C65" s="242" t="s">
        <v>115</v>
      </c>
      <c r="D65" s="244" t="s">
        <v>287</v>
      </c>
      <c r="E65" s="244" t="s">
        <v>239</v>
      </c>
      <c r="F65" s="291"/>
      <c r="G65" s="291"/>
      <c r="H65" s="291"/>
      <c r="I65" s="291"/>
      <c r="J65" s="291"/>
      <c r="K65" s="289"/>
      <c r="L65" s="262" t="s">
        <v>136</v>
      </c>
      <c r="M65" s="293"/>
      <c r="N65" s="293"/>
      <c r="O65" s="293"/>
      <c r="P65" s="293"/>
      <c r="Q65" s="69" t="str">
        <f t="shared" si="54"/>
        <v/>
      </c>
      <c r="R65" s="137">
        <v>0.1</v>
      </c>
      <c r="S65" s="129"/>
      <c r="W65" s="74">
        <f t="shared" si="55"/>
        <v>0.1</v>
      </c>
      <c r="X65" s="75">
        <f t="shared" si="56"/>
        <v>0</v>
      </c>
      <c r="Y65" s="75">
        <f t="shared" si="57"/>
        <v>0</v>
      </c>
      <c r="Z65" s="75">
        <f t="shared" si="58"/>
        <v>0</v>
      </c>
      <c r="AA65" s="75">
        <f t="shared" si="59"/>
        <v>0</v>
      </c>
      <c r="AB65" s="75">
        <f t="shared" si="60"/>
        <v>0</v>
      </c>
      <c r="AC65" s="75">
        <f t="shared" si="61"/>
        <v>0</v>
      </c>
      <c r="AD65" s="75">
        <f t="shared" si="62"/>
        <v>0</v>
      </c>
      <c r="AE65" s="81"/>
      <c r="AF65" s="83"/>
      <c r="AG65" s="43"/>
      <c r="AH65" s="43"/>
      <c r="AI65" s="43"/>
      <c r="AJ65" s="48"/>
    </row>
    <row r="66" spans="3:36" s="123" customFormat="1" ht="27" hidden="1" customHeight="1" x14ac:dyDescent="0.2">
      <c r="C66" s="242" t="s">
        <v>116</v>
      </c>
      <c r="D66" s="244" t="s">
        <v>286</v>
      </c>
      <c r="E66" s="244" t="s">
        <v>238</v>
      </c>
      <c r="F66" s="291"/>
      <c r="G66" s="291"/>
      <c r="H66" s="291"/>
      <c r="I66" s="291"/>
      <c r="J66" s="291"/>
      <c r="K66" s="289"/>
      <c r="L66" s="262" t="s">
        <v>136</v>
      </c>
      <c r="M66" s="293"/>
      <c r="N66" s="293"/>
      <c r="O66" s="293"/>
      <c r="P66" s="293"/>
      <c r="Q66" s="69" t="str">
        <f t="shared" si="54"/>
        <v/>
      </c>
      <c r="R66" s="137">
        <v>0.14000000000000001</v>
      </c>
      <c r="S66" s="129"/>
      <c r="W66" s="74">
        <f t="shared" si="55"/>
        <v>0.14000000000000001</v>
      </c>
      <c r="X66" s="75">
        <f t="shared" si="56"/>
        <v>0</v>
      </c>
      <c r="Y66" s="75">
        <f t="shared" si="57"/>
        <v>0</v>
      </c>
      <c r="Z66" s="75">
        <f t="shared" si="58"/>
        <v>0</v>
      </c>
      <c r="AA66" s="75">
        <f t="shared" si="59"/>
        <v>0</v>
      </c>
      <c r="AB66" s="75">
        <f t="shared" si="60"/>
        <v>0</v>
      </c>
      <c r="AC66" s="75">
        <f t="shared" si="61"/>
        <v>0</v>
      </c>
      <c r="AD66" s="75">
        <f t="shared" si="62"/>
        <v>0</v>
      </c>
      <c r="AE66" s="81"/>
      <c r="AF66" s="83"/>
      <c r="AG66" s="43"/>
      <c r="AH66" s="43"/>
      <c r="AI66" s="43"/>
      <c r="AJ66" s="48"/>
    </row>
    <row r="67" spans="3:36" s="123" customFormat="1" ht="27" hidden="1" customHeight="1" x14ac:dyDescent="0.2">
      <c r="C67" s="242" t="s">
        <v>117</v>
      </c>
      <c r="D67" s="244" t="s">
        <v>285</v>
      </c>
      <c r="E67" s="244" t="s">
        <v>237</v>
      </c>
      <c r="F67" s="291"/>
      <c r="G67" s="291"/>
      <c r="H67" s="291"/>
      <c r="I67" s="291"/>
      <c r="J67" s="291"/>
      <c r="K67" s="289"/>
      <c r="L67" s="262" t="s">
        <v>136</v>
      </c>
      <c r="M67" s="293"/>
      <c r="N67" s="293"/>
      <c r="O67" s="293"/>
      <c r="P67" s="293"/>
      <c r="Q67" s="69" t="str">
        <f t="shared" si="54"/>
        <v/>
      </c>
      <c r="R67" s="137">
        <v>0.05</v>
      </c>
      <c r="S67" s="129"/>
      <c r="W67" s="74">
        <f t="shared" si="55"/>
        <v>0.05</v>
      </c>
      <c r="X67" s="75">
        <f t="shared" si="56"/>
        <v>0</v>
      </c>
      <c r="Y67" s="75">
        <f t="shared" si="57"/>
        <v>0</v>
      </c>
      <c r="Z67" s="75">
        <f t="shared" si="58"/>
        <v>0</v>
      </c>
      <c r="AA67" s="75">
        <f t="shared" si="59"/>
        <v>0</v>
      </c>
      <c r="AB67" s="75">
        <f t="shared" si="60"/>
        <v>0</v>
      </c>
      <c r="AC67" s="75">
        <f t="shared" si="61"/>
        <v>0</v>
      </c>
      <c r="AD67" s="75">
        <f t="shared" si="62"/>
        <v>0</v>
      </c>
      <c r="AE67" s="81"/>
      <c r="AF67" s="83"/>
      <c r="AG67" s="43"/>
      <c r="AH67" s="43"/>
      <c r="AI67" s="43"/>
      <c r="AJ67" s="48"/>
    </row>
    <row r="68" spans="3:36" s="123" customFormat="1" ht="36.75" hidden="1" customHeight="1" x14ac:dyDescent="0.2">
      <c r="C68" s="242" t="s">
        <v>118</v>
      </c>
      <c r="D68" s="244" t="s">
        <v>284</v>
      </c>
      <c r="E68" s="244" t="s">
        <v>236</v>
      </c>
      <c r="F68" s="291"/>
      <c r="G68" s="291"/>
      <c r="H68" s="291"/>
      <c r="I68" s="291"/>
      <c r="J68" s="291"/>
      <c r="K68" s="289"/>
      <c r="L68" s="262" t="s">
        <v>136</v>
      </c>
      <c r="M68" s="293"/>
      <c r="N68" s="293"/>
      <c r="O68" s="293"/>
      <c r="P68" s="293"/>
      <c r="Q68" s="69" t="str">
        <f t="shared" si="54"/>
        <v/>
      </c>
      <c r="R68" s="137">
        <v>0.05</v>
      </c>
      <c r="S68" s="129"/>
      <c r="W68" s="74">
        <f t="shared" si="55"/>
        <v>0.05</v>
      </c>
      <c r="X68" s="75">
        <f t="shared" si="56"/>
        <v>0</v>
      </c>
      <c r="Y68" s="75">
        <f t="shared" si="57"/>
        <v>0</v>
      </c>
      <c r="Z68" s="75">
        <f t="shared" si="58"/>
        <v>0</v>
      </c>
      <c r="AA68" s="75">
        <f t="shared" si="59"/>
        <v>0</v>
      </c>
      <c r="AB68" s="75">
        <f t="shared" si="60"/>
        <v>0</v>
      </c>
      <c r="AC68" s="75">
        <f t="shared" si="61"/>
        <v>0</v>
      </c>
      <c r="AD68" s="75">
        <f t="shared" si="62"/>
        <v>0</v>
      </c>
      <c r="AE68" s="81"/>
      <c r="AF68" s="83"/>
      <c r="AG68" s="43"/>
      <c r="AH68" s="43"/>
      <c r="AI68" s="43"/>
      <c r="AJ68" s="48"/>
    </row>
    <row r="69" spans="3:36" s="123" customFormat="1" ht="27" hidden="1" customHeight="1" x14ac:dyDescent="0.2">
      <c r="C69" s="242" t="s">
        <v>119</v>
      </c>
      <c r="D69" s="257" t="s">
        <v>126</v>
      </c>
      <c r="E69" s="244" t="s">
        <v>141</v>
      </c>
      <c r="F69" s="291"/>
      <c r="G69" s="291"/>
      <c r="H69" s="291"/>
      <c r="I69" s="291"/>
      <c r="J69" s="291"/>
      <c r="K69" s="289"/>
      <c r="L69" s="262" t="s">
        <v>136</v>
      </c>
      <c r="M69" s="293"/>
      <c r="N69" s="293"/>
      <c r="O69" s="293"/>
      <c r="P69" s="293"/>
      <c r="Q69" s="69" t="str">
        <f t="shared" si="54"/>
        <v/>
      </c>
      <c r="R69" s="137">
        <v>0.06</v>
      </c>
      <c r="S69" s="129"/>
      <c r="W69" s="74">
        <f t="shared" si="55"/>
        <v>0.06</v>
      </c>
      <c r="X69" s="75">
        <f t="shared" si="56"/>
        <v>0</v>
      </c>
      <c r="Y69" s="75">
        <f t="shared" si="57"/>
        <v>0</v>
      </c>
      <c r="Z69" s="75">
        <f t="shared" si="58"/>
        <v>0</v>
      </c>
      <c r="AA69" s="75">
        <f t="shared" si="59"/>
        <v>0</v>
      </c>
      <c r="AB69" s="75">
        <f t="shared" si="60"/>
        <v>0</v>
      </c>
      <c r="AC69" s="75">
        <f t="shared" si="61"/>
        <v>0</v>
      </c>
      <c r="AD69" s="75">
        <f t="shared" si="62"/>
        <v>0</v>
      </c>
      <c r="AE69" s="146"/>
      <c r="AF69" s="87">
        <f>AF61*AG61</f>
        <v>1.7999999999999999E-2</v>
      </c>
      <c r="AG69" s="147"/>
      <c r="AH69" s="147"/>
      <c r="AI69" s="147"/>
      <c r="AJ69" s="148"/>
    </row>
    <row r="70" spans="3:36" s="123" customFormat="1" ht="30" hidden="1" customHeight="1" x14ac:dyDescent="0.2">
      <c r="C70" s="517" t="s">
        <v>347</v>
      </c>
      <c r="D70" s="490"/>
      <c r="E70" s="490"/>
      <c r="F70" s="490"/>
      <c r="G70" s="490"/>
      <c r="H70" s="490"/>
      <c r="I70" s="490"/>
      <c r="J70" s="490"/>
      <c r="K70" s="490"/>
      <c r="L70" s="490"/>
      <c r="M70" s="490"/>
      <c r="N70" s="490"/>
      <c r="O70" s="490"/>
      <c r="P70" s="490"/>
      <c r="Q70" s="490"/>
      <c r="R70" s="161">
        <v>0.05</v>
      </c>
      <c r="S70" s="61">
        <f>SUM(R71:R74)</f>
        <v>1</v>
      </c>
    </row>
    <row r="71" spans="3:36" s="123" customFormat="1" ht="36.75" hidden="1" customHeight="1" x14ac:dyDescent="0.2">
      <c r="C71" s="242" t="s">
        <v>120</v>
      </c>
      <c r="D71" s="244" t="s">
        <v>283</v>
      </c>
      <c r="E71" s="244" t="s">
        <v>246</v>
      </c>
      <c r="F71" s="291"/>
      <c r="G71" s="291"/>
      <c r="H71" s="291"/>
      <c r="I71" s="291"/>
      <c r="J71" s="291"/>
      <c r="K71" s="289"/>
      <c r="L71" s="262" t="s">
        <v>136</v>
      </c>
      <c r="M71" s="293"/>
      <c r="N71" s="293"/>
      <c r="O71" s="293"/>
      <c r="P71" s="293"/>
      <c r="Q71" s="69" t="str">
        <f>IF(Y71&gt;1,"?",(IF(AD71&gt;0,"?","")))</f>
        <v/>
      </c>
      <c r="R71" s="137">
        <v>0.3</v>
      </c>
      <c r="S71" s="129"/>
      <c r="W71" s="74">
        <f>R71</f>
        <v>0.3</v>
      </c>
      <c r="X71" s="75">
        <f>IF(P71&lt;&gt;"",1,IF(O71&lt;&gt;"",2/3,IF(N71&lt;&gt;"",1/3,0)))*W71*20</f>
        <v>0</v>
      </c>
      <c r="Y71" s="75">
        <f>IF(L71="",IF(M71&lt;&gt;"",1,0)+IF(N71&lt;&gt;"",1,0)+IF(O71&lt;&gt;"",1,0)+IF(P71&lt;&gt;"",1,0),0)</f>
        <v>0</v>
      </c>
      <c r="Z71" s="75">
        <f>IF(L71&lt;&gt;"",0,IF(M71="",(X71/(W71*20)),0.02+(X71/(W71*20))))</f>
        <v>0</v>
      </c>
      <c r="AA71" s="75">
        <f>IF(L71&lt;&gt;"",0,W71)</f>
        <v>0</v>
      </c>
      <c r="AB71" s="75">
        <f>IF(Q71&lt;&gt;"",1,0)</f>
        <v>0</v>
      </c>
      <c r="AC71" s="75">
        <f>IF(L71="",OR(M71&lt;&gt;"",N71&lt;&gt;"",O71&lt;&gt;"",P71&lt;&gt;""),0)</f>
        <v>0</v>
      </c>
      <c r="AD71" s="75">
        <f>IF(L71&lt;&gt;"",IF(M71&lt;&gt;"",1,0)+IF(N71&lt;&gt;"",1,0)+IF(O71&lt;&gt;"",1,0)+IF(P71&lt;&gt;"",1,0),0)</f>
        <v>0</v>
      </c>
      <c r="AE71" s="75" t="b">
        <f>OR(AC71=FALSE,AC72=FALSE,AC73=FALSE,AC74=FALSE)</f>
        <v>0</v>
      </c>
      <c r="AF71" s="76">
        <f>SUM(AA71:AA74)</f>
        <v>0</v>
      </c>
      <c r="AG71" s="77">
        <f>R70</f>
        <v>0.05</v>
      </c>
      <c r="AH71" s="75">
        <f>SUM(Z71:Z74)</f>
        <v>0</v>
      </c>
      <c r="AI71" s="75">
        <f>IF(SUM(Y71:Y74)=0,0,1)</f>
        <v>0</v>
      </c>
      <c r="AJ71" s="78">
        <f>IF(AI71=1,SUMPRODUCT(X71:X74,Y71:Y74)/SUMPRODUCT(W71:W74,Y71:Y74),0)</f>
        <v>0</v>
      </c>
    </row>
    <row r="72" spans="3:36" s="123" customFormat="1" ht="36.75" hidden="1" customHeight="1" x14ac:dyDescent="0.2">
      <c r="C72" s="242" t="s">
        <v>121</v>
      </c>
      <c r="D72" s="244" t="s">
        <v>282</v>
      </c>
      <c r="E72" s="244" t="s">
        <v>245</v>
      </c>
      <c r="F72" s="291"/>
      <c r="G72" s="291"/>
      <c r="H72" s="291"/>
      <c r="I72" s="291"/>
      <c r="J72" s="291"/>
      <c r="K72" s="289"/>
      <c r="L72" s="262" t="s">
        <v>136</v>
      </c>
      <c r="M72" s="293"/>
      <c r="N72" s="293"/>
      <c r="O72" s="293"/>
      <c r="P72" s="293"/>
      <c r="Q72" s="69" t="str">
        <f t="shared" ref="Q72:Q73" si="63">IF(Y72&gt;1,"?",(IF(AD72&gt;0,"?","")))</f>
        <v/>
      </c>
      <c r="R72" s="137">
        <v>0.3</v>
      </c>
      <c r="S72" s="129"/>
      <c r="W72" s="74">
        <f t="shared" ref="W72:W74" si="64">R72</f>
        <v>0.3</v>
      </c>
      <c r="X72" s="75">
        <f t="shared" ref="X72:X74" si="65">IF(P72&lt;&gt;"",1,IF(O72&lt;&gt;"",2/3,IF(N72&lt;&gt;"",1/3,0)))*W72*20</f>
        <v>0</v>
      </c>
      <c r="Y72" s="75">
        <f t="shared" ref="Y72:Y74" si="66">IF(L72="",IF(M72&lt;&gt;"",1,0)+IF(N72&lt;&gt;"",1,0)+IF(O72&lt;&gt;"",1,0)+IF(P72&lt;&gt;"",1,0),0)</f>
        <v>0</v>
      </c>
      <c r="Z72" s="75">
        <f t="shared" ref="Z72:Z74" si="67">IF(L72&lt;&gt;"",0,IF(M72="",(X72/(W72*20)),0.02+(X72/(W72*20))))</f>
        <v>0</v>
      </c>
      <c r="AA72" s="75">
        <f t="shared" ref="AA72:AA74" si="68">IF(L72&lt;&gt;"",0,W72)</f>
        <v>0</v>
      </c>
      <c r="AB72" s="75">
        <f t="shared" ref="AB72:AB74" si="69">IF(Q72&lt;&gt;"",1,0)</f>
        <v>0</v>
      </c>
      <c r="AC72" s="75">
        <f t="shared" ref="AC72:AC74" si="70">IF(L72="",OR(M72&lt;&gt;"",N72&lt;&gt;"",O72&lt;&gt;"",P72&lt;&gt;""),0)</f>
        <v>0</v>
      </c>
      <c r="AD72" s="75">
        <f t="shared" ref="AD72:AD74" si="71">IF(L72&lt;&gt;"",IF(M72&lt;&gt;"",1,0)+IF(N72&lt;&gt;"",1,0)+IF(O72&lt;&gt;"",1,0)+IF(P72&lt;&gt;"",1,0),0)</f>
        <v>0</v>
      </c>
      <c r="AE72" s="81"/>
      <c r="AF72" s="82"/>
      <c r="AG72" s="43"/>
      <c r="AH72" s="43"/>
      <c r="AI72" s="43"/>
      <c r="AJ72" s="48"/>
    </row>
    <row r="73" spans="3:36" s="123" customFormat="1" ht="36.75" hidden="1" customHeight="1" x14ac:dyDescent="0.2">
      <c r="C73" s="242" t="s">
        <v>122</v>
      </c>
      <c r="D73" s="244" t="s">
        <v>281</v>
      </c>
      <c r="E73" s="244" t="s">
        <v>244</v>
      </c>
      <c r="F73" s="291"/>
      <c r="G73" s="291"/>
      <c r="H73" s="291"/>
      <c r="I73" s="291"/>
      <c r="J73" s="291"/>
      <c r="K73" s="289"/>
      <c r="L73" s="262" t="s">
        <v>136</v>
      </c>
      <c r="M73" s="293"/>
      <c r="N73" s="293"/>
      <c r="O73" s="293"/>
      <c r="P73" s="293"/>
      <c r="Q73" s="69" t="str">
        <f t="shared" si="63"/>
        <v/>
      </c>
      <c r="R73" s="137">
        <v>0.27</v>
      </c>
      <c r="S73" s="129"/>
      <c r="W73" s="74">
        <f t="shared" si="64"/>
        <v>0.27</v>
      </c>
      <c r="X73" s="75">
        <f t="shared" si="65"/>
        <v>0</v>
      </c>
      <c r="Y73" s="75">
        <f t="shared" si="66"/>
        <v>0</v>
      </c>
      <c r="Z73" s="75">
        <f t="shared" si="67"/>
        <v>0</v>
      </c>
      <c r="AA73" s="75">
        <f t="shared" si="68"/>
        <v>0</v>
      </c>
      <c r="AB73" s="75">
        <f t="shared" si="69"/>
        <v>0</v>
      </c>
      <c r="AC73" s="75">
        <f t="shared" si="70"/>
        <v>0</v>
      </c>
      <c r="AD73" s="75">
        <f t="shared" si="71"/>
        <v>0</v>
      </c>
      <c r="AE73" s="81"/>
      <c r="AF73" s="83"/>
      <c r="AG73" s="43"/>
      <c r="AH73" s="43"/>
      <c r="AI73" s="43"/>
      <c r="AJ73" s="48"/>
    </row>
    <row r="74" spans="3:36" s="123" customFormat="1" ht="27" hidden="1" customHeight="1" x14ac:dyDescent="0.2">
      <c r="C74" s="242" t="s">
        <v>123</v>
      </c>
      <c r="D74" s="257" t="s">
        <v>126</v>
      </c>
      <c r="E74" s="244" t="s">
        <v>141</v>
      </c>
      <c r="F74" s="291"/>
      <c r="G74" s="291"/>
      <c r="H74" s="291"/>
      <c r="I74" s="291"/>
      <c r="J74" s="291"/>
      <c r="K74" s="289"/>
      <c r="L74" s="262" t="s">
        <v>136</v>
      </c>
      <c r="M74" s="293"/>
      <c r="N74" s="293"/>
      <c r="O74" s="293"/>
      <c r="P74" s="293"/>
      <c r="Q74" s="69" t="str">
        <f>IF(Y74&gt;1,"?",(IF(AD74&gt;0,"?","")))</f>
        <v/>
      </c>
      <c r="R74" s="137">
        <v>0.13</v>
      </c>
      <c r="S74" s="129"/>
      <c r="W74" s="74">
        <f t="shared" si="64"/>
        <v>0.13</v>
      </c>
      <c r="X74" s="75">
        <f t="shared" si="65"/>
        <v>0</v>
      </c>
      <c r="Y74" s="75">
        <f t="shared" si="66"/>
        <v>0</v>
      </c>
      <c r="Z74" s="75">
        <f t="shared" si="67"/>
        <v>0</v>
      </c>
      <c r="AA74" s="75">
        <f t="shared" si="68"/>
        <v>0</v>
      </c>
      <c r="AB74" s="75">
        <f t="shared" si="69"/>
        <v>0</v>
      </c>
      <c r="AC74" s="75">
        <f t="shared" si="70"/>
        <v>0</v>
      </c>
      <c r="AD74" s="75">
        <f t="shared" si="71"/>
        <v>0</v>
      </c>
      <c r="AE74" s="146"/>
      <c r="AF74" s="87">
        <f>AF71*AG71</f>
        <v>0</v>
      </c>
      <c r="AG74" s="147"/>
      <c r="AH74" s="147"/>
      <c r="AI74" s="147"/>
      <c r="AJ74" s="148"/>
    </row>
    <row r="75" spans="3:36" s="123" customFormat="1" ht="30" hidden="1" customHeight="1" x14ac:dyDescent="0.2">
      <c r="C75" s="517" t="s">
        <v>202</v>
      </c>
      <c r="D75" s="490"/>
      <c r="E75" s="490"/>
      <c r="F75" s="490"/>
      <c r="G75" s="490"/>
      <c r="H75" s="490"/>
      <c r="I75" s="490"/>
      <c r="J75" s="490"/>
      <c r="K75" s="490"/>
      <c r="L75" s="490"/>
      <c r="M75" s="490"/>
      <c r="N75" s="490"/>
      <c r="O75" s="490"/>
      <c r="P75" s="490"/>
      <c r="Q75" s="490"/>
      <c r="R75" s="134">
        <v>0.08</v>
      </c>
      <c r="S75" s="61">
        <f>SUM(R76:R81)</f>
        <v>1.0000000000000002</v>
      </c>
    </row>
    <row r="76" spans="3:36" s="123" customFormat="1" ht="36.75" hidden="1" customHeight="1" x14ac:dyDescent="0.2">
      <c r="C76" s="242" t="s">
        <v>247</v>
      </c>
      <c r="D76" s="244" t="s">
        <v>280</v>
      </c>
      <c r="E76" s="244" t="s">
        <v>257</v>
      </c>
      <c r="F76" s="244"/>
      <c r="G76" s="244"/>
      <c r="H76" s="244"/>
      <c r="I76" s="244"/>
      <c r="J76" s="244"/>
      <c r="K76" s="245"/>
      <c r="L76" s="294" t="s">
        <v>136</v>
      </c>
      <c r="M76" s="223"/>
      <c r="N76" s="223"/>
      <c r="O76" s="223"/>
      <c r="P76" s="223"/>
      <c r="Q76" s="69" t="str">
        <f>IF(Y76&gt;1,"?",(IF(AD76&gt;0,"?","")))</f>
        <v/>
      </c>
      <c r="R76" s="137">
        <v>0.16</v>
      </c>
      <c r="S76" s="129"/>
      <c r="W76" s="74">
        <f>R76</f>
        <v>0.16</v>
      </c>
      <c r="X76" s="75">
        <f>IF(P76&lt;&gt;"",1,IF(O76&lt;&gt;"",2/3,IF(N76&lt;&gt;"",1/3,0)))*W76*20</f>
        <v>0</v>
      </c>
      <c r="Y76" s="75">
        <f>IF(L76="",IF(M76&lt;&gt;"",1,0)+IF(N76&lt;&gt;"",1,0)+IF(O76&lt;&gt;"",1,0)+IF(P76&lt;&gt;"",1,0),0)</f>
        <v>0</v>
      </c>
      <c r="Z76" s="75">
        <f>IF(L76&lt;&gt;"",0,IF(M76="",(X76/(W76*20)),0.02+(X76/(W76*20))))</f>
        <v>0</v>
      </c>
      <c r="AA76" s="75">
        <f>IF(L76&lt;&gt;"",0,W76)</f>
        <v>0</v>
      </c>
      <c r="AB76" s="75">
        <f>IF(Q76&lt;&gt;"",1,0)</f>
        <v>0</v>
      </c>
      <c r="AC76" s="75">
        <f>IF(L76="",OR(M76&lt;&gt;"",N76&lt;&gt;"",O76&lt;&gt;"",P76&lt;&gt;""),0)</f>
        <v>0</v>
      </c>
      <c r="AD76" s="75">
        <f>IF(L76&lt;&gt;"",IF(M76&lt;&gt;"",1,0)+IF(N76&lt;&gt;"",1,0)+IF(O76&lt;&gt;"",1,0)+IF(P76&lt;&gt;"",1,0),0)</f>
        <v>0</v>
      </c>
      <c r="AE76" s="75" t="b">
        <f>OR(AC76=FALSE,AC77=FALSE,AC78=FALSE,AC79=FALSE,AC80=FALSE,AC81=FALSE)</f>
        <v>0</v>
      </c>
      <c r="AF76" s="76">
        <f>SUM(AA76:AA81)</f>
        <v>0</v>
      </c>
      <c r="AG76" s="77">
        <f>R75</f>
        <v>0.08</v>
      </c>
      <c r="AH76" s="75">
        <f>SUM(Z76:Z81)</f>
        <v>0</v>
      </c>
      <c r="AI76" s="75">
        <f>IF(SUM(Y76:Y81)=0,0,1)</f>
        <v>0</v>
      </c>
      <c r="AJ76" s="78">
        <f>IF(AI76=1,SUMPRODUCT(X76:X81,Y76:Y81)/SUMPRODUCT(W76:W81,Y76:Y81),0)</f>
        <v>0</v>
      </c>
    </row>
    <row r="77" spans="3:36" s="123" customFormat="1" ht="27" hidden="1" customHeight="1" x14ac:dyDescent="0.2">
      <c r="C77" s="242" t="s">
        <v>248</v>
      </c>
      <c r="D77" s="244" t="s">
        <v>279</v>
      </c>
      <c r="E77" s="244" t="s">
        <v>256</v>
      </c>
      <c r="F77" s="244"/>
      <c r="G77" s="244"/>
      <c r="H77" s="244"/>
      <c r="I77" s="244"/>
      <c r="J77" s="244"/>
      <c r="K77" s="245"/>
      <c r="L77" s="294" t="s">
        <v>136</v>
      </c>
      <c r="M77" s="223"/>
      <c r="N77" s="223"/>
      <c r="O77" s="223"/>
      <c r="P77" s="223"/>
      <c r="Q77" s="69" t="str">
        <f t="shared" ref="Q77:Q81" si="72">IF(Y77&gt;1,"?",(IF(AD77&gt;0,"?","")))</f>
        <v/>
      </c>
      <c r="R77" s="137">
        <v>0.2</v>
      </c>
      <c r="S77" s="129"/>
      <c r="W77" s="74">
        <f t="shared" ref="W77:W81" si="73">R77</f>
        <v>0.2</v>
      </c>
      <c r="X77" s="75">
        <f t="shared" ref="X77:X80" si="74">IF(P77&lt;&gt;"",1,IF(O77&lt;&gt;"",2/3,IF(N77&lt;&gt;"",1/3,0)))*W77*20</f>
        <v>0</v>
      </c>
      <c r="Y77" s="75">
        <f t="shared" ref="Y77:Y80" si="75">IF(L77="",IF(M77&lt;&gt;"",1,0)+IF(N77&lt;&gt;"",1,0)+IF(O77&lt;&gt;"",1,0)+IF(P77&lt;&gt;"",1,0),0)</f>
        <v>0</v>
      </c>
      <c r="Z77" s="75">
        <f t="shared" ref="Z77:Z81" si="76">IF(L77&lt;&gt;"",0,IF(M77="",(X77/(W77*20)),0.02+(X77/(W77*20))))</f>
        <v>0</v>
      </c>
      <c r="AA77" s="75">
        <f t="shared" ref="AA77:AA81" si="77">IF(L77&lt;&gt;"",0,W77)</f>
        <v>0</v>
      </c>
      <c r="AB77" s="75">
        <f t="shared" ref="AB77:AB81" si="78">IF(Q77&lt;&gt;"",1,0)</f>
        <v>0</v>
      </c>
      <c r="AC77" s="75">
        <f t="shared" ref="AC77:AC80" si="79">IF(L77="",OR(M77&lt;&gt;"",N77&lt;&gt;"",O77&lt;&gt;"",P77&lt;&gt;""),0)</f>
        <v>0</v>
      </c>
      <c r="AD77" s="75">
        <f t="shared" ref="AD77:AD80" si="80">IF(L77&lt;&gt;"",IF(M77&lt;&gt;"",1,0)+IF(N77&lt;&gt;"",1,0)+IF(O77&lt;&gt;"",1,0)+IF(P77&lt;&gt;"",1,0),0)</f>
        <v>0</v>
      </c>
      <c r="AE77" s="81"/>
      <c r="AF77" s="82"/>
      <c r="AG77" s="43"/>
      <c r="AH77" s="43"/>
      <c r="AI77" s="43"/>
      <c r="AJ77" s="48"/>
    </row>
    <row r="78" spans="3:36" s="123" customFormat="1" ht="36.75" hidden="1" customHeight="1" x14ac:dyDescent="0.2">
      <c r="C78" s="242" t="s">
        <v>249</v>
      </c>
      <c r="D78" s="244" t="s">
        <v>278</v>
      </c>
      <c r="E78" s="244" t="s">
        <v>255</v>
      </c>
      <c r="F78" s="244"/>
      <c r="G78" s="244"/>
      <c r="H78" s="244"/>
      <c r="I78" s="244"/>
      <c r="J78" s="244"/>
      <c r="K78" s="245"/>
      <c r="L78" s="294" t="s">
        <v>136</v>
      </c>
      <c r="M78" s="223"/>
      <c r="N78" s="223"/>
      <c r="O78" s="223"/>
      <c r="P78" s="223"/>
      <c r="Q78" s="69" t="str">
        <f t="shared" si="72"/>
        <v/>
      </c>
      <c r="R78" s="137">
        <v>0.2</v>
      </c>
      <c r="S78" s="129"/>
      <c r="W78" s="74">
        <f t="shared" si="73"/>
        <v>0.2</v>
      </c>
      <c r="X78" s="75">
        <f t="shared" si="74"/>
        <v>0</v>
      </c>
      <c r="Y78" s="75">
        <f t="shared" si="75"/>
        <v>0</v>
      </c>
      <c r="Z78" s="75">
        <f t="shared" si="76"/>
        <v>0</v>
      </c>
      <c r="AA78" s="75">
        <f t="shared" si="77"/>
        <v>0</v>
      </c>
      <c r="AB78" s="75">
        <f t="shared" si="78"/>
        <v>0</v>
      </c>
      <c r="AC78" s="75">
        <f t="shared" si="79"/>
        <v>0</v>
      </c>
      <c r="AD78" s="75">
        <f t="shared" si="80"/>
        <v>0</v>
      </c>
      <c r="AE78" s="81"/>
      <c r="AF78" s="83"/>
      <c r="AG78" s="43"/>
      <c r="AH78" s="43"/>
      <c r="AI78" s="43"/>
      <c r="AJ78" s="48"/>
    </row>
    <row r="79" spans="3:36" s="123" customFormat="1" ht="36.75" hidden="1" customHeight="1" x14ac:dyDescent="0.2">
      <c r="C79" s="242" t="s">
        <v>250</v>
      </c>
      <c r="D79" s="244" t="s">
        <v>277</v>
      </c>
      <c r="E79" s="244" t="s">
        <v>254</v>
      </c>
      <c r="F79" s="244"/>
      <c r="G79" s="244"/>
      <c r="H79" s="244"/>
      <c r="I79" s="244"/>
      <c r="J79" s="244"/>
      <c r="K79" s="245"/>
      <c r="L79" s="294" t="s">
        <v>136</v>
      </c>
      <c r="M79" s="223"/>
      <c r="N79" s="223"/>
      <c r="O79" s="223"/>
      <c r="P79" s="223"/>
      <c r="Q79" s="69" t="str">
        <f t="shared" si="72"/>
        <v/>
      </c>
      <c r="R79" s="137">
        <v>0.15</v>
      </c>
      <c r="S79" s="129"/>
      <c r="W79" s="74">
        <f t="shared" si="73"/>
        <v>0.15</v>
      </c>
      <c r="X79" s="75">
        <f t="shared" si="74"/>
        <v>0</v>
      </c>
      <c r="Y79" s="75">
        <f t="shared" si="75"/>
        <v>0</v>
      </c>
      <c r="Z79" s="75">
        <f t="shared" si="76"/>
        <v>0</v>
      </c>
      <c r="AA79" s="75">
        <f t="shared" si="77"/>
        <v>0</v>
      </c>
      <c r="AB79" s="75">
        <f t="shared" si="78"/>
        <v>0</v>
      </c>
      <c r="AC79" s="75">
        <f t="shared" si="79"/>
        <v>0</v>
      </c>
      <c r="AD79" s="75">
        <f t="shared" si="80"/>
        <v>0</v>
      </c>
      <c r="AE79" s="81"/>
      <c r="AF79" s="83"/>
      <c r="AG79" s="43"/>
      <c r="AH79" s="43"/>
      <c r="AI79" s="43"/>
      <c r="AJ79" s="48"/>
    </row>
    <row r="80" spans="3:36" s="123" customFormat="1" ht="27" hidden="1" customHeight="1" x14ac:dyDescent="0.2">
      <c r="C80" s="242" t="s">
        <v>251</v>
      </c>
      <c r="D80" s="244" t="s">
        <v>276</v>
      </c>
      <c r="E80" s="244" t="s">
        <v>253</v>
      </c>
      <c r="F80" s="244"/>
      <c r="G80" s="244"/>
      <c r="H80" s="244"/>
      <c r="I80" s="244"/>
      <c r="J80" s="244"/>
      <c r="K80" s="245"/>
      <c r="L80" s="294" t="s">
        <v>136</v>
      </c>
      <c r="M80" s="223"/>
      <c r="N80" s="223"/>
      <c r="O80" s="223"/>
      <c r="P80" s="223"/>
      <c r="Q80" s="69" t="str">
        <f t="shared" si="72"/>
        <v/>
      </c>
      <c r="R80" s="137">
        <v>0.2</v>
      </c>
      <c r="S80" s="129"/>
      <c r="W80" s="74">
        <f t="shared" si="73"/>
        <v>0.2</v>
      </c>
      <c r="X80" s="75">
        <f t="shared" si="74"/>
        <v>0</v>
      </c>
      <c r="Y80" s="75">
        <f t="shared" si="75"/>
        <v>0</v>
      </c>
      <c r="Z80" s="75">
        <f t="shared" si="76"/>
        <v>0</v>
      </c>
      <c r="AA80" s="75">
        <f t="shared" si="77"/>
        <v>0</v>
      </c>
      <c r="AB80" s="75">
        <f t="shared" si="78"/>
        <v>0</v>
      </c>
      <c r="AC80" s="75">
        <f t="shared" si="79"/>
        <v>0</v>
      </c>
      <c r="AD80" s="75">
        <f t="shared" si="80"/>
        <v>0</v>
      </c>
      <c r="AE80" s="81"/>
      <c r="AF80" s="83"/>
      <c r="AG80" s="43"/>
      <c r="AH80" s="43"/>
      <c r="AI80" s="43"/>
      <c r="AJ80" s="48"/>
    </row>
    <row r="81" spans="3:36" s="123" customFormat="1" ht="27" hidden="1" customHeight="1" x14ac:dyDescent="0.2">
      <c r="C81" s="242" t="s">
        <v>252</v>
      </c>
      <c r="D81" s="257" t="s">
        <v>126</v>
      </c>
      <c r="E81" s="244" t="s">
        <v>141</v>
      </c>
      <c r="F81" s="244"/>
      <c r="G81" s="244"/>
      <c r="H81" s="244"/>
      <c r="I81" s="244"/>
      <c r="J81" s="244"/>
      <c r="K81" s="245"/>
      <c r="L81" s="294" t="s">
        <v>136</v>
      </c>
      <c r="M81" s="223"/>
      <c r="N81" s="223"/>
      <c r="O81" s="223"/>
      <c r="P81" s="223"/>
      <c r="Q81" s="69" t="str">
        <f t="shared" si="72"/>
        <v/>
      </c>
      <c r="R81" s="137">
        <v>0.09</v>
      </c>
      <c r="S81" s="129"/>
      <c r="W81" s="74">
        <f t="shared" si="73"/>
        <v>0.09</v>
      </c>
      <c r="X81" s="75">
        <f>IF(P81&lt;&gt;"",1,IF(O81&lt;&gt;"",2/3,IF(N81&lt;&gt;"",1/3,0)))*W81*20</f>
        <v>0</v>
      </c>
      <c r="Y81" s="75">
        <f>IF(L81="",IF(M81&lt;&gt;"",1,0)+IF(N81&lt;&gt;"",1,0)+IF(O81&lt;&gt;"",1,0)+IF(P81&lt;&gt;"",1,0),0)</f>
        <v>0</v>
      </c>
      <c r="Z81" s="75">
        <f t="shared" si="76"/>
        <v>0</v>
      </c>
      <c r="AA81" s="75">
        <f t="shared" si="77"/>
        <v>0</v>
      </c>
      <c r="AB81" s="75">
        <f t="shared" si="78"/>
        <v>0</v>
      </c>
      <c r="AC81" s="75">
        <f>IF(L81="",OR(M81&lt;&gt;"",N81&lt;&gt;"",O81&lt;&gt;"",P81&lt;&gt;""),0)</f>
        <v>0</v>
      </c>
      <c r="AD81" s="75">
        <f>IF(L81&lt;&gt;"",IF(M81&lt;&gt;"",1,0)+IF(N81&lt;&gt;"",1,0)+IF(O81&lt;&gt;"",1,0)+IF(P81&lt;&gt;"",1,0),0)</f>
        <v>0</v>
      </c>
      <c r="AE81" s="146"/>
      <c r="AF81" s="87">
        <f>AF76*AG76</f>
        <v>0</v>
      </c>
      <c r="AG81" s="147"/>
      <c r="AH81" s="147"/>
      <c r="AI81" s="147"/>
      <c r="AJ81" s="148"/>
    </row>
    <row r="82" spans="3:36" s="123" customFormat="1" ht="30" customHeight="1" x14ac:dyDescent="0.2">
      <c r="C82" s="490" t="s">
        <v>325</v>
      </c>
      <c r="D82" s="490"/>
      <c r="E82" s="490"/>
      <c r="F82" s="490"/>
      <c r="G82" s="490"/>
      <c r="H82" s="490"/>
      <c r="I82" s="490"/>
      <c r="J82" s="490"/>
      <c r="K82" s="490"/>
      <c r="L82" s="490"/>
      <c r="M82" s="490"/>
      <c r="N82" s="490"/>
      <c r="O82" s="490"/>
      <c r="P82" s="490"/>
      <c r="Q82" s="490"/>
      <c r="R82" s="161">
        <v>0.05</v>
      </c>
      <c r="S82" s="61">
        <f>SUM(R83:R85)</f>
        <v>1</v>
      </c>
    </row>
    <row r="83" spans="3:36" s="123" customFormat="1" ht="44.25" customHeight="1" x14ac:dyDescent="0.2">
      <c r="C83" s="242" t="s">
        <v>261</v>
      </c>
      <c r="D83" s="295" t="s">
        <v>275</v>
      </c>
      <c r="E83" s="295" t="s">
        <v>260</v>
      </c>
      <c r="F83" s="288" t="s">
        <v>470</v>
      </c>
      <c r="G83" s="259" t="s">
        <v>474</v>
      </c>
      <c r="H83" s="259" t="s">
        <v>475</v>
      </c>
      <c r="I83" s="259" t="s">
        <v>476</v>
      </c>
      <c r="J83" s="259" t="s">
        <v>477</v>
      </c>
      <c r="K83" s="261" t="s">
        <v>424</v>
      </c>
      <c r="L83" s="246"/>
      <c r="M83" s="7"/>
      <c r="N83" s="7"/>
      <c r="O83" s="7"/>
      <c r="P83" s="7"/>
      <c r="Q83" s="69" t="str">
        <f>IF(Y83&gt;1,"?",(IF(AD83&gt;0,"?","")))</f>
        <v/>
      </c>
      <c r="R83" s="163">
        <v>0.3</v>
      </c>
      <c r="S83" s="129"/>
      <c r="W83" s="74">
        <f>R83</f>
        <v>0.3</v>
      </c>
      <c r="X83" s="75">
        <f>IF(P83&lt;&gt;"",1,IF(O83&lt;&gt;"",2/3,IF(N83&lt;&gt;"",1/3,0)))*W83*20</f>
        <v>0</v>
      </c>
      <c r="Y83" s="75">
        <f>IF(L83="",IF(M83&lt;&gt;"",1,0)+IF(N83&lt;&gt;"",1,0)+IF(O83&lt;&gt;"",1,0)+IF(P83&lt;&gt;"",1,0),0)</f>
        <v>0</v>
      </c>
      <c r="Z83" s="75">
        <f>IF(L83&lt;&gt;"",0,IF(M83="",(X83/(W83*20)),0.02+(X83/(W83*20))))</f>
        <v>0</v>
      </c>
      <c r="AA83" s="75">
        <f>IF(L83&lt;&gt;"",0,W83)</f>
        <v>0.3</v>
      </c>
      <c r="AB83" s="75">
        <f>IF(Q83&lt;&gt;"",1,0)</f>
        <v>0</v>
      </c>
      <c r="AC83" s="75" t="b">
        <f>IF(L83="",OR(M83&lt;&gt;"",N83&lt;&gt;"",O83&lt;&gt;"",P83&lt;&gt;""),0)</f>
        <v>0</v>
      </c>
      <c r="AD83" s="75">
        <f>IF(L83&lt;&gt;"",IF(M83&lt;&gt;"",1,0)+IF(N83&lt;&gt;"",1,0)+IF(O83&lt;&gt;"",1,0)+IF(P83&lt;&gt;"",1,0),0)</f>
        <v>0</v>
      </c>
      <c r="AE83" s="75" t="b">
        <f>OR(AC83=FALSE,AC84=FALSE,AC85=FALSE)</f>
        <v>1</v>
      </c>
      <c r="AF83" s="76">
        <f>SUM(AA83:AA85)</f>
        <v>1</v>
      </c>
      <c r="AG83" s="77">
        <f>R82</f>
        <v>0.05</v>
      </c>
      <c r="AH83" s="75">
        <f>SUM(Z83:Z85)</f>
        <v>0</v>
      </c>
      <c r="AI83" s="75">
        <f>IF(SUM(Y83:Y85)=0,0,1)</f>
        <v>0</v>
      </c>
      <c r="AJ83" s="78">
        <f>IF(AI83=1,SUMPRODUCT(X83:X85,Y83:Y85)/SUMPRODUCT(W83:W85,Y83:Y85),0)</f>
        <v>0</v>
      </c>
    </row>
    <row r="84" spans="3:36" s="123" customFormat="1" ht="129.6" customHeight="1" x14ac:dyDescent="0.2">
      <c r="C84" s="242" t="s">
        <v>262</v>
      </c>
      <c r="D84" s="295" t="s">
        <v>274</v>
      </c>
      <c r="E84" s="295" t="s">
        <v>259</v>
      </c>
      <c r="F84" s="288" t="s">
        <v>470</v>
      </c>
      <c r="G84" s="275" t="s">
        <v>471</v>
      </c>
      <c r="H84" s="275" t="s">
        <v>479</v>
      </c>
      <c r="I84" s="259" t="s">
        <v>478</v>
      </c>
      <c r="J84" s="259" t="s">
        <v>480</v>
      </c>
      <c r="K84" s="261" t="s">
        <v>424</v>
      </c>
      <c r="L84" s="246"/>
      <c r="M84" s="7"/>
      <c r="N84" s="7"/>
      <c r="O84" s="7"/>
      <c r="P84" s="7"/>
      <c r="Q84" s="69" t="str">
        <f t="shared" ref="Q84:Q85" si="81">IF(Y84&gt;1,"?",(IF(AD84&gt;0,"?","")))</f>
        <v/>
      </c>
      <c r="R84" s="163">
        <v>0.4</v>
      </c>
      <c r="S84" s="129"/>
      <c r="W84" s="74">
        <f t="shared" ref="W84:W85" si="82">R84</f>
        <v>0.4</v>
      </c>
      <c r="X84" s="75">
        <f t="shared" ref="X84:X85" si="83">IF(P84&lt;&gt;"",1,IF(O84&lt;&gt;"",2/3,IF(N84&lt;&gt;"",1/3,0)))*W84*20</f>
        <v>0</v>
      </c>
      <c r="Y84" s="75">
        <f t="shared" ref="Y84:Y85" si="84">IF(L84="",IF(M84&lt;&gt;"",1,0)+IF(N84&lt;&gt;"",1,0)+IF(O84&lt;&gt;"",1,0)+IF(P84&lt;&gt;"",1,0),0)</f>
        <v>0</v>
      </c>
      <c r="Z84" s="75">
        <f t="shared" ref="Z84:Z85" si="85">IF(L84&lt;&gt;"",0,IF(M84="",(X84/(W84*20)),0.02+(X84/(W84*20))))</f>
        <v>0</v>
      </c>
      <c r="AA84" s="75">
        <f t="shared" ref="AA84:AA85" si="86">IF(L84&lt;&gt;"",0,W84)</f>
        <v>0.4</v>
      </c>
      <c r="AB84" s="75">
        <f t="shared" ref="AB84:AB85" si="87">IF(Q84&lt;&gt;"",1,0)</f>
        <v>0</v>
      </c>
      <c r="AC84" s="75" t="b">
        <f t="shared" ref="AC84:AC85" si="88">IF(L84="",OR(M84&lt;&gt;"",N84&lt;&gt;"",O84&lt;&gt;"",P84&lt;&gt;""),0)</f>
        <v>0</v>
      </c>
      <c r="AD84" s="75">
        <f t="shared" ref="AD84:AD85" si="89">IF(L84&lt;&gt;"",IF(M84&lt;&gt;"",1,0)+IF(N84&lt;&gt;"",1,0)+IF(O84&lt;&gt;"",1,0)+IF(P84&lt;&gt;"",1,0),0)</f>
        <v>0</v>
      </c>
      <c r="AE84" s="81"/>
      <c r="AF84" s="82"/>
      <c r="AG84" s="43"/>
      <c r="AH84" s="43"/>
      <c r="AI84" s="43"/>
      <c r="AJ84" s="48"/>
    </row>
    <row r="85" spans="3:36" s="123" customFormat="1" ht="36.75" customHeight="1" x14ac:dyDescent="0.2">
      <c r="C85" s="242" t="s">
        <v>263</v>
      </c>
      <c r="D85" s="296" t="s">
        <v>273</v>
      </c>
      <c r="E85" s="296" t="s">
        <v>258</v>
      </c>
      <c r="F85" s="288" t="s">
        <v>470</v>
      </c>
      <c r="G85" s="275" t="s">
        <v>471</v>
      </c>
      <c r="H85" s="259" t="s">
        <v>472</v>
      </c>
      <c r="I85" s="259" t="s">
        <v>473</v>
      </c>
      <c r="J85" s="259" t="s">
        <v>258</v>
      </c>
      <c r="K85" s="261" t="s">
        <v>424</v>
      </c>
      <c r="L85" s="297"/>
      <c r="M85" s="8"/>
      <c r="N85" s="8"/>
      <c r="O85" s="8"/>
      <c r="P85" s="8"/>
      <c r="Q85" s="91" t="str">
        <f t="shared" si="81"/>
        <v/>
      </c>
      <c r="R85" s="163">
        <v>0.3</v>
      </c>
      <c r="S85" s="129"/>
      <c r="W85" s="74">
        <f t="shared" si="82"/>
        <v>0.3</v>
      </c>
      <c r="X85" s="75">
        <f t="shared" si="83"/>
        <v>0</v>
      </c>
      <c r="Y85" s="75">
        <f t="shared" si="84"/>
        <v>0</v>
      </c>
      <c r="Z85" s="75">
        <f t="shared" si="85"/>
        <v>0</v>
      </c>
      <c r="AA85" s="75">
        <f t="shared" si="86"/>
        <v>0.3</v>
      </c>
      <c r="AB85" s="75">
        <f t="shared" si="87"/>
        <v>0</v>
      </c>
      <c r="AC85" s="75" t="b">
        <f t="shared" si="88"/>
        <v>0</v>
      </c>
      <c r="AD85" s="75">
        <f t="shared" si="89"/>
        <v>0</v>
      </c>
      <c r="AE85" s="146"/>
      <c r="AF85" s="87">
        <f>AF83*AG83</f>
        <v>0.05</v>
      </c>
      <c r="AG85" s="147"/>
      <c r="AH85" s="147"/>
      <c r="AI85" s="147"/>
      <c r="AJ85" s="148"/>
    </row>
    <row r="86" spans="3:36" s="123" customFormat="1" ht="36.75" customHeight="1" thickBot="1" x14ac:dyDescent="0.25">
      <c r="C86" s="543" t="s">
        <v>327</v>
      </c>
      <c r="D86" s="544"/>
      <c r="E86" s="544"/>
      <c r="F86" s="544"/>
      <c r="G86" s="544"/>
      <c r="H86" s="544"/>
      <c r="I86" s="544"/>
      <c r="J86" s="544"/>
      <c r="K86" s="544"/>
      <c r="L86" s="544"/>
      <c r="M86" s="544"/>
      <c r="N86" s="544"/>
      <c r="O86" s="544"/>
      <c r="P86" s="544"/>
      <c r="Q86" s="545"/>
      <c r="S86" s="129"/>
    </row>
    <row r="87" spans="3:36" s="123" customFormat="1" ht="49.5" customHeight="1" thickBot="1" x14ac:dyDescent="0.25">
      <c r="C87" s="126"/>
      <c r="D87" s="126"/>
      <c r="E87" s="165" t="s">
        <v>8</v>
      </c>
      <c r="F87" s="214"/>
      <c r="G87" s="214"/>
      <c r="H87" s="214"/>
      <c r="I87" s="561" t="s">
        <v>524</v>
      </c>
      <c r="J87" s="562"/>
      <c r="K87" s="220"/>
      <c r="L87" s="126"/>
      <c r="M87" s="546">
        <f>AF87</f>
        <v>0.57780000000000009</v>
      </c>
      <c r="N87" s="546"/>
      <c r="O87" s="546"/>
      <c r="P87" s="546"/>
      <c r="R87" s="100">
        <f>SUM(R15+R22+R28+R33+R40+R48+R60+R70+R75+R82)</f>
        <v>1</v>
      </c>
      <c r="S87" s="129"/>
      <c r="V87" s="549" t="s">
        <v>135</v>
      </c>
      <c r="W87" s="550"/>
      <c r="X87" s="550"/>
      <c r="Y87" s="101">
        <f>SUM(AI16,AI23,AI29,AI34,AI41,AI49,AI61,AI71,AI76,AI83)</f>
        <v>0</v>
      </c>
      <c r="Z87" s="102" t="str">
        <f>"sur "&amp;COUNTA(AE16:AE85)</f>
        <v>sur 10</v>
      </c>
      <c r="AB87" s="104">
        <f>SUM(AB16:AB85)</f>
        <v>0</v>
      </c>
      <c r="AC87" s="104" t="str">
        <f>COUNTIF(AC16:AC85,"0")&amp;" sur "&amp;COUNTA(AC16:AC85)</f>
        <v>33 sur 61</v>
      </c>
      <c r="AD87" s="104" t="b">
        <f>OR(AE16=TRUE,AE23=TRUE,AE29=TRUE,AE34=TRUE,AE41=TRUE,AE49=TRUE,AE61=TRUE,AE71=TRUE,AE76=TRUE,AE83=TRUE)</f>
        <v>1</v>
      </c>
      <c r="AF87" s="105">
        <f>SUM(AF21,AF27,AF32,AF39,AF47,AF59,AF69,AF74,AF81,AF85)</f>
        <v>0.57780000000000009</v>
      </c>
      <c r="AG87" s="166" t="s">
        <v>45</v>
      </c>
    </row>
    <row r="88" spans="3:36" s="123" customFormat="1" ht="21.75" customHeight="1" thickBot="1" x14ac:dyDescent="0.25">
      <c r="C88" s="126"/>
      <c r="D88" s="126"/>
      <c r="K88" s="221"/>
      <c r="L88" s="126"/>
      <c r="S88" s="129"/>
      <c r="AB88" s="457" t="s">
        <v>134</v>
      </c>
      <c r="AC88" s="457" t="s">
        <v>140</v>
      </c>
    </row>
    <row r="89" spans="3:36" s="123" customFormat="1" ht="49.5" customHeight="1" thickBot="1" x14ac:dyDescent="0.25">
      <c r="C89" s="126"/>
      <c r="D89" s="126"/>
      <c r="E89" s="167" t="s">
        <v>9</v>
      </c>
      <c r="F89" s="214"/>
      <c r="G89" s="214"/>
      <c r="H89" s="214"/>
      <c r="I89" s="561" t="s">
        <v>525</v>
      </c>
      <c r="J89" s="562"/>
      <c r="K89" s="220"/>
      <c r="L89" s="126"/>
      <c r="M89" s="434" t="str">
        <f>IF(AF87&lt;50%,"!",IF(AB87&lt;&gt;0,"Double saisie!",IF(R91&lt;&gt;0,"Oubli !",(IF(Y87&lt;&gt;0,(AJ16*AG16+AJ23*AG23+AJ29*AG29+AJ34*AG34+AJ41*AG41+AJ49*AG49+AJ61*AG61+AJ71*AG71+AJ76*AG76+AJ83*AG83)/(AI16*AG16+AI23*AG23+AI29*AG29+AI34*AG34+AI41*AG41+AI49*AG49+AI61*AG61+AI71*AG71+AI76*AG76+AI83*AG83),0)))))</f>
        <v>Oubli !</v>
      </c>
      <c r="N89" s="435"/>
      <c r="O89" s="559" t="s">
        <v>11</v>
      </c>
      <c r="P89" s="560"/>
      <c r="R89" s="462" t="s">
        <v>139</v>
      </c>
      <c r="S89" s="463"/>
      <c r="AB89" s="458"/>
      <c r="AC89" s="458"/>
    </row>
    <row r="90" spans="3:36" s="123" customFormat="1" ht="21.75" customHeight="1" thickBot="1" x14ac:dyDescent="0.25">
      <c r="C90" s="126"/>
      <c r="D90" s="126"/>
      <c r="E90" s="168"/>
      <c r="F90" s="168"/>
      <c r="G90" s="168"/>
      <c r="H90" s="168"/>
      <c r="I90" s="168"/>
      <c r="J90" s="168"/>
      <c r="K90" s="222"/>
      <c r="L90" s="126"/>
      <c r="M90" s="169"/>
      <c r="N90" s="169"/>
      <c r="O90" s="170"/>
      <c r="P90" s="170"/>
      <c r="R90" s="464"/>
      <c r="S90" s="465"/>
      <c r="AB90" s="458"/>
      <c r="AC90" s="458"/>
    </row>
    <row r="91" spans="3:36" s="123" customFormat="1" ht="49.5" customHeight="1" thickBot="1" x14ac:dyDescent="0.25">
      <c r="C91" s="126"/>
      <c r="D91" s="171"/>
      <c r="E91" s="167" t="s">
        <v>48</v>
      </c>
      <c r="F91" s="214"/>
      <c r="G91" s="214"/>
      <c r="H91" s="214"/>
      <c r="I91" s="561" t="s">
        <v>526</v>
      </c>
      <c r="J91" s="562"/>
      <c r="K91" s="220"/>
      <c r="L91" s="126"/>
      <c r="M91" s="557" t="e">
        <f>CEILING(M89,0.5)</f>
        <v>#VALUE!</v>
      </c>
      <c r="N91" s="558"/>
      <c r="O91" s="547" t="s">
        <v>11</v>
      </c>
      <c r="P91" s="548"/>
      <c r="R91" s="460">
        <f>COUNTIF(AC16:AC85,"FAUX")</f>
        <v>28</v>
      </c>
      <c r="S91" s="461"/>
      <c r="AB91" s="458"/>
      <c r="AC91" s="458"/>
    </row>
    <row r="92" spans="3:36" s="123" customFormat="1" ht="21.75" customHeight="1" thickBot="1" x14ac:dyDescent="0.25">
      <c r="C92" s="126"/>
      <c r="D92" s="171"/>
      <c r="E92" s="168"/>
      <c r="F92" s="168"/>
      <c r="G92" s="168"/>
      <c r="H92" s="168"/>
      <c r="I92" s="168"/>
      <c r="J92" s="168"/>
      <c r="K92" s="222"/>
      <c r="L92" s="126"/>
      <c r="M92" s="172"/>
      <c r="N92" s="172"/>
      <c r="O92" s="173"/>
      <c r="P92" s="173"/>
      <c r="S92" s="129"/>
      <c r="AB92" s="458"/>
      <c r="AC92" s="458"/>
    </row>
    <row r="93" spans="3:36" s="123" customFormat="1" ht="34.5" customHeight="1" x14ac:dyDescent="0.2">
      <c r="C93" s="543" t="s">
        <v>359</v>
      </c>
      <c r="D93" s="544"/>
      <c r="E93" s="544"/>
      <c r="F93" s="544"/>
      <c r="G93" s="544"/>
      <c r="H93" s="544"/>
      <c r="I93" s="544"/>
      <c r="J93" s="544"/>
      <c r="K93" s="544"/>
      <c r="L93" s="544"/>
      <c r="M93" s="544"/>
      <c r="N93" s="544"/>
      <c r="O93" s="544"/>
      <c r="P93" s="545"/>
      <c r="S93" s="129"/>
      <c r="AB93" s="459"/>
      <c r="AC93" s="459"/>
    </row>
    <row r="94" spans="3:36" s="123" customFormat="1" ht="21" customHeight="1" thickBot="1" x14ac:dyDescent="0.25">
      <c r="K94" s="221"/>
      <c r="S94" s="129"/>
    </row>
    <row r="95" spans="3:36" s="123" customFormat="1" ht="21" customHeight="1" x14ac:dyDescent="0.2">
      <c r="C95" s="551" t="s">
        <v>12</v>
      </c>
      <c r="D95" s="552"/>
      <c r="E95" s="552"/>
      <c r="F95" s="552"/>
      <c r="G95" s="552"/>
      <c r="H95" s="552"/>
      <c r="I95" s="552"/>
      <c r="J95" s="552"/>
      <c r="K95" s="552"/>
      <c r="L95" s="552"/>
      <c r="M95" s="552"/>
      <c r="N95" s="552"/>
      <c r="O95" s="552"/>
      <c r="P95" s="553"/>
      <c r="S95" s="129"/>
    </row>
    <row r="96" spans="3:36" s="123" customFormat="1" ht="80.099999999999994" customHeight="1" thickBot="1" x14ac:dyDescent="0.25">
      <c r="C96" s="554"/>
      <c r="D96" s="555"/>
      <c r="E96" s="555"/>
      <c r="F96" s="555"/>
      <c r="G96" s="555"/>
      <c r="H96" s="555"/>
      <c r="I96" s="555"/>
      <c r="J96" s="555"/>
      <c r="K96" s="555"/>
      <c r="L96" s="555"/>
      <c r="M96" s="555"/>
      <c r="N96" s="555"/>
      <c r="O96" s="555"/>
      <c r="P96" s="556"/>
      <c r="S96" s="129"/>
    </row>
    <row r="97" spans="3:19" s="123" customFormat="1" ht="13.9" customHeight="1" thickBot="1" x14ac:dyDescent="0.25">
      <c r="C97" s="174"/>
      <c r="D97" s="174"/>
      <c r="E97" s="174"/>
      <c r="F97" s="174"/>
      <c r="G97" s="174"/>
      <c r="H97" s="174"/>
      <c r="I97" s="174"/>
      <c r="J97" s="174"/>
      <c r="K97" s="175"/>
      <c r="L97" s="175"/>
      <c r="M97" s="174"/>
      <c r="N97" s="174"/>
      <c r="O97" s="174"/>
      <c r="P97" s="174"/>
      <c r="S97" s="129"/>
    </row>
    <row r="98" spans="3:19" s="123" customFormat="1" ht="24.95" customHeight="1" thickBot="1" x14ac:dyDescent="0.25">
      <c r="C98" s="413" t="s">
        <v>13</v>
      </c>
      <c r="D98" s="413"/>
      <c r="E98" s="228" t="s">
        <v>14</v>
      </c>
      <c r="F98" s="228" t="s">
        <v>14</v>
      </c>
      <c r="G98" s="224"/>
      <c r="H98" s="224"/>
      <c r="I98" s="224"/>
      <c r="J98" s="224"/>
      <c r="K98" s="224"/>
      <c r="L98" s="132"/>
      <c r="M98" s="536" t="s">
        <v>15</v>
      </c>
      <c r="N98" s="537"/>
      <c r="O98" s="537"/>
      <c r="P98" s="538"/>
      <c r="S98" s="129"/>
    </row>
    <row r="99" spans="3:19" s="123" customFormat="1" ht="50.1" customHeight="1" thickBot="1" x14ac:dyDescent="0.25">
      <c r="C99" s="535"/>
      <c r="D99" s="535"/>
      <c r="E99" s="229"/>
      <c r="F99" s="229"/>
      <c r="G99" s="225"/>
      <c r="H99" s="225"/>
      <c r="I99" s="225"/>
      <c r="J99" s="225"/>
      <c r="K99" s="225"/>
      <c r="L99" s="176"/>
      <c r="M99" s="540"/>
      <c r="N99" s="541"/>
      <c r="O99" s="541"/>
      <c r="P99" s="542"/>
      <c r="S99" s="129"/>
    </row>
    <row r="100" spans="3:19" s="123" customFormat="1" ht="50.1" customHeight="1" x14ac:dyDescent="0.2">
      <c r="C100" s="535"/>
      <c r="D100" s="535"/>
      <c r="E100" s="229"/>
      <c r="F100" s="229"/>
      <c r="G100" s="225"/>
      <c r="H100" s="225"/>
      <c r="I100" s="225"/>
      <c r="J100" s="225"/>
      <c r="K100" s="225"/>
      <c r="L100" s="176"/>
      <c r="M100" s="539"/>
      <c r="N100" s="539"/>
      <c r="O100" s="539"/>
      <c r="P100" s="539"/>
      <c r="S100" s="129"/>
    </row>
    <row r="101" spans="3:19" s="123" customFormat="1" ht="50.1" customHeight="1" x14ac:dyDescent="0.2">
      <c r="C101" s="534"/>
      <c r="D101" s="534"/>
      <c r="E101" s="230"/>
      <c r="F101" s="230"/>
      <c r="G101" s="226"/>
      <c r="H101" s="226"/>
      <c r="I101" s="226"/>
      <c r="J101" s="226"/>
      <c r="K101" s="227"/>
      <c r="L101" s="177"/>
      <c r="M101" s="177"/>
      <c r="N101" s="177"/>
      <c r="O101" s="177"/>
      <c r="P101" s="177"/>
      <c r="S101" s="129"/>
    </row>
    <row r="102" spans="3:19" s="123" customFormat="1" ht="50.1" customHeight="1" x14ac:dyDescent="0.2">
      <c r="C102" s="534"/>
      <c r="D102" s="534"/>
      <c r="E102" s="230"/>
      <c r="F102" s="230"/>
      <c r="G102" s="226"/>
      <c r="H102" s="226"/>
      <c r="I102" s="226"/>
      <c r="J102" s="226"/>
      <c r="K102" s="227"/>
      <c r="L102" s="177"/>
      <c r="M102" s="177"/>
      <c r="N102" s="177"/>
      <c r="O102" s="177"/>
      <c r="P102" s="177"/>
      <c r="S102" s="129"/>
    </row>
    <row r="103" spans="3:19" s="123" customFormat="1" x14ac:dyDescent="0.2">
      <c r="K103" s="221"/>
      <c r="S103" s="129"/>
    </row>
    <row r="104" spans="3:19" s="123" customFormat="1" x14ac:dyDescent="0.2">
      <c r="K104" s="221"/>
      <c r="S104" s="129"/>
    </row>
  </sheetData>
  <sheetProtection algorithmName="SHA-512" hashValue="3T43B6NY7hqaJrbWU3VnM6M9e8pG84e+phEF5czczN8XQBquze9QpBzpCFyOUPxYRHoJ21LR/Dcz3fZUDR9s5Q==" saltValue="qvUGcWZEDTzTVRKVqwATCA==" spinCount="100000" sheet="1" formatCells="0" formatColumns="0" formatRows="0" insertColumns="0" insertRows="0" insertHyperlinks="0" deleteColumns="0" deleteRows="0" sort="0" autoFilter="0" pivotTables="0"/>
  <mergeCells count="66">
    <mergeCell ref="AC88:AC93"/>
    <mergeCell ref="V87:X87"/>
    <mergeCell ref="C95:P95"/>
    <mergeCell ref="C96:P96"/>
    <mergeCell ref="M91:N91"/>
    <mergeCell ref="O89:P89"/>
    <mergeCell ref="C93:P93"/>
    <mergeCell ref="R91:S91"/>
    <mergeCell ref="I87:J87"/>
    <mergeCell ref="I89:J89"/>
    <mergeCell ref="I91:J91"/>
    <mergeCell ref="C86:Q86"/>
    <mergeCell ref="M87:P87"/>
    <mergeCell ref="O91:P91"/>
    <mergeCell ref="AB88:AB93"/>
    <mergeCell ref="C101:D101"/>
    <mergeCell ref="M89:N89"/>
    <mergeCell ref="R89:S90"/>
    <mergeCell ref="C102:D102"/>
    <mergeCell ref="C99:D99"/>
    <mergeCell ref="C98:D98"/>
    <mergeCell ref="M98:P98"/>
    <mergeCell ref="C100:D100"/>
    <mergeCell ref="M100:P100"/>
    <mergeCell ref="M99:P99"/>
    <mergeCell ref="C75:Q75"/>
    <mergeCell ref="L5:M5"/>
    <mergeCell ref="N5:R5"/>
    <mergeCell ref="L6:M6"/>
    <mergeCell ref="N6:R6"/>
    <mergeCell ref="L10:M10"/>
    <mergeCell ref="N10:R10"/>
    <mergeCell ref="Q12:S13"/>
    <mergeCell ref="C40:Q40"/>
    <mergeCell ref="C60:Q60"/>
    <mergeCell ref="C70:Q70"/>
    <mergeCell ref="E16:E17"/>
    <mergeCell ref="C15:Q15"/>
    <mergeCell ref="C13:D14"/>
    <mergeCell ref="G12:J12"/>
    <mergeCell ref="K12:K14"/>
    <mergeCell ref="C82:Q82"/>
    <mergeCell ref="F13:F14"/>
    <mergeCell ref="F3:K10"/>
    <mergeCell ref="B3:D3"/>
    <mergeCell ref="B5:C5"/>
    <mergeCell ref="B6:C6"/>
    <mergeCell ref="B4:C4"/>
    <mergeCell ref="L3:R3"/>
    <mergeCell ref="L4:M4"/>
    <mergeCell ref="N4:R4"/>
    <mergeCell ref="B9:C9"/>
    <mergeCell ref="B10:C10"/>
    <mergeCell ref="C12:D12"/>
    <mergeCell ref="L12:P12"/>
    <mergeCell ref="L9:M9"/>
    <mergeCell ref="N9:R9"/>
    <mergeCell ref="C22:Q22"/>
    <mergeCell ref="C48:Q48"/>
    <mergeCell ref="E13:E14"/>
    <mergeCell ref="G13:G14"/>
    <mergeCell ref="H13:H14"/>
    <mergeCell ref="I13:I14"/>
    <mergeCell ref="J13:J14"/>
    <mergeCell ref="C28:Q28"/>
    <mergeCell ref="C33:Q33"/>
  </mergeCells>
  <phoneticPr fontId="5" type="noConversion"/>
  <conditionalFormatting sqref="L13">
    <cfRule type="containsText" dxfId="51" priority="35" operator="containsText" text="Non">
      <formula>NOT(ISERROR(SEARCH("Non",L13)))</formula>
    </cfRule>
    <cfRule type="containsText" dxfId="50" priority="33" operator="containsText" text="Non">
      <formula>NOT(ISERROR(SEARCH("Non",L13)))</formula>
    </cfRule>
    <cfRule type="containsText" dxfId="49" priority="34" operator="containsText" text="Non">
      <formula>NOT(ISERROR(SEARCH("Non",L13)))</formula>
    </cfRule>
  </conditionalFormatting>
  <conditionalFormatting sqref="L16:L21">
    <cfRule type="colorScale" priority="26">
      <colorScale>
        <cfvo type="min"/>
        <cfvo type="percentile" val="50"/>
        <cfvo type="max"/>
        <color rgb="FFF8696B"/>
        <color rgb="FFFFEB84"/>
        <color rgb="FF63BE7B"/>
      </colorScale>
    </cfRule>
    <cfRule type="containsText" dxfId="48" priority="25" operator="containsText" text="Non">
      <formula>NOT(ISERROR(SEARCH("Non",L16)))</formula>
    </cfRule>
  </conditionalFormatting>
  <conditionalFormatting sqref="L23:L27">
    <cfRule type="colorScale" priority="28">
      <colorScale>
        <cfvo type="min"/>
        <cfvo type="percentile" val="50"/>
        <cfvo type="max"/>
        <color rgb="FFF8696B"/>
        <color rgb="FFFFEB84"/>
        <color rgb="FF63BE7B"/>
      </colorScale>
    </cfRule>
    <cfRule type="containsText" dxfId="47" priority="27" operator="containsText" text="Non">
      <formula>NOT(ISERROR(SEARCH("Non",L23)))</formula>
    </cfRule>
  </conditionalFormatting>
  <conditionalFormatting sqref="L29:L32">
    <cfRule type="colorScale" priority="30">
      <colorScale>
        <cfvo type="min"/>
        <cfvo type="percentile" val="50"/>
        <cfvo type="max"/>
        <color rgb="FFF8696B"/>
        <color rgb="FFFFEB84"/>
        <color rgb="FF63BE7B"/>
      </colorScale>
    </cfRule>
    <cfRule type="containsText" dxfId="46" priority="29" operator="containsText" text="Non">
      <formula>NOT(ISERROR(SEARCH("Non",L29)))</formula>
    </cfRule>
  </conditionalFormatting>
  <conditionalFormatting sqref="L34:L39">
    <cfRule type="colorScale" priority="18">
      <colorScale>
        <cfvo type="min"/>
        <cfvo type="percentile" val="50"/>
        <cfvo type="max"/>
        <color rgb="FFF8696B"/>
        <color rgb="FFFFEB84"/>
        <color rgb="FF63BE7B"/>
      </colorScale>
    </cfRule>
    <cfRule type="containsText" dxfId="45" priority="17" operator="containsText" text="Non">
      <formula>NOT(ISERROR(SEARCH("Non",L34)))</formula>
    </cfRule>
  </conditionalFormatting>
  <conditionalFormatting sqref="L41:L47">
    <cfRule type="containsText" dxfId="44" priority="19" operator="containsText" text="Non">
      <formula>NOT(ISERROR(SEARCH("Non",L41)))</formula>
    </cfRule>
    <cfRule type="colorScale" priority="20">
      <colorScale>
        <cfvo type="min"/>
        <cfvo type="percentile" val="50"/>
        <cfvo type="max"/>
        <color rgb="FFF8696B"/>
        <color rgb="FFFFEB84"/>
        <color rgb="FF63BE7B"/>
      </colorScale>
    </cfRule>
  </conditionalFormatting>
  <conditionalFormatting sqref="L49:L59">
    <cfRule type="colorScale" priority="12">
      <colorScale>
        <cfvo type="min"/>
        <cfvo type="percentile" val="50"/>
        <cfvo type="max"/>
        <color rgb="FFF8696B"/>
        <color rgb="FFFFEB84"/>
        <color rgb="FF63BE7B"/>
      </colorScale>
    </cfRule>
    <cfRule type="containsText" dxfId="43" priority="11" operator="containsText" text="Non">
      <formula>NOT(ISERROR(SEARCH("Non",L49)))</formula>
    </cfRule>
  </conditionalFormatting>
  <conditionalFormatting sqref="L61:L69">
    <cfRule type="containsText" dxfId="42" priority="21" operator="containsText" text="Non">
      <formula>NOT(ISERROR(SEARCH("Non",L61)))</formula>
    </cfRule>
    <cfRule type="colorScale" priority="22">
      <colorScale>
        <cfvo type="min"/>
        <cfvo type="percentile" val="50"/>
        <cfvo type="max"/>
        <color rgb="FFF8696B"/>
        <color rgb="FFFFEB84"/>
        <color rgb="FF63BE7B"/>
      </colorScale>
    </cfRule>
  </conditionalFormatting>
  <conditionalFormatting sqref="L71:L74 L76:L81">
    <cfRule type="containsText" dxfId="41" priority="23" operator="containsText" text="Non">
      <formula>NOT(ISERROR(SEARCH("Non",L71)))</formula>
    </cfRule>
    <cfRule type="colorScale" priority="24">
      <colorScale>
        <cfvo type="min"/>
        <cfvo type="percentile" val="50"/>
        <cfvo type="max"/>
        <color rgb="FFF8696B"/>
        <color rgb="FFFFEB84"/>
        <color rgb="FF63BE7B"/>
      </colorScale>
    </cfRule>
  </conditionalFormatting>
  <conditionalFormatting sqref="L83:L85">
    <cfRule type="containsText" dxfId="40" priority="31" operator="containsText" text="Non">
      <formula>NOT(ISERROR(SEARCH("Non",L83)))</formula>
    </cfRule>
    <cfRule type="colorScale" priority="32">
      <colorScale>
        <cfvo type="min"/>
        <cfvo type="percentile" val="50"/>
        <cfvo type="max"/>
        <color rgb="FFF8696B"/>
        <color rgb="FFFFEB84"/>
        <color rgb="FF63BE7B"/>
      </colorScale>
    </cfRule>
  </conditionalFormatting>
  <conditionalFormatting sqref="M89:N89">
    <cfRule type="containsText" dxfId="39" priority="10" operator="containsText" text="!">
      <formula>NOT(ISERROR(SEARCH("!",M89)))</formula>
    </cfRule>
  </conditionalFormatting>
  <conditionalFormatting sqref="M87:P87">
    <cfRule type="cellIs" dxfId="38" priority="16" operator="greaterThan">
      <formula>0.5</formula>
    </cfRule>
    <cfRule type="cellIs" dxfId="37" priority="15" operator="lessThan">
      <formula>0.5</formula>
    </cfRule>
    <cfRule type="cellIs" dxfId="36" priority="14" operator="greaterThan">
      <formula>0.5</formula>
    </cfRule>
  </conditionalFormatting>
  <conditionalFormatting sqref="Q16:Q21 Q23:Q27 Q29:Q32 Q34:Q39 Q41:Q47 Q49:Q59 Q61:Q69 Q71:Q74 Q76:Q81 Q83:Q85">
    <cfRule type="containsText" dxfId="35" priority="13" operator="containsText" text="?">
      <formula>NOT(ISERROR(SEARCH("?",Q16)))</formula>
    </cfRule>
  </conditionalFormatting>
  <conditionalFormatting sqref="R91:S91">
    <cfRule type="cellIs" dxfId="34" priority="3" operator="greaterThan">
      <formula>0</formula>
    </cfRule>
  </conditionalFormatting>
  <conditionalFormatting sqref="S15 S22 S28 S33 S40 S48 S60 S70 S82">
    <cfRule type="cellIs" dxfId="33" priority="8" operator="greaterThan">
      <formula>1</formula>
    </cfRule>
    <cfRule type="cellIs" dxfId="32" priority="9" operator="equal">
      <formula>1</formula>
    </cfRule>
  </conditionalFormatting>
  <conditionalFormatting sqref="S75">
    <cfRule type="cellIs" dxfId="31" priority="2" operator="equal">
      <formula>1</formula>
    </cfRule>
    <cfRule type="cellIs" dxfId="30" priority="1" operator="greaterThan">
      <formula>1</formula>
    </cfRule>
  </conditionalFormatting>
  <conditionalFormatting sqref="U15">
    <cfRule type="containsText" dxfId="29" priority="4" operator="containsText" text="Erreur saisie">
      <formula>NOT(ISERROR(SEARCH("Erreur saisie",U15)))</formula>
    </cfRule>
    <cfRule type="containsText" dxfId="28" priority="5" operator="containsText" text="Saisie OK">
      <formula>NOT(ISERROR(SEARCH("Saisie OK",U15)))</formula>
    </cfRule>
    <cfRule type="containsText" dxfId="27" priority="6" operator="containsText" text="Invalide">
      <formula>NOT(ISERROR(SEARCH("Invalide",U15)))</formula>
    </cfRule>
    <cfRule type="containsText" dxfId="26" priority="7" operator="containsText" text="VALIDE">
      <formula>NOT(ISERROR(SEARCH("VALIDE",U15)))</formula>
    </cfRule>
  </conditionalFormatting>
  <pageMargins left="0.25" right="0.25" top="0.75" bottom="0.75" header="0.3" footer="0.3"/>
  <pageSetup paperSize="8" scale="45" fitToHeight="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66FF"/>
    <pageSetUpPr fitToPage="1"/>
  </sheetPr>
  <dimension ref="B1:AU103"/>
  <sheetViews>
    <sheetView zoomScale="70" zoomScaleNormal="70" workbookViewId="0">
      <selection activeCell="D5" sqref="D5"/>
    </sheetView>
  </sheetViews>
  <sheetFormatPr baseColWidth="10" defaultColWidth="11" defaultRowHeight="14.25" x14ac:dyDescent="0.2"/>
  <cols>
    <col min="1" max="1" width="1.625" style="13" customWidth="1"/>
    <col min="2" max="3" width="10.625" style="13" customWidth="1"/>
    <col min="4" max="4" width="53.625" style="13" customWidth="1"/>
    <col min="5" max="5" width="70.625" style="13" customWidth="1"/>
    <col min="6" max="6" width="10.125" style="13" customWidth="1"/>
    <col min="7" max="10" width="15.625" style="13" customWidth="1"/>
    <col min="11" max="11" width="5.125" style="13" customWidth="1"/>
    <col min="12" max="12" width="11.875" style="13" customWidth="1"/>
    <col min="13" max="13" width="9.125" style="14" customWidth="1"/>
    <col min="14" max="15" width="8.75" style="13" hidden="1" customWidth="1"/>
    <col min="16" max="16" width="8.875" style="13" hidden="1" customWidth="1"/>
    <col min="17" max="31" width="11" style="13" hidden="1" customWidth="1"/>
    <col min="32" max="32" width="0" style="13" hidden="1" customWidth="1"/>
    <col min="33" max="16384" width="11" style="13"/>
  </cols>
  <sheetData>
    <row r="1" spans="2:47" ht="21" customHeight="1" x14ac:dyDescent="0.2"/>
    <row r="2" spans="2:47" ht="230.65" customHeight="1" thickBot="1" x14ac:dyDescent="0.25"/>
    <row r="3" spans="2:47" ht="30" customHeight="1" x14ac:dyDescent="0.2">
      <c r="B3" s="563" t="s">
        <v>153</v>
      </c>
      <c r="C3" s="564"/>
      <c r="D3" s="565"/>
      <c r="E3" s="566"/>
      <c r="F3" s="566"/>
      <c r="G3" s="566"/>
      <c r="H3" s="566"/>
      <c r="I3" s="566"/>
      <c r="J3" s="566"/>
    </row>
    <row r="4" spans="2:47" ht="30" customHeight="1" x14ac:dyDescent="0.2">
      <c r="B4" s="567" t="s">
        <v>133</v>
      </c>
      <c r="C4" s="568"/>
      <c r="D4" s="34" t="s">
        <v>158</v>
      </c>
      <c r="E4" s="566"/>
      <c r="F4" s="566"/>
      <c r="G4" s="566"/>
      <c r="H4" s="566"/>
      <c r="I4" s="566"/>
      <c r="J4" s="566"/>
    </row>
    <row r="5" spans="2:47" ht="30" customHeight="1" x14ac:dyDescent="0.2">
      <c r="B5" s="567" t="s">
        <v>143</v>
      </c>
      <c r="C5" s="568"/>
      <c r="D5" s="34">
        <v>2024</v>
      </c>
      <c r="E5" s="566"/>
      <c r="F5" s="566"/>
      <c r="G5" s="566"/>
      <c r="H5" s="566"/>
      <c r="I5" s="566"/>
      <c r="J5" s="566"/>
    </row>
    <row r="6" spans="2:47" ht="30" customHeight="1" x14ac:dyDescent="0.2">
      <c r="B6" s="567" t="s">
        <v>319</v>
      </c>
      <c r="C6" s="568"/>
      <c r="D6" s="34" t="s">
        <v>156</v>
      </c>
      <c r="E6" s="566"/>
      <c r="F6" s="566"/>
      <c r="G6" s="566"/>
      <c r="H6" s="566"/>
      <c r="I6" s="566"/>
      <c r="J6" s="566"/>
    </row>
    <row r="7" spans="2:47" ht="30" customHeight="1" x14ac:dyDescent="0.2">
      <c r="B7" s="567" t="s">
        <v>2</v>
      </c>
      <c r="C7" s="568"/>
      <c r="D7" s="34" t="s">
        <v>145</v>
      </c>
      <c r="E7" s="566"/>
      <c r="F7" s="566"/>
      <c r="G7" s="566"/>
      <c r="H7" s="566"/>
      <c r="I7" s="566"/>
      <c r="J7" s="566"/>
    </row>
    <row r="8" spans="2:47" ht="30" customHeight="1" x14ac:dyDescent="0.2">
      <c r="B8" s="567" t="s">
        <v>3</v>
      </c>
      <c r="C8" s="568"/>
      <c r="D8" s="34" t="s">
        <v>146</v>
      </c>
      <c r="E8" s="566"/>
      <c r="F8" s="566"/>
      <c r="G8" s="566"/>
      <c r="H8" s="566"/>
      <c r="I8" s="566"/>
      <c r="J8" s="566"/>
    </row>
    <row r="9" spans="2:47" ht="30" customHeight="1" x14ac:dyDescent="0.2">
      <c r="B9" s="567" t="s">
        <v>4</v>
      </c>
      <c r="C9" s="569"/>
      <c r="D9" s="12"/>
      <c r="E9" s="566"/>
      <c r="F9" s="566"/>
      <c r="G9" s="566"/>
      <c r="H9" s="566"/>
      <c r="I9" s="566"/>
      <c r="J9" s="566"/>
    </row>
    <row r="10" spans="2:47" ht="30" customHeight="1" thickBot="1" x14ac:dyDescent="0.25">
      <c r="B10" s="570" t="s">
        <v>5</v>
      </c>
      <c r="C10" s="571"/>
      <c r="D10" s="35" t="s">
        <v>315</v>
      </c>
      <c r="E10" s="566"/>
      <c r="F10" s="566"/>
      <c r="G10" s="566"/>
      <c r="H10" s="566"/>
      <c r="I10" s="566"/>
      <c r="J10" s="566"/>
    </row>
    <row r="11" spans="2:47" s="123" customFormat="1" ht="9.9499999999999993" customHeight="1" x14ac:dyDescent="0.2">
      <c r="M11" s="129"/>
    </row>
    <row r="12" spans="2:47" s="123" customFormat="1" ht="80.099999999999994" customHeight="1" x14ac:dyDescent="0.2">
      <c r="C12" s="512" t="s">
        <v>160</v>
      </c>
      <c r="D12" s="513"/>
      <c r="E12" s="124" t="s">
        <v>352</v>
      </c>
      <c r="F12" s="581" t="s">
        <v>349</v>
      </c>
      <c r="G12" s="581"/>
      <c r="H12" s="581"/>
      <c r="I12" s="581"/>
      <c r="J12" s="581"/>
      <c r="K12" s="126"/>
      <c r="L12" s="178"/>
      <c r="M12" s="125"/>
      <c r="AU12" s="204"/>
    </row>
    <row r="13" spans="2:47" s="123" customFormat="1" ht="24.95" customHeight="1" x14ac:dyDescent="0.2">
      <c r="C13" s="582" t="s">
        <v>7</v>
      </c>
      <c r="D13" s="583"/>
      <c r="E13" s="484" t="s">
        <v>16</v>
      </c>
      <c r="F13" s="127" t="s">
        <v>46</v>
      </c>
      <c r="G13" s="50">
        <v>1</v>
      </c>
      <c r="H13" s="51">
        <v>2</v>
      </c>
      <c r="I13" s="52">
        <v>3</v>
      </c>
      <c r="J13" s="53">
        <v>4</v>
      </c>
      <c r="K13" s="126"/>
      <c r="L13" s="178"/>
      <c r="M13" s="138"/>
    </row>
    <row r="14" spans="2:47" s="123" customFormat="1" ht="67.5" customHeight="1" x14ac:dyDescent="0.2">
      <c r="C14" s="584"/>
      <c r="D14" s="585"/>
      <c r="E14" s="485"/>
      <c r="F14" s="203" t="s">
        <v>351</v>
      </c>
      <c r="G14" s="57" t="s">
        <v>354</v>
      </c>
      <c r="H14" s="58" t="s">
        <v>49</v>
      </c>
      <c r="I14" s="58" t="s">
        <v>50</v>
      </c>
      <c r="J14" s="58" t="s">
        <v>51</v>
      </c>
      <c r="K14" s="126"/>
      <c r="L14" s="132" t="s">
        <v>6</v>
      </c>
      <c r="M14" s="179"/>
    </row>
    <row r="15" spans="2:47" s="123" customFormat="1" ht="30" customHeight="1" x14ac:dyDescent="0.2">
      <c r="C15" s="527" t="s">
        <v>124</v>
      </c>
      <c r="D15" s="487"/>
      <c r="E15" s="487"/>
      <c r="F15" s="487"/>
      <c r="G15" s="487"/>
      <c r="H15" s="487"/>
      <c r="I15" s="487"/>
      <c r="J15" s="487"/>
      <c r="K15" s="487"/>
      <c r="L15" s="134">
        <v>0.05</v>
      </c>
      <c r="M15" s="61">
        <f>SUM(L16:L21)</f>
        <v>1</v>
      </c>
      <c r="O15" s="62" t="str">
        <f>IF(M15=100%,"Valide",IF(M15&lt;100%,"Invalide",IF(M15&gt;100%,"Invalide")))</f>
        <v>Valide</v>
      </c>
      <c r="P15" s="135"/>
      <c r="Q15" s="64" t="s">
        <v>30</v>
      </c>
      <c r="R15" s="64" t="s">
        <v>31</v>
      </c>
      <c r="S15" s="64" t="s">
        <v>32</v>
      </c>
      <c r="T15" s="64" t="s">
        <v>33</v>
      </c>
      <c r="U15" s="64" t="s">
        <v>34</v>
      </c>
      <c r="V15" s="64" t="s">
        <v>35</v>
      </c>
      <c r="W15" s="64" t="s">
        <v>36</v>
      </c>
      <c r="X15" s="64" t="s">
        <v>37</v>
      </c>
      <c r="Y15" s="64" t="s">
        <v>38</v>
      </c>
      <c r="Z15" s="64" t="s">
        <v>39</v>
      </c>
      <c r="AA15" s="64" t="s">
        <v>40</v>
      </c>
      <c r="AB15" s="64" t="s">
        <v>41</v>
      </c>
      <c r="AC15" s="64" t="s">
        <v>42</v>
      </c>
      <c r="AD15" s="64" t="s">
        <v>43</v>
      </c>
    </row>
    <row r="16" spans="2:47" s="123" customFormat="1" ht="64.5" customHeight="1" x14ac:dyDescent="0.2">
      <c r="C16" s="136" t="s">
        <v>23</v>
      </c>
      <c r="D16" s="93" t="s">
        <v>265</v>
      </c>
      <c r="E16" s="588" t="s">
        <v>340</v>
      </c>
      <c r="F16" s="180"/>
      <c r="G16" s="181"/>
      <c r="H16" s="181"/>
      <c r="I16" s="181"/>
      <c r="J16" s="181"/>
      <c r="K16" s="69" t="str">
        <f>IF(S16&gt;1,"?",(IF(X16&gt;0,"?","")))</f>
        <v/>
      </c>
      <c r="L16" s="137">
        <v>0.2</v>
      </c>
      <c r="M16" s="138"/>
      <c r="O16" s="139" t="str">
        <f>IF(M15=100%,"Valide",IF(M15&lt;100%,"Invalide",IF(M15&gt;100%,"Invalide")))</f>
        <v>Valide</v>
      </c>
      <c r="P16" s="140">
        <f>Q16</f>
        <v>0.2</v>
      </c>
      <c r="Q16" s="74">
        <f>L16</f>
        <v>0.2</v>
      </c>
      <c r="R16" s="75">
        <f>IF(J16&lt;&gt;"",1,IF(I16&lt;&gt;"",2/3,IF(H16&lt;&gt;"",1/3,0)))*Q16*20</f>
        <v>0</v>
      </c>
      <c r="S16" s="75">
        <f>IF(F16="",IF(G16&lt;&gt;"",1,0)+IF(H16&lt;&gt;"",1,0)+IF(I16&lt;&gt;"",1,0)+IF(J16&lt;&gt;"",1,0),0)</f>
        <v>0</v>
      </c>
      <c r="T16" s="75">
        <f>IF(F16&lt;&gt;"",0,IF(G16="",(R16/(Q16*20)),0.02+(R16/(Q16*20))))</f>
        <v>0</v>
      </c>
      <c r="U16" s="75">
        <f>IF(F16&lt;&gt;"",0,Q16)</f>
        <v>0.2</v>
      </c>
      <c r="V16" s="75">
        <f>IF(K16&lt;&gt;"",1,0)</f>
        <v>0</v>
      </c>
      <c r="W16" s="75" t="b">
        <f>IF(F16="",OR(G16&lt;&gt;"",H16&lt;&gt;"",I16&lt;&gt;"",J16&lt;&gt;""),0)</f>
        <v>0</v>
      </c>
      <c r="X16" s="75">
        <f>IF(F16&lt;&gt;"",IF(G16&lt;&gt;"",1,0)+IF(H16&lt;&gt;"",1,0)+IF(I16&lt;&gt;"",1,0)+IF(J16&lt;&gt;"",1,0),0)</f>
        <v>0</v>
      </c>
      <c r="Y16" s="75" t="b">
        <f>OR(W16=FALSE,W17=FALSE,W18=FALSE,W19=FALSE,W20=FALSE,W21=FALSE)</f>
        <v>1</v>
      </c>
      <c r="Z16" s="76">
        <f>SUM(U16:U21)</f>
        <v>1</v>
      </c>
      <c r="AA16" s="77">
        <f>L15</f>
        <v>0.05</v>
      </c>
      <c r="AB16" s="75">
        <f>SUM(T16:T21)</f>
        <v>0</v>
      </c>
      <c r="AC16" s="75">
        <f>IF(SUM(S16:S21)=0,0,1)</f>
        <v>0</v>
      </c>
      <c r="AD16" s="78">
        <f>IF(AC16=1,SUMPRODUCT(R16:R21,S16:S21)/SUMPRODUCT(Q16:Q21,S16:S21),0)</f>
        <v>0</v>
      </c>
    </row>
    <row r="17" spans="3:30" s="123" customFormat="1" ht="86.45" customHeight="1" x14ac:dyDescent="0.2">
      <c r="C17" s="136" t="s">
        <v>90</v>
      </c>
      <c r="D17" s="68" t="s">
        <v>266</v>
      </c>
      <c r="E17" s="589"/>
      <c r="F17" s="182"/>
      <c r="G17" s="181"/>
      <c r="H17" s="181"/>
      <c r="I17" s="181"/>
      <c r="J17" s="181"/>
      <c r="K17" s="69" t="str">
        <f t="shared" ref="K17:K21" si="0">IF(S17&gt;1,"?",(IF(X17&gt;0,"?","")))</f>
        <v/>
      </c>
      <c r="L17" s="137">
        <v>0.15</v>
      </c>
      <c r="M17" s="138"/>
      <c r="O17" s="133"/>
      <c r="P17" s="141"/>
      <c r="Q17" s="74">
        <f t="shared" ref="Q17:Q21" si="1">L17</f>
        <v>0.15</v>
      </c>
      <c r="R17" s="75">
        <f t="shared" ref="R17:R21" si="2">IF(J17&lt;&gt;"",1,IF(I17&lt;&gt;"",2/3,IF(H17&lt;&gt;"",1/3,0)))*Q17*20</f>
        <v>0</v>
      </c>
      <c r="S17" s="75">
        <f t="shared" ref="S17:S21" si="3">IF(F17="",IF(G17&lt;&gt;"",1,0)+IF(H17&lt;&gt;"",1,0)+IF(I17&lt;&gt;"",1,0)+IF(J17&lt;&gt;"",1,0),0)</f>
        <v>0</v>
      </c>
      <c r="T17" s="75">
        <f t="shared" ref="T17:T21" si="4">IF(F17&lt;&gt;"",0,IF(G17="",(R17/(Q17*20)),0.02+(R17/(Q17*20))))</f>
        <v>0</v>
      </c>
      <c r="U17" s="75">
        <f t="shared" ref="U17:U21" si="5">IF(F17&lt;&gt;"",0,Q17)</f>
        <v>0.15</v>
      </c>
      <c r="V17" s="75">
        <f t="shared" ref="V17:V21" si="6">IF(K17&lt;&gt;"",1,0)</f>
        <v>0</v>
      </c>
      <c r="W17" s="75" t="b">
        <f t="shared" ref="W17:W21" si="7">IF(F17="",OR(G17&lt;&gt;"",H17&lt;&gt;"",I17&lt;&gt;"",J17&lt;&gt;""),0)</f>
        <v>0</v>
      </c>
      <c r="X17" s="75">
        <f t="shared" ref="X17:X21" si="8">IF(F17&lt;&gt;"",IF(G17&lt;&gt;"",1,0)+IF(H17&lt;&gt;"",1,0)+IF(I17&lt;&gt;"",1,0)+IF(J17&lt;&gt;"",1,0),0)</f>
        <v>0</v>
      </c>
      <c r="Y17" s="81"/>
      <c r="Z17" s="82"/>
      <c r="AA17" s="43"/>
      <c r="AB17" s="43"/>
      <c r="AC17" s="43"/>
      <c r="AD17" s="48"/>
    </row>
    <row r="18" spans="3:30" s="123" customFormat="1" ht="36.950000000000003" customHeight="1" x14ac:dyDescent="0.2">
      <c r="C18" s="136" t="s">
        <v>91</v>
      </c>
      <c r="D18" s="85" t="s">
        <v>267</v>
      </c>
      <c r="E18" s="67" t="s">
        <v>341</v>
      </c>
      <c r="F18" s="182"/>
      <c r="G18" s="181"/>
      <c r="H18" s="181"/>
      <c r="I18" s="181"/>
      <c r="J18" s="181"/>
      <c r="K18" s="69" t="str">
        <f t="shared" si="0"/>
        <v/>
      </c>
      <c r="L18" s="137">
        <v>0.2</v>
      </c>
      <c r="M18" s="142"/>
      <c r="N18" s="143"/>
      <c r="O18" s="143"/>
      <c r="P18" s="141"/>
      <c r="Q18" s="74">
        <f t="shared" si="1"/>
        <v>0.2</v>
      </c>
      <c r="R18" s="75">
        <f t="shared" si="2"/>
        <v>0</v>
      </c>
      <c r="S18" s="75">
        <f t="shared" si="3"/>
        <v>0</v>
      </c>
      <c r="T18" s="75">
        <f t="shared" si="4"/>
        <v>0</v>
      </c>
      <c r="U18" s="75">
        <f t="shared" si="5"/>
        <v>0.2</v>
      </c>
      <c r="V18" s="75">
        <f t="shared" si="6"/>
        <v>0</v>
      </c>
      <c r="W18" s="75" t="b">
        <f t="shared" si="7"/>
        <v>0</v>
      </c>
      <c r="X18" s="75">
        <f t="shared" si="8"/>
        <v>0</v>
      </c>
      <c r="Y18" s="81"/>
      <c r="Z18" s="83"/>
      <c r="AA18" s="43"/>
      <c r="AB18" s="43"/>
      <c r="AC18" s="43"/>
      <c r="AD18" s="48"/>
    </row>
    <row r="19" spans="3:30" s="123" customFormat="1" ht="156.4" customHeight="1" x14ac:dyDescent="0.2">
      <c r="C19" s="136" t="s">
        <v>92</v>
      </c>
      <c r="D19" s="68" t="s">
        <v>268</v>
      </c>
      <c r="E19" s="90" t="s">
        <v>342</v>
      </c>
      <c r="F19" s="182"/>
      <c r="G19" s="181"/>
      <c r="H19" s="181"/>
      <c r="I19" s="181"/>
      <c r="J19" s="181"/>
      <c r="K19" s="69" t="str">
        <f t="shared" si="0"/>
        <v/>
      </c>
      <c r="L19" s="137">
        <v>0.2</v>
      </c>
      <c r="M19" s="142"/>
      <c r="N19" s="143"/>
      <c r="O19" s="143"/>
      <c r="P19" s="141"/>
      <c r="Q19" s="74">
        <f t="shared" si="1"/>
        <v>0.2</v>
      </c>
      <c r="R19" s="75">
        <f t="shared" si="2"/>
        <v>0</v>
      </c>
      <c r="S19" s="75">
        <f t="shared" si="3"/>
        <v>0</v>
      </c>
      <c r="T19" s="75">
        <f t="shared" si="4"/>
        <v>0</v>
      </c>
      <c r="U19" s="75">
        <f t="shared" si="5"/>
        <v>0.2</v>
      </c>
      <c r="V19" s="75">
        <f t="shared" si="6"/>
        <v>0</v>
      </c>
      <c r="W19" s="75" t="b">
        <f t="shared" si="7"/>
        <v>0</v>
      </c>
      <c r="X19" s="75">
        <f t="shared" si="8"/>
        <v>0</v>
      </c>
      <c r="Y19" s="81"/>
      <c r="Z19" s="83"/>
      <c r="AA19" s="43"/>
      <c r="AB19" s="43"/>
      <c r="AC19" s="43"/>
      <c r="AD19" s="48"/>
    </row>
    <row r="20" spans="3:30" s="123" customFormat="1" ht="93.95" customHeight="1" x14ac:dyDescent="0.2">
      <c r="C20" s="136" t="s">
        <v>93</v>
      </c>
      <c r="D20" s="85" t="s">
        <v>269</v>
      </c>
      <c r="E20" s="67" t="s">
        <v>344</v>
      </c>
      <c r="F20" s="182"/>
      <c r="G20" s="181"/>
      <c r="H20" s="181"/>
      <c r="I20" s="181"/>
      <c r="J20" s="181"/>
      <c r="K20" s="69" t="str">
        <f t="shared" si="0"/>
        <v/>
      </c>
      <c r="L20" s="137">
        <v>0.15</v>
      </c>
      <c r="M20" s="138"/>
      <c r="N20" s="133"/>
      <c r="O20" s="133"/>
      <c r="P20" s="141"/>
      <c r="Q20" s="74">
        <f t="shared" si="1"/>
        <v>0.15</v>
      </c>
      <c r="R20" s="75">
        <f t="shared" si="2"/>
        <v>0</v>
      </c>
      <c r="S20" s="75">
        <f t="shared" si="3"/>
        <v>0</v>
      </c>
      <c r="T20" s="75">
        <f t="shared" si="4"/>
        <v>0</v>
      </c>
      <c r="U20" s="75">
        <f t="shared" si="5"/>
        <v>0.15</v>
      </c>
      <c r="V20" s="75">
        <f t="shared" si="6"/>
        <v>0</v>
      </c>
      <c r="W20" s="75" t="b">
        <f t="shared" si="7"/>
        <v>0</v>
      </c>
      <c r="X20" s="75">
        <f t="shared" si="8"/>
        <v>0</v>
      </c>
      <c r="Y20" s="81"/>
      <c r="Z20" s="144"/>
      <c r="AA20" s="43"/>
      <c r="AB20" s="43"/>
      <c r="AC20" s="43"/>
      <c r="AD20" s="48"/>
    </row>
    <row r="21" spans="3:30" s="123" customFormat="1" ht="42.6" customHeight="1" x14ac:dyDescent="0.2">
      <c r="C21" s="136" t="s">
        <v>94</v>
      </c>
      <c r="D21" s="68" t="s">
        <v>125</v>
      </c>
      <c r="E21" s="145" t="s">
        <v>343</v>
      </c>
      <c r="F21" s="182"/>
      <c r="G21" s="181"/>
      <c r="H21" s="181"/>
      <c r="I21" s="181"/>
      <c r="J21" s="181"/>
      <c r="K21" s="69" t="str">
        <f t="shared" si="0"/>
        <v/>
      </c>
      <c r="L21" s="137">
        <v>0.1</v>
      </c>
      <c r="M21" s="138"/>
      <c r="N21" s="133"/>
      <c r="O21" s="133"/>
      <c r="P21" s="141"/>
      <c r="Q21" s="74">
        <f t="shared" si="1"/>
        <v>0.1</v>
      </c>
      <c r="R21" s="75">
        <f t="shared" si="2"/>
        <v>0</v>
      </c>
      <c r="S21" s="75">
        <f t="shared" si="3"/>
        <v>0</v>
      </c>
      <c r="T21" s="75">
        <f t="shared" si="4"/>
        <v>0</v>
      </c>
      <c r="U21" s="75">
        <f t="shared" si="5"/>
        <v>0.1</v>
      </c>
      <c r="V21" s="75">
        <f t="shared" si="6"/>
        <v>0</v>
      </c>
      <c r="W21" s="75" t="b">
        <f t="shared" si="7"/>
        <v>0</v>
      </c>
      <c r="X21" s="75">
        <f t="shared" si="8"/>
        <v>0</v>
      </c>
      <c r="Y21" s="146"/>
      <c r="Z21" s="87">
        <f>Z16*AA16</f>
        <v>0.05</v>
      </c>
      <c r="AA21" s="147"/>
      <c r="AB21" s="147"/>
      <c r="AC21" s="147"/>
      <c r="AD21" s="148"/>
    </row>
    <row r="22" spans="3:30" s="123" customFormat="1" ht="30" customHeight="1" x14ac:dyDescent="0.2">
      <c r="C22" s="480" t="s">
        <v>210</v>
      </c>
      <c r="D22" s="481"/>
      <c r="E22" s="481"/>
      <c r="F22" s="481"/>
      <c r="G22" s="481"/>
      <c r="H22" s="481"/>
      <c r="I22" s="481"/>
      <c r="J22" s="481"/>
      <c r="K22" s="481"/>
      <c r="L22" s="134">
        <v>7.0000000000000007E-2</v>
      </c>
      <c r="M22" s="61">
        <f>SUM(L23:L27)</f>
        <v>0.99999999999999989</v>
      </c>
      <c r="N22" s="143"/>
      <c r="O22" s="143"/>
      <c r="P22" s="141"/>
    </row>
    <row r="23" spans="3:30" s="123" customFormat="1" ht="36.75" customHeight="1" x14ac:dyDescent="0.2">
      <c r="C23" s="136" t="s">
        <v>57</v>
      </c>
      <c r="D23" s="149" t="s">
        <v>270</v>
      </c>
      <c r="E23" s="150" t="s">
        <v>206</v>
      </c>
      <c r="F23" s="183"/>
      <c r="G23" s="184"/>
      <c r="H23" s="184"/>
      <c r="I23" s="184"/>
      <c r="J23" s="184"/>
      <c r="K23" s="91" t="str">
        <f>IF(S23&gt;1,"?",(IF(X23&gt;0,"?","")))</f>
        <v/>
      </c>
      <c r="L23" s="137">
        <v>0.3</v>
      </c>
      <c r="M23" s="138"/>
      <c r="N23" s="133"/>
      <c r="O23" s="133"/>
      <c r="P23" s="141"/>
      <c r="Q23" s="74">
        <f>L23</f>
        <v>0.3</v>
      </c>
      <c r="R23" s="75">
        <f>IF(J23&lt;&gt;"",1,IF(I23&lt;&gt;"",2/3,IF(H23&lt;&gt;"",1/3,0)))*Q23*20</f>
        <v>0</v>
      </c>
      <c r="S23" s="75">
        <f>IF(F23="",IF(G23&lt;&gt;"",1,0)+IF(H23&lt;&gt;"",1,0)+IF(I23&lt;&gt;"",1,0)+IF(J23&lt;&gt;"",1,0),0)</f>
        <v>0</v>
      </c>
      <c r="T23" s="75">
        <f>IF(F23&lt;&gt;"",0,IF(G23="",(R23/(Q23*20)),0.02+(R23/(Q23*20))))</f>
        <v>0</v>
      </c>
      <c r="U23" s="75">
        <f>IF(F23&lt;&gt;"",0,Q23)</f>
        <v>0.3</v>
      </c>
      <c r="V23" s="75">
        <f>IF(K23&lt;&gt;"",1,0)</f>
        <v>0</v>
      </c>
      <c r="W23" s="75" t="b">
        <f>IF(F23="",OR(G23&lt;&gt;"",H23&lt;&gt;"",I23&lt;&gt;"",J23&lt;&gt;""),0)</f>
        <v>0</v>
      </c>
      <c r="X23" s="75">
        <f>IF(F23&lt;&gt;"",IF(G23&lt;&gt;"",1,0)+IF(H23&lt;&gt;"",1,0)+IF(I23&lt;&gt;"",1,0)+IF(J23&lt;&gt;"",1,0),0)</f>
        <v>0</v>
      </c>
      <c r="Y23" s="75" t="b">
        <f>OR(W23=FALSE,W24=FALSE,W25=FALSE,W26=FALSE,W27=FALSE)</f>
        <v>1</v>
      </c>
      <c r="Z23" s="76">
        <f>SUM(U23:U27)</f>
        <v>0.99999999999999989</v>
      </c>
      <c r="AA23" s="77">
        <f>L22</f>
        <v>7.0000000000000007E-2</v>
      </c>
      <c r="AB23" s="75">
        <f>SUM(T23:T27)</f>
        <v>0</v>
      </c>
      <c r="AC23" s="75">
        <f>IF(SUM(S23:S27)=0,0,1)</f>
        <v>0</v>
      </c>
      <c r="AD23" s="78">
        <f>IF(AC23=1,SUMPRODUCT(R23:R27,S23:S27)/SUMPRODUCT(Q23:Q27,S23:S27),0)</f>
        <v>0</v>
      </c>
    </row>
    <row r="24" spans="3:30" s="123" customFormat="1" ht="115.5" customHeight="1" x14ac:dyDescent="0.2">
      <c r="C24" s="136" t="s">
        <v>58</v>
      </c>
      <c r="D24" s="149" t="s">
        <v>271</v>
      </c>
      <c r="E24" s="151" t="s">
        <v>337</v>
      </c>
      <c r="F24" s="183"/>
      <c r="G24" s="184"/>
      <c r="H24" s="184"/>
      <c r="I24" s="184"/>
      <c r="J24" s="184"/>
      <c r="K24" s="91" t="str">
        <f t="shared" ref="K24:K27" si="9">IF(S24&gt;1,"?",(IF(X24&gt;0,"?","")))</f>
        <v/>
      </c>
      <c r="L24" s="137">
        <v>0.2</v>
      </c>
      <c r="M24" s="129"/>
      <c r="Q24" s="74">
        <f t="shared" ref="Q24:Q27" si="10">L24</f>
        <v>0.2</v>
      </c>
      <c r="R24" s="75">
        <f t="shared" ref="R24:R27" si="11">IF(J24&lt;&gt;"",1,IF(I24&lt;&gt;"",2/3,IF(H24&lt;&gt;"",1/3,0)))*Q24*20</f>
        <v>0</v>
      </c>
      <c r="S24" s="75">
        <f t="shared" ref="S24:S27" si="12">IF(F24="",IF(G24&lt;&gt;"",1,0)+IF(H24&lt;&gt;"",1,0)+IF(I24&lt;&gt;"",1,0)+IF(J24&lt;&gt;"",1,0),0)</f>
        <v>0</v>
      </c>
      <c r="T24" s="75">
        <f t="shared" ref="T24:T27" si="13">IF(F24&lt;&gt;"",0,IF(G24="",(R24/(Q24*20)),0.02+(R24/(Q24*20))))</f>
        <v>0</v>
      </c>
      <c r="U24" s="75">
        <f t="shared" ref="U24:U27" si="14">IF(F24&lt;&gt;"",0,Q24)</f>
        <v>0.2</v>
      </c>
      <c r="V24" s="75">
        <f t="shared" ref="V24:V27" si="15">IF(K24&lt;&gt;"",1,0)</f>
        <v>0</v>
      </c>
      <c r="W24" s="75" t="b">
        <f t="shared" ref="W24:W27" si="16">IF(F24="",OR(G24&lt;&gt;"",H24&lt;&gt;"",I24&lt;&gt;"",J24&lt;&gt;""),0)</f>
        <v>0</v>
      </c>
      <c r="X24" s="75">
        <f t="shared" ref="X24:X27" si="17">IF(F24&lt;&gt;"",IF(G24&lt;&gt;"",1,0)+IF(H24&lt;&gt;"",1,0)+IF(I24&lt;&gt;"",1,0)+IF(J24&lt;&gt;"",1,0),0)</f>
        <v>0</v>
      </c>
      <c r="Y24" s="81"/>
      <c r="Z24" s="82"/>
      <c r="AA24" s="43"/>
      <c r="AB24" s="43"/>
      <c r="AC24" s="43"/>
      <c r="AD24" s="48"/>
    </row>
    <row r="25" spans="3:30" s="123" customFormat="1" ht="84.75" customHeight="1" x14ac:dyDescent="0.2">
      <c r="C25" s="136" t="s">
        <v>95</v>
      </c>
      <c r="D25" s="149" t="s">
        <v>272</v>
      </c>
      <c r="E25" s="151" t="s">
        <v>338</v>
      </c>
      <c r="F25" s="183"/>
      <c r="G25" s="184"/>
      <c r="H25" s="184"/>
      <c r="I25" s="184"/>
      <c r="J25" s="184"/>
      <c r="K25" s="91" t="str">
        <f t="shared" si="9"/>
        <v/>
      </c>
      <c r="L25" s="137">
        <v>0.2</v>
      </c>
      <c r="M25" s="152"/>
      <c r="N25" s="153"/>
      <c r="O25" s="153"/>
      <c r="Q25" s="74">
        <f t="shared" si="10"/>
        <v>0.2</v>
      </c>
      <c r="R25" s="75">
        <f t="shared" si="11"/>
        <v>0</v>
      </c>
      <c r="S25" s="75">
        <f t="shared" si="12"/>
        <v>0</v>
      </c>
      <c r="T25" s="75">
        <f t="shared" si="13"/>
        <v>0</v>
      </c>
      <c r="U25" s="75">
        <f t="shared" si="14"/>
        <v>0.2</v>
      </c>
      <c r="V25" s="75">
        <f t="shared" si="15"/>
        <v>0</v>
      </c>
      <c r="W25" s="75" t="b">
        <f t="shared" si="16"/>
        <v>0</v>
      </c>
      <c r="X25" s="75">
        <f t="shared" si="17"/>
        <v>0</v>
      </c>
      <c r="Y25" s="81"/>
      <c r="Z25" s="83"/>
      <c r="AA25" s="43"/>
      <c r="AB25" s="43"/>
      <c r="AC25" s="43"/>
      <c r="AD25" s="48"/>
    </row>
    <row r="26" spans="3:30" s="123" customFormat="1" ht="36.4" customHeight="1" x14ac:dyDescent="0.2">
      <c r="C26" s="136" t="s">
        <v>96</v>
      </c>
      <c r="D26" s="149" t="s">
        <v>318</v>
      </c>
      <c r="E26" s="151" t="s">
        <v>339</v>
      </c>
      <c r="F26" s="183"/>
      <c r="G26" s="184"/>
      <c r="H26" s="184"/>
      <c r="I26" s="184"/>
      <c r="J26" s="184"/>
      <c r="K26" s="91" t="str">
        <f t="shared" si="9"/>
        <v/>
      </c>
      <c r="L26" s="137">
        <v>0.2</v>
      </c>
      <c r="M26" s="152"/>
      <c r="N26" s="153"/>
      <c r="O26" s="153"/>
      <c r="Q26" s="74">
        <f t="shared" si="10"/>
        <v>0.2</v>
      </c>
      <c r="R26" s="75">
        <f t="shared" si="11"/>
        <v>0</v>
      </c>
      <c r="S26" s="75">
        <f t="shared" si="12"/>
        <v>0</v>
      </c>
      <c r="T26" s="75">
        <f t="shared" si="13"/>
        <v>0</v>
      </c>
      <c r="U26" s="75">
        <f t="shared" si="14"/>
        <v>0.2</v>
      </c>
      <c r="V26" s="75">
        <f t="shared" si="15"/>
        <v>0</v>
      </c>
      <c r="W26" s="75" t="b">
        <f t="shared" si="16"/>
        <v>0</v>
      </c>
      <c r="X26" s="75">
        <f t="shared" si="17"/>
        <v>0</v>
      </c>
      <c r="Y26" s="81"/>
      <c r="Z26" s="144"/>
      <c r="AA26" s="43"/>
      <c r="AB26" s="43"/>
      <c r="AC26" s="43"/>
      <c r="AD26" s="48"/>
    </row>
    <row r="27" spans="3:30" s="123" customFormat="1" ht="27" customHeight="1" x14ac:dyDescent="0.2">
      <c r="C27" s="136" t="s">
        <v>97</v>
      </c>
      <c r="D27" s="149" t="s">
        <v>126</v>
      </c>
      <c r="E27" s="154" t="s">
        <v>141</v>
      </c>
      <c r="F27" s="183"/>
      <c r="G27" s="184"/>
      <c r="H27" s="184"/>
      <c r="I27" s="184"/>
      <c r="J27" s="184"/>
      <c r="K27" s="91" t="str">
        <f t="shared" si="9"/>
        <v/>
      </c>
      <c r="L27" s="137">
        <v>0.1</v>
      </c>
      <c r="M27" s="129"/>
      <c r="Q27" s="74">
        <f t="shared" si="10"/>
        <v>0.1</v>
      </c>
      <c r="R27" s="75">
        <f t="shared" si="11"/>
        <v>0</v>
      </c>
      <c r="S27" s="75">
        <f t="shared" si="12"/>
        <v>0</v>
      </c>
      <c r="T27" s="75">
        <f t="shared" si="13"/>
        <v>0</v>
      </c>
      <c r="U27" s="75">
        <f t="shared" si="14"/>
        <v>0.1</v>
      </c>
      <c r="V27" s="75">
        <f t="shared" si="15"/>
        <v>0</v>
      </c>
      <c r="W27" s="75" t="b">
        <f t="shared" si="16"/>
        <v>0</v>
      </c>
      <c r="X27" s="75">
        <f t="shared" si="17"/>
        <v>0</v>
      </c>
      <c r="Y27" s="146"/>
      <c r="Z27" s="87">
        <f>Z23*AA23</f>
        <v>6.9999999999999993E-2</v>
      </c>
      <c r="AA27" s="147"/>
      <c r="AB27" s="147"/>
      <c r="AC27" s="147"/>
      <c r="AD27" s="148"/>
    </row>
    <row r="28" spans="3:30" s="123" customFormat="1" ht="30" customHeight="1" x14ac:dyDescent="0.2">
      <c r="C28" s="486" t="s">
        <v>211</v>
      </c>
      <c r="D28" s="487"/>
      <c r="E28" s="487"/>
      <c r="F28" s="487"/>
      <c r="G28" s="487"/>
      <c r="H28" s="487"/>
      <c r="I28" s="487"/>
      <c r="J28" s="487"/>
      <c r="K28" s="487"/>
      <c r="L28" s="185">
        <v>0.12</v>
      </c>
      <c r="M28" s="61">
        <f>SUM(L29:L32)</f>
        <v>1</v>
      </c>
    </row>
    <row r="29" spans="3:30" s="123" customFormat="1" ht="36.75" customHeight="1" x14ac:dyDescent="0.2">
      <c r="C29" s="155" t="s">
        <v>59</v>
      </c>
      <c r="D29" s="156" t="s">
        <v>311</v>
      </c>
      <c r="E29" s="157" t="s">
        <v>207</v>
      </c>
      <c r="F29" s="183"/>
      <c r="G29" s="186"/>
      <c r="H29" s="186"/>
      <c r="I29" s="186"/>
      <c r="J29" s="186"/>
      <c r="K29" s="69" t="str">
        <f>IF(S29&gt;1,"?",(IF(X29&gt;0,"?","")))</f>
        <v/>
      </c>
      <c r="L29" s="137">
        <v>0.32</v>
      </c>
      <c r="M29" s="152"/>
      <c r="N29" s="153"/>
      <c r="O29" s="153"/>
      <c r="Q29" s="74">
        <f>L29</f>
        <v>0.32</v>
      </c>
      <c r="R29" s="75">
        <f>IF(J29&lt;&gt;"",1,IF(I29&lt;&gt;"",2/3,IF(H29&lt;&gt;"",1/3,0)))*Q29*20</f>
        <v>0</v>
      </c>
      <c r="S29" s="75">
        <f>IF(F29="",IF(G29&lt;&gt;"",1,0)+IF(H29&lt;&gt;"",1,0)+IF(I29&lt;&gt;"",1,0)+IF(J29&lt;&gt;"",1,0),0)</f>
        <v>0</v>
      </c>
      <c r="T29" s="75">
        <f>IF(F29&lt;&gt;"",0,IF(G29="",(R29/(Q29*20)),0.02+(R29/(Q29*20))))</f>
        <v>0</v>
      </c>
      <c r="U29" s="75">
        <f>IF(F29&lt;&gt;"",0,Q29)</f>
        <v>0.32</v>
      </c>
      <c r="V29" s="75">
        <f>IF(K29&lt;&gt;"",1,0)</f>
        <v>0</v>
      </c>
      <c r="W29" s="75" t="b">
        <f>IF(F29="",OR(G29&lt;&gt;"",H29&lt;&gt;"",I29&lt;&gt;"",J29&lt;&gt;""),0)</f>
        <v>0</v>
      </c>
      <c r="X29" s="75">
        <f>IF(F29&lt;&gt;"",IF(G29&lt;&gt;"",1,0)+IF(H29&lt;&gt;"",1,0)+IF(I29&lt;&gt;"",1,0)+IF(J29&lt;&gt;"",1,0),0)</f>
        <v>0</v>
      </c>
      <c r="Y29" s="75" t="b">
        <f>OR(W29=FALSE,W30=FALSE,W31=FALSE,W32=FALSE)</f>
        <v>1</v>
      </c>
      <c r="Z29" s="76">
        <f>SUM(U29:U32)</f>
        <v>1</v>
      </c>
      <c r="AA29" s="77">
        <f>L28</f>
        <v>0.12</v>
      </c>
      <c r="AB29" s="75">
        <f>SUM(T29:T32)</f>
        <v>0</v>
      </c>
      <c r="AC29" s="75">
        <f>IF(SUM(S29:S32)=0,0,1)</f>
        <v>0</v>
      </c>
      <c r="AD29" s="78">
        <f>IF(AC29=1,SUMPRODUCT(R29:R32,S29:S32)/SUMPRODUCT(Q29:Q32,S29:S32),0)</f>
        <v>0</v>
      </c>
    </row>
    <row r="30" spans="3:30" s="123" customFormat="1" ht="36.75" customHeight="1" x14ac:dyDescent="0.2">
      <c r="C30" s="155" t="s">
        <v>44</v>
      </c>
      <c r="D30" s="156" t="s">
        <v>312</v>
      </c>
      <c r="E30" s="157" t="s">
        <v>208</v>
      </c>
      <c r="F30" s="183"/>
      <c r="G30" s="186"/>
      <c r="H30" s="186"/>
      <c r="I30" s="186"/>
      <c r="J30" s="186"/>
      <c r="K30" s="69" t="str">
        <f t="shared" ref="K30:K32" si="18">IF(S30&gt;1,"?",(IF(X30&gt;0,"?","")))</f>
        <v/>
      </c>
      <c r="L30" s="137">
        <v>0.3</v>
      </c>
      <c r="M30" s="129"/>
      <c r="Q30" s="74">
        <f t="shared" ref="Q30:Q32" si="19">L30</f>
        <v>0.3</v>
      </c>
      <c r="R30" s="75">
        <f t="shared" ref="R30:R32" si="20">IF(J30&lt;&gt;"",1,IF(I30&lt;&gt;"",2/3,IF(H30&lt;&gt;"",1/3,0)))*Q30*20</f>
        <v>0</v>
      </c>
      <c r="S30" s="75">
        <f t="shared" ref="S30:S32" si="21">IF(F30="",IF(G30&lt;&gt;"",1,0)+IF(H30&lt;&gt;"",1,0)+IF(I30&lt;&gt;"",1,0)+IF(J30&lt;&gt;"",1,0),0)</f>
        <v>0</v>
      </c>
      <c r="T30" s="75">
        <f t="shared" ref="T30:T32" si="22">IF(F30&lt;&gt;"",0,IF(G30="",(R30/(Q30*20)),0.02+(R30/(Q30*20))))</f>
        <v>0</v>
      </c>
      <c r="U30" s="75">
        <f t="shared" ref="U30:U32" si="23">IF(F30&lt;&gt;"",0,Q30)</f>
        <v>0.3</v>
      </c>
      <c r="V30" s="75">
        <f t="shared" ref="V30:V32" si="24">IF(K30&lt;&gt;"",1,0)</f>
        <v>0</v>
      </c>
      <c r="W30" s="75" t="b">
        <f t="shared" ref="W30:W32" si="25">IF(F30="",OR(G30&lt;&gt;"",H30&lt;&gt;"",I30&lt;&gt;"",J30&lt;&gt;""),0)</f>
        <v>0</v>
      </c>
      <c r="X30" s="75">
        <f t="shared" ref="X30:X32" si="26">IF(F30&lt;&gt;"",IF(G30&lt;&gt;"",1,0)+IF(H30&lt;&gt;"",1,0)+IF(I30&lt;&gt;"",1,0)+IF(J30&lt;&gt;"",1,0),0)</f>
        <v>0</v>
      </c>
      <c r="Y30" s="81"/>
      <c r="Z30" s="82"/>
      <c r="AA30" s="43"/>
      <c r="AB30" s="43"/>
      <c r="AC30" s="43"/>
      <c r="AD30" s="48"/>
    </row>
    <row r="31" spans="3:30" s="123" customFormat="1" ht="27" customHeight="1" x14ac:dyDescent="0.2">
      <c r="C31" s="155" t="s">
        <v>98</v>
      </c>
      <c r="D31" s="156" t="s">
        <v>313</v>
      </c>
      <c r="E31" s="157" t="s">
        <v>209</v>
      </c>
      <c r="F31" s="183"/>
      <c r="G31" s="186"/>
      <c r="H31" s="186"/>
      <c r="I31" s="186"/>
      <c r="J31" s="186"/>
      <c r="K31" s="69" t="str">
        <f t="shared" si="18"/>
        <v/>
      </c>
      <c r="L31" s="137">
        <v>0.32</v>
      </c>
      <c r="M31" s="152"/>
      <c r="N31" s="153"/>
      <c r="O31" s="153"/>
      <c r="Q31" s="74">
        <f t="shared" si="19"/>
        <v>0.32</v>
      </c>
      <c r="R31" s="75">
        <f t="shared" si="20"/>
        <v>0</v>
      </c>
      <c r="S31" s="75">
        <f t="shared" si="21"/>
        <v>0</v>
      </c>
      <c r="T31" s="75">
        <f t="shared" si="22"/>
        <v>0</v>
      </c>
      <c r="U31" s="75">
        <f t="shared" si="23"/>
        <v>0.32</v>
      </c>
      <c r="V31" s="75">
        <f t="shared" si="24"/>
        <v>0</v>
      </c>
      <c r="W31" s="75" t="b">
        <f t="shared" si="25"/>
        <v>0</v>
      </c>
      <c r="X31" s="75">
        <f t="shared" si="26"/>
        <v>0</v>
      </c>
      <c r="Y31" s="81"/>
      <c r="Z31" s="83"/>
      <c r="AA31" s="43"/>
      <c r="AB31" s="43"/>
      <c r="AC31" s="43"/>
      <c r="AD31" s="48"/>
    </row>
    <row r="32" spans="3:30" s="123" customFormat="1" ht="27" customHeight="1" x14ac:dyDescent="0.2">
      <c r="C32" s="158" t="s">
        <v>99</v>
      </c>
      <c r="D32" s="149" t="s">
        <v>126</v>
      </c>
      <c r="E32" s="157" t="s">
        <v>141</v>
      </c>
      <c r="F32" s="183"/>
      <c r="G32" s="186"/>
      <c r="H32" s="186"/>
      <c r="I32" s="186"/>
      <c r="J32" s="186"/>
      <c r="K32" s="69" t="str">
        <f t="shared" si="18"/>
        <v/>
      </c>
      <c r="L32" s="137">
        <v>0.06</v>
      </c>
      <c r="M32" s="129"/>
      <c r="Q32" s="74">
        <f t="shared" si="19"/>
        <v>0.06</v>
      </c>
      <c r="R32" s="75">
        <f t="shared" si="20"/>
        <v>0</v>
      </c>
      <c r="S32" s="75">
        <f t="shared" si="21"/>
        <v>0</v>
      </c>
      <c r="T32" s="75">
        <f t="shared" si="22"/>
        <v>0</v>
      </c>
      <c r="U32" s="75">
        <f t="shared" si="23"/>
        <v>0.06</v>
      </c>
      <c r="V32" s="75">
        <f t="shared" si="24"/>
        <v>0</v>
      </c>
      <c r="W32" s="75" t="b">
        <f t="shared" si="25"/>
        <v>0</v>
      </c>
      <c r="X32" s="75">
        <f t="shared" si="26"/>
        <v>0</v>
      </c>
      <c r="Y32" s="146"/>
      <c r="Z32" s="87">
        <f>Z29*AA29</f>
        <v>0.12</v>
      </c>
      <c r="AA32" s="147"/>
      <c r="AB32" s="147"/>
      <c r="AC32" s="147"/>
      <c r="AD32" s="148"/>
    </row>
    <row r="33" spans="3:30" s="123" customFormat="1" ht="30" customHeight="1" x14ac:dyDescent="0.2">
      <c r="C33" s="586" t="s">
        <v>212</v>
      </c>
      <c r="D33" s="587"/>
      <c r="E33" s="587"/>
      <c r="F33" s="587"/>
      <c r="G33" s="587"/>
      <c r="H33" s="587"/>
      <c r="I33" s="587"/>
      <c r="J33" s="587"/>
      <c r="K33" s="587"/>
      <c r="L33" s="134">
        <v>0.15</v>
      </c>
      <c r="M33" s="61">
        <f>SUM(L34:L39)</f>
        <v>1.0000000000000002</v>
      </c>
    </row>
    <row r="34" spans="3:30" s="123" customFormat="1" ht="27" customHeight="1" x14ac:dyDescent="0.2">
      <c r="C34" s="136" t="s">
        <v>60</v>
      </c>
      <c r="D34" s="159" t="s">
        <v>316</v>
      </c>
      <c r="E34" s="160" t="s">
        <v>216</v>
      </c>
      <c r="F34" s="183"/>
      <c r="G34" s="187"/>
      <c r="H34" s="187"/>
      <c r="I34" s="187"/>
      <c r="J34" s="187"/>
      <c r="K34" s="69" t="str">
        <f>IF(S34&gt;1,"?",(IF(X34&gt;0,"?","")))</f>
        <v/>
      </c>
      <c r="L34" s="137">
        <v>0.2</v>
      </c>
      <c r="M34" s="129"/>
      <c r="Q34" s="74">
        <f>L34</f>
        <v>0.2</v>
      </c>
      <c r="R34" s="75">
        <f>IF(J34&lt;&gt;"",1,IF(I34&lt;&gt;"",2/3,IF(H34&lt;&gt;"",1/3,0)))*Q34*20</f>
        <v>0</v>
      </c>
      <c r="S34" s="75">
        <f>IF(F34="",IF(G34&lt;&gt;"",1,0)+IF(H34&lt;&gt;"",1,0)+IF(I34&lt;&gt;"",1,0)+IF(J34&lt;&gt;"",1,0),0)</f>
        <v>0</v>
      </c>
      <c r="T34" s="75">
        <f>IF(F34&lt;&gt;"",0,IF(G34="",(R34/(Q34*20)),0.02+(R34/(Q34*20))))</f>
        <v>0</v>
      </c>
      <c r="U34" s="75">
        <f>IF(F34&lt;&gt;"",0,Q34)</f>
        <v>0.2</v>
      </c>
      <c r="V34" s="75">
        <f>IF(K34&lt;&gt;"",1,0)</f>
        <v>0</v>
      </c>
      <c r="W34" s="75" t="b">
        <f>IF(F34="",OR(G34&lt;&gt;"",H34&lt;&gt;"",I34&lt;&gt;"",J34&lt;&gt;""),0)</f>
        <v>0</v>
      </c>
      <c r="X34" s="75">
        <f>IF(F34&lt;&gt;"",IF(G34&lt;&gt;"",1,0)+IF(H34&lt;&gt;"",1,0)+IF(I34&lt;&gt;"",1,0)+IF(J34&lt;&gt;"",1,0),0)</f>
        <v>0</v>
      </c>
      <c r="Y34" s="75" t="b">
        <f>OR(W34=FALSE,W35=FALSE,W36=FALSE,W37=FALSE,W38=FALSE,W39=FALSE)</f>
        <v>1</v>
      </c>
      <c r="Z34" s="76">
        <f>SUM(U34:U39)</f>
        <v>1.0000000000000002</v>
      </c>
      <c r="AA34" s="77">
        <f>L33</f>
        <v>0.15</v>
      </c>
      <c r="AB34" s="75">
        <f>SUM(T34:T39)</f>
        <v>0</v>
      </c>
      <c r="AC34" s="75">
        <f>IF(SUM(S34:S39)=0,0,1)</f>
        <v>0</v>
      </c>
      <c r="AD34" s="78">
        <f>IF(AC34=1,SUMPRODUCT(R34:R39,S34:S39)/SUMPRODUCT(Q34:Q39,S34:S39),0)</f>
        <v>0</v>
      </c>
    </row>
    <row r="35" spans="3:30" s="123" customFormat="1" ht="36.75" customHeight="1" x14ac:dyDescent="0.2">
      <c r="C35" s="136" t="s">
        <v>62</v>
      </c>
      <c r="D35" s="159" t="s">
        <v>348</v>
      </c>
      <c r="E35" s="160" t="s">
        <v>217</v>
      </c>
      <c r="F35" s="183"/>
      <c r="G35" s="187"/>
      <c r="H35" s="187"/>
      <c r="I35" s="187"/>
      <c r="J35" s="187"/>
      <c r="K35" s="69" t="str">
        <f t="shared" ref="K35:K39" si="27">IF(S35&gt;1,"?",(IF(X35&gt;0,"?","")))</f>
        <v/>
      </c>
      <c r="L35" s="137">
        <v>0.2</v>
      </c>
      <c r="M35" s="129"/>
      <c r="Q35" s="74">
        <f t="shared" ref="Q35:Q39" si="28">L35</f>
        <v>0.2</v>
      </c>
      <c r="R35" s="75">
        <f t="shared" ref="R35:R39" si="29">IF(J35&lt;&gt;"",1,IF(I35&lt;&gt;"",2/3,IF(H35&lt;&gt;"",1/3,0)))*Q35*20</f>
        <v>0</v>
      </c>
      <c r="S35" s="75">
        <f t="shared" ref="S35:S39" si="30">IF(F35="",IF(G35&lt;&gt;"",1,0)+IF(H35&lt;&gt;"",1,0)+IF(I35&lt;&gt;"",1,0)+IF(J35&lt;&gt;"",1,0),0)</f>
        <v>0</v>
      </c>
      <c r="T35" s="75">
        <f t="shared" ref="T35:T39" si="31">IF(F35&lt;&gt;"",0,IF(G35="",(R35/(Q35*20)),0.02+(R35/(Q35*20))))</f>
        <v>0</v>
      </c>
      <c r="U35" s="75">
        <f t="shared" ref="U35:U39" si="32">IF(F35&lt;&gt;"",0,Q35)</f>
        <v>0.2</v>
      </c>
      <c r="V35" s="75">
        <f t="shared" ref="V35:V39" si="33">IF(K35&lt;&gt;"",1,0)</f>
        <v>0</v>
      </c>
      <c r="W35" s="75" t="b">
        <f t="shared" ref="W35:W39" si="34">IF(F35="",OR(G35&lt;&gt;"",H35&lt;&gt;"",I35&lt;&gt;"",J35&lt;&gt;""),0)</f>
        <v>0</v>
      </c>
      <c r="X35" s="75">
        <f t="shared" ref="X35:X39" si="35">IF(F35&lt;&gt;"",IF(G35&lt;&gt;"",1,0)+IF(H35&lt;&gt;"",1,0)+IF(I35&lt;&gt;"",1,0)+IF(J35&lt;&gt;"",1,0),0)</f>
        <v>0</v>
      </c>
      <c r="Y35" s="81"/>
      <c r="Z35" s="82"/>
      <c r="AA35" s="43"/>
      <c r="AB35" s="43"/>
      <c r="AC35" s="43"/>
      <c r="AD35" s="48"/>
    </row>
    <row r="36" spans="3:30" s="123" customFormat="1" ht="36.75" customHeight="1" x14ac:dyDescent="0.2">
      <c r="C36" s="136" t="s">
        <v>100</v>
      </c>
      <c r="D36" s="159" t="s">
        <v>310</v>
      </c>
      <c r="E36" s="160" t="s">
        <v>218</v>
      </c>
      <c r="F36" s="183"/>
      <c r="G36" s="187"/>
      <c r="H36" s="187"/>
      <c r="I36" s="187"/>
      <c r="J36" s="187"/>
      <c r="K36" s="69" t="str">
        <f t="shared" si="27"/>
        <v/>
      </c>
      <c r="L36" s="137">
        <v>0.2</v>
      </c>
      <c r="M36" s="129"/>
      <c r="Q36" s="74">
        <f t="shared" si="28"/>
        <v>0.2</v>
      </c>
      <c r="R36" s="75">
        <f t="shared" si="29"/>
        <v>0</v>
      </c>
      <c r="S36" s="75">
        <f t="shared" si="30"/>
        <v>0</v>
      </c>
      <c r="T36" s="75">
        <f t="shared" si="31"/>
        <v>0</v>
      </c>
      <c r="U36" s="75">
        <f t="shared" si="32"/>
        <v>0.2</v>
      </c>
      <c r="V36" s="75">
        <f t="shared" si="33"/>
        <v>0</v>
      </c>
      <c r="W36" s="75" t="b">
        <f t="shared" si="34"/>
        <v>0</v>
      </c>
      <c r="X36" s="75">
        <f t="shared" si="35"/>
        <v>0</v>
      </c>
      <c r="Y36" s="81"/>
      <c r="Z36" s="83"/>
      <c r="AA36" s="43"/>
      <c r="AB36" s="43"/>
      <c r="AC36" s="43"/>
      <c r="AD36" s="48"/>
    </row>
    <row r="37" spans="3:30" s="123" customFormat="1" ht="36.75" customHeight="1" x14ac:dyDescent="0.2">
      <c r="C37" s="136" t="s">
        <v>101</v>
      </c>
      <c r="D37" s="159" t="s">
        <v>309</v>
      </c>
      <c r="E37" s="160" t="s">
        <v>219</v>
      </c>
      <c r="F37" s="183"/>
      <c r="G37" s="187"/>
      <c r="H37" s="187"/>
      <c r="I37" s="187"/>
      <c r="J37" s="187"/>
      <c r="K37" s="69" t="str">
        <f t="shared" si="27"/>
        <v/>
      </c>
      <c r="L37" s="137">
        <v>0.15</v>
      </c>
      <c r="M37" s="129"/>
      <c r="Q37" s="74">
        <f t="shared" si="28"/>
        <v>0.15</v>
      </c>
      <c r="R37" s="75">
        <f t="shared" si="29"/>
        <v>0</v>
      </c>
      <c r="S37" s="75">
        <f t="shared" si="30"/>
        <v>0</v>
      </c>
      <c r="T37" s="75">
        <f t="shared" si="31"/>
        <v>0</v>
      </c>
      <c r="U37" s="75">
        <f t="shared" si="32"/>
        <v>0.15</v>
      </c>
      <c r="V37" s="75">
        <f t="shared" si="33"/>
        <v>0</v>
      </c>
      <c r="W37" s="75" t="b">
        <f t="shared" si="34"/>
        <v>0</v>
      </c>
      <c r="X37" s="75">
        <f t="shared" si="35"/>
        <v>0</v>
      </c>
      <c r="Y37" s="81"/>
      <c r="Z37" s="83"/>
      <c r="AA37" s="43"/>
      <c r="AB37" s="43"/>
      <c r="AC37" s="43"/>
      <c r="AD37" s="48"/>
    </row>
    <row r="38" spans="3:30" s="123" customFormat="1" ht="27" customHeight="1" x14ac:dyDescent="0.2">
      <c r="C38" s="136" t="s">
        <v>102</v>
      </c>
      <c r="D38" s="159" t="s">
        <v>308</v>
      </c>
      <c r="E38" s="160" t="s">
        <v>220</v>
      </c>
      <c r="F38" s="183"/>
      <c r="G38" s="187"/>
      <c r="H38" s="187"/>
      <c r="I38" s="187"/>
      <c r="J38" s="187"/>
      <c r="K38" s="69" t="str">
        <f t="shared" si="27"/>
        <v/>
      </c>
      <c r="L38" s="137">
        <v>0.2</v>
      </c>
      <c r="M38" s="129"/>
      <c r="Q38" s="74">
        <f t="shared" si="28"/>
        <v>0.2</v>
      </c>
      <c r="R38" s="75">
        <f t="shared" si="29"/>
        <v>0</v>
      </c>
      <c r="S38" s="75">
        <f t="shared" si="30"/>
        <v>0</v>
      </c>
      <c r="T38" s="75">
        <f t="shared" si="31"/>
        <v>0</v>
      </c>
      <c r="U38" s="75">
        <f t="shared" si="32"/>
        <v>0.2</v>
      </c>
      <c r="V38" s="75">
        <f t="shared" si="33"/>
        <v>0</v>
      </c>
      <c r="W38" s="75" t="b">
        <f t="shared" si="34"/>
        <v>0</v>
      </c>
      <c r="X38" s="75">
        <f t="shared" si="35"/>
        <v>0</v>
      </c>
      <c r="Y38" s="81"/>
      <c r="Z38" s="83"/>
      <c r="AA38" s="43"/>
      <c r="AB38" s="43"/>
      <c r="AC38" s="43"/>
      <c r="AD38" s="48"/>
    </row>
    <row r="39" spans="3:30" s="123" customFormat="1" ht="27" customHeight="1" x14ac:dyDescent="0.2">
      <c r="C39" s="136" t="s">
        <v>103</v>
      </c>
      <c r="D39" s="149" t="s">
        <v>126</v>
      </c>
      <c r="E39" s="160" t="s">
        <v>141</v>
      </c>
      <c r="F39" s="183"/>
      <c r="G39" s="187"/>
      <c r="H39" s="187"/>
      <c r="I39" s="187"/>
      <c r="J39" s="187"/>
      <c r="K39" s="69" t="str">
        <f t="shared" si="27"/>
        <v/>
      </c>
      <c r="L39" s="137">
        <v>0.05</v>
      </c>
      <c r="M39" s="129"/>
      <c r="Q39" s="74">
        <f t="shared" si="28"/>
        <v>0.05</v>
      </c>
      <c r="R39" s="75">
        <f t="shared" si="29"/>
        <v>0</v>
      </c>
      <c r="S39" s="75">
        <f t="shared" si="30"/>
        <v>0</v>
      </c>
      <c r="T39" s="75">
        <f t="shared" si="31"/>
        <v>0</v>
      </c>
      <c r="U39" s="75">
        <f t="shared" si="32"/>
        <v>0.05</v>
      </c>
      <c r="V39" s="75">
        <f t="shared" si="33"/>
        <v>0</v>
      </c>
      <c r="W39" s="75" t="b">
        <f t="shared" si="34"/>
        <v>0</v>
      </c>
      <c r="X39" s="75">
        <f t="shared" si="35"/>
        <v>0</v>
      </c>
      <c r="Y39" s="146"/>
      <c r="Z39" s="87">
        <f>Z34*AA34</f>
        <v>0.15000000000000002</v>
      </c>
      <c r="AA39" s="147"/>
      <c r="AB39" s="147"/>
      <c r="AC39" s="147"/>
      <c r="AD39" s="148"/>
    </row>
    <row r="40" spans="3:30" s="123" customFormat="1" ht="30" customHeight="1" x14ac:dyDescent="0.2">
      <c r="C40" s="592" t="s">
        <v>213</v>
      </c>
      <c r="D40" s="593"/>
      <c r="E40" s="593"/>
      <c r="F40" s="593"/>
      <c r="G40" s="593"/>
      <c r="H40" s="593"/>
      <c r="I40" s="593"/>
      <c r="J40" s="593"/>
      <c r="K40" s="593"/>
      <c r="L40" s="161">
        <v>0.11</v>
      </c>
      <c r="M40" s="61">
        <f>SUM(L41:L47)</f>
        <v>1</v>
      </c>
    </row>
    <row r="41" spans="3:30" s="123" customFormat="1" ht="27" customHeight="1" x14ac:dyDescent="0.2">
      <c r="C41" s="188" t="s">
        <v>61</v>
      </c>
      <c r="D41" s="189" t="s">
        <v>306</v>
      </c>
      <c r="E41" s="189" t="s">
        <v>221</v>
      </c>
      <c r="F41" s="183"/>
      <c r="G41" s="187"/>
      <c r="H41" s="187"/>
      <c r="I41" s="187"/>
      <c r="J41" s="187"/>
      <c r="K41" s="69" t="str">
        <f>IF(S41&gt;1,"?",(IF(X41&gt;0,"?","")))</f>
        <v/>
      </c>
      <c r="L41" s="137">
        <v>0.15</v>
      </c>
      <c r="M41" s="129"/>
      <c r="Q41" s="74">
        <f>L41</f>
        <v>0.15</v>
      </c>
      <c r="R41" s="75">
        <f>IF(J41&lt;&gt;"",1,IF(I41&lt;&gt;"",2/3,IF(H41&lt;&gt;"",1/3,0)))*Q41*20</f>
        <v>0</v>
      </c>
      <c r="S41" s="75">
        <f>IF(F41="",IF(G41&lt;&gt;"",1,0)+IF(H41&lt;&gt;"",1,0)+IF(I41&lt;&gt;"",1,0)+IF(J41&lt;&gt;"",1,0),0)</f>
        <v>0</v>
      </c>
      <c r="T41" s="75">
        <f>IF(F41&lt;&gt;"",0,IF(G41="",(R41/(Q41*20)),0.02+(R41/(Q41*20))))</f>
        <v>0</v>
      </c>
      <c r="U41" s="75">
        <f>IF(F41&lt;&gt;"",0,Q41)</f>
        <v>0.15</v>
      </c>
      <c r="V41" s="75">
        <f>IF(K41&lt;&gt;"",1,0)</f>
        <v>0</v>
      </c>
      <c r="W41" s="75" t="b">
        <f>IF(F41="",OR(G41&lt;&gt;"",H41&lt;&gt;"",I41&lt;&gt;"",J41&lt;&gt;""),0)</f>
        <v>0</v>
      </c>
      <c r="X41" s="75">
        <f>IF(F41&lt;&gt;"",IF(G41&lt;&gt;"",1,0)+IF(H41&lt;&gt;"",1,0)+IF(I41&lt;&gt;"",1,0)+IF(J41&lt;&gt;"",1,0),0)</f>
        <v>0</v>
      </c>
      <c r="Y41" s="75" t="b">
        <f>OR(W41=FALSE,W42=FALSE,W43=FALSE,W44=FALSE,W45=FALSE,W46=FALSE,W47=FALSE)</f>
        <v>1</v>
      </c>
      <c r="Z41" s="76">
        <f>SUM(U41:U47)</f>
        <v>1</v>
      </c>
      <c r="AA41" s="77">
        <f>L40</f>
        <v>0.11</v>
      </c>
      <c r="AB41" s="75">
        <f>SUM(T41:T47)</f>
        <v>0</v>
      </c>
      <c r="AC41" s="75">
        <f>IF(SUM(S41:S47)=0,0,1)</f>
        <v>0</v>
      </c>
      <c r="AD41" s="78">
        <f>IF(AC41=1,SUMPRODUCT(R41:R47,S41:S47)/SUMPRODUCT(Q41:Q47,S41:S47),0)</f>
        <v>0</v>
      </c>
    </row>
    <row r="42" spans="3:30" s="123" customFormat="1" ht="27" customHeight="1" x14ac:dyDescent="0.2">
      <c r="C42" s="188" t="s">
        <v>63</v>
      </c>
      <c r="D42" s="189" t="s">
        <v>305</v>
      </c>
      <c r="E42" s="189" t="s">
        <v>222</v>
      </c>
      <c r="F42" s="183"/>
      <c r="G42" s="187"/>
      <c r="H42" s="187"/>
      <c r="I42" s="187"/>
      <c r="J42" s="187"/>
      <c r="K42" s="69" t="str">
        <f t="shared" ref="K42:K47" si="36">IF(S42&gt;1,"?",(IF(X42&gt;0,"?","")))</f>
        <v/>
      </c>
      <c r="L42" s="137">
        <v>0.2</v>
      </c>
      <c r="M42" s="129"/>
      <c r="Q42" s="74">
        <f t="shared" ref="Q42:Q47" si="37">L42</f>
        <v>0.2</v>
      </c>
      <c r="R42" s="75">
        <f t="shared" ref="R42:R47" si="38">IF(J42&lt;&gt;"",1,IF(I42&lt;&gt;"",2/3,IF(H42&lt;&gt;"",1/3,0)))*Q42*20</f>
        <v>0</v>
      </c>
      <c r="S42" s="75">
        <f t="shared" ref="S42:S47" si="39">IF(F42="",IF(G42&lt;&gt;"",1,0)+IF(H42&lt;&gt;"",1,0)+IF(I42&lt;&gt;"",1,0)+IF(J42&lt;&gt;"",1,0),0)</f>
        <v>0</v>
      </c>
      <c r="T42" s="75">
        <f t="shared" ref="T42:T47" si="40">IF(F42&lt;&gt;"",0,IF(G42="",(R42/(Q42*20)),0.02+(R42/(Q42*20))))</f>
        <v>0</v>
      </c>
      <c r="U42" s="75">
        <f t="shared" ref="U42:U47" si="41">IF(F42&lt;&gt;"",0,Q42)</f>
        <v>0.2</v>
      </c>
      <c r="V42" s="75">
        <f t="shared" ref="V42:V47" si="42">IF(K42&lt;&gt;"",1,0)</f>
        <v>0</v>
      </c>
      <c r="W42" s="75" t="b">
        <f t="shared" ref="W42:W47" si="43">IF(F42="",OR(G42&lt;&gt;"",H42&lt;&gt;"",I42&lt;&gt;"",J42&lt;&gt;""),0)</f>
        <v>0</v>
      </c>
      <c r="X42" s="75">
        <f t="shared" ref="X42:X47" si="44">IF(F42&lt;&gt;"",IF(G42&lt;&gt;"",1,0)+IF(H42&lt;&gt;"",1,0)+IF(I42&lt;&gt;"",1,0)+IF(J42&lt;&gt;"",1,0),0)</f>
        <v>0</v>
      </c>
      <c r="Y42" s="81"/>
      <c r="Z42" s="82"/>
      <c r="AA42" s="43"/>
      <c r="AB42" s="43"/>
      <c r="AC42" s="43"/>
      <c r="AD42" s="48"/>
    </row>
    <row r="43" spans="3:30" s="123" customFormat="1" ht="27" customHeight="1" x14ac:dyDescent="0.2">
      <c r="C43" s="188" t="s">
        <v>66</v>
      </c>
      <c r="D43" s="189" t="s">
        <v>304</v>
      </c>
      <c r="E43" s="189" t="s">
        <v>223</v>
      </c>
      <c r="F43" s="183"/>
      <c r="G43" s="187"/>
      <c r="H43" s="187"/>
      <c r="I43" s="187"/>
      <c r="J43" s="187"/>
      <c r="K43" s="69" t="str">
        <f t="shared" si="36"/>
        <v/>
      </c>
      <c r="L43" s="137">
        <v>0.1</v>
      </c>
      <c r="M43" s="129"/>
      <c r="Q43" s="74">
        <f t="shared" si="37"/>
        <v>0.1</v>
      </c>
      <c r="R43" s="75">
        <f t="shared" si="38"/>
        <v>0</v>
      </c>
      <c r="S43" s="75">
        <f t="shared" si="39"/>
        <v>0</v>
      </c>
      <c r="T43" s="75">
        <f t="shared" si="40"/>
        <v>0</v>
      </c>
      <c r="U43" s="75">
        <f t="shared" si="41"/>
        <v>0.1</v>
      </c>
      <c r="V43" s="75">
        <f t="shared" si="42"/>
        <v>0</v>
      </c>
      <c r="W43" s="75" t="b">
        <f t="shared" si="43"/>
        <v>0</v>
      </c>
      <c r="X43" s="75">
        <f t="shared" si="44"/>
        <v>0</v>
      </c>
      <c r="Y43" s="81"/>
      <c r="Z43" s="83"/>
      <c r="AA43" s="43"/>
      <c r="AB43" s="43"/>
      <c r="AC43" s="43"/>
      <c r="AD43" s="48"/>
    </row>
    <row r="44" spans="3:30" s="123" customFormat="1" ht="36.75" customHeight="1" x14ac:dyDescent="0.2">
      <c r="C44" s="188" t="s">
        <v>104</v>
      </c>
      <c r="D44" s="189" t="s">
        <v>303</v>
      </c>
      <c r="E44" s="189" t="s">
        <v>346</v>
      </c>
      <c r="F44" s="183"/>
      <c r="G44" s="187"/>
      <c r="H44" s="187"/>
      <c r="I44" s="187"/>
      <c r="J44" s="187"/>
      <c r="K44" s="69" t="str">
        <f t="shared" si="36"/>
        <v/>
      </c>
      <c r="L44" s="137">
        <v>0.15</v>
      </c>
      <c r="M44" s="129"/>
      <c r="Q44" s="74">
        <f t="shared" si="37"/>
        <v>0.15</v>
      </c>
      <c r="R44" s="75">
        <f t="shared" si="38"/>
        <v>0</v>
      </c>
      <c r="S44" s="75">
        <f t="shared" si="39"/>
        <v>0</v>
      </c>
      <c r="T44" s="75">
        <f t="shared" si="40"/>
        <v>0</v>
      </c>
      <c r="U44" s="75">
        <f t="shared" si="41"/>
        <v>0.15</v>
      </c>
      <c r="V44" s="75">
        <f t="shared" si="42"/>
        <v>0</v>
      </c>
      <c r="W44" s="75" t="b">
        <f t="shared" si="43"/>
        <v>0</v>
      </c>
      <c r="X44" s="75">
        <f t="shared" si="44"/>
        <v>0</v>
      </c>
      <c r="Y44" s="81"/>
      <c r="Z44" s="83"/>
      <c r="AA44" s="43"/>
      <c r="AB44" s="43"/>
      <c r="AC44" s="43"/>
      <c r="AD44" s="48"/>
    </row>
    <row r="45" spans="3:30" s="123" customFormat="1" ht="36.75" customHeight="1" x14ac:dyDescent="0.2">
      <c r="C45" s="188" t="s">
        <v>105</v>
      </c>
      <c r="D45" s="189" t="s">
        <v>302</v>
      </c>
      <c r="E45" s="189" t="s">
        <v>224</v>
      </c>
      <c r="F45" s="183"/>
      <c r="G45" s="187"/>
      <c r="H45" s="187"/>
      <c r="I45" s="187"/>
      <c r="J45" s="187"/>
      <c r="K45" s="69" t="str">
        <f t="shared" si="36"/>
        <v/>
      </c>
      <c r="L45" s="137">
        <v>0.2</v>
      </c>
      <c r="M45" s="129"/>
      <c r="Q45" s="74">
        <f t="shared" si="37"/>
        <v>0.2</v>
      </c>
      <c r="R45" s="75">
        <f t="shared" si="38"/>
        <v>0</v>
      </c>
      <c r="S45" s="75">
        <f t="shared" si="39"/>
        <v>0</v>
      </c>
      <c r="T45" s="75">
        <f t="shared" si="40"/>
        <v>0</v>
      </c>
      <c r="U45" s="75">
        <f t="shared" si="41"/>
        <v>0.2</v>
      </c>
      <c r="V45" s="75">
        <f t="shared" si="42"/>
        <v>0</v>
      </c>
      <c r="W45" s="75" t="b">
        <f t="shared" si="43"/>
        <v>0</v>
      </c>
      <c r="X45" s="75">
        <f t="shared" si="44"/>
        <v>0</v>
      </c>
      <c r="Y45" s="81"/>
      <c r="Z45" s="83"/>
      <c r="AA45" s="43"/>
      <c r="AB45" s="43"/>
      <c r="AC45" s="43"/>
      <c r="AD45" s="48"/>
    </row>
    <row r="46" spans="3:30" s="123" customFormat="1" ht="27" customHeight="1" x14ac:dyDescent="0.2">
      <c r="C46" s="188" t="s">
        <v>203</v>
      </c>
      <c r="D46" s="189" t="s">
        <v>301</v>
      </c>
      <c r="E46" s="189" t="s">
        <v>225</v>
      </c>
      <c r="F46" s="183"/>
      <c r="G46" s="187"/>
      <c r="H46" s="187"/>
      <c r="I46" s="187"/>
      <c r="J46" s="187"/>
      <c r="K46" s="69" t="str">
        <f t="shared" si="36"/>
        <v/>
      </c>
      <c r="L46" s="137">
        <v>0.13</v>
      </c>
      <c r="M46" s="129"/>
      <c r="Q46" s="74">
        <f t="shared" si="37"/>
        <v>0.13</v>
      </c>
      <c r="R46" s="75">
        <f t="shared" si="38"/>
        <v>0</v>
      </c>
      <c r="S46" s="75">
        <f t="shared" si="39"/>
        <v>0</v>
      </c>
      <c r="T46" s="75">
        <f t="shared" si="40"/>
        <v>0</v>
      </c>
      <c r="U46" s="75">
        <f t="shared" si="41"/>
        <v>0.13</v>
      </c>
      <c r="V46" s="75">
        <f t="shared" si="42"/>
        <v>0</v>
      </c>
      <c r="W46" s="75" t="b">
        <f t="shared" si="43"/>
        <v>0</v>
      </c>
      <c r="X46" s="75">
        <f t="shared" si="44"/>
        <v>0</v>
      </c>
      <c r="Y46" s="81"/>
      <c r="Z46" s="83"/>
      <c r="AA46" s="43"/>
      <c r="AB46" s="43"/>
      <c r="AC46" s="43"/>
      <c r="AD46" s="48"/>
    </row>
    <row r="47" spans="3:30" s="123" customFormat="1" ht="27" customHeight="1" x14ac:dyDescent="0.2">
      <c r="C47" s="188" t="s">
        <v>204</v>
      </c>
      <c r="D47" s="190" t="s">
        <v>126</v>
      </c>
      <c r="E47" s="189" t="s">
        <v>141</v>
      </c>
      <c r="F47" s="183"/>
      <c r="G47" s="187"/>
      <c r="H47" s="187"/>
      <c r="I47" s="187"/>
      <c r="J47" s="187"/>
      <c r="K47" s="69" t="str">
        <f t="shared" si="36"/>
        <v/>
      </c>
      <c r="L47" s="137">
        <v>7.0000000000000007E-2</v>
      </c>
      <c r="M47" s="129"/>
      <c r="Q47" s="74">
        <f t="shared" si="37"/>
        <v>7.0000000000000007E-2</v>
      </c>
      <c r="R47" s="75">
        <f t="shared" si="38"/>
        <v>0</v>
      </c>
      <c r="S47" s="75">
        <f t="shared" si="39"/>
        <v>0</v>
      </c>
      <c r="T47" s="75">
        <f t="shared" si="40"/>
        <v>0</v>
      </c>
      <c r="U47" s="75">
        <f t="shared" si="41"/>
        <v>7.0000000000000007E-2</v>
      </c>
      <c r="V47" s="75">
        <f t="shared" si="42"/>
        <v>0</v>
      </c>
      <c r="W47" s="75" t="b">
        <f t="shared" si="43"/>
        <v>0</v>
      </c>
      <c r="X47" s="75">
        <f t="shared" si="44"/>
        <v>0</v>
      </c>
      <c r="Y47" s="146"/>
      <c r="Z47" s="87">
        <f>Z41*AA41</f>
        <v>0.11</v>
      </c>
      <c r="AA47" s="147"/>
      <c r="AB47" s="147"/>
      <c r="AC47" s="147"/>
      <c r="AD47" s="148"/>
    </row>
    <row r="48" spans="3:30" s="123" customFormat="1" ht="30" customHeight="1" x14ac:dyDescent="0.2">
      <c r="C48" s="594" t="s">
        <v>214</v>
      </c>
      <c r="D48" s="595"/>
      <c r="E48" s="595"/>
      <c r="F48" s="595"/>
      <c r="G48" s="595"/>
      <c r="H48" s="595"/>
      <c r="I48" s="595"/>
      <c r="J48" s="595"/>
      <c r="K48" s="595" t="e">
        <f>IF(#REF!&gt;1,"?",(IF(#REF!&gt;0,"?","")))</f>
        <v>#REF!</v>
      </c>
      <c r="L48" s="191">
        <v>0.2</v>
      </c>
      <c r="M48" s="61">
        <f>SUM(L49:L59)</f>
        <v>1</v>
      </c>
    </row>
    <row r="49" spans="3:30" s="123" customFormat="1" ht="54.4" customHeight="1" x14ac:dyDescent="0.2">
      <c r="C49" s="136" t="s">
        <v>64</v>
      </c>
      <c r="D49" s="67" t="s">
        <v>300</v>
      </c>
      <c r="E49" s="67" t="s">
        <v>226</v>
      </c>
      <c r="F49" s="183"/>
      <c r="G49" s="192"/>
      <c r="H49" s="192"/>
      <c r="I49" s="192"/>
      <c r="J49" s="192"/>
      <c r="K49" s="69" t="str">
        <f>IF(S49&gt;1,"?",(IF(X49&gt;0,"?","")))</f>
        <v/>
      </c>
      <c r="L49" s="137">
        <v>0.06</v>
      </c>
      <c r="M49" s="129"/>
      <c r="Q49" s="74">
        <f>L49</f>
        <v>0.06</v>
      </c>
      <c r="R49" s="75">
        <f>IF(J49&lt;&gt;"",1,IF(I49&lt;&gt;"",2/3,IF(H49&lt;&gt;"",1/3,0)))*Q49*20</f>
        <v>0</v>
      </c>
      <c r="S49" s="75">
        <f>IF(F49="",IF(G49&lt;&gt;"",1,0)+IF(H49&lt;&gt;"",1,0)+IF(I49&lt;&gt;"",1,0)+IF(J49&lt;&gt;"",1,0),0)</f>
        <v>0</v>
      </c>
      <c r="T49" s="75">
        <f>IF(F49&lt;&gt;"",0,IF(G49="",(R49/(Q49*20)),0.02+(R49/(Q49*20))))</f>
        <v>0</v>
      </c>
      <c r="U49" s="75">
        <f>IF(F49&lt;&gt;"",0,Q49)</f>
        <v>0.06</v>
      </c>
      <c r="V49" s="75">
        <f>IF(K49&lt;&gt;"",1,0)</f>
        <v>0</v>
      </c>
      <c r="W49" s="75" t="b">
        <f>IF(F49="",OR(G49&lt;&gt;"",H49&lt;&gt;"",I49&lt;&gt;"",J49&lt;&gt;""),0)</f>
        <v>0</v>
      </c>
      <c r="X49" s="75">
        <f>IF(F49&lt;&gt;"",IF(G49&lt;&gt;"",1,0)+IF(H49&lt;&gt;"",1,0)+IF(I49&lt;&gt;"",1,0)+IF(J49&lt;&gt;"",1,0),0)</f>
        <v>0</v>
      </c>
      <c r="Y49" s="75" t="b">
        <f>OR(W49=FALSE,W50=FALSE,W51=FALSE,W52=FALSE,W53=FALSE,W54=FALSE,W55=FALSE,W56=FALSE,W57=FALSE,W58=FALSE,W59=FALSE)</f>
        <v>1</v>
      </c>
      <c r="Z49" s="76">
        <f>SUM(U49:U59)</f>
        <v>1</v>
      </c>
      <c r="AA49" s="77">
        <f>L48</f>
        <v>0.2</v>
      </c>
      <c r="AB49" s="75">
        <f>SUM(T49:T59)</f>
        <v>0</v>
      </c>
      <c r="AC49" s="75">
        <f>IF(SUM(S49:S59)=0,0,1)</f>
        <v>0</v>
      </c>
      <c r="AD49" s="78">
        <f>IF(AC49=1,SUMPRODUCT(R49:R59,S49:S59)/SUMPRODUCT(Q49:Q59,S49:S59),0)</f>
        <v>0</v>
      </c>
    </row>
    <row r="50" spans="3:30" s="123" customFormat="1" ht="36.75" customHeight="1" x14ac:dyDescent="0.2">
      <c r="C50" s="136" t="s">
        <v>65</v>
      </c>
      <c r="D50" s="67" t="s">
        <v>299</v>
      </c>
      <c r="E50" s="67" t="s">
        <v>227</v>
      </c>
      <c r="F50" s="183"/>
      <c r="G50" s="192"/>
      <c r="H50" s="192"/>
      <c r="I50" s="192"/>
      <c r="J50" s="192"/>
      <c r="K50" s="69" t="str">
        <f t="shared" ref="K50:K59" si="45">IF(S50&gt;1,"?",(IF(X50&gt;0,"?","")))</f>
        <v/>
      </c>
      <c r="L50" s="137">
        <v>0.15</v>
      </c>
      <c r="M50" s="129"/>
      <c r="Q50" s="74">
        <f t="shared" ref="Q50:Q59" si="46">L50</f>
        <v>0.15</v>
      </c>
      <c r="R50" s="75">
        <f t="shared" ref="R50:R59" si="47">IF(J50&lt;&gt;"",1,IF(I50&lt;&gt;"",2/3,IF(H50&lt;&gt;"",1/3,0)))*Q50*20</f>
        <v>0</v>
      </c>
      <c r="S50" s="75">
        <f t="shared" ref="S50:S59" si="48">IF(F50="",IF(G50&lt;&gt;"",1,0)+IF(H50&lt;&gt;"",1,0)+IF(I50&lt;&gt;"",1,0)+IF(J50&lt;&gt;"",1,0),0)</f>
        <v>0</v>
      </c>
      <c r="T50" s="75">
        <f t="shared" ref="T50:T59" si="49">IF(F50&lt;&gt;"",0,IF(G50="",(R50/(Q50*20)),0.02+(R50/(Q50*20))))</f>
        <v>0</v>
      </c>
      <c r="U50" s="75">
        <f t="shared" ref="U50:U59" si="50">IF(F50&lt;&gt;"",0,Q50)</f>
        <v>0.15</v>
      </c>
      <c r="V50" s="75">
        <f t="shared" ref="V50:V59" si="51">IF(K50&lt;&gt;"",1,0)</f>
        <v>0</v>
      </c>
      <c r="W50" s="75" t="b">
        <f t="shared" ref="W50:W59" si="52">IF(F50="",OR(G50&lt;&gt;"",H50&lt;&gt;"",I50&lt;&gt;"",J50&lt;&gt;""),0)</f>
        <v>0</v>
      </c>
      <c r="X50" s="75">
        <f t="shared" ref="X50:X59" si="53">IF(F50&lt;&gt;"",IF(G50&lt;&gt;"",1,0)+IF(H50&lt;&gt;"",1,0)+IF(I50&lt;&gt;"",1,0)+IF(J50&lt;&gt;"",1,0),0)</f>
        <v>0</v>
      </c>
      <c r="Y50" s="81"/>
      <c r="Z50" s="82"/>
      <c r="AA50" s="43"/>
      <c r="AB50" s="43"/>
      <c r="AC50" s="43"/>
      <c r="AD50" s="48"/>
    </row>
    <row r="51" spans="3:30" s="123" customFormat="1" ht="36.75" customHeight="1" x14ac:dyDescent="0.2">
      <c r="C51" s="136" t="s">
        <v>106</v>
      </c>
      <c r="D51" s="67" t="s">
        <v>298</v>
      </c>
      <c r="E51" s="67" t="s">
        <v>228</v>
      </c>
      <c r="F51" s="183"/>
      <c r="G51" s="192"/>
      <c r="H51" s="192"/>
      <c r="I51" s="192"/>
      <c r="J51" s="192"/>
      <c r="K51" s="69" t="str">
        <f t="shared" si="45"/>
        <v/>
      </c>
      <c r="L51" s="137">
        <v>0.1</v>
      </c>
      <c r="M51" s="129"/>
      <c r="Q51" s="74">
        <f t="shared" si="46"/>
        <v>0.1</v>
      </c>
      <c r="R51" s="75">
        <f t="shared" si="47"/>
        <v>0</v>
      </c>
      <c r="S51" s="75">
        <f t="shared" si="48"/>
        <v>0</v>
      </c>
      <c r="T51" s="75">
        <f t="shared" si="49"/>
        <v>0</v>
      </c>
      <c r="U51" s="75">
        <f t="shared" si="50"/>
        <v>0.1</v>
      </c>
      <c r="V51" s="75">
        <f t="shared" si="51"/>
        <v>0</v>
      </c>
      <c r="W51" s="75" t="b">
        <f t="shared" si="52"/>
        <v>0</v>
      </c>
      <c r="X51" s="75">
        <f t="shared" si="53"/>
        <v>0</v>
      </c>
      <c r="Y51" s="81"/>
      <c r="Z51" s="83"/>
      <c r="AA51" s="43"/>
      <c r="AB51" s="43"/>
      <c r="AC51" s="43"/>
      <c r="AD51" s="48"/>
    </row>
    <row r="52" spans="3:30" s="123" customFormat="1" ht="36.75" customHeight="1" x14ac:dyDescent="0.2">
      <c r="C52" s="136" t="s">
        <v>107</v>
      </c>
      <c r="D52" s="67" t="s">
        <v>297</v>
      </c>
      <c r="E52" s="67" t="s">
        <v>229</v>
      </c>
      <c r="F52" s="183"/>
      <c r="G52" s="192"/>
      <c r="H52" s="192"/>
      <c r="I52" s="192"/>
      <c r="J52" s="192"/>
      <c r="K52" s="69" t="str">
        <f t="shared" si="45"/>
        <v/>
      </c>
      <c r="L52" s="137">
        <v>0.1</v>
      </c>
      <c r="M52" s="129"/>
      <c r="Q52" s="74">
        <f t="shared" si="46"/>
        <v>0.1</v>
      </c>
      <c r="R52" s="75">
        <f t="shared" si="47"/>
        <v>0</v>
      </c>
      <c r="S52" s="75">
        <f t="shared" si="48"/>
        <v>0</v>
      </c>
      <c r="T52" s="75">
        <f t="shared" si="49"/>
        <v>0</v>
      </c>
      <c r="U52" s="75">
        <f t="shared" si="50"/>
        <v>0.1</v>
      </c>
      <c r="V52" s="75">
        <f t="shared" si="51"/>
        <v>0</v>
      </c>
      <c r="W52" s="75" t="b">
        <f t="shared" si="52"/>
        <v>0</v>
      </c>
      <c r="X52" s="75">
        <f t="shared" si="53"/>
        <v>0</v>
      </c>
      <c r="Y52" s="81"/>
      <c r="Z52" s="83"/>
      <c r="AA52" s="43"/>
      <c r="AB52" s="43"/>
      <c r="AC52" s="43"/>
      <c r="AD52" s="48"/>
    </row>
    <row r="53" spans="3:30" s="123" customFormat="1" ht="27" customHeight="1" x14ac:dyDescent="0.2">
      <c r="C53" s="136" t="s">
        <v>108</v>
      </c>
      <c r="D53" s="67" t="s">
        <v>296</v>
      </c>
      <c r="E53" s="67" t="s">
        <v>230</v>
      </c>
      <c r="F53" s="183"/>
      <c r="G53" s="192"/>
      <c r="H53" s="192"/>
      <c r="I53" s="192"/>
      <c r="J53" s="192"/>
      <c r="K53" s="69" t="str">
        <f t="shared" si="45"/>
        <v/>
      </c>
      <c r="L53" s="137">
        <v>0.12</v>
      </c>
      <c r="M53" s="129"/>
      <c r="Q53" s="74">
        <f t="shared" si="46"/>
        <v>0.12</v>
      </c>
      <c r="R53" s="75">
        <f t="shared" si="47"/>
        <v>0</v>
      </c>
      <c r="S53" s="75">
        <f t="shared" si="48"/>
        <v>0</v>
      </c>
      <c r="T53" s="75">
        <f t="shared" si="49"/>
        <v>0</v>
      </c>
      <c r="U53" s="75">
        <f t="shared" si="50"/>
        <v>0.12</v>
      </c>
      <c r="V53" s="75">
        <f t="shared" si="51"/>
        <v>0</v>
      </c>
      <c r="W53" s="75" t="b">
        <f t="shared" si="52"/>
        <v>0</v>
      </c>
      <c r="X53" s="75">
        <f t="shared" si="53"/>
        <v>0</v>
      </c>
      <c r="Y53" s="81"/>
      <c r="Z53" s="83"/>
      <c r="AA53" s="43"/>
      <c r="AB53" s="43"/>
      <c r="AC53" s="43"/>
      <c r="AD53" s="48"/>
    </row>
    <row r="54" spans="3:30" s="123" customFormat="1" ht="36.75" customHeight="1" x14ac:dyDescent="0.2">
      <c r="C54" s="136" t="s">
        <v>109</v>
      </c>
      <c r="D54" s="67" t="s">
        <v>295</v>
      </c>
      <c r="E54" s="67" t="s">
        <v>231</v>
      </c>
      <c r="F54" s="183"/>
      <c r="G54" s="192"/>
      <c r="H54" s="192"/>
      <c r="I54" s="192"/>
      <c r="J54" s="192"/>
      <c r="K54" s="69" t="str">
        <f t="shared" si="45"/>
        <v/>
      </c>
      <c r="L54" s="137">
        <v>0.1</v>
      </c>
      <c r="M54" s="129"/>
      <c r="Q54" s="74">
        <f t="shared" si="46"/>
        <v>0.1</v>
      </c>
      <c r="R54" s="75">
        <f t="shared" si="47"/>
        <v>0</v>
      </c>
      <c r="S54" s="75">
        <f t="shared" si="48"/>
        <v>0</v>
      </c>
      <c r="T54" s="75">
        <f t="shared" si="49"/>
        <v>0</v>
      </c>
      <c r="U54" s="75">
        <f t="shared" si="50"/>
        <v>0.1</v>
      </c>
      <c r="V54" s="75">
        <f t="shared" si="51"/>
        <v>0</v>
      </c>
      <c r="W54" s="75" t="b">
        <f t="shared" si="52"/>
        <v>0</v>
      </c>
      <c r="X54" s="75">
        <f t="shared" si="53"/>
        <v>0</v>
      </c>
      <c r="Y54" s="81"/>
      <c r="Z54" s="83"/>
      <c r="AA54" s="43"/>
      <c r="AB54" s="43"/>
      <c r="AC54" s="43"/>
      <c r="AD54" s="48"/>
    </row>
    <row r="55" spans="3:30" s="123" customFormat="1" ht="27" customHeight="1" x14ac:dyDescent="0.2">
      <c r="C55" s="136" t="s">
        <v>110</v>
      </c>
      <c r="D55" s="67" t="s">
        <v>294</v>
      </c>
      <c r="E55" s="67" t="s">
        <v>232</v>
      </c>
      <c r="F55" s="183"/>
      <c r="G55" s="192"/>
      <c r="H55" s="192"/>
      <c r="I55" s="192"/>
      <c r="J55" s="192"/>
      <c r="K55" s="69" t="str">
        <f t="shared" si="45"/>
        <v/>
      </c>
      <c r="L55" s="137">
        <v>0.1</v>
      </c>
      <c r="M55" s="129"/>
      <c r="Q55" s="74">
        <f t="shared" si="46"/>
        <v>0.1</v>
      </c>
      <c r="R55" s="75">
        <f t="shared" si="47"/>
        <v>0</v>
      </c>
      <c r="S55" s="75">
        <f t="shared" si="48"/>
        <v>0</v>
      </c>
      <c r="T55" s="75">
        <f t="shared" si="49"/>
        <v>0</v>
      </c>
      <c r="U55" s="75">
        <f t="shared" si="50"/>
        <v>0.1</v>
      </c>
      <c r="V55" s="75">
        <f t="shared" si="51"/>
        <v>0</v>
      </c>
      <c r="W55" s="75" t="b">
        <f t="shared" si="52"/>
        <v>0</v>
      </c>
      <c r="X55" s="75">
        <f t="shared" si="53"/>
        <v>0</v>
      </c>
      <c r="Y55" s="81"/>
      <c r="Z55" s="83"/>
      <c r="AA55" s="43"/>
      <c r="AB55" s="43"/>
      <c r="AC55" s="43"/>
      <c r="AD55" s="48"/>
    </row>
    <row r="56" spans="3:30" s="123" customFormat="1" ht="36.75" customHeight="1" x14ac:dyDescent="0.2">
      <c r="C56" s="136" t="s">
        <v>111</v>
      </c>
      <c r="D56" s="67" t="s">
        <v>307</v>
      </c>
      <c r="E56" s="67" t="s">
        <v>233</v>
      </c>
      <c r="F56" s="183"/>
      <c r="G56" s="192"/>
      <c r="H56" s="192"/>
      <c r="I56" s="192"/>
      <c r="J56" s="192"/>
      <c r="K56" s="69" t="str">
        <f t="shared" si="45"/>
        <v/>
      </c>
      <c r="L56" s="137">
        <v>0.1</v>
      </c>
      <c r="M56" s="129"/>
      <c r="Q56" s="74">
        <f t="shared" si="46"/>
        <v>0.1</v>
      </c>
      <c r="R56" s="75">
        <f t="shared" si="47"/>
        <v>0</v>
      </c>
      <c r="S56" s="75">
        <f t="shared" si="48"/>
        <v>0</v>
      </c>
      <c r="T56" s="75">
        <f t="shared" si="49"/>
        <v>0</v>
      </c>
      <c r="U56" s="75">
        <f t="shared" si="50"/>
        <v>0.1</v>
      </c>
      <c r="V56" s="75">
        <f t="shared" si="51"/>
        <v>0</v>
      </c>
      <c r="W56" s="75" t="b">
        <f t="shared" si="52"/>
        <v>0</v>
      </c>
      <c r="X56" s="75">
        <f t="shared" si="53"/>
        <v>0</v>
      </c>
      <c r="Y56" s="81"/>
      <c r="Z56" s="83"/>
      <c r="AA56" s="43"/>
      <c r="AB56" s="43"/>
      <c r="AC56" s="43"/>
      <c r="AD56" s="48"/>
    </row>
    <row r="57" spans="3:30" s="123" customFormat="1" ht="27" customHeight="1" x14ac:dyDescent="0.2">
      <c r="C57" s="136" t="s">
        <v>112</v>
      </c>
      <c r="D57" s="67" t="s">
        <v>293</v>
      </c>
      <c r="E57" s="67" t="s">
        <v>234</v>
      </c>
      <c r="F57" s="183"/>
      <c r="G57" s="192"/>
      <c r="H57" s="192"/>
      <c r="I57" s="192"/>
      <c r="J57" s="192"/>
      <c r="K57" s="69" t="str">
        <f t="shared" si="45"/>
        <v/>
      </c>
      <c r="L57" s="137">
        <v>0.08</v>
      </c>
      <c r="M57" s="129"/>
      <c r="Q57" s="74">
        <f t="shared" si="46"/>
        <v>0.08</v>
      </c>
      <c r="R57" s="75">
        <f t="shared" si="47"/>
        <v>0</v>
      </c>
      <c r="S57" s="75">
        <f t="shared" si="48"/>
        <v>0</v>
      </c>
      <c r="T57" s="75">
        <f t="shared" si="49"/>
        <v>0</v>
      </c>
      <c r="U57" s="75">
        <f t="shared" si="50"/>
        <v>0.08</v>
      </c>
      <c r="V57" s="75">
        <f t="shared" si="51"/>
        <v>0</v>
      </c>
      <c r="W57" s="75" t="b">
        <f t="shared" si="52"/>
        <v>0</v>
      </c>
      <c r="X57" s="75">
        <f t="shared" si="53"/>
        <v>0</v>
      </c>
      <c r="Y57" s="81"/>
      <c r="Z57" s="83"/>
      <c r="AA57" s="43"/>
      <c r="AB57" s="43"/>
      <c r="AC57" s="43"/>
      <c r="AD57" s="48"/>
    </row>
    <row r="58" spans="3:30" s="123" customFormat="1" ht="27" customHeight="1" x14ac:dyDescent="0.2">
      <c r="C58" s="136" t="s">
        <v>113</v>
      </c>
      <c r="D58" s="67" t="s">
        <v>292</v>
      </c>
      <c r="E58" s="67" t="s">
        <v>235</v>
      </c>
      <c r="F58" s="183"/>
      <c r="G58" s="192"/>
      <c r="H58" s="192"/>
      <c r="I58" s="192"/>
      <c r="J58" s="192"/>
      <c r="K58" s="69" t="str">
        <f t="shared" si="45"/>
        <v/>
      </c>
      <c r="L58" s="137">
        <v>0.05</v>
      </c>
      <c r="M58" s="129"/>
      <c r="Q58" s="74">
        <f t="shared" si="46"/>
        <v>0.05</v>
      </c>
      <c r="R58" s="75">
        <f t="shared" si="47"/>
        <v>0</v>
      </c>
      <c r="S58" s="75">
        <f t="shared" si="48"/>
        <v>0</v>
      </c>
      <c r="T58" s="75">
        <f t="shared" si="49"/>
        <v>0</v>
      </c>
      <c r="U58" s="75">
        <f t="shared" si="50"/>
        <v>0.05</v>
      </c>
      <c r="V58" s="75">
        <f t="shared" si="51"/>
        <v>0</v>
      </c>
      <c r="W58" s="75" t="b">
        <f t="shared" si="52"/>
        <v>0</v>
      </c>
      <c r="X58" s="75">
        <f t="shared" si="53"/>
        <v>0</v>
      </c>
      <c r="Y58" s="81"/>
      <c r="Z58" s="83"/>
      <c r="AA58" s="43"/>
      <c r="AB58" s="43"/>
      <c r="AC58" s="43"/>
      <c r="AD58" s="48"/>
    </row>
    <row r="59" spans="3:30" s="123" customFormat="1" ht="27" customHeight="1" x14ac:dyDescent="0.2">
      <c r="C59" s="136" t="s">
        <v>205</v>
      </c>
      <c r="D59" s="149" t="s">
        <v>126</v>
      </c>
      <c r="E59" s="67" t="s">
        <v>141</v>
      </c>
      <c r="F59" s="183"/>
      <c r="G59" s="192"/>
      <c r="H59" s="192"/>
      <c r="I59" s="192"/>
      <c r="J59" s="192"/>
      <c r="K59" s="69" t="str">
        <f t="shared" si="45"/>
        <v/>
      </c>
      <c r="L59" s="137">
        <v>0.04</v>
      </c>
      <c r="M59" s="129"/>
      <c r="Q59" s="74">
        <f t="shared" si="46"/>
        <v>0.04</v>
      </c>
      <c r="R59" s="75">
        <f t="shared" si="47"/>
        <v>0</v>
      </c>
      <c r="S59" s="75">
        <f t="shared" si="48"/>
        <v>0</v>
      </c>
      <c r="T59" s="75">
        <f t="shared" si="49"/>
        <v>0</v>
      </c>
      <c r="U59" s="75">
        <f t="shared" si="50"/>
        <v>0.04</v>
      </c>
      <c r="V59" s="75">
        <f t="shared" si="51"/>
        <v>0</v>
      </c>
      <c r="W59" s="75" t="b">
        <f t="shared" si="52"/>
        <v>0</v>
      </c>
      <c r="X59" s="75">
        <f t="shared" si="53"/>
        <v>0</v>
      </c>
      <c r="Y59" s="146"/>
      <c r="Z59" s="87">
        <f>Z49*AA49</f>
        <v>0.2</v>
      </c>
      <c r="AA59" s="147"/>
      <c r="AB59" s="147"/>
      <c r="AC59" s="147"/>
      <c r="AD59" s="148"/>
    </row>
    <row r="60" spans="3:30" s="123" customFormat="1" ht="30" customHeight="1" x14ac:dyDescent="0.2">
      <c r="C60" s="596" t="s">
        <v>215</v>
      </c>
      <c r="D60" s="597"/>
      <c r="E60" s="597"/>
      <c r="F60" s="597"/>
      <c r="G60" s="597"/>
      <c r="H60" s="597"/>
      <c r="I60" s="597"/>
      <c r="J60" s="597"/>
      <c r="K60" s="598"/>
      <c r="L60" s="161">
        <v>0.12</v>
      </c>
      <c r="M60" s="61">
        <f>SUM(L61:L69)</f>
        <v>1</v>
      </c>
    </row>
    <row r="61" spans="3:30" s="123" customFormat="1" ht="27" customHeight="1" x14ac:dyDescent="0.2">
      <c r="C61" s="136" t="s">
        <v>26</v>
      </c>
      <c r="D61" s="67" t="s">
        <v>291</v>
      </c>
      <c r="E61" s="67" t="s">
        <v>243</v>
      </c>
      <c r="F61" s="183"/>
      <c r="G61" s="193"/>
      <c r="H61" s="193"/>
      <c r="I61" s="193"/>
      <c r="J61" s="193"/>
      <c r="K61" s="69" t="str">
        <f>IF(S61&gt;1,"?",(IF(X61&gt;0,"?","")))</f>
        <v/>
      </c>
      <c r="L61" s="137">
        <v>0.15</v>
      </c>
      <c r="M61" s="129"/>
      <c r="Q61" s="74">
        <f>L61</f>
        <v>0.15</v>
      </c>
      <c r="R61" s="75">
        <f>IF(J61&lt;&gt;"",1,IF(I61&lt;&gt;"",2/3,IF(H61&lt;&gt;"",1/3,0)))*Q61*20</f>
        <v>0</v>
      </c>
      <c r="S61" s="75">
        <f>IF(F61="",IF(G61&lt;&gt;"",1,0)+IF(H61&lt;&gt;"",1,0)+IF(I61&lt;&gt;"",1,0)+IF(J61&lt;&gt;"",1,0),0)</f>
        <v>0</v>
      </c>
      <c r="T61" s="75">
        <f>IF(F61&lt;&gt;"",0,IF(G61="",(R61/(Q61*20)),0.02+(R61/(Q61*20))))</f>
        <v>0</v>
      </c>
      <c r="U61" s="75">
        <f>IF(F61&lt;&gt;"",0,Q61)</f>
        <v>0.15</v>
      </c>
      <c r="V61" s="75">
        <f>IF(K61&lt;&gt;"",1,0)</f>
        <v>0</v>
      </c>
      <c r="W61" s="75" t="b">
        <f>IF(F61="",OR(G61&lt;&gt;"",H61&lt;&gt;"",I61&lt;&gt;"",J61&lt;&gt;""),0)</f>
        <v>0</v>
      </c>
      <c r="X61" s="75">
        <f>IF(F61&lt;&gt;"",IF(G61&lt;&gt;"",1,0)+IF(H61&lt;&gt;"",1,0)+IF(I61&lt;&gt;"",1,0)+IF(J61&lt;&gt;"",1,0),0)</f>
        <v>0</v>
      </c>
      <c r="Y61" s="75" t="b">
        <f>OR(W61=FALSE,W62=FALSE,W63=FALSE,W64=FALSE,W65=FALSE,W66=FALSE,W67=FALSE,W68=FALSE,W69=FALSE)</f>
        <v>1</v>
      </c>
      <c r="Z61" s="76">
        <f>SUM(U61:U69)</f>
        <v>1</v>
      </c>
      <c r="AA61" s="77">
        <f>L60</f>
        <v>0.12</v>
      </c>
      <c r="AB61" s="75">
        <f>SUM(T61:T69)</f>
        <v>0</v>
      </c>
      <c r="AC61" s="75">
        <f>IF(SUM(S61:S69)=0,0,1)</f>
        <v>0</v>
      </c>
      <c r="AD61" s="78">
        <f>IF(AC61=1,SUMPRODUCT(R61:R69,S61:S69)/SUMPRODUCT(Q61:Q69,S61:S69),0)</f>
        <v>0</v>
      </c>
    </row>
    <row r="62" spans="3:30" s="123" customFormat="1" ht="52.15" customHeight="1" x14ac:dyDescent="0.2">
      <c r="C62" s="136" t="s">
        <v>27</v>
      </c>
      <c r="D62" s="67" t="s">
        <v>290</v>
      </c>
      <c r="E62" s="67" t="s">
        <v>242</v>
      </c>
      <c r="F62" s="183"/>
      <c r="G62" s="193"/>
      <c r="H62" s="193"/>
      <c r="I62" s="193"/>
      <c r="J62" s="193"/>
      <c r="K62" s="69" t="str">
        <f t="shared" ref="K62:K69" si="54">IF(S62&gt;1,"?",(IF(X62&gt;0,"?","")))</f>
        <v/>
      </c>
      <c r="L62" s="137">
        <v>0.15</v>
      </c>
      <c r="M62" s="129"/>
      <c r="Q62" s="74">
        <f t="shared" ref="Q62:Q69" si="55">L62</f>
        <v>0.15</v>
      </c>
      <c r="R62" s="75">
        <f t="shared" ref="R62:R69" si="56">IF(J62&lt;&gt;"",1,IF(I62&lt;&gt;"",2/3,IF(H62&lt;&gt;"",1/3,0)))*Q62*20</f>
        <v>0</v>
      </c>
      <c r="S62" s="75">
        <f t="shared" ref="S62:S69" si="57">IF(F62="",IF(G62&lt;&gt;"",1,0)+IF(H62&lt;&gt;"",1,0)+IF(I62&lt;&gt;"",1,0)+IF(J62&lt;&gt;"",1,0),0)</f>
        <v>0</v>
      </c>
      <c r="T62" s="75">
        <f t="shared" ref="T62:T69" si="58">IF(F62&lt;&gt;"",0,IF(G62="",(R62/(Q62*20)),0.02+(R62/(Q62*20))))</f>
        <v>0</v>
      </c>
      <c r="U62" s="75">
        <f t="shared" ref="U62:U69" si="59">IF(F62&lt;&gt;"",0,Q62)</f>
        <v>0.15</v>
      </c>
      <c r="V62" s="75">
        <f t="shared" ref="V62:V69" si="60">IF(K62&lt;&gt;"",1,0)</f>
        <v>0</v>
      </c>
      <c r="W62" s="75" t="b">
        <f t="shared" ref="W62:W69" si="61">IF(F62="",OR(G62&lt;&gt;"",H62&lt;&gt;"",I62&lt;&gt;"",J62&lt;&gt;""),0)</f>
        <v>0</v>
      </c>
      <c r="X62" s="75">
        <f t="shared" ref="X62:X69" si="62">IF(F62&lt;&gt;"",IF(G62&lt;&gt;"",1,0)+IF(H62&lt;&gt;"",1,0)+IF(I62&lt;&gt;"",1,0)+IF(J62&lt;&gt;"",1,0),0)</f>
        <v>0</v>
      </c>
      <c r="Y62" s="81"/>
      <c r="Z62" s="82"/>
      <c r="AA62" s="43"/>
      <c r="AB62" s="43"/>
      <c r="AC62" s="43"/>
      <c r="AD62" s="48"/>
    </row>
    <row r="63" spans="3:30" s="123" customFormat="1" ht="27" customHeight="1" x14ac:dyDescent="0.2">
      <c r="C63" s="136" t="s">
        <v>28</v>
      </c>
      <c r="D63" s="67" t="s">
        <v>289</v>
      </c>
      <c r="E63" s="67" t="s">
        <v>241</v>
      </c>
      <c r="F63" s="183"/>
      <c r="G63" s="193"/>
      <c r="H63" s="193"/>
      <c r="I63" s="193"/>
      <c r="J63" s="193"/>
      <c r="K63" s="69" t="str">
        <f t="shared" si="54"/>
        <v/>
      </c>
      <c r="L63" s="137">
        <v>0.15</v>
      </c>
      <c r="M63" s="129"/>
      <c r="Q63" s="74">
        <f t="shared" si="55"/>
        <v>0.15</v>
      </c>
      <c r="R63" s="75">
        <f t="shared" si="56"/>
        <v>0</v>
      </c>
      <c r="S63" s="75">
        <f t="shared" si="57"/>
        <v>0</v>
      </c>
      <c r="T63" s="75">
        <f t="shared" si="58"/>
        <v>0</v>
      </c>
      <c r="U63" s="75">
        <f t="shared" si="59"/>
        <v>0.15</v>
      </c>
      <c r="V63" s="75">
        <f t="shared" si="60"/>
        <v>0</v>
      </c>
      <c r="W63" s="75" t="b">
        <f t="shared" si="61"/>
        <v>0</v>
      </c>
      <c r="X63" s="75">
        <f t="shared" si="62"/>
        <v>0</v>
      </c>
      <c r="Y63" s="81"/>
      <c r="Z63" s="83"/>
      <c r="AA63" s="43"/>
      <c r="AB63" s="43"/>
      <c r="AC63" s="43"/>
      <c r="AD63" s="48"/>
    </row>
    <row r="64" spans="3:30" s="123" customFormat="1" ht="36.75" customHeight="1" x14ac:dyDescent="0.2">
      <c r="C64" s="136" t="s">
        <v>114</v>
      </c>
      <c r="D64" s="67" t="s">
        <v>288</v>
      </c>
      <c r="E64" s="67" t="s">
        <v>240</v>
      </c>
      <c r="F64" s="183"/>
      <c r="G64" s="193"/>
      <c r="H64" s="193"/>
      <c r="I64" s="193"/>
      <c r="J64" s="193"/>
      <c r="K64" s="69" t="str">
        <f t="shared" si="54"/>
        <v/>
      </c>
      <c r="L64" s="137">
        <v>0.15</v>
      </c>
      <c r="M64" s="129"/>
      <c r="Q64" s="74">
        <f t="shared" si="55"/>
        <v>0.15</v>
      </c>
      <c r="R64" s="75">
        <f t="shared" si="56"/>
        <v>0</v>
      </c>
      <c r="S64" s="75">
        <f t="shared" si="57"/>
        <v>0</v>
      </c>
      <c r="T64" s="75">
        <f t="shared" si="58"/>
        <v>0</v>
      </c>
      <c r="U64" s="75">
        <f t="shared" si="59"/>
        <v>0.15</v>
      </c>
      <c r="V64" s="75">
        <f t="shared" si="60"/>
        <v>0</v>
      </c>
      <c r="W64" s="75" t="b">
        <f t="shared" si="61"/>
        <v>0</v>
      </c>
      <c r="X64" s="75">
        <f t="shared" si="62"/>
        <v>0</v>
      </c>
      <c r="Y64" s="81"/>
      <c r="Z64" s="83"/>
      <c r="AA64" s="43"/>
      <c r="AB64" s="43"/>
      <c r="AC64" s="43"/>
      <c r="AD64" s="48"/>
    </row>
    <row r="65" spans="3:30" s="123" customFormat="1" ht="27" customHeight="1" x14ac:dyDescent="0.2">
      <c r="C65" s="136" t="s">
        <v>115</v>
      </c>
      <c r="D65" s="67" t="s">
        <v>287</v>
      </c>
      <c r="E65" s="67" t="s">
        <v>239</v>
      </c>
      <c r="F65" s="183"/>
      <c r="G65" s="193"/>
      <c r="H65" s="193"/>
      <c r="I65" s="193"/>
      <c r="J65" s="193"/>
      <c r="K65" s="69" t="str">
        <f t="shared" si="54"/>
        <v/>
      </c>
      <c r="L65" s="137">
        <v>0.1</v>
      </c>
      <c r="M65" s="129"/>
      <c r="Q65" s="74">
        <f t="shared" si="55"/>
        <v>0.1</v>
      </c>
      <c r="R65" s="75">
        <f t="shared" si="56"/>
        <v>0</v>
      </c>
      <c r="S65" s="75">
        <f t="shared" si="57"/>
        <v>0</v>
      </c>
      <c r="T65" s="75">
        <f t="shared" si="58"/>
        <v>0</v>
      </c>
      <c r="U65" s="75">
        <f t="shared" si="59"/>
        <v>0.1</v>
      </c>
      <c r="V65" s="75">
        <f t="shared" si="60"/>
        <v>0</v>
      </c>
      <c r="W65" s="75" t="b">
        <f t="shared" si="61"/>
        <v>0</v>
      </c>
      <c r="X65" s="75">
        <f t="shared" si="62"/>
        <v>0</v>
      </c>
      <c r="Y65" s="81"/>
      <c r="Z65" s="83"/>
      <c r="AA65" s="43"/>
      <c r="AB65" s="43"/>
      <c r="AC65" s="43"/>
      <c r="AD65" s="48"/>
    </row>
    <row r="66" spans="3:30" s="123" customFormat="1" ht="27" customHeight="1" x14ac:dyDescent="0.2">
      <c r="C66" s="136" t="s">
        <v>116</v>
      </c>
      <c r="D66" s="67" t="s">
        <v>286</v>
      </c>
      <c r="E66" s="67" t="s">
        <v>238</v>
      </c>
      <c r="F66" s="183"/>
      <c r="G66" s="193"/>
      <c r="H66" s="193"/>
      <c r="I66" s="193"/>
      <c r="J66" s="193"/>
      <c r="K66" s="69" t="str">
        <f t="shared" si="54"/>
        <v/>
      </c>
      <c r="L66" s="137">
        <v>0.14000000000000001</v>
      </c>
      <c r="M66" s="129"/>
      <c r="Q66" s="74">
        <f t="shared" si="55"/>
        <v>0.14000000000000001</v>
      </c>
      <c r="R66" s="75">
        <f t="shared" si="56"/>
        <v>0</v>
      </c>
      <c r="S66" s="75">
        <f t="shared" si="57"/>
        <v>0</v>
      </c>
      <c r="T66" s="75">
        <f t="shared" si="58"/>
        <v>0</v>
      </c>
      <c r="U66" s="75">
        <f t="shared" si="59"/>
        <v>0.14000000000000001</v>
      </c>
      <c r="V66" s="75">
        <f t="shared" si="60"/>
        <v>0</v>
      </c>
      <c r="W66" s="75" t="b">
        <f t="shared" si="61"/>
        <v>0</v>
      </c>
      <c r="X66" s="75">
        <f t="shared" si="62"/>
        <v>0</v>
      </c>
      <c r="Y66" s="81"/>
      <c r="Z66" s="83"/>
      <c r="AA66" s="43"/>
      <c r="AB66" s="43"/>
      <c r="AC66" s="43"/>
      <c r="AD66" s="48"/>
    </row>
    <row r="67" spans="3:30" s="123" customFormat="1" ht="27" customHeight="1" x14ac:dyDescent="0.2">
      <c r="C67" s="136" t="s">
        <v>117</v>
      </c>
      <c r="D67" s="67" t="s">
        <v>285</v>
      </c>
      <c r="E67" s="67" t="s">
        <v>237</v>
      </c>
      <c r="F67" s="183"/>
      <c r="G67" s="193"/>
      <c r="H67" s="193"/>
      <c r="I67" s="193"/>
      <c r="J67" s="193"/>
      <c r="K67" s="69" t="str">
        <f t="shared" si="54"/>
        <v/>
      </c>
      <c r="L67" s="137">
        <v>0.05</v>
      </c>
      <c r="M67" s="129"/>
      <c r="Q67" s="74">
        <f t="shared" si="55"/>
        <v>0.05</v>
      </c>
      <c r="R67" s="75">
        <f t="shared" si="56"/>
        <v>0</v>
      </c>
      <c r="S67" s="75">
        <f t="shared" si="57"/>
        <v>0</v>
      </c>
      <c r="T67" s="75">
        <f t="shared" si="58"/>
        <v>0</v>
      </c>
      <c r="U67" s="75">
        <f t="shared" si="59"/>
        <v>0.05</v>
      </c>
      <c r="V67" s="75">
        <f t="shared" si="60"/>
        <v>0</v>
      </c>
      <c r="W67" s="75" t="b">
        <f t="shared" si="61"/>
        <v>0</v>
      </c>
      <c r="X67" s="75">
        <f t="shared" si="62"/>
        <v>0</v>
      </c>
      <c r="Y67" s="81"/>
      <c r="Z67" s="83"/>
      <c r="AA67" s="43"/>
      <c r="AB67" s="43"/>
      <c r="AC67" s="43"/>
      <c r="AD67" s="48"/>
    </row>
    <row r="68" spans="3:30" s="123" customFormat="1" ht="36.75" customHeight="1" x14ac:dyDescent="0.2">
      <c r="C68" s="136" t="s">
        <v>118</v>
      </c>
      <c r="D68" s="67" t="s">
        <v>284</v>
      </c>
      <c r="E68" s="67" t="s">
        <v>236</v>
      </c>
      <c r="F68" s="183"/>
      <c r="G68" s="193"/>
      <c r="H68" s="193"/>
      <c r="I68" s="193"/>
      <c r="J68" s="193"/>
      <c r="K68" s="69" t="str">
        <f t="shared" si="54"/>
        <v/>
      </c>
      <c r="L68" s="137">
        <v>0.05</v>
      </c>
      <c r="M68" s="129"/>
      <c r="Q68" s="74">
        <f t="shared" si="55"/>
        <v>0.05</v>
      </c>
      <c r="R68" s="75">
        <f t="shared" si="56"/>
        <v>0</v>
      </c>
      <c r="S68" s="75">
        <f t="shared" si="57"/>
        <v>0</v>
      </c>
      <c r="T68" s="75">
        <f t="shared" si="58"/>
        <v>0</v>
      </c>
      <c r="U68" s="75">
        <f t="shared" si="59"/>
        <v>0.05</v>
      </c>
      <c r="V68" s="75">
        <f t="shared" si="60"/>
        <v>0</v>
      </c>
      <c r="W68" s="75" t="b">
        <f t="shared" si="61"/>
        <v>0</v>
      </c>
      <c r="X68" s="75">
        <f t="shared" si="62"/>
        <v>0</v>
      </c>
      <c r="Y68" s="81"/>
      <c r="Z68" s="83"/>
      <c r="AA68" s="43"/>
      <c r="AB68" s="43"/>
      <c r="AC68" s="43"/>
      <c r="AD68" s="48"/>
    </row>
    <row r="69" spans="3:30" s="123" customFormat="1" ht="27" customHeight="1" x14ac:dyDescent="0.2">
      <c r="C69" s="136" t="s">
        <v>119</v>
      </c>
      <c r="D69" s="149" t="s">
        <v>126</v>
      </c>
      <c r="E69" s="67" t="s">
        <v>141</v>
      </c>
      <c r="F69" s="183"/>
      <c r="G69" s="193"/>
      <c r="H69" s="193"/>
      <c r="I69" s="193"/>
      <c r="J69" s="193"/>
      <c r="K69" s="69" t="str">
        <f t="shared" si="54"/>
        <v/>
      </c>
      <c r="L69" s="137">
        <v>0.06</v>
      </c>
      <c r="M69" s="129"/>
      <c r="Q69" s="74">
        <f t="shared" si="55"/>
        <v>0.06</v>
      </c>
      <c r="R69" s="75">
        <f t="shared" si="56"/>
        <v>0</v>
      </c>
      <c r="S69" s="75">
        <f t="shared" si="57"/>
        <v>0</v>
      </c>
      <c r="T69" s="75">
        <f t="shared" si="58"/>
        <v>0</v>
      </c>
      <c r="U69" s="75">
        <f t="shared" si="59"/>
        <v>0.06</v>
      </c>
      <c r="V69" s="75">
        <f t="shared" si="60"/>
        <v>0</v>
      </c>
      <c r="W69" s="75" t="b">
        <f t="shared" si="61"/>
        <v>0</v>
      </c>
      <c r="X69" s="75">
        <f t="shared" si="62"/>
        <v>0</v>
      </c>
      <c r="Y69" s="146"/>
      <c r="Z69" s="87">
        <f>Z61*AA61</f>
        <v>0.12</v>
      </c>
      <c r="AA69" s="147"/>
      <c r="AB69" s="147"/>
      <c r="AC69" s="147"/>
      <c r="AD69" s="148"/>
    </row>
    <row r="70" spans="3:30" s="123" customFormat="1" ht="30" customHeight="1" x14ac:dyDescent="0.2">
      <c r="C70" s="596" t="s">
        <v>347</v>
      </c>
      <c r="D70" s="597"/>
      <c r="E70" s="597"/>
      <c r="F70" s="597"/>
      <c r="G70" s="597"/>
      <c r="H70" s="597"/>
      <c r="I70" s="597"/>
      <c r="J70" s="597"/>
      <c r="K70" s="598"/>
      <c r="L70" s="161">
        <v>0.05</v>
      </c>
      <c r="M70" s="61">
        <f>SUM(L71:L74)</f>
        <v>1</v>
      </c>
    </row>
    <row r="71" spans="3:30" s="123" customFormat="1" ht="36.75" customHeight="1" x14ac:dyDescent="0.2">
      <c r="C71" s="136" t="s">
        <v>120</v>
      </c>
      <c r="D71" s="67" t="s">
        <v>283</v>
      </c>
      <c r="E71" s="67" t="s">
        <v>246</v>
      </c>
      <c r="F71" s="183"/>
      <c r="G71" s="193"/>
      <c r="H71" s="193"/>
      <c r="I71" s="193"/>
      <c r="J71" s="193"/>
      <c r="K71" s="69" t="str">
        <f>IF(S71&gt;1,"?",(IF(X71&gt;0,"?","")))</f>
        <v/>
      </c>
      <c r="L71" s="137">
        <v>0.3</v>
      </c>
      <c r="M71" s="129"/>
      <c r="Q71" s="74">
        <f>L71</f>
        <v>0.3</v>
      </c>
      <c r="R71" s="75">
        <f>IF(J71&lt;&gt;"",1,IF(I71&lt;&gt;"",2/3,IF(H71&lt;&gt;"",1/3,0)))*Q71*20</f>
        <v>0</v>
      </c>
      <c r="S71" s="75">
        <f>IF(F71="",IF(G71&lt;&gt;"",1,0)+IF(H71&lt;&gt;"",1,0)+IF(I71&lt;&gt;"",1,0)+IF(J71&lt;&gt;"",1,0),0)</f>
        <v>0</v>
      </c>
      <c r="T71" s="75">
        <f>IF(F71&lt;&gt;"",0,IF(G71="",(R71/(Q71*20)),0.02+(R71/(Q71*20))))</f>
        <v>0</v>
      </c>
      <c r="U71" s="75">
        <f>IF(F71&lt;&gt;"",0,Q71)</f>
        <v>0.3</v>
      </c>
      <c r="V71" s="75">
        <f>IF(K71&lt;&gt;"",1,0)</f>
        <v>0</v>
      </c>
      <c r="W71" s="75" t="b">
        <f>IF(F71="",OR(G71&lt;&gt;"",H71&lt;&gt;"",I71&lt;&gt;"",J71&lt;&gt;""),0)</f>
        <v>0</v>
      </c>
      <c r="X71" s="75">
        <f>IF(F71&lt;&gt;"",IF(G71&lt;&gt;"",1,0)+IF(H71&lt;&gt;"",1,0)+IF(I71&lt;&gt;"",1,0)+IF(J71&lt;&gt;"",1,0),0)</f>
        <v>0</v>
      </c>
      <c r="Y71" s="75" t="b">
        <f>OR(W71=FALSE,W72=FALSE,W73=FALSE,W74=FALSE)</f>
        <v>1</v>
      </c>
      <c r="Z71" s="76">
        <f>SUM(U71:U74)</f>
        <v>1</v>
      </c>
      <c r="AA71" s="77">
        <f>L70</f>
        <v>0.05</v>
      </c>
      <c r="AB71" s="75">
        <f>SUM(T71:T74)</f>
        <v>0</v>
      </c>
      <c r="AC71" s="75">
        <f>IF(SUM(S71:S74)=0,0,1)</f>
        <v>0</v>
      </c>
      <c r="AD71" s="78">
        <f>IF(AC71=1,SUMPRODUCT(R71:R74,S71:S74)/SUMPRODUCT(Q71:Q74,S71:S74),0)</f>
        <v>0</v>
      </c>
    </row>
    <row r="72" spans="3:30" s="123" customFormat="1" ht="36.75" customHeight="1" x14ac:dyDescent="0.2">
      <c r="C72" s="136" t="s">
        <v>121</v>
      </c>
      <c r="D72" s="67" t="s">
        <v>282</v>
      </c>
      <c r="E72" s="67" t="s">
        <v>245</v>
      </c>
      <c r="F72" s="183"/>
      <c r="G72" s="193"/>
      <c r="H72" s="193"/>
      <c r="I72" s="193"/>
      <c r="J72" s="193"/>
      <c r="K72" s="69" t="str">
        <f t="shared" ref="K72:K73" si="63">IF(S72&gt;1,"?",(IF(X72&gt;0,"?","")))</f>
        <v/>
      </c>
      <c r="L72" s="137">
        <v>0.3</v>
      </c>
      <c r="M72" s="129"/>
      <c r="Q72" s="74">
        <f t="shared" ref="Q72:Q74" si="64">L72</f>
        <v>0.3</v>
      </c>
      <c r="R72" s="75">
        <f t="shared" ref="R72:R74" si="65">IF(J72&lt;&gt;"",1,IF(I72&lt;&gt;"",2/3,IF(H72&lt;&gt;"",1/3,0)))*Q72*20</f>
        <v>0</v>
      </c>
      <c r="S72" s="75">
        <f t="shared" ref="S72:S74" si="66">IF(F72="",IF(G72&lt;&gt;"",1,0)+IF(H72&lt;&gt;"",1,0)+IF(I72&lt;&gt;"",1,0)+IF(J72&lt;&gt;"",1,0),0)</f>
        <v>0</v>
      </c>
      <c r="T72" s="75">
        <f t="shared" ref="T72:T74" si="67">IF(F72&lt;&gt;"",0,IF(G72="",(R72/(Q72*20)),0.02+(R72/(Q72*20))))</f>
        <v>0</v>
      </c>
      <c r="U72" s="75">
        <f t="shared" ref="U72:U74" si="68">IF(F72&lt;&gt;"",0,Q72)</f>
        <v>0.3</v>
      </c>
      <c r="V72" s="75">
        <f t="shared" ref="V72:V74" si="69">IF(K72&lt;&gt;"",1,0)</f>
        <v>0</v>
      </c>
      <c r="W72" s="75" t="b">
        <f t="shared" ref="W72:W74" si="70">IF(F72="",OR(G72&lt;&gt;"",H72&lt;&gt;"",I72&lt;&gt;"",J72&lt;&gt;""),0)</f>
        <v>0</v>
      </c>
      <c r="X72" s="75">
        <f t="shared" ref="X72:X74" si="71">IF(F72&lt;&gt;"",IF(G72&lt;&gt;"",1,0)+IF(H72&lt;&gt;"",1,0)+IF(I72&lt;&gt;"",1,0)+IF(J72&lt;&gt;"",1,0),0)</f>
        <v>0</v>
      </c>
      <c r="Y72" s="81"/>
      <c r="Z72" s="82"/>
      <c r="AA72" s="43"/>
      <c r="AB72" s="43"/>
      <c r="AC72" s="43"/>
      <c r="AD72" s="48"/>
    </row>
    <row r="73" spans="3:30" s="123" customFormat="1" ht="36.75" customHeight="1" x14ac:dyDescent="0.2">
      <c r="C73" s="136" t="s">
        <v>122</v>
      </c>
      <c r="D73" s="67" t="s">
        <v>281</v>
      </c>
      <c r="E73" s="67" t="s">
        <v>244</v>
      </c>
      <c r="F73" s="183"/>
      <c r="G73" s="193"/>
      <c r="H73" s="193"/>
      <c r="I73" s="193"/>
      <c r="J73" s="193"/>
      <c r="K73" s="69" t="str">
        <f t="shared" si="63"/>
        <v/>
      </c>
      <c r="L73" s="137">
        <v>0.27</v>
      </c>
      <c r="M73" s="129"/>
      <c r="Q73" s="74">
        <f t="shared" si="64"/>
        <v>0.27</v>
      </c>
      <c r="R73" s="75">
        <f t="shared" si="65"/>
        <v>0</v>
      </c>
      <c r="S73" s="75">
        <f t="shared" si="66"/>
        <v>0</v>
      </c>
      <c r="T73" s="75">
        <f t="shared" si="67"/>
        <v>0</v>
      </c>
      <c r="U73" s="75">
        <f t="shared" si="68"/>
        <v>0.27</v>
      </c>
      <c r="V73" s="75">
        <f t="shared" si="69"/>
        <v>0</v>
      </c>
      <c r="W73" s="75" t="b">
        <f t="shared" si="70"/>
        <v>0</v>
      </c>
      <c r="X73" s="75">
        <f t="shared" si="71"/>
        <v>0</v>
      </c>
      <c r="Y73" s="81"/>
      <c r="Z73" s="83"/>
      <c r="AA73" s="43"/>
      <c r="AB73" s="43"/>
      <c r="AC73" s="43"/>
      <c r="AD73" s="48"/>
    </row>
    <row r="74" spans="3:30" s="123" customFormat="1" ht="27" customHeight="1" x14ac:dyDescent="0.2">
      <c r="C74" s="136" t="s">
        <v>123</v>
      </c>
      <c r="D74" s="149" t="s">
        <v>126</v>
      </c>
      <c r="E74" s="67" t="s">
        <v>141</v>
      </c>
      <c r="F74" s="183"/>
      <c r="G74" s="193"/>
      <c r="H74" s="193"/>
      <c r="I74" s="193"/>
      <c r="J74" s="193"/>
      <c r="K74" s="69" t="str">
        <f>IF(S74&gt;1,"?",(IF(X74&gt;0,"?","")))</f>
        <v/>
      </c>
      <c r="L74" s="137">
        <v>0.13</v>
      </c>
      <c r="M74" s="129"/>
      <c r="Q74" s="74">
        <f t="shared" si="64"/>
        <v>0.13</v>
      </c>
      <c r="R74" s="75">
        <f t="shared" si="65"/>
        <v>0</v>
      </c>
      <c r="S74" s="75">
        <f t="shared" si="66"/>
        <v>0</v>
      </c>
      <c r="T74" s="75">
        <f t="shared" si="67"/>
        <v>0</v>
      </c>
      <c r="U74" s="75">
        <f t="shared" si="68"/>
        <v>0.13</v>
      </c>
      <c r="V74" s="75">
        <f t="shared" si="69"/>
        <v>0</v>
      </c>
      <c r="W74" s="75" t="b">
        <f t="shared" si="70"/>
        <v>0</v>
      </c>
      <c r="X74" s="75">
        <f t="shared" si="71"/>
        <v>0</v>
      </c>
      <c r="Y74" s="146"/>
      <c r="Z74" s="87">
        <f>Z71*AA71</f>
        <v>0.05</v>
      </c>
      <c r="AA74" s="147"/>
      <c r="AB74" s="147"/>
      <c r="AC74" s="147"/>
      <c r="AD74" s="148"/>
    </row>
    <row r="75" spans="3:30" s="123" customFormat="1" ht="30" customHeight="1" x14ac:dyDescent="0.2">
      <c r="C75" s="596" t="s">
        <v>202</v>
      </c>
      <c r="D75" s="597"/>
      <c r="E75" s="597"/>
      <c r="F75" s="597"/>
      <c r="G75" s="597"/>
      <c r="H75" s="597"/>
      <c r="I75" s="597"/>
      <c r="J75" s="597"/>
      <c r="K75" s="598"/>
      <c r="L75" s="134">
        <v>0.08</v>
      </c>
      <c r="M75" s="61">
        <f>SUM(L76:L81)</f>
        <v>1.0000000000000002</v>
      </c>
    </row>
    <row r="76" spans="3:30" s="123" customFormat="1" ht="36.75" customHeight="1" x14ac:dyDescent="0.2">
      <c r="C76" s="136" t="s">
        <v>247</v>
      </c>
      <c r="D76" s="67" t="s">
        <v>280</v>
      </c>
      <c r="E76" s="67" t="s">
        <v>257</v>
      </c>
      <c r="F76" s="194"/>
      <c r="G76" s="192"/>
      <c r="H76" s="192"/>
      <c r="I76" s="192"/>
      <c r="J76" s="192"/>
      <c r="K76" s="69" t="str">
        <f>IF(S76&gt;1,"?",(IF(X76&gt;0,"?","")))</f>
        <v/>
      </c>
      <c r="L76" s="137">
        <v>0.16</v>
      </c>
      <c r="M76" s="129"/>
      <c r="Q76" s="74">
        <f>L76</f>
        <v>0.16</v>
      </c>
      <c r="R76" s="75">
        <f>IF(J76&lt;&gt;"",1,IF(I76&lt;&gt;"",2/3,IF(H76&lt;&gt;"",1/3,0)))*Q76*20</f>
        <v>0</v>
      </c>
      <c r="S76" s="75">
        <f>IF(F76="",IF(G76&lt;&gt;"",1,0)+IF(H76&lt;&gt;"",1,0)+IF(I76&lt;&gt;"",1,0)+IF(J76&lt;&gt;"",1,0),0)</f>
        <v>0</v>
      </c>
      <c r="T76" s="75">
        <f>IF(F76&lt;&gt;"",0,IF(G76="",(R76/(Q76*20)),0.02+(R76/(Q76*20))))</f>
        <v>0</v>
      </c>
      <c r="U76" s="75">
        <f>IF(F76&lt;&gt;"",0,Q76)</f>
        <v>0.16</v>
      </c>
      <c r="V76" s="75">
        <f>IF(K76&lt;&gt;"",1,0)</f>
        <v>0</v>
      </c>
      <c r="W76" s="75" t="b">
        <f>IF(F76="",OR(G76&lt;&gt;"",H76&lt;&gt;"",I76&lt;&gt;"",J76&lt;&gt;""),0)</f>
        <v>0</v>
      </c>
      <c r="X76" s="75">
        <f>IF(F76&lt;&gt;"",IF(G76&lt;&gt;"",1,0)+IF(H76&lt;&gt;"",1,0)+IF(I76&lt;&gt;"",1,0)+IF(J76&lt;&gt;"",1,0),0)</f>
        <v>0</v>
      </c>
      <c r="Y76" s="75" t="b">
        <f>OR(W76=FALSE,W77=FALSE,W78=FALSE,W79=FALSE,W80=FALSE,W81=FALSE)</f>
        <v>1</v>
      </c>
      <c r="Z76" s="76">
        <f>SUM(U76:U81)</f>
        <v>1.0000000000000002</v>
      </c>
      <c r="AA76" s="77">
        <f>L75</f>
        <v>0.08</v>
      </c>
      <c r="AB76" s="75">
        <f>SUM(T76:T81)</f>
        <v>0</v>
      </c>
      <c r="AC76" s="75">
        <f>IF(SUM(S76:S81)=0,0,1)</f>
        <v>0</v>
      </c>
      <c r="AD76" s="78">
        <f>IF(AC76=1,SUMPRODUCT(R76:R81,S76:S81)/SUMPRODUCT(Q76:Q81,S76:S81),0)</f>
        <v>0</v>
      </c>
    </row>
    <row r="77" spans="3:30" s="123" customFormat="1" ht="27" customHeight="1" x14ac:dyDescent="0.2">
      <c r="C77" s="136" t="s">
        <v>248</v>
      </c>
      <c r="D77" s="67" t="s">
        <v>279</v>
      </c>
      <c r="E77" s="67" t="s">
        <v>256</v>
      </c>
      <c r="F77" s="194"/>
      <c r="G77" s="192"/>
      <c r="H77" s="192"/>
      <c r="I77" s="192"/>
      <c r="J77" s="192"/>
      <c r="K77" s="69" t="str">
        <f t="shared" ref="K77:K81" si="72">IF(S77&gt;1,"?",(IF(X77&gt;0,"?","")))</f>
        <v/>
      </c>
      <c r="L77" s="137">
        <v>0.2</v>
      </c>
      <c r="M77" s="129"/>
      <c r="Q77" s="74">
        <f t="shared" ref="Q77:Q81" si="73">L77</f>
        <v>0.2</v>
      </c>
      <c r="R77" s="75">
        <f t="shared" ref="R77:R81" si="74">IF(J77&lt;&gt;"",1,IF(I77&lt;&gt;"",2/3,IF(H77&lt;&gt;"",1/3,0)))*Q77*20</f>
        <v>0</v>
      </c>
      <c r="S77" s="75">
        <f t="shared" ref="S77:S81" si="75">IF(F77="",IF(G77&lt;&gt;"",1,0)+IF(H77&lt;&gt;"",1,0)+IF(I77&lt;&gt;"",1,0)+IF(J77&lt;&gt;"",1,0),0)</f>
        <v>0</v>
      </c>
      <c r="T77" s="75">
        <f t="shared" ref="T77:T81" si="76">IF(F77&lt;&gt;"",0,IF(G77="",(R77/(Q77*20)),0.02+(R77/(Q77*20))))</f>
        <v>0</v>
      </c>
      <c r="U77" s="75">
        <f t="shared" ref="U77:U81" si="77">IF(F77&lt;&gt;"",0,Q77)</f>
        <v>0.2</v>
      </c>
      <c r="V77" s="75">
        <f t="shared" ref="V77:V81" si="78">IF(K77&lt;&gt;"",1,0)</f>
        <v>0</v>
      </c>
      <c r="W77" s="75" t="b">
        <f t="shared" ref="W77:W81" si="79">IF(F77="",OR(G77&lt;&gt;"",H77&lt;&gt;"",I77&lt;&gt;"",J77&lt;&gt;""),0)</f>
        <v>0</v>
      </c>
      <c r="X77" s="75">
        <f t="shared" ref="X77:X81" si="80">IF(F77&lt;&gt;"",IF(G77&lt;&gt;"",1,0)+IF(H77&lt;&gt;"",1,0)+IF(I77&lt;&gt;"",1,0)+IF(J77&lt;&gt;"",1,0),0)</f>
        <v>0</v>
      </c>
      <c r="Y77" s="81"/>
      <c r="Z77" s="82"/>
      <c r="AA77" s="43"/>
      <c r="AB77" s="43"/>
      <c r="AC77" s="43"/>
      <c r="AD77" s="48"/>
    </row>
    <row r="78" spans="3:30" s="123" customFormat="1" ht="36.75" customHeight="1" x14ac:dyDescent="0.2">
      <c r="C78" s="136" t="s">
        <v>249</v>
      </c>
      <c r="D78" s="67" t="s">
        <v>278</v>
      </c>
      <c r="E78" s="67" t="s">
        <v>255</v>
      </c>
      <c r="F78" s="194"/>
      <c r="G78" s="192"/>
      <c r="H78" s="192"/>
      <c r="I78" s="192"/>
      <c r="J78" s="192"/>
      <c r="K78" s="69" t="str">
        <f t="shared" si="72"/>
        <v/>
      </c>
      <c r="L78" s="137">
        <v>0.2</v>
      </c>
      <c r="M78" s="129"/>
      <c r="Q78" s="74">
        <f t="shared" si="73"/>
        <v>0.2</v>
      </c>
      <c r="R78" s="75">
        <f t="shared" si="74"/>
        <v>0</v>
      </c>
      <c r="S78" s="75">
        <f t="shared" si="75"/>
        <v>0</v>
      </c>
      <c r="T78" s="75">
        <f t="shared" si="76"/>
        <v>0</v>
      </c>
      <c r="U78" s="75">
        <f t="shared" si="77"/>
        <v>0.2</v>
      </c>
      <c r="V78" s="75">
        <f t="shared" si="78"/>
        <v>0</v>
      </c>
      <c r="W78" s="75" t="b">
        <f t="shared" si="79"/>
        <v>0</v>
      </c>
      <c r="X78" s="75">
        <f t="shared" si="80"/>
        <v>0</v>
      </c>
      <c r="Y78" s="81"/>
      <c r="Z78" s="83"/>
      <c r="AA78" s="43"/>
      <c r="AB78" s="43"/>
      <c r="AC78" s="43"/>
      <c r="AD78" s="48"/>
    </row>
    <row r="79" spans="3:30" s="123" customFormat="1" ht="36.75" customHeight="1" x14ac:dyDescent="0.2">
      <c r="C79" s="136" t="s">
        <v>250</v>
      </c>
      <c r="D79" s="67" t="s">
        <v>277</v>
      </c>
      <c r="E79" s="67" t="s">
        <v>254</v>
      </c>
      <c r="F79" s="194"/>
      <c r="G79" s="192"/>
      <c r="H79" s="192"/>
      <c r="I79" s="192"/>
      <c r="J79" s="192"/>
      <c r="K79" s="69" t="str">
        <f t="shared" si="72"/>
        <v/>
      </c>
      <c r="L79" s="137">
        <v>0.15</v>
      </c>
      <c r="M79" s="129"/>
      <c r="Q79" s="74">
        <f t="shared" si="73"/>
        <v>0.15</v>
      </c>
      <c r="R79" s="75">
        <f t="shared" si="74"/>
        <v>0</v>
      </c>
      <c r="S79" s="75">
        <f t="shared" si="75"/>
        <v>0</v>
      </c>
      <c r="T79" s="75">
        <f t="shared" si="76"/>
        <v>0</v>
      </c>
      <c r="U79" s="75">
        <f t="shared" si="77"/>
        <v>0.15</v>
      </c>
      <c r="V79" s="75">
        <f t="shared" si="78"/>
        <v>0</v>
      </c>
      <c r="W79" s="75" t="b">
        <f t="shared" si="79"/>
        <v>0</v>
      </c>
      <c r="X79" s="75">
        <f t="shared" si="80"/>
        <v>0</v>
      </c>
      <c r="Y79" s="81"/>
      <c r="Z79" s="83"/>
      <c r="AA79" s="43"/>
      <c r="AB79" s="43"/>
      <c r="AC79" s="43"/>
      <c r="AD79" s="48"/>
    </row>
    <row r="80" spans="3:30" s="123" customFormat="1" ht="27" customHeight="1" x14ac:dyDescent="0.2">
      <c r="C80" s="136" t="s">
        <v>251</v>
      </c>
      <c r="D80" s="67" t="s">
        <v>276</v>
      </c>
      <c r="E80" s="67" t="s">
        <v>253</v>
      </c>
      <c r="F80" s="194"/>
      <c r="G80" s="192"/>
      <c r="H80" s="192"/>
      <c r="I80" s="192"/>
      <c r="J80" s="192"/>
      <c r="K80" s="69" t="str">
        <f t="shared" si="72"/>
        <v/>
      </c>
      <c r="L80" s="137">
        <v>0.2</v>
      </c>
      <c r="M80" s="129"/>
      <c r="Q80" s="74">
        <f t="shared" si="73"/>
        <v>0.2</v>
      </c>
      <c r="R80" s="75">
        <f t="shared" si="74"/>
        <v>0</v>
      </c>
      <c r="S80" s="75">
        <f t="shared" si="75"/>
        <v>0</v>
      </c>
      <c r="T80" s="75">
        <f t="shared" si="76"/>
        <v>0</v>
      </c>
      <c r="U80" s="75">
        <f t="shared" si="77"/>
        <v>0.2</v>
      </c>
      <c r="V80" s="75">
        <f t="shared" si="78"/>
        <v>0</v>
      </c>
      <c r="W80" s="75" t="b">
        <f t="shared" si="79"/>
        <v>0</v>
      </c>
      <c r="X80" s="75">
        <f t="shared" si="80"/>
        <v>0</v>
      </c>
      <c r="Y80" s="81"/>
      <c r="Z80" s="83"/>
      <c r="AA80" s="43"/>
      <c r="AB80" s="43"/>
      <c r="AC80" s="43"/>
      <c r="AD80" s="48"/>
    </row>
    <row r="81" spans="3:30" s="123" customFormat="1" ht="27" customHeight="1" x14ac:dyDescent="0.2">
      <c r="C81" s="136" t="s">
        <v>252</v>
      </c>
      <c r="D81" s="149" t="s">
        <v>126</v>
      </c>
      <c r="E81" s="67" t="s">
        <v>141</v>
      </c>
      <c r="F81" s="194"/>
      <c r="G81" s="192"/>
      <c r="H81" s="192"/>
      <c r="I81" s="192"/>
      <c r="J81" s="192"/>
      <c r="K81" s="69" t="str">
        <f t="shared" si="72"/>
        <v/>
      </c>
      <c r="L81" s="137">
        <v>0.09</v>
      </c>
      <c r="M81" s="129"/>
      <c r="Q81" s="74">
        <f t="shared" si="73"/>
        <v>0.09</v>
      </c>
      <c r="R81" s="75">
        <f t="shared" si="74"/>
        <v>0</v>
      </c>
      <c r="S81" s="75">
        <f t="shared" si="75"/>
        <v>0</v>
      </c>
      <c r="T81" s="75">
        <f t="shared" si="76"/>
        <v>0</v>
      </c>
      <c r="U81" s="75">
        <f t="shared" si="77"/>
        <v>0.09</v>
      </c>
      <c r="V81" s="75">
        <f t="shared" si="78"/>
        <v>0</v>
      </c>
      <c r="W81" s="75" t="b">
        <f t="shared" si="79"/>
        <v>0</v>
      </c>
      <c r="X81" s="75">
        <f t="shared" si="80"/>
        <v>0</v>
      </c>
      <c r="Y81" s="146"/>
      <c r="Z81" s="87">
        <f>Z76*AA76</f>
        <v>8.0000000000000016E-2</v>
      </c>
      <c r="AA81" s="147"/>
      <c r="AB81" s="147"/>
      <c r="AC81" s="147"/>
      <c r="AD81" s="148"/>
    </row>
    <row r="82" spans="3:30" s="123" customFormat="1" ht="30" customHeight="1" x14ac:dyDescent="0.2">
      <c r="C82" s="597" t="s">
        <v>328</v>
      </c>
      <c r="D82" s="597"/>
      <c r="E82" s="597"/>
      <c r="F82" s="597"/>
      <c r="G82" s="597"/>
      <c r="H82" s="597"/>
      <c r="I82" s="597"/>
      <c r="J82" s="597"/>
      <c r="K82" s="598"/>
      <c r="L82" s="161">
        <v>0.05</v>
      </c>
      <c r="M82" s="61">
        <f>SUM(L83:L85)</f>
        <v>1</v>
      </c>
    </row>
    <row r="83" spans="3:30" s="123" customFormat="1" ht="36.75" customHeight="1" x14ac:dyDescent="0.2">
      <c r="C83" s="136" t="s">
        <v>261</v>
      </c>
      <c r="D83" s="162" t="s">
        <v>275</v>
      </c>
      <c r="E83" s="162" t="s">
        <v>260</v>
      </c>
      <c r="F83" s="182"/>
      <c r="G83" s="195"/>
      <c r="H83" s="195"/>
      <c r="I83" s="195"/>
      <c r="J83" s="195"/>
      <c r="K83" s="69" t="str">
        <f>IF(S83&gt;1,"?",(IF(X83&gt;0,"?","")))</f>
        <v/>
      </c>
      <c r="L83" s="163">
        <v>0.3</v>
      </c>
      <c r="M83" s="129"/>
      <c r="Q83" s="74">
        <f>L83</f>
        <v>0.3</v>
      </c>
      <c r="R83" s="75">
        <f>IF(J83&lt;&gt;"",1,IF(I83&lt;&gt;"",2/3,IF(H83&lt;&gt;"",1/3,0)))*Q83*20</f>
        <v>0</v>
      </c>
      <c r="S83" s="75">
        <f>IF(F83="",IF(G83&lt;&gt;"",1,0)+IF(H83&lt;&gt;"",1,0)+IF(I83&lt;&gt;"",1,0)+IF(J83&lt;&gt;"",1,0),0)</f>
        <v>0</v>
      </c>
      <c r="T83" s="75">
        <f>IF(F83&lt;&gt;"",0,IF(G83="",(R83/(Q83*20)),0.02+(R83/(Q83*20))))</f>
        <v>0</v>
      </c>
      <c r="U83" s="75">
        <f>IF(F83&lt;&gt;"",0,Q83)</f>
        <v>0.3</v>
      </c>
      <c r="V83" s="75">
        <f>IF(K83&lt;&gt;"",1,0)</f>
        <v>0</v>
      </c>
      <c r="W83" s="75" t="b">
        <f>IF(F83="",OR(G83&lt;&gt;"",H83&lt;&gt;"",I83&lt;&gt;"",J83&lt;&gt;""),0)</f>
        <v>0</v>
      </c>
      <c r="X83" s="75">
        <f>IF(F83&lt;&gt;"",IF(G83&lt;&gt;"",1,0)+IF(H83&lt;&gt;"",1,0)+IF(I83&lt;&gt;"",1,0)+IF(J83&lt;&gt;"",1,0),0)</f>
        <v>0</v>
      </c>
      <c r="Y83" s="75" t="b">
        <f>OR(W83=FALSE,W84=FALSE,W85=FALSE)</f>
        <v>1</v>
      </c>
      <c r="Z83" s="76">
        <f>SUM(U83:U85)</f>
        <v>1</v>
      </c>
      <c r="AA83" s="77">
        <f>L82</f>
        <v>0.05</v>
      </c>
      <c r="AB83" s="75">
        <f>SUM(T83:T85)</f>
        <v>0</v>
      </c>
      <c r="AC83" s="75">
        <f>IF(SUM(S83:S85)=0,0,1)</f>
        <v>0</v>
      </c>
      <c r="AD83" s="78">
        <f>IF(AC83=1,SUMPRODUCT(R83:R85,S83:S85)/SUMPRODUCT(Q83:Q85,S83:S85),0)</f>
        <v>0</v>
      </c>
    </row>
    <row r="84" spans="3:30" s="123" customFormat="1" ht="129.6" customHeight="1" x14ac:dyDescent="0.2">
      <c r="C84" s="136" t="s">
        <v>262</v>
      </c>
      <c r="D84" s="162" t="s">
        <v>274</v>
      </c>
      <c r="E84" s="162" t="s">
        <v>259</v>
      </c>
      <c r="F84" s="182"/>
      <c r="G84" s="195"/>
      <c r="H84" s="195"/>
      <c r="I84" s="195"/>
      <c r="J84" s="195"/>
      <c r="K84" s="69" t="str">
        <f t="shared" ref="K84:K85" si="81">IF(S84&gt;1,"?",(IF(X84&gt;0,"?","")))</f>
        <v/>
      </c>
      <c r="L84" s="163">
        <v>0.4</v>
      </c>
      <c r="M84" s="129"/>
      <c r="Q84" s="74">
        <f t="shared" ref="Q84:Q85" si="82">L84</f>
        <v>0.4</v>
      </c>
      <c r="R84" s="75">
        <f t="shared" ref="R84:R85" si="83">IF(J84&lt;&gt;"",1,IF(I84&lt;&gt;"",2/3,IF(H84&lt;&gt;"",1/3,0)))*Q84*20</f>
        <v>0</v>
      </c>
      <c r="S84" s="75">
        <f t="shared" ref="S84:S85" si="84">IF(F84="",IF(G84&lt;&gt;"",1,0)+IF(H84&lt;&gt;"",1,0)+IF(I84&lt;&gt;"",1,0)+IF(J84&lt;&gt;"",1,0),0)</f>
        <v>0</v>
      </c>
      <c r="T84" s="75">
        <f t="shared" ref="T84:T85" si="85">IF(F84&lt;&gt;"",0,IF(G84="",(R84/(Q84*20)),0.02+(R84/(Q84*20))))</f>
        <v>0</v>
      </c>
      <c r="U84" s="75">
        <f t="shared" ref="U84:U85" si="86">IF(F84&lt;&gt;"",0,Q84)</f>
        <v>0.4</v>
      </c>
      <c r="V84" s="75">
        <f t="shared" ref="V84:V85" si="87">IF(K84&lt;&gt;"",1,0)</f>
        <v>0</v>
      </c>
      <c r="W84" s="75" t="b">
        <f t="shared" ref="W84:W85" si="88">IF(F84="",OR(G84&lt;&gt;"",H84&lt;&gt;"",I84&lt;&gt;"",J84&lt;&gt;""),0)</f>
        <v>0</v>
      </c>
      <c r="X84" s="75">
        <f t="shared" ref="X84:X85" si="89">IF(F84&lt;&gt;"",IF(G84&lt;&gt;"",1,0)+IF(H84&lt;&gt;"",1,0)+IF(I84&lt;&gt;"",1,0)+IF(J84&lt;&gt;"",1,0),0)</f>
        <v>0</v>
      </c>
      <c r="Y84" s="81"/>
      <c r="Z84" s="82"/>
      <c r="AA84" s="43"/>
      <c r="AB84" s="43"/>
      <c r="AC84" s="43"/>
      <c r="AD84" s="48"/>
    </row>
    <row r="85" spans="3:30" s="123" customFormat="1" ht="36.75" customHeight="1" x14ac:dyDescent="0.2">
      <c r="C85" s="136" t="s">
        <v>263</v>
      </c>
      <c r="D85" s="164" t="s">
        <v>273</v>
      </c>
      <c r="E85" s="164" t="s">
        <v>258</v>
      </c>
      <c r="F85" s="196"/>
      <c r="G85" s="197"/>
      <c r="H85" s="197"/>
      <c r="I85" s="197"/>
      <c r="J85" s="197"/>
      <c r="K85" s="91" t="str">
        <f t="shared" si="81"/>
        <v/>
      </c>
      <c r="L85" s="163">
        <v>0.3</v>
      </c>
      <c r="M85" s="129"/>
      <c r="Q85" s="74">
        <f t="shared" si="82"/>
        <v>0.3</v>
      </c>
      <c r="R85" s="75">
        <f t="shared" si="83"/>
        <v>0</v>
      </c>
      <c r="S85" s="75">
        <f t="shared" si="84"/>
        <v>0</v>
      </c>
      <c r="T85" s="75">
        <f t="shared" si="85"/>
        <v>0</v>
      </c>
      <c r="U85" s="75">
        <f t="shared" si="86"/>
        <v>0.3</v>
      </c>
      <c r="V85" s="75">
        <f t="shared" si="87"/>
        <v>0</v>
      </c>
      <c r="W85" s="75" t="b">
        <f t="shared" si="88"/>
        <v>0</v>
      </c>
      <c r="X85" s="75">
        <f t="shared" si="89"/>
        <v>0</v>
      </c>
      <c r="Y85" s="146"/>
      <c r="Z85" s="87">
        <f>Z83*AA83</f>
        <v>0.05</v>
      </c>
      <c r="AA85" s="147"/>
      <c r="AB85" s="147"/>
      <c r="AC85" s="147"/>
      <c r="AD85" s="148"/>
    </row>
    <row r="86" spans="3:30" s="123" customFormat="1" ht="36.75" customHeight="1" thickBot="1" x14ac:dyDescent="0.25">
      <c r="C86" s="543" t="s">
        <v>327</v>
      </c>
      <c r="D86" s="544"/>
      <c r="E86" s="544"/>
      <c r="F86" s="544"/>
      <c r="G86" s="544"/>
      <c r="H86" s="544"/>
      <c r="I86" s="544"/>
      <c r="J86" s="544"/>
      <c r="K86" s="545"/>
      <c r="M86" s="129"/>
    </row>
    <row r="87" spans="3:30" s="123" customFormat="1" ht="49.5" customHeight="1" thickBot="1" x14ac:dyDescent="0.25">
      <c r="C87" s="126"/>
      <c r="D87" s="126"/>
      <c r="E87" s="165" t="s">
        <v>8</v>
      </c>
      <c r="F87" s="126"/>
      <c r="G87" s="546">
        <f>Z87</f>
        <v>1</v>
      </c>
      <c r="H87" s="546"/>
      <c r="I87" s="546"/>
      <c r="J87" s="546"/>
      <c r="L87" s="100">
        <f>SUM(L15+L22+L28+L33+L40+L48+L60+L70+L75+L82)</f>
        <v>1</v>
      </c>
      <c r="M87" s="129"/>
      <c r="P87" s="549" t="s">
        <v>135</v>
      </c>
      <c r="Q87" s="550"/>
      <c r="R87" s="550"/>
      <c r="S87" s="101">
        <f>SUM(AC16,AC23,AC29,AC49,AC34,AC41,AC61,AC71,AC76,AC83)</f>
        <v>0</v>
      </c>
      <c r="T87" s="102" t="str">
        <f>"sur "&amp;COUNTA(Y16:Y85)</f>
        <v>sur 10</v>
      </c>
      <c r="V87" s="104">
        <f>SUM(V16:V85)</f>
        <v>0</v>
      </c>
      <c r="W87" s="104" t="str">
        <f>COUNTIF(W16:W85,"0")&amp;" sur "&amp;COUNTA(W16:W85)</f>
        <v>0 sur 61</v>
      </c>
      <c r="X87" s="104" t="b">
        <f>OR(Y16=TRUE,Y23=TRUE,Y29=TRUE,Y34=TRUE,Y41=TRUE,Y49=TRUE,Y61=TRUE,Y71=TRUE,Y76=TRUE,Y83=TRUE)</f>
        <v>1</v>
      </c>
      <c r="Z87" s="105">
        <f>SUM(Z21,Z27,Z32,Z39,Z47,Z59,Z69,Z74,Z81,Z85)</f>
        <v>1</v>
      </c>
      <c r="AA87" s="166" t="s">
        <v>45</v>
      </c>
    </row>
    <row r="88" spans="3:30" s="123" customFormat="1" ht="21.75" customHeight="1" thickBot="1" x14ac:dyDescent="0.25">
      <c r="C88" s="126"/>
      <c r="D88" s="126"/>
      <c r="F88" s="126"/>
      <c r="M88" s="129"/>
      <c r="V88" s="457" t="s">
        <v>134</v>
      </c>
      <c r="W88" s="457" t="s">
        <v>140</v>
      </c>
    </row>
    <row r="89" spans="3:30" s="123" customFormat="1" ht="49.5" customHeight="1" thickBot="1" x14ac:dyDescent="0.25">
      <c r="C89" s="126"/>
      <c r="D89" s="126"/>
      <c r="E89" s="167" t="s">
        <v>9</v>
      </c>
      <c r="F89" s="126"/>
      <c r="G89" s="434" t="str">
        <f>IF(Z87&lt;50%,"!",IF(V87&lt;&gt;0,"Double saisie!",IF(L91&lt;&gt;0,"Oubli !",(IF(S87&lt;&gt;0,(AD16*AA16+AD23*AA23+AD29*AA29+AD34*AA34+AD41*AA41+AD49*AA49+AD61*AA61+AD71*AA71+AD76*AA76+AD83*AA83)/(AC16*AA16+AC23*AA23+AC29*AA29+AC34*AA34+AC41*AA41+AC49*AA49+AC61*AA61+AC71*AA71+AC76*AA76+AC83*AA83),0)))))</f>
        <v>Oubli !</v>
      </c>
      <c r="H89" s="435"/>
      <c r="I89" s="559" t="s">
        <v>11</v>
      </c>
      <c r="J89" s="560"/>
      <c r="L89" s="462" t="s">
        <v>139</v>
      </c>
      <c r="M89" s="463"/>
      <c r="V89" s="458"/>
      <c r="W89" s="458"/>
    </row>
    <row r="90" spans="3:30" s="123" customFormat="1" ht="21.75" customHeight="1" thickBot="1" x14ac:dyDescent="0.25">
      <c r="C90" s="126"/>
      <c r="D90" s="126"/>
      <c r="E90" s="168"/>
      <c r="F90" s="126"/>
      <c r="G90" s="169"/>
      <c r="H90" s="169"/>
      <c r="I90" s="170"/>
      <c r="J90" s="170"/>
      <c r="L90" s="464"/>
      <c r="M90" s="465"/>
      <c r="V90" s="458"/>
      <c r="W90" s="458"/>
    </row>
    <row r="91" spans="3:30" s="123" customFormat="1" ht="49.5" customHeight="1" thickBot="1" x14ac:dyDescent="0.25">
      <c r="C91" s="126"/>
      <c r="D91" s="171"/>
      <c r="E91" s="167" t="s">
        <v>48</v>
      </c>
      <c r="F91" s="126"/>
      <c r="G91" s="557"/>
      <c r="H91" s="558"/>
      <c r="I91" s="547" t="s">
        <v>11</v>
      </c>
      <c r="J91" s="548"/>
      <c r="L91" s="460">
        <f>COUNTIF(W16:W85,"FAUX")</f>
        <v>61</v>
      </c>
      <c r="M91" s="461"/>
      <c r="V91" s="458"/>
      <c r="W91" s="458"/>
    </row>
    <row r="92" spans="3:30" s="123" customFormat="1" ht="21.75" customHeight="1" thickBot="1" x14ac:dyDescent="0.25">
      <c r="C92" s="126"/>
      <c r="D92" s="171"/>
      <c r="E92" s="168"/>
      <c r="F92" s="126"/>
      <c r="G92" s="172"/>
      <c r="H92" s="172"/>
      <c r="I92" s="173"/>
      <c r="J92" s="173"/>
      <c r="M92" s="129"/>
      <c r="V92" s="458"/>
      <c r="W92" s="458"/>
    </row>
    <row r="93" spans="3:30" s="123" customFormat="1" ht="34.5" customHeight="1" x14ac:dyDescent="0.2">
      <c r="C93" s="543" t="s">
        <v>47</v>
      </c>
      <c r="D93" s="544"/>
      <c r="E93" s="544"/>
      <c r="F93" s="544"/>
      <c r="G93" s="544"/>
      <c r="H93" s="544"/>
      <c r="I93" s="544"/>
      <c r="J93" s="545"/>
      <c r="M93" s="129"/>
      <c r="V93" s="459"/>
      <c r="W93" s="459"/>
    </row>
    <row r="94" spans="3:30" s="123" customFormat="1" ht="21.75" customHeight="1" thickBot="1" x14ac:dyDescent="0.25">
      <c r="K94" s="198"/>
      <c r="L94" s="199"/>
      <c r="M94" s="200"/>
    </row>
    <row r="95" spans="3:30" s="123" customFormat="1" ht="21" customHeight="1" x14ac:dyDescent="0.2">
      <c r="C95" s="551" t="s">
        <v>12</v>
      </c>
      <c r="D95" s="552"/>
      <c r="E95" s="552"/>
      <c r="F95" s="552"/>
      <c r="G95" s="552"/>
      <c r="H95" s="552"/>
      <c r="I95" s="552"/>
      <c r="J95" s="553"/>
      <c r="K95" s="201"/>
      <c r="L95" s="126"/>
      <c r="M95" s="200"/>
    </row>
    <row r="96" spans="3:30" s="123" customFormat="1" ht="80.099999999999994" customHeight="1" thickBot="1" x14ac:dyDescent="0.25">
      <c r="C96" s="576"/>
      <c r="D96" s="577"/>
      <c r="E96" s="577"/>
      <c r="F96" s="577"/>
      <c r="G96" s="577"/>
      <c r="H96" s="577"/>
      <c r="I96" s="577"/>
      <c r="J96" s="578"/>
      <c r="K96" s="202"/>
      <c r="L96" s="126"/>
      <c r="M96" s="125"/>
    </row>
    <row r="97" spans="3:13" s="123" customFormat="1" ht="15" thickBot="1" x14ac:dyDescent="0.25">
      <c r="C97" s="174"/>
      <c r="D97" s="174"/>
      <c r="E97" s="174"/>
      <c r="F97" s="175"/>
      <c r="G97" s="174"/>
      <c r="H97" s="174"/>
      <c r="I97" s="174"/>
      <c r="J97" s="174"/>
      <c r="K97" s="202"/>
      <c r="L97" s="126"/>
      <c r="M97" s="125"/>
    </row>
    <row r="98" spans="3:13" s="123" customFormat="1" ht="24.75" customHeight="1" thickBot="1" x14ac:dyDescent="0.25">
      <c r="C98" s="599" t="s">
        <v>13</v>
      </c>
      <c r="D98" s="600"/>
      <c r="E98" s="118" t="s">
        <v>14</v>
      </c>
      <c r="F98" s="132"/>
      <c r="G98" s="601" t="s">
        <v>15</v>
      </c>
      <c r="H98" s="602"/>
      <c r="I98" s="602"/>
      <c r="J98" s="603"/>
      <c r="K98" s="126"/>
      <c r="L98" s="126"/>
      <c r="M98" s="125"/>
    </row>
    <row r="99" spans="3:13" s="123" customFormat="1" ht="50.1" customHeight="1" thickBot="1" x14ac:dyDescent="0.25">
      <c r="C99" s="604"/>
      <c r="D99" s="441"/>
      <c r="E99" s="119"/>
      <c r="F99" s="176"/>
      <c r="G99" s="540"/>
      <c r="H99" s="605"/>
      <c r="I99" s="605"/>
      <c r="J99" s="606"/>
      <c r="K99" s="126"/>
      <c r="L99" s="126"/>
      <c r="M99" s="125"/>
    </row>
    <row r="100" spans="3:13" s="123" customFormat="1" ht="50.1" customHeight="1" x14ac:dyDescent="0.2">
      <c r="C100" s="572"/>
      <c r="D100" s="573"/>
      <c r="E100" s="121"/>
      <c r="F100" s="176"/>
      <c r="G100" s="579"/>
      <c r="H100" s="580"/>
      <c r="I100" s="580"/>
      <c r="J100" s="580"/>
      <c r="K100" s="126"/>
      <c r="L100" s="126"/>
      <c r="M100" s="125"/>
    </row>
    <row r="101" spans="3:13" s="123" customFormat="1" ht="50.1" customHeight="1" x14ac:dyDescent="0.2">
      <c r="C101" s="574"/>
      <c r="D101" s="575"/>
      <c r="E101" s="18"/>
      <c r="F101" s="177"/>
      <c r="G101" s="177"/>
      <c r="H101" s="177"/>
      <c r="I101" s="177"/>
      <c r="J101" s="177"/>
      <c r="M101" s="129"/>
    </row>
    <row r="102" spans="3:13" s="123" customFormat="1" ht="50.1" customHeight="1" thickBot="1" x14ac:dyDescent="0.25">
      <c r="C102" s="590"/>
      <c r="D102" s="591"/>
      <c r="E102" s="19"/>
      <c r="F102" s="177"/>
      <c r="G102" s="177"/>
      <c r="H102" s="177"/>
      <c r="I102" s="177"/>
      <c r="J102" s="177"/>
      <c r="M102" s="129"/>
    </row>
    <row r="103" spans="3:13" s="123" customFormat="1" x14ac:dyDescent="0.2">
      <c r="M103" s="129"/>
    </row>
  </sheetData>
  <mergeCells count="46">
    <mergeCell ref="C22:K22"/>
    <mergeCell ref="C28:K28"/>
    <mergeCell ref="C33:K33"/>
    <mergeCell ref="E16:E17"/>
    <mergeCell ref="C102:D102"/>
    <mergeCell ref="C40:K40"/>
    <mergeCell ref="C48:K48"/>
    <mergeCell ref="C60:K60"/>
    <mergeCell ref="C70:K70"/>
    <mergeCell ref="C75:K75"/>
    <mergeCell ref="C98:D98"/>
    <mergeCell ref="G98:J98"/>
    <mergeCell ref="C99:D99"/>
    <mergeCell ref="G99:J99"/>
    <mergeCell ref="C82:K82"/>
    <mergeCell ref="C86:K86"/>
    <mergeCell ref="C12:D12"/>
    <mergeCell ref="F12:J12"/>
    <mergeCell ref="C13:D14"/>
    <mergeCell ref="E13:E14"/>
    <mergeCell ref="C15:K15"/>
    <mergeCell ref="C100:D100"/>
    <mergeCell ref="C101:D101"/>
    <mergeCell ref="C95:J95"/>
    <mergeCell ref="C93:J93"/>
    <mergeCell ref="C96:J96"/>
    <mergeCell ref="G100:J100"/>
    <mergeCell ref="P87:R87"/>
    <mergeCell ref="V88:V93"/>
    <mergeCell ref="W88:W93"/>
    <mergeCell ref="L89:M90"/>
    <mergeCell ref="I91:J91"/>
    <mergeCell ref="L91:M91"/>
    <mergeCell ref="G87:J87"/>
    <mergeCell ref="G89:H89"/>
    <mergeCell ref="I89:J89"/>
    <mergeCell ref="G91:H91"/>
    <mergeCell ref="B3:D3"/>
    <mergeCell ref="E3:J10"/>
    <mergeCell ref="B4:C4"/>
    <mergeCell ref="B5:C5"/>
    <mergeCell ref="B6:C6"/>
    <mergeCell ref="B7:C7"/>
    <mergeCell ref="B8:C8"/>
    <mergeCell ref="B9:C9"/>
    <mergeCell ref="B10:C10"/>
  </mergeCells>
  <conditionalFormatting sqref="F13">
    <cfRule type="containsText" dxfId="25" priority="35" operator="containsText" text="Non">
      <formula>NOT(ISERROR(SEARCH("Non",F13)))</formula>
    </cfRule>
    <cfRule type="containsText" dxfId="24" priority="34" operator="containsText" text="Non">
      <formula>NOT(ISERROR(SEARCH("Non",F13)))</formula>
    </cfRule>
    <cfRule type="containsText" dxfId="23" priority="33" operator="containsText" text="Non">
      <formula>NOT(ISERROR(SEARCH("Non",F13)))</formula>
    </cfRule>
  </conditionalFormatting>
  <conditionalFormatting sqref="F16:F21">
    <cfRule type="colorScale" priority="21">
      <colorScale>
        <cfvo type="min"/>
        <cfvo type="percentile" val="50"/>
        <cfvo type="max"/>
        <color rgb="FFF8696B"/>
        <color rgb="FFFFEB84"/>
        <color rgb="FF63BE7B"/>
      </colorScale>
    </cfRule>
    <cfRule type="containsText" dxfId="22" priority="20" operator="containsText" text="Non">
      <formula>NOT(ISERROR(SEARCH("Non",F16)))</formula>
    </cfRule>
  </conditionalFormatting>
  <conditionalFormatting sqref="F23:F27">
    <cfRule type="colorScale" priority="23">
      <colorScale>
        <cfvo type="min"/>
        <cfvo type="percentile" val="50"/>
        <cfvo type="max"/>
        <color rgb="FFF8696B"/>
        <color rgb="FFFFEB84"/>
        <color rgb="FF63BE7B"/>
      </colorScale>
    </cfRule>
    <cfRule type="containsText" dxfId="21" priority="22" operator="containsText" text="Non">
      <formula>NOT(ISERROR(SEARCH("Non",F23)))</formula>
    </cfRule>
  </conditionalFormatting>
  <conditionalFormatting sqref="F29:F32">
    <cfRule type="colorScale" priority="25">
      <colorScale>
        <cfvo type="min"/>
        <cfvo type="percentile" val="50"/>
        <cfvo type="max"/>
        <color rgb="FFF8696B"/>
        <color rgb="FFFFEB84"/>
        <color rgb="FF63BE7B"/>
      </colorScale>
    </cfRule>
    <cfRule type="containsText" dxfId="20" priority="24" operator="containsText" text="Non">
      <formula>NOT(ISERROR(SEARCH("Non",F29)))</formula>
    </cfRule>
  </conditionalFormatting>
  <conditionalFormatting sqref="F34:F39">
    <cfRule type="containsText" dxfId="19" priority="12" operator="containsText" text="Non">
      <formula>NOT(ISERROR(SEARCH("Non",F34)))</formula>
    </cfRule>
    <cfRule type="colorScale" priority="13">
      <colorScale>
        <cfvo type="min"/>
        <cfvo type="percentile" val="50"/>
        <cfvo type="max"/>
        <color rgb="FFF8696B"/>
        <color rgb="FFFFEB84"/>
        <color rgb="FF63BE7B"/>
      </colorScale>
    </cfRule>
  </conditionalFormatting>
  <conditionalFormatting sqref="F41:F47">
    <cfRule type="containsText" dxfId="18" priority="14" operator="containsText" text="Non">
      <formula>NOT(ISERROR(SEARCH("Non",F41)))</formula>
    </cfRule>
    <cfRule type="colorScale" priority="15">
      <colorScale>
        <cfvo type="min"/>
        <cfvo type="percentile" val="50"/>
        <cfvo type="max"/>
        <color rgb="FFF8696B"/>
        <color rgb="FFFFEB84"/>
        <color rgb="FF63BE7B"/>
      </colorScale>
    </cfRule>
  </conditionalFormatting>
  <conditionalFormatting sqref="F49:F59">
    <cfRule type="containsText" dxfId="17" priority="9" operator="containsText" text="Non">
      <formula>NOT(ISERROR(SEARCH("Non",F49)))</formula>
    </cfRule>
    <cfRule type="colorScale" priority="10">
      <colorScale>
        <cfvo type="min"/>
        <cfvo type="percentile" val="50"/>
        <cfvo type="max"/>
        <color rgb="FFF8696B"/>
        <color rgb="FFFFEB84"/>
        <color rgb="FF63BE7B"/>
      </colorScale>
    </cfRule>
  </conditionalFormatting>
  <conditionalFormatting sqref="F61:F69">
    <cfRule type="containsText" dxfId="16" priority="16" operator="containsText" text="Non">
      <formula>NOT(ISERROR(SEARCH("Non",F61)))</formula>
    </cfRule>
    <cfRule type="colorScale" priority="17">
      <colorScale>
        <cfvo type="min"/>
        <cfvo type="percentile" val="50"/>
        <cfvo type="max"/>
        <color rgb="FFF8696B"/>
        <color rgb="FFFFEB84"/>
        <color rgb="FF63BE7B"/>
      </colorScale>
    </cfRule>
  </conditionalFormatting>
  <conditionalFormatting sqref="F71:F74 F76:F81">
    <cfRule type="containsText" dxfId="15" priority="18" operator="containsText" text="Non">
      <formula>NOT(ISERROR(SEARCH("Non",F71)))</formula>
    </cfRule>
    <cfRule type="colorScale" priority="19">
      <colorScale>
        <cfvo type="min"/>
        <cfvo type="percentile" val="50"/>
        <cfvo type="max"/>
        <color rgb="FFF8696B"/>
        <color rgb="FFFFEB84"/>
        <color rgb="FF63BE7B"/>
      </colorScale>
    </cfRule>
  </conditionalFormatting>
  <conditionalFormatting sqref="F83:F85">
    <cfRule type="containsText" dxfId="14" priority="26" operator="containsText" text="Non">
      <formula>NOT(ISERROR(SEARCH("Non",F83)))</formula>
    </cfRule>
    <cfRule type="colorScale" priority="27">
      <colorScale>
        <cfvo type="min"/>
        <cfvo type="percentile" val="50"/>
        <cfvo type="max"/>
        <color rgb="FFF8696B"/>
        <color rgb="FFFFEB84"/>
        <color rgb="FF63BE7B"/>
      </colorScale>
    </cfRule>
  </conditionalFormatting>
  <conditionalFormatting sqref="G89:H89">
    <cfRule type="containsText" dxfId="13" priority="29" operator="containsText" text="!">
      <formula>NOT(ISERROR(SEARCH("!",G89)))</formula>
    </cfRule>
  </conditionalFormatting>
  <conditionalFormatting sqref="G87:J87">
    <cfRule type="cellIs" dxfId="12" priority="30" operator="greaterThan">
      <formula>0.5</formula>
    </cfRule>
    <cfRule type="cellIs" dxfId="11" priority="31" operator="lessThan">
      <formula>0.5</formula>
    </cfRule>
    <cfRule type="cellIs" dxfId="10" priority="32" operator="greaterThan">
      <formula>0.5</formula>
    </cfRule>
  </conditionalFormatting>
  <conditionalFormatting sqref="K16:K21 K23:K27 K29:K32 K34:K39 K41:K47 K49:K59 K61:K69 K71:K74 K76:K81 K83:K85">
    <cfRule type="containsText" dxfId="9" priority="11" operator="containsText" text="?">
      <formula>NOT(ISERROR(SEARCH("?",K16)))</formula>
    </cfRule>
  </conditionalFormatting>
  <conditionalFormatting sqref="L91:M91">
    <cfRule type="cellIs" dxfId="8" priority="28" operator="greaterThan">
      <formula>0</formula>
    </cfRule>
  </conditionalFormatting>
  <conditionalFormatting sqref="M15 M22 M28 M33 M40 M48 M60 M70 M82">
    <cfRule type="cellIs" dxfId="7" priority="8" operator="equal">
      <formula>1</formula>
    </cfRule>
    <cfRule type="cellIs" dxfId="6" priority="7" operator="greaterThan">
      <formula>1</formula>
    </cfRule>
  </conditionalFormatting>
  <conditionalFormatting sqref="M75">
    <cfRule type="cellIs" dxfId="5" priority="2" operator="equal">
      <formula>1</formula>
    </cfRule>
    <cfRule type="cellIs" dxfId="4" priority="1" operator="greaterThan">
      <formula>1</formula>
    </cfRule>
  </conditionalFormatting>
  <conditionalFormatting sqref="O15">
    <cfRule type="containsText" dxfId="3" priority="6" operator="containsText" text="VALIDE">
      <formula>NOT(ISERROR(SEARCH("VALIDE",O15)))</formula>
    </cfRule>
    <cfRule type="containsText" dxfId="2" priority="5" operator="containsText" text="Invalide">
      <formula>NOT(ISERROR(SEARCH("Invalide",O15)))</formula>
    </cfRule>
    <cfRule type="containsText" dxfId="1" priority="4" operator="containsText" text="Saisie OK">
      <formula>NOT(ISERROR(SEARCH("Saisie OK",O15)))</formula>
    </cfRule>
    <cfRule type="containsText" dxfId="0" priority="3" operator="containsText" text="Erreur saisie">
      <formula>NOT(ISERROR(SEARCH("Erreur saisie",O15)))</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SESSION 2024</vt:lpstr>
      <vt:lpstr>EP1</vt:lpstr>
      <vt:lpstr>EP2 Centre</vt:lpstr>
      <vt:lpstr>EP2 Entreprise</vt:lpstr>
      <vt:lpstr>'EP1'!Zone_d_impression</vt:lpstr>
      <vt:lpstr>'EP2 Centre'!Zone_d_impression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Grilles CCF Charpentier Bois</dc:title>
  <dc:creator>MINISTERE EDUCATION NATIONALE</dc:creator>
  <cp:lastModifiedBy>abarbance</cp:lastModifiedBy>
  <cp:lastPrinted>2023-11-23T15:05:36Z</cp:lastPrinted>
  <dcterms:created xsi:type="dcterms:W3CDTF">2015-08-26T07:18:28Z</dcterms:created>
  <dcterms:modified xsi:type="dcterms:W3CDTF">2024-03-15T11:37:53Z</dcterms:modified>
</cp:coreProperties>
</file>