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545" tabRatio="738" firstSheet="1" activeTab="5"/>
  </bookViews>
  <sheets>
    <sheet name="Mode d'emploi" sheetId="11" r:id="rId1"/>
    <sheet name="1. Présentation générale" sheetId="6" r:id="rId2"/>
    <sheet name="2. Problématisation" sheetId="9" r:id="rId3"/>
    <sheet name="3. Scénario" sheetId="1" r:id="rId4"/>
    <sheet name="4. Barème " sheetId="2" r:id="rId5"/>
    <sheet name="Results QCM" sheetId="12" r:id="rId6"/>
    <sheet name="Données générales" sheetId="3" r:id="rId7"/>
    <sheet name="Tâches" sheetId="7" r:id="rId8"/>
    <sheet name="Compétences" sheetId="5" r:id="rId9"/>
    <sheet name="Savoirs" sheetId="8" r:id="rId10"/>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 l="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L6" i="1"/>
  <c r="K6" i="1"/>
  <c r="J15" i="7" l="1"/>
  <c r="J14" i="7"/>
  <c r="J13" i="7"/>
  <c r="K14" i="7" l="1"/>
  <c r="K15" i="7"/>
  <c r="K13" i="7"/>
  <c r="H12" i="7" l="1"/>
  <c r="J12" i="7" s="1"/>
  <c r="K11" i="7"/>
  <c r="K10" i="7"/>
  <c r="E7" i="1" l="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AX5" i="2"/>
  <c r="AX6" i="2"/>
  <c r="G6" i="2" s="1"/>
  <c r="AX7" i="2"/>
  <c r="H7" i="2" s="1"/>
  <c r="AX8" i="2"/>
  <c r="H8" i="2" s="1"/>
  <c r="AX9" i="2"/>
  <c r="G9" i="2" s="1"/>
  <c r="AX10" i="2"/>
  <c r="H10" i="2" s="1"/>
  <c r="AX11" i="2"/>
  <c r="G11" i="2" s="1"/>
  <c r="AX12" i="2"/>
  <c r="H12" i="2" s="1"/>
  <c r="AX13" i="2"/>
  <c r="AX14" i="2"/>
  <c r="G14" i="2" s="1"/>
  <c r="AX15" i="2"/>
  <c r="H15" i="2" s="1"/>
  <c r="AX16" i="2"/>
  <c r="G16" i="2" s="1"/>
  <c r="AX17" i="2"/>
  <c r="G17" i="2" s="1"/>
  <c r="AX18" i="2"/>
  <c r="H18" i="2" s="1"/>
  <c r="AX19" i="2"/>
  <c r="H19" i="2" s="1"/>
  <c r="AX20" i="2"/>
  <c r="H20" i="2" s="1"/>
  <c r="AX21" i="2"/>
  <c r="AX22" i="2"/>
  <c r="AX23" i="2"/>
  <c r="G23" i="2" s="1"/>
  <c r="AX24" i="2"/>
  <c r="H24" i="2" s="1"/>
  <c r="AX25" i="2"/>
  <c r="H25" i="2" s="1"/>
  <c r="AX26" i="2"/>
  <c r="G26" i="2" s="1"/>
  <c r="AX27" i="2"/>
  <c r="G27" i="2" s="1"/>
  <c r="AX28" i="2"/>
  <c r="H28" i="2" s="1"/>
  <c r="AX29" i="2"/>
  <c r="H29" i="2" s="1"/>
  <c r="AX30" i="2"/>
  <c r="G30" i="2" s="1"/>
  <c r="AX31" i="2"/>
  <c r="H31" i="2" s="1"/>
  <c r="AX32" i="2"/>
  <c r="G32" i="2" s="1"/>
  <c r="AX33" i="2"/>
  <c r="G33" i="2" s="1"/>
  <c r="AX34" i="2"/>
  <c r="G34" i="2" s="1"/>
  <c r="AX35" i="2"/>
  <c r="H35" i="2" s="1"/>
  <c r="AX36" i="2"/>
  <c r="H36" i="2" s="1"/>
  <c r="AX37" i="2"/>
  <c r="AX38" i="2"/>
  <c r="G38" i="2" s="1"/>
  <c r="AX39" i="2"/>
  <c r="H39" i="2" s="1"/>
  <c r="AX40" i="2"/>
  <c r="G40" i="2" s="1"/>
  <c r="AX41" i="2"/>
  <c r="H41" i="2" s="1"/>
  <c r="AX42" i="2"/>
  <c r="G42" i="2" s="1"/>
  <c r="AX43" i="2"/>
  <c r="H43" i="2" s="1"/>
  <c r="AX44" i="2"/>
  <c r="H44" i="2" s="1"/>
  <c r="AX4" i="2"/>
  <c r="H4" i="2" s="1"/>
  <c r="O49" i="1"/>
  <c r="O52" i="1" s="1"/>
  <c r="H5" i="2"/>
  <c r="H13" i="2"/>
  <c r="H21" i="2"/>
  <c r="H22" i="2"/>
  <c r="H37" i="2"/>
  <c r="G4" i="2" l="1"/>
  <c r="K4" i="2" s="1"/>
  <c r="G18" i="2"/>
  <c r="K18" i="2" s="1"/>
  <c r="G10" i="2"/>
  <c r="H34" i="2"/>
  <c r="K34" i="2" s="1"/>
  <c r="H27" i="2"/>
  <c r="K27" i="2" s="1"/>
  <c r="G43" i="2"/>
  <c r="K43" i="2" s="1"/>
  <c r="G19" i="2"/>
  <c r="K19" i="2" s="1"/>
  <c r="G41" i="2"/>
  <c r="K41" i="2" s="1"/>
  <c r="H42" i="2"/>
  <c r="K42" i="2" s="1"/>
  <c r="H11" i="2"/>
  <c r="K11" i="2" s="1"/>
  <c r="H26" i="2"/>
  <c r="G35" i="2"/>
  <c r="K35" i="2" s="1"/>
  <c r="G24" i="2"/>
  <c r="K24" i="2" s="1"/>
  <c r="G8" i="2"/>
  <c r="K8" i="2" s="1"/>
  <c r="H17" i="2"/>
  <c r="K17" i="2" s="1"/>
  <c r="G31" i="2"/>
  <c r="K31" i="2" s="1"/>
  <c r="G7" i="2"/>
  <c r="K7" i="2" s="1"/>
  <c r="H40" i="2"/>
  <c r="K40" i="2" s="1"/>
  <c r="H16" i="2"/>
  <c r="K16" i="2" s="1"/>
  <c r="G22" i="2"/>
  <c r="K22" i="2" s="1"/>
  <c r="AX45" i="2"/>
  <c r="G37" i="2"/>
  <c r="K37" i="2" s="1"/>
  <c r="G29" i="2"/>
  <c r="K29" i="2" s="1"/>
  <c r="G21" i="2"/>
  <c r="K21" i="2" s="1"/>
  <c r="G13" i="2"/>
  <c r="K13" i="2" s="1"/>
  <c r="G5" i="2"/>
  <c r="H38" i="2"/>
  <c r="K38" i="2" s="1"/>
  <c r="H30" i="2"/>
  <c r="K30" i="2" s="1"/>
  <c r="H14" i="2"/>
  <c r="K14" i="2" s="1"/>
  <c r="H6" i="2"/>
  <c r="K6" i="2" s="1"/>
  <c r="G25" i="2"/>
  <c r="K25" i="2" s="1"/>
  <c r="H33" i="2"/>
  <c r="K33" i="2" s="1"/>
  <c r="H9" i="2"/>
  <c r="K9" i="2" s="1"/>
  <c r="G39" i="2"/>
  <c r="K39" i="2" s="1"/>
  <c r="G15" i="2"/>
  <c r="K15" i="2" s="1"/>
  <c r="H32" i="2"/>
  <c r="K32" i="2" s="1"/>
  <c r="H23" i="2"/>
  <c r="K23" i="2" s="1"/>
  <c r="G36" i="2"/>
  <c r="K36" i="2" s="1"/>
  <c r="G28" i="2"/>
  <c r="K28" i="2" s="1"/>
  <c r="G20" i="2"/>
  <c r="K20" i="2" s="1"/>
  <c r="G12" i="2"/>
  <c r="K12" i="2" s="1"/>
  <c r="K5" i="2"/>
  <c r="K10" i="2"/>
  <c r="K26" i="2"/>
  <c r="K44" i="2"/>
  <c r="J5" i="2" l="1"/>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M33" i="2" s="1"/>
  <c r="J34" i="2"/>
  <c r="M34" i="2" s="1"/>
  <c r="J35" i="2"/>
  <c r="M35" i="2" s="1"/>
  <c r="J36" i="2"/>
  <c r="J37" i="2"/>
  <c r="J38" i="2"/>
  <c r="J39" i="2"/>
  <c r="J40" i="2"/>
  <c r="M40" i="2" s="1"/>
  <c r="J41" i="2"/>
  <c r="J42" i="2"/>
  <c r="J43" i="2"/>
  <c r="J44" i="2"/>
  <c r="J4" i="2"/>
  <c r="I5" i="2"/>
  <c r="L5" i="2" s="1"/>
  <c r="I6" i="2"/>
  <c r="L6" i="2" s="1"/>
  <c r="I7" i="2"/>
  <c r="L7" i="2" s="1"/>
  <c r="I8" i="2"/>
  <c r="L8" i="2" s="1"/>
  <c r="I9" i="2"/>
  <c r="L9" i="2" s="1"/>
  <c r="I10" i="2"/>
  <c r="L10" i="2" s="1"/>
  <c r="I11" i="2"/>
  <c r="L11" i="2" s="1"/>
  <c r="I12" i="2"/>
  <c r="L12" i="2" s="1"/>
  <c r="I13" i="2"/>
  <c r="L13" i="2" s="1"/>
  <c r="I14" i="2"/>
  <c r="L14" i="2" s="1"/>
  <c r="I15" i="2"/>
  <c r="L15" i="2" s="1"/>
  <c r="I16" i="2"/>
  <c r="L16" i="2" s="1"/>
  <c r="I17" i="2"/>
  <c r="L17" i="2" s="1"/>
  <c r="I18" i="2"/>
  <c r="L18" i="2" s="1"/>
  <c r="I19" i="2"/>
  <c r="L19" i="2" s="1"/>
  <c r="I20" i="2"/>
  <c r="L20" i="2" s="1"/>
  <c r="I21" i="2"/>
  <c r="L21" i="2" s="1"/>
  <c r="I22" i="2"/>
  <c r="L22" i="2" s="1"/>
  <c r="I23" i="2"/>
  <c r="L23" i="2" s="1"/>
  <c r="I24" i="2"/>
  <c r="L24" i="2" s="1"/>
  <c r="I25" i="2"/>
  <c r="L25" i="2" s="1"/>
  <c r="I26" i="2"/>
  <c r="L26" i="2" s="1"/>
  <c r="I27" i="2"/>
  <c r="L27" i="2" s="1"/>
  <c r="I28" i="2"/>
  <c r="L28" i="2" s="1"/>
  <c r="I29" i="2"/>
  <c r="L29" i="2" s="1"/>
  <c r="I30" i="2"/>
  <c r="L30" i="2" s="1"/>
  <c r="I31" i="2"/>
  <c r="L31" i="2" s="1"/>
  <c r="I32" i="2"/>
  <c r="L32" i="2" s="1"/>
  <c r="I33" i="2"/>
  <c r="L33" i="2" s="1"/>
  <c r="I34" i="2"/>
  <c r="L34" i="2" s="1"/>
  <c r="I35" i="2"/>
  <c r="L35" i="2" s="1"/>
  <c r="I36" i="2"/>
  <c r="L36" i="2" s="1"/>
  <c r="I37" i="2"/>
  <c r="L37" i="2" s="1"/>
  <c r="I38" i="2"/>
  <c r="L38" i="2" s="1"/>
  <c r="I39" i="2"/>
  <c r="L39" i="2" s="1"/>
  <c r="I40" i="2"/>
  <c r="L40" i="2" s="1"/>
  <c r="I41" i="2"/>
  <c r="L41" i="2" s="1"/>
  <c r="I42" i="2"/>
  <c r="L42" i="2" s="1"/>
  <c r="I43" i="2"/>
  <c r="L43" i="2" s="1"/>
  <c r="I44" i="2"/>
  <c r="L44" i="2" s="1"/>
  <c r="I4" i="2"/>
  <c r="M7" i="1"/>
  <c r="P7" i="1" s="1"/>
  <c r="M8" i="1"/>
  <c r="P8" i="1" s="1"/>
  <c r="M9" i="1"/>
  <c r="P9" i="1" s="1"/>
  <c r="M10" i="1"/>
  <c r="P10" i="1" s="1"/>
  <c r="M11" i="1"/>
  <c r="P11" i="1" s="1"/>
  <c r="M12" i="1"/>
  <c r="P12" i="1" s="1"/>
  <c r="M13" i="1"/>
  <c r="P13" i="1" s="1"/>
  <c r="M14" i="1"/>
  <c r="P14" i="1" s="1"/>
  <c r="M15" i="1"/>
  <c r="P15" i="1" s="1"/>
  <c r="M16" i="1"/>
  <c r="P16" i="1" s="1"/>
  <c r="M17" i="1"/>
  <c r="P17" i="1" s="1"/>
  <c r="M18" i="1"/>
  <c r="P18" i="1" s="1"/>
  <c r="M19" i="1"/>
  <c r="P19" i="1" s="1"/>
  <c r="M20" i="1"/>
  <c r="P20" i="1" s="1"/>
  <c r="M21" i="1"/>
  <c r="P21" i="1" s="1"/>
  <c r="M22" i="1"/>
  <c r="P22" i="1" s="1"/>
  <c r="M23" i="1"/>
  <c r="P23" i="1" s="1"/>
  <c r="M24" i="1"/>
  <c r="P24" i="1" s="1"/>
  <c r="M25" i="1"/>
  <c r="P25" i="1" s="1"/>
  <c r="M26" i="1"/>
  <c r="P26" i="1" s="1"/>
  <c r="M27" i="1"/>
  <c r="P27" i="1" s="1"/>
  <c r="M28" i="1"/>
  <c r="P28" i="1" s="1"/>
  <c r="M29" i="1"/>
  <c r="P29" i="1" s="1"/>
  <c r="M30" i="1"/>
  <c r="P30" i="1" s="1"/>
  <c r="M31" i="1"/>
  <c r="P31" i="1" s="1"/>
  <c r="M32" i="1"/>
  <c r="P32" i="1" s="1"/>
  <c r="M33" i="1"/>
  <c r="P33" i="1" s="1"/>
  <c r="M34" i="1"/>
  <c r="P34" i="1" s="1"/>
  <c r="M35" i="1"/>
  <c r="P35" i="1" s="1"/>
  <c r="M36" i="1"/>
  <c r="P36" i="1" s="1"/>
  <c r="M37" i="1"/>
  <c r="P37" i="1" s="1"/>
  <c r="M38" i="1"/>
  <c r="P38" i="1" s="1"/>
  <c r="M39" i="1"/>
  <c r="P39" i="1" s="1"/>
  <c r="M40" i="1"/>
  <c r="P40" i="1" s="1"/>
  <c r="M41" i="1"/>
  <c r="P41" i="1" s="1"/>
  <c r="M42" i="1"/>
  <c r="P42" i="1" s="1"/>
  <c r="M43" i="1"/>
  <c r="P43" i="1" s="1"/>
  <c r="M44" i="1"/>
  <c r="P44" i="1" s="1"/>
  <c r="M45" i="1"/>
  <c r="P45" i="1" s="1"/>
  <c r="M6" i="1"/>
  <c r="P6" i="1" s="1"/>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D9" i="2"/>
  <c r="D10" i="2"/>
  <c r="D11" i="2"/>
  <c r="D12" i="2"/>
  <c r="D13" i="2"/>
  <c r="D14" i="2"/>
  <c r="D15" i="2"/>
  <c r="D16" i="2"/>
  <c r="D17" i="2"/>
  <c r="D18" i="2"/>
  <c r="D19" i="2"/>
  <c r="D20" i="2"/>
  <c r="D21" i="2"/>
  <c r="D22" i="2"/>
  <c r="D23" i="2"/>
  <c r="D24" i="2"/>
  <c r="D25" i="2"/>
  <c r="D26" i="2"/>
  <c r="D27" i="2"/>
  <c r="AR27" i="2" s="1"/>
  <c r="AS27" i="2" s="1"/>
  <c r="D28" i="2"/>
  <c r="Z28" i="2" s="1"/>
  <c r="AA28" i="2" s="1"/>
  <c r="D29" i="2"/>
  <c r="X29" i="2" s="1"/>
  <c r="Y29" i="2" s="1"/>
  <c r="D30" i="2"/>
  <c r="AF30" i="2" s="1"/>
  <c r="AG30" i="2" s="1"/>
  <c r="D31" i="2"/>
  <c r="P31" i="2" s="1"/>
  <c r="Q31" i="2" s="1"/>
  <c r="D32" i="2"/>
  <c r="AL32" i="2" s="1"/>
  <c r="AM32" i="2" s="1"/>
  <c r="D33" i="2"/>
  <c r="P33" i="2" s="1"/>
  <c r="Q33" i="2" s="1"/>
  <c r="D34" i="2"/>
  <c r="Z34" i="2" s="1"/>
  <c r="AA34" i="2" s="1"/>
  <c r="D35" i="2"/>
  <c r="V35" i="2" s="1"/>
  <c r="W35" i="2" s="1"/>
  <c r="D36" i="2"/>
  <c r="N36" i="2" s="1"/>
  <c r="O36" i="2" s="1"/>
  <c r="D37" i="2"/>
  <c r="AB37" i="2" s="1"/>
  <c r="AC37" i="2" s="1"/>
  <c r="D38" i="2"/>
  <c r="AD38" i="2" s="1"/>
  <c r="AE38" i="2" s="1"/>
  <c r="D39" i="2"/>
  <c r="T39" i="2" s="1"/>
  <c r="U39" i="2" s="1"/>
  <c r="D40" i="2"/>
  <c r="V40" i="2" s="1"/>
  <c r="W40" i="2" s="1"/>
  <c r="D41" i="2"/>
  <c r="AF41" i="2" s="1"/>
  <c r="AG41" i="2" s="1"/>
  <c r="D42" i="2"/>
  <c r="X42" i="2" s="1"/>
  <c r="Y42" i="2" s="1"/>
  <c r="D43" i="2"/>
  <c r="AD43" i="2" s="1"/>
  <c r="AE43" i="2" s="1"/>
  <c r="D44" i="2"/>
  <c r="T44" i="2" s="1"/>
  <c r="U44" i="2" s="1"/>
  <c r="M31" i="2"/>
  <c r="M32" i="2"/>
  <c r="M39" i="2"/>
  <c r="E6" i="2"/>
  <c r="E7" i="2"/>
  <c r="E8" i="2"/>
  <c r="Q41" i="1"/>
  <c r="Q42" i="1"/>
  <c r="Q43" i="1"/>
  <c r="Q44" i="1"/>
  <c r="Q45" i="1"/>
  <c r="Q46" i="1"/>
  <c r="Q40" i="1"/>
  <c r="I49" i="1"/>
  <c r="I48" i="1"/>
  <c r="P46" i="1"/>
  <c r="L46" i="1"/>
  <c r="F44" i="2" s="1"/>
  <c r="E41" i="2"/>
  <c r="E42" i="2"/>
  <c r="E43" i="2"/>
  <c r="K46" i="1"/>
  <c r="E44" i="2" s="1"/>
  <c r="G44" i="1"/>
  <c r="G45" i="1"/>
  <c r="G46" i="1"/>
  <c r="G43" i="1"/>
  <c r="F46" i="9"/>
  <c r="F46" i="1" s="1"/>
  <c r="G46" i="9"/>
  <c r="Q38" i="1"/>
  <c r="Q39" i="1"/>
  <c r="E36" i="2"/>
  <c r="E37" i="2"/>
  <c r="E38" i="2"/>
  <c r="E39" i="2"/>
  <c r="E40" i="2"/>
  <c r="G38" i="1"/>
  <c r="G39" i="1"/>
  <c r="G40" i="1"/>
  <c r="G41" i="1"/>
  <c r="G42" i="1"/>
  <c r="K16" i="7"/>
  <c r="K17" i="7"/>
  <c r="K18" i="7"/>
  <c r="K19" i="7"/>
  <c r="K20" i="7"/>
  <c r="K21" i="7"/>
  <c r="K22" i="7"/>
  <c r="K23" i="7"/>
  <c r="K24" i="7"/>
  <c r="K4" i="7"/>
  <c r="K5" i="7"/>
  <c r="K6" i="7"/>
  <c r="K7" i="7"/>
  <c r="K8" i="7"/>
  <c r="K9" i="7"/>
  <c r="K12" i="7"/>
  <c r="K3" i="7"/>
  <c r="AR36" i="2" l="1"/>
  <c r="AS36" i="2" s="1"/>
  <c r="AV33" i="2"/>
  <c r="AW33" i="2" s="1"/>
  <c r="N34" i="2"/>
  <c r="AP28" i="2"/>
  <c r="AQ28" i="2" s="1"/>
  <c r="R40" i="2"/>
  <c r="S40" i="2" s="1"/>
  <c r="V28" i="2"/>
  <c r="W28" i="2" s="1"/>
  <c r="AH42" i="2"/>
  <c r="AI42" i="2" s="1"/>
  <c r="Z42" i="2"/>
  <c r="AA42" i="2" s="1"/>
  <c r="P41" i="2"/>
  <c r="Q41" i="2" s="1"/>
  <c r="AD33" i="2"/>
  <c r="AE33" i="2" s="1"/>
  <c r="AP31" i="2"/>
  <c r="AQ31" i="2" s="1"/>
  <c r="AH40" i="2"/>
  <c r="AI40" i="2" s="1"/>
  <c r="AL31" i="2"/>
  <c r="AM31" i="2" s="1"/>
  <c r="X31" i="2"/>
  <c r="Y31" i="2" s="1"/>
  <c r="P39" i="2"/>
  <c r="Q39" i="2" s="1"/>
  <c r="M42" i="2"/>
  <c r="M27" i="2"/>
  <c r="AD41" i="2"/>
  <c r="AE41" i="2" s="1"/>
  <c r="Z40" i="2"/>
  <c r="AA40" i="2" s="1"/>
  <c r="R37" i="2"/>
  <c r="S37" i="2" s="1"/>
  <c r="AJ33" i="2"/>
  <c r="AK33" i="2" s="1"/>
  <c r="AH31" i="2"/>
  <c r="AI31" i="2" s="1"/>
  <c r="AB27" i="2"/>
  <c r="AC27" i="2" s="1"/>
  <c r="M41" i="2"/>
  <c r="AL39" i="2"/>
  <c r="AM39" i="2" s="1"/>
  <c r="AB36" i="2"/>
  <c r="AC36" i="2" s="1"/>
  <c r="N33" i="2"/>
  <c r="O33" i="2" s="1"/>
  <c r="V31" i="2"/>
  <c r="W31" i="2" s="1"/>
  <c r="AT39" i="2"/>
  <c r="AJ44" i="2"/>
  <c r="AK44" i="2" s="1"/>
  <c r="AJ39" i="2"/>
  <c r="AK39" i="2" s="1"/>
  <c r="AJ35" i="2"/>
  <c r="AK35" i="2" s="1"/>
  <c r="AN32" i="2"/>
  <c r="AO32" i="2" s="1"/>
  <c r="N31" i="2"/>
  <c r="AL37" i="2"/>
  <c r="AM37" i="2" s="1"/>
  <c r="J45" i="2"/>
  <c r="J46" i="2" s="1"/>
  <c r="P44" i="2"/>
  <c r="Q44" i="2" s="1"/>
  <c r="AD39" i="2"/>
  <c r="AE39" i="2" s="1"/>
  <c r="AH35" i="2"/>
  <c r="AI35" i="2" s="1"/>
  <c r="Z32" i="2"/>
  <c r="AA32" i="2" s="1"/>
  <c r="AL29" i="2"/>
  <c r="AM29" i="2" s="1"/>
  <c r="AL43" i="2"/>
  <c r="AM43" i="2" s="1"/>
  <c r="R39" i="2"/>
  <c r="S39" i="2" s="1"/>
  <c r="AR34" i="2"/>
  <c r="X32" i="2"/>
  <c r="Y32" i="2" s="1"/>
  <c r="R29" i="2"/>
  <c r="S29" i="2" s="1"/>
  <c r="AT43" i="2"/>
  <c r="AR31" i="2"/>
  <c r="AJ37" i="2"/>
  <c r="AK37" i="2" s="1"/>
  <c r="N37" i="2"/>
  <c r="AJ29" i="2"/>
  <c r="AK29" i="2" s="1"/>
  <c r="P29" i="2"/>
  <c r="Q29" i="2" s="1"/>
  <c r="Z27" i="2"/>
  <c r="AD44" i="2"/>
  <c r="AE44" i="2" s="1"/>
  <c r="AV43" i="2"/>
  <c r="AW43" i="2" s="1"/>
  <c r="N41" i="2"/>
  <c r="O41" i="2" s="1"/>
  <c r="X40" i="2"/>
  <c r="Y40" i="2" s="1"/>
  <c r="AF39" i="2"/>
  <c r="AG39" i="2" s="1"/>
  <c r="N39" i="2"/>
  <c r="AH37" i="2"/>
  <c r="AI37" i="2" s="1"/>
  <c r="AT36" i="2"/>
  <c r="AU36" i="2" s="1"/>
  <c r="R35" i="2"/>
  <c r="S35" i="2" s="1"/>
  <c r="AT33" i="2"/>
  <c r="AU33" i="2" s="1"/>
  <c r="AJ32" i="2"/>
  <c r="AK32" i="2" s="1"/>
  <c r="AN31" i="2"/>
  <c r="AO31" i="2" s="1"/>
  <c r="R31" i="2"/>
  <c r="S31" i="2" s="1"/>
  <c r="AH29" i="2"/>
  <c r="AI29" i="2" s="1"/>
  <c r="N29" i="2"/>
  <c r="O29" i="2" s="1"/>
  <c r="P27" i="2"/>
  <c r="Q27" i="2" s="1"/>
  <c r="AT44" i="2"/>
  <c r="AR41" i="2"/>
  <c r="AS41" i="2" s="1"/>
  <c r="T38" i="2"/>
  <c r="U38" i="2" s="1"/>
  <c r="Z37" i="2"/>
  <c r="AA37" i="2" s="1"/>
  <c r="AP34" i="2"/>
  <c r="AQ34" i="2" s="1"/>
  <c r="AB30" i="2"/>
  <c r="AC30" i="2" s="1"/>
  <c r="AD29" i="2"/>
  <c r="AE29" i="2" s="1"/>
  <c r="AV44" i="2"/>
  <c r="AW44" i="2" s="1"/>
  <c r="AB44" i="2"/>
  <c r="AC44" i="2" s="1"/>
  <c r="AD37" i="2"/>
  <c r="AE37" i="2" s="1"/>
  <c r="AR44" i="2"/>
  <c r="AS44" i="2" s="1"/>
  <c r="Z44" i="2"/>
  <c r="AA44" i="2" s="1"/>
  <c r="T43" i="2"/>
  <c r="U43" i="2" s="1"/>
  <c r="AP41" i="2"/>
  <c r="AQ41" i="2" s="1"/>
  <c r="AN40" i="2"/>
  <c r="AO40" i="2" s="1"/>
  <c r="AR39" i="2"/>
  <c r="AS39" i="2" s="1"/>
  <c r="AB39" i="2"/>
  <c r="AC39" i="2" s="1"/>
  <c r="AT37" i="2"/>
  <c r="AU37" i="2" s="1"/>
  <c r="X37" i="2"/>
  <c r="Y37" i="2" s="1"/>
  <c r="Z36" i="2"/>
  <c r="AN34" i="2"/>
  <c r="AO34" i="2" s="1"/>
  <c r="T33" i="2"/>
  <c r="U33" i="2" s="1"/>
  <c r="V32" i="2"/>
  <c r="W32" i="2" s="1"/>
  <c r="AD31" i="2"/>
  <c r="AE31" i="2" s="1"/>
  <c r="AV29" i="2"/>
  <c r="AW29" i="2" s="1"/>
  <c r="Z29" i="2"/>
  <c r="AA29" i="2" s="1"/>
  <c r="T28" i="2"/>
  <c r="U28" i="2" s="1"/>
  <c r="AF44" i="2"/>
  <c r="AG44" i="2" s="1"/>
  <c r="N44" i="2"/>
  <c r="O44" i="2" s="1"/>
  <c r="AV38" i="2"/>
  <c r="AW38" i="2" s="1"/>
  <c r="N27" i="2"/>
  <c r="O27" i="2" s="1"/>
  <c r="AP44" i="2"/>
  <c r="AQ44" i="2" s="1"/>
  <c r="V44" i="2"/>
  <c r="W44" i="2" s="1"/>
  <c r="R43" i="2"/>
  <c r="S43" i="2" s="1"/>
  <c r="AN41" i="2"/>
  <c r="AO41" i="2" s="1"/>
  <c r="AL40" i="2"/>
  <c r="AM40" i="2" s="1"/>
  <c r="AP39" i="2"/>
  <c r="AQ39" i="2" s="1"/>
  <c r="Z39" i="2"/>
  <c r="AA39" i="2" s="1"/>
  <c r="AP37" i="2"/>
  <c r="AQ37" i="2" s="1"/>
  <c r="V37" i="2"/>
  <c r="W37" i="2" s="1"/>
  <c r="AN35" i="2"/>
  <c r="AO35" i="2" s="1"/>
  <c r="AL34" i="2"/>
  <c r="AM34" i="2" s="1"/>
  <c r="R33" i="2"/>
  <c r="S33" i="2" s="1"/>
  <c r="T32" i="2"/>
  <c r="U32" i="2" s="1"/>
  <c r="AB31" i="2"/>
  <c r="AC31" i="2" s="1"/>
  <c r="AT29" i="2"/>
  <c r="AU29" i="2" s="1"/>
  <c r="V29" i="2"/>
  <c r="W29" i="2" s="1"/>
  <c r="AT27" i="2"/>
  <c r="AU27" i="2" s="1"/>
  <c r="AF29" i="2"/>
  <c r="AG29" i="2" s="1"/>
  <c r="AN44" i="2"/>
  <c r="AO44" i="2" s="1"/>
  <c r="R44" i="2"/>
  <c r="S44" i="2" s="1"/>
  <c r="P43" i="2"/>
  <c r="Q43" i="2" s="1"/>
  <c r="AJ40" i="2"/>
  <c r="AK40" i="2" s="1"/>
  <c r="AN39" i="2"/>
  <c r="AO39" i="2" s="1"/>
  <c r="V39" i="2"/>
  <c r="W39" i="2" s="1"/>
  <c r="AN37" i="2"/>
  <c r="AO37" i="2" s="1"/>
  <c r="T37" i="2"/>
  <c r="U37" i="2" s="1"/>
  <c r="AL35" i="2"/>
  <c r="AM35" i="2" s="1"/>
  <c r="X34" i="2"/>
  <c r="Y34" i="2" s="1"/>
  <c r="AT31" i="2"/>
  <c r="AU31" i="2" s="1"/>
  <c r="Z31" i="2"/>
  <c r="AA31" i="2" s="1"/>
  <c r="AP29" i="2"/>
  <c r="T29" i="2"/>
  <c r="U29" i="2" s="1"/>
  <c r="AT30" i="2"/>
  <c r="AU30" i="2" s="1"/>
  <c r="N42" i="2"/>
  <c r="AB42" i="2"/>
  <c r="AC42" i="2" s="1"/>
  <c r="AR42" i="2"/>
  <c r="AS42" i="2" s="1"/>
  <c r="P42" i="2"/>
  <c r="Q42" i="2" s="1"/>
  <c r="AT42" i="2"/>
  <c r="AD42" i="2"/>
  <c r="AE42" i="2" s="1"/>
  <c r="R42" i="2"/>
  <c r="S42" i="2" s="1"/>
  <c r="AF42" i="2"/>
  <c r="AG42" i="2" s="1"/>
  <c r="AV42" i="2"/>
  <c r="AW42" i="2" s="1"/>
  <c r="R27" i="2"/>
  <c r="S27" i="2" s="1"/>
  <c r="AH27" i="2"/>
  <c r="AI27" i="2" s="1"/>
  <c r="AV27" i="2"/>
  <c r="AW27" i="2" s="1"/>
  <c r="T27" i="2"/>
  <c r="U27" i="2" s="1"/>
  <c r="AJ27" i="2"/>
  <c r="AK27" i="2" s="1"/>
  <c r="V27" i="2"/>
  <c r="W27" i="2" s="1"/>
  <c r="AL27" i="2"/>
  <c r="AM27" i="2" s="1"/>
  <c r="X27" i="2"/>
  <c r="Y27" i="2" s="1"/>
  <c r="AN27" i="2"/>
  <c r="AO27" i="2" s="1"/>
  <c r="AP42" i="2"/>
  <c r="AQ42" i="2" s="1"/>
  <c r="AH38" i="2"/>
  <c r="AI38" i="2" s="1"/>
  <c r="AR30" i="2"/>
  <c r="R41" i="2"/>
  <c r="S41" i="2" s="1"/>
  <c r="AH41" i="2"/>
  <c r="AI41" i="2" s="1"/>
  <c r="T41" i="2"/>
  <c r="U41" i="2" s="1"/>
  <c r="AJ41" i="2"/>
  <c r="AK41" i="2" s="1"/>
  <c r="V41" i="2"/>
  <c r="W41" i="2" s="1"/>
  <c r="AL41" i="2"/>
  <c r="AM41" i="2" s="1"/>
  <c r="AF43" i="2"/>
  <c r="AG43" i="2" s="1"/>
  <c r="AN42" i="2"/>
  <c r="AO42" i="2" s="1"/>
  <c r="T42" i="2"/>
  <c r="U42" i="2" s="1"/>
  <c r="AB41" i="2"/>
  <c r="AC41" i="2" s="1"/>
  <c r="AL36" i="2"/>
  <c r="AM36" i="2" s="1"/>
  <c r="X35" i="2"/>
  <c r="Y35" i="2" s="1"/>
  <c r="AB34" i="2"/>
  <c r="AC34" i="2" s="1"/>
  <c r="AP27" i="2"/>
  <c r="AQ27" i="2" s="1"/>
  <c r="V33" i="2"/>
  <c r="W33" i="2" s="1"/>
  <c r="AL33" i="2"/>
  <c r="AM33" i="2" s="1"/>
  <c r="X33" i="2"/>
  <c r="Y33" i="2" s="1"/>
  <c r="AN33" i="2"/>
  <c r="AO33" i="2" s="1"/>
  <c r="Z33" i="2"/>
  <c r="AA33" i="2" s="1"/>
  <c r="AP33" i="2"/>
  <c r="AQ33" i="2" s="1"/>
  <c r="AB33" i="2"/>
  <c r="AC33" i="2" s="1"/>
  <c r="AR33" i="2"/>
  <c r="AL42" i="2"/>
  <c r="AM42" i="2" s="1"/>
  <c r="AV41" i="2"/>
  <c r="AW41" i="2" s="1"/>
  <c r="Z41" i="2"/>
  <c r="AA41" i="2" s="1"/>
  <c r="AV40" i="2"/>
  <c r="AW40" i="2" s="1"/>
  <c r="AF36" i="2"/>
  <c r="AG36" i="2" s="1"/>
  <c r="AH33" i="2"/>
  <c r="AI33" i="2" s="1"/>
  <c r="AF27" i="2"/>
  <c r="AG27" i="2" s="1"/>
  <c r="X38" i="2"/>
  <c r="Y38" i="2" s="1"/>
  <c r="AN38" i="2"/>
  <c r="AO38" i="2" s="1"/>
  <c r="Z38" i="2"/>
  <c r="AA38" i="2" s="1"/>
  <c r="AP38" i="2"/>
  <c r="AQ38" i="2" s="1"/>
  <c r="AB38" i="2"/>
  <c r="AC38" i="2" s="1"/>
  <c r="AR38" i="2"/>
  <c r="AS38" i="2" s="1"/>
  <c r="T30" i="2"/>
  <c r="U30" i="2" s="1"/>
  <c r="AJ30" i="2"/>
  <c r="AK30" i="2" s="1"/>
  <c r="V30" i="2"/>
  <c r="W30" i="2" s="1"/>
  <c r="AL30" i="2"/>
  <c r="AM30" i="2" s="1"/>
  <c r="X30" i="2"/>
  <c r="Y30" i="2" s="1"/>
  <c r="AN30" i="2"/>
  <c r="AO30" i="2" s="1"/>
  <c r="Z30" i="2"/>
  <c r="AA30" i="2" s="1"/>
  <c r="AP30" i="2"/>
  <c r="AQ30" i="2" s="1"/>
  <c r="AT38" i="2"/>
  <c r="R38" i="2"/>
  <c r="S38" i="2" s="1"/>
  <c r="R30" i="2"/>
  <c r="S30" i="2" s="1"/>
  <c r="AL38" i="2"/>
  <c r="AM38" i="2" s="1"/>
  <c r="P38" i="2"/>
  <c r="Q38" i="2" s="1"/>
  <c r="AV30" i="2"/>
  <c r="AW30" i="2" s="1"/>
  <c r="P30" i="2"/>
  <c r="Q30" i="2" s="1"/>
  <c r="X43" i="2"/>
  <c r="Y43" i="2" s="1"/>
  <c r="AN43" i="2"/>
  <c r="AO43" i="2" s="1"/>
  <c r="Z43" i="2"/>
  <c r="AA43" i="2" s="1"/>
  <c r="AP43" i="2"/>
  <c r="AQ43" i="2" s="1"/>
  <c r="AB43" i="2"/>
  <c r="AC43" i="2" s="1"/>
  <c r="AR43" i="2"/>
  <c r="AS43" i="2" s="1"/>
  <c r="AH36" i="2"/>
  <c r="AI36" i="2" s="1"/>
  <c r="AV36" i="2"/>
  <c r="AW36" i="2" s="1"/>
  <c r="AJ36" i="2"/>
  <c r="AK36" i="2" s="1"/>
  <c r="V36" i="2"/>
  <c r="W36" i="2" s="1"/>
  <c r="X36" i="2"/>
  <c r="Y36" i="2" s="1"/>
  <c r="AB28" i="2"/>
  <c r="AC28" i="2" s="1"/>
  <c r="AR28" i="2"/>
  <c r="AS28" i="2" s="1"/>
  <c r="N28" i="2"/>
  <c r="AD28" i="2"/>
  <c r="AE28" i="2" s="1"/>
  <c r="AT28" i="2"/>
  <c r="AU28" i="2" s="1"/>
  <c r="P28" i="2"/>
  <c r="Q28" i="2" s="1"/>
  <c r="AF28" i="2"/>
  <c r="AG28" i="2" s="1"/>
  <c r="AV28" i="2"/>
  <c r="AW28" i="2" s="1"/>
  <c r="R28" i="2"/>
  <c r="S28" i="2" s="1"/>
  <c r="AH28" i="2"/>
  <c r="AI28" i="2" s="1"/>
  <c r="AJ43" i="2"/>
  <c r="AK43" i="2" s="1"/>
  <c r="N43" i="2"/>
  <c r="O43" i="2" s="1"/>
  <c r="AJ38" i="2"/>
  <c r="AK38" i="2" s="1"/>
  <c r="N38" i="2"/>
  <c r="AP36" i="2"/>
  <c r="AQ36" i="2" s="1"/>
  <c r="T36" i="2"/>
  <c r="U36" i="2" s="1"/>
  <c r="N30" i="2"/>
  <c r="O30" i="2" s="1"/>
  <c r="AN28" i="2"/>
  <c r="AO28" i="2" s="1"/>
  <c r="Z35" i="2"/>
  <c r="AA35" i="2" s="1"/>
  <c r="AP35" i="2"/>
  <c r="AB35" i="2"/>
  <c r="AC35" i="2" s="1"/>
  <c r="AR35" i="2"/>
  <c r="AS35" i="2" s="1"/>
  <c r="N35" i="2"/>
  <c r="AD35" i="2"/>
  <c r="AE35" i="2" s="1"/>
  <c r="AT35" i="2"/>
  <c r="AU35" i="2" s="1"/>
  <c r="P35" i="2"/>
  <c r="Q35" i="2" s="1"/>
  <c r="AH43" i="2"/>
  <c r="AI43" i="2" s="1"/>
  <c r="V42" i="2"/>
  <c r="W42" i="2" s="1"/>
  <c r="AN36" i="2"/>
  <c r="AO36" i="2" s="1"/>
  <c r="R36" i="2"/>
  <c r="S36" i="2" s="1"/>
  <c r="AF35" i="2"/>
  <c r="AG35" i="2" s="1"/>
  <c r="AL28" i="2"/>
  <c r="AM28" i="2" s="1"/>
  <c r="P34" i="2"/>
  <c r="Q34" i="2" s="1"/>
  <c r="AD34" i="2"/>
  <c r="AE34" i="2" s="1"/>
  <c r="AT34" i="2"/>
  <c r="AU34" i="2" s="1"/>
  <c r="AF34" i="2"/>
  <c r="AG34" i="2" s="1"/>
  <c r="AV34" i="2"/>
  <c r="AW34" i="2" s="1"/>
  <c r="R34" i="2"/>
  <c r="S34" i="2" s="1"/>
  <c r="T34" i="2"/>
  <c r="U34" i="2" s="1"/>
  <c r="AH34" i="2"/>
  <c r="AI34" i="2" s="1"/>
  <c r="V34" i="2"/>
  <c r="W34" i="2" s="1"/>
  <c r="AJ34" i="2"/>
  <c r="AK34" i="2" s="1"/>
  <c r="I45" i="2"/>
  <c r="I46" i="2" s="1"/>
  <c r="AF38" i="2"/>
  <c r="AG38" i="2" s="1"/>
  <c r="P36" i="2"/>
  <c r="Q36" i="2" s="1"/>
  <c r="AH30" i="2"/>
  <c r="AI30" i="2" s="1"/>
  <c r="AJ28" i="2"/>
  <c r="AB40" i="2"/>
  <c r="AC40" i="2" s="1"/>
  <c r="AR40" i="2"/>
  <c r="AS40" i="2" s="1"/>
  <c r="N40" i="2"/>
  <c r="O40" i="2" s="1"/>
  <c r="AD40" i="2"/>
  <c r="AE40" i="2" s="1"/>
  <c r="AT40" i="2"/>
  <c r="P40" i="2"/>
  <c r="Q40" i="2" s="1"/>
  <c r="AF40" i="2"/>
  <c r="AG40" i="2" s="1"/>
  <c r="AB32" i="2"/>
  <c r="AC32" i="2" s="1"/>
  <c r="AP32" i="2"/>
  <c r="AQ32" i="2" s="1"/>
  <c r="N32" i="2"/>
  <c r="O32" i="2" s="1"/>
  <c r="AD32" i="2"/>
  <c r="AE32" i="2" s="1"/>
  <c r="AR32" i="2"/>
  <c r="P32" i="2"/>
  <c r="Q32" i="2" s="1"/>
  <c r="AF32" i="2"/>
  <c r="AG32" i="2" s="1"/>
  <c r="AT32" i="2"/>
  <c r="AU32" i="2" s="1"/>
  <c r="R32" i="2"/>
  <c r="S32" i="2" s="1"/>
  <c r="AH32" i="2"/>
  <c r="AI32" i="2" s="1"/>
  <c r="AV32" i="2"/>
  <c r="AW32" i="2" s="1"/>
  <c r="V43" i="2"/>
  <c r="W43" i="2" s="1"/>
  <c r="AJ42" i="2"/>
  <c r="AK42" i="2" s="1"/>
  <c r="AT41" i="2"/>
  <c r="X41" i="2"/>
  <c r="Y41" i="2" s="1"/>
  <c r="AP40" i="2"/>
  <c r="AQ40" i="2" s="1"/>
  <c r="T40" i="2"/>
  <c r="U40" i="2" s="1"/>
  <c r="V38" i="2"/>
  <c r="W38" i="2" s="1"/>
  <c r="AD36" i="2"/>
  <c r="AE36" i="2" s="1"/>
  <c r="AV35" i="2"/>
  <c r="AW35" i="2" s="1"/>
  <c r="T35" i="2"/>
  <c r="U35" i="2" s="1"/>
  <c r="AF33" i="2"/>
  <c r="AG33" i="2" s="1"/>
  <c r="AD30" i="2"/>
  <c r="AE30" i="2" s="1"/>
  <c r="X28" i="2"/>
  <c r="Y28" i="2" s="1"/>
  <c r="AD27" i="2"/>
  <c r="AE27" i="2" s="1"/>
  <c r="AL44" i="2"/>
  <c r="AM44" i="2" s="1"/>
  <c r="X44" i="2"/>
  <c r="Y44" i="2" s="1"/>
  <c r="X39" i="2"/>
  <c r="Y39" i="2" s="1"/>
  <c r="AV37" i="2"/>
  <c r="AW37" i="2" s="1"/>
  <c r="AF37" i="2"/>
  <c r="AG37" i="2" s="1"/>
  <c r="P37" i="2"/>
  <c r="Q37" i="2" s="1"/>
  <c r="AJ31" i="2"/>
  <c r="AK31" i="2" s="1"/>
  <c r="T31" i="2"/>
  <c r="U31" i="2" s="1"/>
  <c r="AR29" i="2"/>
  <c r="AS29" i="2" s="1"/>
  <c r="AB29" i="2"/>
  <c r="AC29" i="2" s="1"/>
  <c r="AH44" i="2"/>
  <c r="AI44" i="2" s="1"/>
  <c r="AV39" i="2"/>
  <c r="AW39" i="2" s="1"/>
  <c r="AH39" i="2"/>
  <c r="AI39" i="2" s="1"/>
  <c r="AR37" i="2"/>
  <c r="AS37" i="2" s="1"/>
  <c r="AV31" i="2"/>
  <c r="AW31" i="2" s="1"/>
  <c r="AF31" i="2"/>
  <c r="AG31" i="2" s="1"/>
  <c r="AN29" i="2"/>
  <c r="AO29" i="2" s="1"/>
  <c r="M38" i="2"/>
  <c r="M30" i="2"/>
  <c r="M44" i="2"/>
  <c r="M37" i="2"/>
  <c r="M29" i="2"/>
  <c r="M43" i="2"/>
  <c r="M36" i="2"/>
  <c r="M28" i="2"/>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6" i="1"/>
  <c r="E5" i="2"/>
  <c r="E9" i="2"/>
  <c r="E10" i="2"/>
  <c r="E11" i="2"/>
  <c r="E12" i="2"/>
  <c r="E13" i="2"/>
  <c r="E14" i="2"/>
  <c r="E15" i="2"/>
  <c r="E16" i="2"/>
  <c r="E17" i="2"/>
  <c r="E18" i="2"/>
  <c r="E19" i="2"/>
  <c r="E20" i="2"/>
  <c r="E21" i="2"/>
  <c r="E22" i="2"/>
  <c r="E23" i="2"/>
  <c r="E24" i="2"/>
  <c r="E25" i="2"/>
  <c r="E26" i="2"/>
  <c r="E27" i="2"/>
  <c r="E28" i="2"/>
  <c r="E29" i="2"/>
  <c r="E30" i="2"/>
  <c r="E31" i="2"/>
  <c r="E32" i="2"/>
  <c r="E33" i="2"/>
  <c r="E34" i="2"/>
  <c r="E35" i="2"/>
  <c r="G12" i="1"/>
  <c r="G13" i="1"/>
  <c r="G14" i="1"/>
  <c r="G15" i="1"/>
  <c r="G16" i="1"/>
  <c r="G17" i="1"/>
  <c r="G18" i="1"/>
  <c r="G19" i="1"/>
  <c r="G20" i="1"/>
  <c r="G21" i="1"/>
  <c r="G22" i="1"/>
  <c r="G23" i="1"/>
  <c r="G24" i="1"/>
  <c r="G25" i="1"/>
  <c r="G26" i="1"/>
  <c r="G27" i="1"/>
  <c r="G28" i="1"/>
  <c r="G29" i="1"/>
  <c r="G30" i="1"/>
  <c r="G31" i="1"/>
  <c r="G32" i="1"/>
  <c r="G33" i="1"/>
  <c r="G34" i="1"/>
  <c r="G35" i="1"/>
  <c r="G36" i="1"/>
  <c r="G37" i="1"/>
  <c r="H22" i="7" l="1"/>
  <c r="J22" i="7" s="1"/>
  <c r="H23" i="7"/>
  <c r="J23" i="7" s="1"/>
  <c r="H24" i="7"/>
  <c r="J24" i="7" s="1"/>
  <c r="H21" i="7"/>
  <c r="J21" i="7" s="1"/>
  <c r="Q54" i="1"/>
  <c r="Q53" i="1"/>
  <c r="Q52" i="1"/>
  <c r="Q51" i="1"/>
  <c r="Q50" i="1"/>
  <c r="Q49" i="1"/>
  <c r="Q48" i="1"/>
  <c r="E14" i="5" l="1"/>
  <c r="G14" i="5" s="1"/>
  <c r="E15" i="5"/>
  <c r="G15" i="5" s="1"/>
  <c r="E16" i="5"/>
  <c r="G16" i="5" s="1"/>
  <c r="E17" i="5"/>
  <c r="G17" i="5" s="1"/>
  <c r="E18" i="5"/>
  <c r="G18" i="5" s="1"/>
  <c r="E19" i="5"/>
  <c r="G19" i="5" s="1"/>
  <c r="E13" i="5"/>
  <c r="G13" i="5" s="1"/>
  <c r="E12" i="5"/>
  <c r="G12" i="5" s="1"/>
  <c r="E21" i="5"/>
  <c r="G21" i="5" s="1"/>
  <c r="E20" i="5"/>
  <c r="G20" i="5" s="1"/>
  <c r="E6" i="5"/>
  <c r="G6" i="5" s="1"/>
  <c r="E7" i="5"/>
  <c r="G7" i="5" s="1"/>
  <c r="E8" i="5"/>
  <c r="G8" i="5" s="1"/>
  <c r="E9" i="5"/>
  <c r="G9" i="5" s="1"/>
  <c r="E10" i="5"/>
  <c r="G10" i="5" s="1"/>
  <c r="E11" i="5"/>
  <c r="G11" i="5" s="1"/>
  <c r="H3" i="7"/>
  <c r="H4" i="7"/>
  <c r="H5" i="7"/>
  <c r="J5" i="7" s="1"/>
  <c r="H6" i="7"/>
  <c r="J6" i="7" s="1"/>
  <c r="H7" i="7"/>
  <c r="J7" i="7" s="1"/>
  <c r="H8" i="7"/>
  <c r="J8" i="7" s="1"/>
  <c r="H9" i="7"/>
  <c r="J9" i="7" s="1"/>
  <c r="H16" i="7"/>
  <c r="J16" i="7" s="1"/>
  <c r="H17" i="7"/>
  <c r="J17" i="7" s="1"/>
  <c r="H18" i="7"/>
  <c r="J18" i="7" s="1"/>
  <c r="H19" i="7"/>
  <c r="J19" i="7" s="1"/>
  <c r="H20" i="7"/>
  <c r="J20" i="7" s="1"/>
  <c r="F29" i="8"/>
  <c r="F30" i="8"/>
  <c r="F28" i="8"/>
  <c r="D4" i="2"/>
  <c r="M21" i="2"/>
  <c r="D5" i="2"/>
  <c r="D6" i="2"/>
  <c r="D7" i="2"/>
  <c r="D8" i="2"/>
  <c r="D49" i="9"/>
  <c r="D51" i="9" s="1"/>
  <c r="D50" i="9"/>
  <c r="M5" i="2"/>
  <c r="M9" i="2"/>
  <c r="M20" i="2"/>
  <c r="M22" i="2"/>
  <c r="M25" i="2"/>
  <c r="M6" i="2"/>
  <c r="F3" i="8"/>
  <c r="F4" i="8"/>
  <c r="F5" i="8"/>
  <c r="F6" i="8"/>
  <c r="G3" i="8"/>
  <c r="F7" i="8"/>
  <c r="F8" i="8"/>
  <c r="F9" i="8"/>
  <c r="F10" i="8"/>
  <c r="F11" i="8"/>
  <c r="F12" i="8"/>
  <c r="F13" i="8"/>
  <c r="F14" i="8"/>
  <c r="F15" i="8"/>
  <c r="F16" i="8"/>
  <c r="F17" i="8"/>
  <c r="F18" i="8"/>
  <c r="F19" i="8"/>
  <c r="F20" i="8"/>
  <c r="F21" i="8"/>
  <c r="F22" i="8"/>
  <c r="F23" i="8"/>
  <c r="F24" i="8"/>
  <c r="F25" i="8"/>
  <c r="F26" i="8"/>
  <c r="F27" i="8"/>
  <c r="M8" i="2"/>
  <c r="M7" i="2"/>
  <c r="N48" i="1"/>
  <c r="N52" i="1" s="1"/>
  <c r="G7" i="1"/>
  <c r="G8" i="1"/>
  <c r="G9" i="1"/>
  <c r="G10" i="1"/>
  <c r="G11" i="1"/>
  <c r="E6" i="1"/>
  <c r="G6" i="1" s="1"/>
  <c r="D6" i="1"/>
  <c r="C6" i="1"/>
  <c r="E4" i="2"/>
  <c r="E5" i="5" l="1"/>
  <c r="G5" i="5" s="1"/>
  <c r="F15" i="2"/>
  <c r="F19" i="2"/>
  <c r="F23" i="2"/>
  <c r="F27" i="2"/>
  <c r="F31" i="2"/>
  <c r="F35" i="2"/>
  <c r="F39" i="2"/>
  <c r="F43" i="2"/>
  <c r="F10" i="2"/>
  <c r="F14" i="2"/>
  <c r="F18" i="2"/>
  <c r="F22" i="2"/>
  <c r="F26" i="2"/>
  <c r="F30" i="2"/>
  <c r="F34" i="2"/>
  <c r="F38" i="2"/>
  <c r="F42" i="2"/>
  <c r="F9" i="2"/>
  <c r="F13" i="2"/>
  <c r="F17" i="2"/>
  <c r="F21" i="2"/>
  <c r="F25" i="2"/>
  <c r="F29" i="2"/>
  <c r="F33" i="2"/>
  <c r="F41" i="2"/>
  <c r="F8" i="2"/>
  <c r="F12" i="2"/>
  <c r="F16" i="2"/>
  <c r="F20" i="2"/>
  <c r="F24" i="2"/>
  <c r="F28" i="2"/>
  <c r="F32" i="2"/>
  <c r="F36" i="2"/>
  <c r="F40" i="2"/>
  <c r="S44" i="1"/>
  <c r="S38" i="1"/>
  <c r="S46" i="1"/>
  <c r="S40" i="1"/>
  <c r="S41" i="1"/>
  <c r="S45" i="1"/>
  <c r="S39" i="1"/>
  <c r="S42" i="1"/>
  <c r="S43" i="1"/>
  <c r="S9" i="1"/>
  <c r="S13" i="1"/>
  <c r="S17" i="1"/>
  <c r="S21" i="1"/>
  <c r="S25" i="1"/>
  <c r="S29" i="1"/>
  <c r="S33" i="1"/>
  <c r="S37" i="1"/>
  <c r="S15" i="1"/>
  <c r="S23" i="1"/>
  <c r="S31" i="1"/>
  <c r="S6" i="1"/>
  <c r="S16" i="1"/>
  <c r="S20" i="1"/>
  <c r="S28" i="1"/>
  <c r="S10" i="1"/>
  <c r="S14" i="1"/>
  <c r="S18" i="1"/>
  <c r="S22" i="1"/>
  <c r="S26" i="1"/>
  <c r="S30" i="1"/>
  <c r="S34" i="1"/>
  <c r="S7" i="1"/>
  <c r="S11" i="1"/>
  <c r="S19" i="1"/>
  <c r="S27" i="1"/>
  <c r="S35" i="1"/>
  <c r="S12" i="1"/>
  <c r="S24" i="1"/>
  <c r="S32" i="1"/>
  <c r="S8" i="1"/>
  <c r="S36" i="1"/>
  <c r="E4" i="5"/>
  <c r="G4" i="5" s="1"/>
  <c r="F37" i="2"/>
  <c r="F4" i="2"/>
  <c r="F6" i="2"/>
  <c r="F11" i="2"/>
  <c r="F5" i="2"/>
  <c r="F7" i="2"/>
  <c r="D52" i="9"/>
  <c r="G48" i="1"/>
  <c r="G49" i="1"/>
  <c r="G50" i="1"/>
  <c r="F44" i="9"/>
  <c r="F44" i="1" s="1"/>
  <c r="F43" i="9"/>
  <c r="F43" i="1" s="1"/>
  <c r="F42" i="9"/>
  <c r="F42" i="1" s="1"/>
  <c r="F41" i="9"/>
  <c r="F41" i="1" s="1"/>
  <c r="F40" i="9"/>
  <c r="F40" i="1" s="1"/>
  <c r="F45" i="9"/>
  <c r="F45" i="1" s="1"/>
  <c r="F19" i="9"/>
  <c r="F19" i="1" s="1"/>
  <c r="F23" i="9"/>
  <c r="F23" i="1" s="1"/>
  <c r="F27" i="9"/>
  <c r="F27" i="1" s="1"/>
  <c r="F31" i="9"/>
  <c r="F31" i="1" s="1"/>
  <c r="F35" i="9"/>
  <c r="F35" i="1" s="1"/>
  <c r="F39" i="9"/>
  <c r="F39" i="1" s="1"/>
  <c r="F18" i="9"/>
  <c r="F18" i="1" s="1"/>
  <c r="F22" i="9"/>
  <c r="F22" i="1" s="1"/>
  <c r="F26" i="9"/>
  <c r="F26" i="1" s="1"/>
  <c r="F30" i="9"/>
  <c r="F30" i="1" s="1"/>
  <c r="F34" i="9"/>
  <c r="F34" i="1" s="1"/>
  <c r="F38" i="9"/>
  <c r="F38" i="1" s="1"/>
  <c r="F17" i="9"/>
  <c r="F17" i="1" s="1"/>
  <c r="F21" i="9"/>
  <c r="F21" i="1" s="1"/>
  <c r="F25" i="9"/>
  <c r="F25" i="1" s="1"/>
  <c r="F29" i="9"/>
  <c r="F29" i="1" s="1"/>
  <c r="F33" i="9"/>
  <c r="F33" i="1" s="1"/>
  <c r="F37" i="9"/>
  <c r="F37" i="1" s="1"/>
  <c r="F16" i="9"/>
  <c r="F16" i="1" s="1"/>
  <c r="F20" i="9"/>
  <c r="F20" i="1" s="1"/>
  <c r="F24" i="9"/>
  <c r="F24" i="1" s="1"/>
  <c r="F28" i="9"/>
  <c r="F28" i="1" s="1"/>
  <c r="F32" i="9"/>
  <c r="F32" i="1" s="1"/>
  <c r="F36" i="9"/>
  <c r="F36" i="1" s="1"/>
  <c r="M17" i="2"/>
  <c r="L4" i="2"/>
  <c r="J3" i="7"/>
  <c r="F8" i="9"/>
  <c r="F8" i="1" s="1"/>
  <c r="F9" i="9"/>
  <c r="F9" i="1" s="1"/>
  <c r="F6" i="9"/>
  <c r="F6" i="1" s="1"/>
  <c r="F10" i="9"/>
  <c r="F10" i="1" s="1"/>
  <c r="F11" i="9"/>
  <c r="F11" i="1" s="1"/>
  <c r="F13" i="9"/>
  <c r="F13" i="1" s="1"/>
  <c r="F14" i="9"/>
  <c r="F14" i="1" s="1"/>
  <c r="F7" i="9"/>
  <c r="F7" i="1" s="1"/>
  <c r="F12" i="9"/>
  <c r="F12" i="1" s="1"/>
  <c r="F15" i="9"/>
  <c r="F15" i="1" s="1"/>
  <c r="T24" i="2"/>
  <c r="U24" i="2" s="1"/>
  <c r="AJ24" i="2"/>
  <c r="AK24" i="2" s="1"/>
  <c r="N24" i="2"/>
  <c r="R24" i="2"/>
  <c r="AH24" i="2"/>
  <c r="AI24" i="2" s="1"/>
  <c r="P24" i="2"/>
  <c r="Q24" i="2" s="1"/>
  <c r="AF24" i="2"/>
  <c r="AG24" i="2" s="1"/>
  <c r="AV24" i="2"/>
  <c r="AW24" i="2" s="1"/>
  <c r="AD24" i="2"/>
  <c r="AE24" i="2" s="1"/>
  <c r="AT24" i="2"/>
  <c r="AU24" i="2" s="1"/>
  <c r="V24" i="2"/>
  <c r="W24" i="2" s="1"/>
  <c r="AL24" i="2"/>
  <c r="AB24" i="2"/>
  <c r="AC24" i="2" s="1"/>
  <c r="AR24" i="2"/>
  <c r="AS24" i="2" s="1"/>
  <c r="Z24" i="2"/>
  <c r="AA24" i="2" s="1"/>
  <c r="AP24" i="2"/>
  <c r="AQ24" i="2" s="1"/>
  <c r="X24" i="2"/>
  <c r="Y24" i="2" s="1"/>
  <c r="AN24" i="2"/>
  <c r="AO24" i="2" s="1"/>
  <c r="R8" i="2"/>
  <c r="S8" i="2" s="1"/>
  <c r="AH8" i="2"/>
  <c r="AI8" i="2" s="1"/>
  <c r="P8" i="2"/>
  <c r="AF8" i="2"/>
  <c r="AG8" i="2" s="1"/>
  <c r="AV8" i="2"/>
  <c r="AW8" i="2" s="1"/>
  <c r="AD8" i="2"/>
  <c r="AT8" i="2"/>
  <c r="AU8" i="2" s="1"/>
  <c r="AB8" i="2"/>
  <c r="AC8" i="2" s="1"/>
  <c r="AR8" i="2"/>
  <c r="AS8" i="2" s="1"/>
  <c r="T8" i="2"/>
  <c r="U8" i="2" s="1"/>
  <c r="AJ8" i="2"/>
  <c r="AK8" i="2" s="1"/>
  <c r="N8" i="2"/>
  <c r="O8" i="2" s="1"/>
  <c r="Z8" i="2"/>
  <c r="AA8" i="2" s="1"/>
  <c r="AP8" i="2"/>
  <c r="AQ8" i="2" s="1"/>
  <c r="X8" i="2"/>
  <c r="Y8" i="2" s="1"/>
  <c r="AN8" i="2"/>
  <c r="AO8" i="2" s="1"/>
  <c r="V8" i="2"/>
  <c r="W8" i="2" s="1"/>
  <c r="AL8" i="2"/>
  <c r="X13" i="2"/>
  <c r="Y13" i="2" s="1"/>
  <c r="AN13" i="2"/>
  <c r="AO13" i="2" s="1"/>
  <c r="AL13" i="2"/>
  <c r="V13" i="2"/>
  <c r="N13" i="2"/>
  <c r="O13" i="2" s="1"/>
  <c r="T13" i="2"/>
  <c r="AJ13" i="2"/>
  <c r="AK13" i="2" s="1"/>
  <c r="R13" i="2"/>
  <c r="AH13" i="2"/>
  <c r="AI13" i="2" s="1"/>
  <c r="P13" i="2"/>
  <c r="Q13" i="2" s="1"/>
  <c r="AF13" i="2"/>
  <c r="AG13" i="2" s="1"/>
  <c r="AV13" i="2"/>
  <c r="AW13" i="2" s="1"/>
  <c r="AP13" i="2"/>
  <c r="AQ13" i="2" s="1"/>
  <c r="AD13" i="2"/>
  <c r="AE13" i="2" s="1"/>
  <c r="AT13" i="2"/>
  <c r="AU13" i="2" s="1"/>
  <c r="Z13" i="2"/>
  <c r="AA13" i="2" s="1"/>
  <c r="AB13" i="2"/>
  <c r="AC13" i="2" s="1"/>
  <c r="AR13" i="2"/>
  <c r="AS13" i="2" s="1"/>
  <c r="Z14" i="2"/>
  <c r="AA14" i="2" s="1"/>
  <c r="AP14" i="2"/>
  <c r="AQ14" i="2" s="1"/>
  <c r="X14" i="2"/>
  <c r="Y14" i="2" s="1"/>
  <c r="AN14" i="2"/>
  <c r="AO14" i="2" s="1"/>
  <c r="V14" i="2"/>
  <c r="AL14" i="2"/>
  <c r="AM14" i="2" s="1"/>
  <c r="T14" i="2"/>
  <c r="U14" i="2" s="1"/>
  <c r="AJ14" i="2"/>
  <c r="AK14" i="2" s="1"/>
  <c r="N14" i="2"/>
  <c r="O14" i="2" s="1"/>
  <c r="R14" i="2"/>
  <c r="AH14" i="2"/>
  <c r="AR14" i="2"/>
  <c r="AS14" i="2" s="1"/>
  <c r="P14" i="2"/>
  <c r="Q14" i="2" s="1"/>
  <c r="AF14" i="2"/>
  <c r="AG14" i="2" s="1"/>
  <c r="AV14" i="2"/>
  <c r="AW14" i="2" s="1"/>
  <c r="AD14" i="2"/>
  <c r="AE14" i="2" s="1"/>
  <c r="AT14" i="2"/>
  <c r="AU14" i="2" s="1"/>
  <c r="AB14" i="2"/>
  <c r="AC14" i="2" s="1"/>
  <c r="AB15" i="2"/>
  <c r="AR15" i="2"/>
  <c r="AS15" i="2" s="1"/>
  <c r="Z15" i="2"/>
  <c r="AP15" i="2"/>
  <c r="AQ15" i="2" s="1"/>
  <c r="X15" i="2"/>
  <c r="AN15" i="2"/>
  <c r="AO15" i="2" s="1"/>
  <c r="V15" i="2"/>
  <c r="AL15" i="2"/>
  <c r="T15" i="2"/>
  <c r="AJ15" i="2"/>
  <c r="AK15" i="2" s="1"/>
  <c r="N15" i="2"/>
  <c r="AD15" i="2"/>
  <c r="AT15" i="2"/>
  <c r="AU15" i="2" s="1"/>
  <c r="R15" i="2"/>
  <c r="AH15" i="2"/>
  <c r="P15" i="2"/>
  <c r="AF15" i="2"/>
  <c r="AV15" i="2"/>
  <c r="AW15" i="2" s="1"/>
  <c r="X26" i="2"/>
  <c r="Y26" i="2" s="1"/>
  <c r="AN26" i="2"/>
  <c r="AO26" i="2" s="1"/>
  <c r="N26" i="2"/>
  <c r="O26" i="2" s="1"/>
  <c r="V26" i="2"/>
  <c r="W26" i="2" s="1"/>
  <c r="AL26" i="2"/>
  <c r="AM26" i="2" s="1"/>
  <c r="T26" i="2"/>
  <c r="AJ26" i="2"/>
  <c r="AK26" i="2" s="1"/>
  <c r="R26" i="2"/>
  <c r="S26" i="2" s="1"/>
  <c r="AH26" i="2"/>
  <c r="AI26" i="2" s="1"/>
  <c r="Z26" i="2"/>
  <c r="AP26" i="2"/>
  <c r="AQ26" i="2" s="1"/>
  <c r="P26" i="2"/>
  <c r="Q26" i="2" s="1"/>
  <c r="AF26" i="2"/>
  <c r="AG26" i="2" s="1"/>
  <c r="AV26" i="2"/>
  <c r="AW26" i="2" s="1"/>
  <c r="AD26" i="2"/>
  <c r="AE26" i="2" s="1"/>
  <c r="AT26" i="2"/>
  <c r="AU26" i="2" s="1"/>
  <c r="AB26" i="2"/>
  <c r="AR26" i="2"/>
  <c r="AS26" i="2" s="1"/>
  <c r="T9" i="2"/>
  <c r="AJ9" i="2"/>
  <c r="AK9" i="2" s="1"/>
  <c r="N9" i="2"/>
  <c r="O9" i="2" s="1"/>
  <c r="R9" i="2"/>
  <c r="AH9" i="2"/>
  <c r="AI9" i="2" s="1"/>
  <c r="P9" i="2"/>
  <c r="AF9" i="2"/>
  <c r="AG9" i="2" s="1"/>
  <c r="AV9" i="2"/>
  <c r="AW9" i="2" s="1"/>
  <c r="AD9" i="2"/>
  <c r="AE9" i="2" s="1"/>
  <c r="AT9" i="2"/>
  <c r="AU9" i="2" s="1"/>
  <c r="AB9" i="2"/>
  <c r="AC9" i="2" s="1"/>
  <c r="AR9" i="2"/>
  <c r="AS9" i="2" s="1"/>
  <c r="V9" i="2"/>
  <c r="W9" i="2" s="1"/>
  <c r="AL9" i="2"/>
  <c r="AM9" i="2" s="1"/>
  <c r="Z9" i="2"/>
  <c r="AA9" i="2" s="1"/>
  <c r="AP9" i="2"/>
  <c r="X9" i="2"/>
  <c r="Y9" i="2" s="1"/>
  <c r="AN9" i="2"/>
  <c r="AO9" i="2" s="1"/>
  <c r="P6" i="2"/>
  <c r="Q6" i="2" s="1"/>
  <c r="AF6" i="2"/>
  <c r="AG6" i="2" s="1"/>
  <c r="AV6" i="2"/>
  <c r="AT6" i="2"/>
  <c r="AU6" i="2" s="1"/>
  <c r="AD6" i="2"/>
  <c r="AE6" i="2" s="1"/>
  <c r="AB6" i="2"/>
  <c r="AC6" i="2" s="1"/>
  <c r="AR6" i="2"/>
  <c r="AS6" i="2" s="1"/>
  <c r="Z6" i="2"/>
  <c r="AP6" i="2"/>
  <c r="AQ6" i="2" s="1"/>
  <c r="X6" i="2"/>
  <c r="Y6" i="2" s="1"/>
  <c r="AN6" i="2"/>
  <c r="AO6" i="2" s="1"/>
  <c r="AH6" i="2"/>
  <c r="AI6" i="2" s="1"/>
  <c r="V6" i="2"/>
  <c r="AL6" i="2"/>
  <c r="R6" i="2"/>
  <c r="T6" i="2"/>
  <c r="U6" i="2" s="1"/>
  <c r="AJ6" i="2"/>
  <c r="AK6" i="2" s="1"/>
  <c r="N6" i="2"/>
  <c r="P22" i="2"/>
  <c r="AF22" i="2"/>
  <c r="AG22" i="2" s="1"/>
  <c r="AV22" i="2"/>
  <c r="AW22" i="2" s="1"/>
  <c r="AT22" i="2"/>
  <c r="AU22" i="2" s="1"/>
  <c r="AD22" i="2"/>
  <c r="AE22" i="2" s="1"/>
  <c r="AB22" i="2"/>
  <c r="AC22" i="2" s="1"/>
  <c r="AR22" i="2"/>
  <c r="AS22" i="2" s="1"/>
  <c r="Z22" i="2"/>
  <c r="AP22" i="2"/>
  <c r="AQ22" i="2" s="1"/>
  <c r="X22" i="2"/>
  <c r="Y22" i="2" s="1"/>
  <c r="AN22" i="2"/>
  <c r="AO22" i="2" s="1"/>
  <c r="R22" i="2"/>
  <c r="S22" i="2" s="1"/>
  <c r="V22" i="2"/>
  <c r="W22" i="2" s="1"/>
  <c r="AL22" i="2"/>
  <c r="AM22" i="2" s="1"/>
  <c r="AH22" i="2"/>
  <c r="AI22" i="2" s="1"/>
  <c r="T22" i="2"/>
  <c r="AJ22" i="2"/>
  <c r="AK22" i="2" s="1"/>
  <c r="N22" i="2"/>
  <c r="O22" i="2" s="1"/>
  <c r="V25" i="2"/>
  <c r="W25" i="2" s="1"/>
  <c r="AL25" i="2"/>
  <c r="AM25" i="2" s="1"/>
  <c r="N25" i="2"/>
  <c r="O25" i="2" s="1"/>
  <c r="T25" i="2"/>
  <c r="AJ25" i="2"/>
  <c r="AK25" i="2" s="1"/>
  <c r="R25" i="2"/>
  <c r="S25" i="2" s="1"/>
  <c r="AH25" i="2"/>
  <c r="AI25" i="2" s="1"/>
  <c r="P25" i="2"/>
  <c r="Q25" i="2" s="1"/>
  <c r="AF25" i="2"/>
  <c r="AG25" i="2" s="1"/>
  <c r="AV25" i="2"/>
  <c r="AW25" i="2" s="1"/>
  <c r="AD25" i="2"/>
  <c r="AE25" i="2" s="1"/>
  <c r="AT25" i="2"/>
  <c r="AU25" i="2" s="1"/>
  <c r="X25" i="2"/>
  <c r="Y25" i="2" s="1"/>
  <c r="AB25" i="2"/>
  <c r="AC25" i="2" s="1"/>
  <c r="AR25" i="2"/>
  <c r="AS25" i="2" s="1"/>
  <c r="AN25" i="2"/>
  <c r="AO25" i="2" s="1"/>
  <c r="Z25" i="2"/>
  <c r="AP25" i="2"/>
  <c r="AQ25" i="2" s="1"/>
  <c r="AD21" i="2"/>
  <c r="AE21" i="2" s="1"/>
  <c r="AT21" i="2"/>
  <c r="AU21" i="2" s="1"/>
  <c r="AB21" i="2"/>
  <c r="AC21" i="2" s="1"/>
  <c r="AR21" i="2"/>
  <c r="AS21" i="2" s="1"/>
  <c r="Z21" i="2"/>
  <c r="AP21" i="2"/>
  <c r="AQ21" i="2" s="1"/>
  <c r="X21" i="2"/>
  <c r="AN21" i="2"/>
  <c r="AO21" i="2" s="1"/>
  <c r="AV21" i="2"/>
  <c r="AW21" i="2" s="1"/>
  <c r="V21" i="2"/>
  <c r="W21" i="2" s="1"/>
  <c r="AL21" i="2"/>
  <c r="AM21" i="2" s="1"/>
  <c r="T21" i="2"/>
  <c r="U21" i="2" s="1"/>
  <c r="AJ21" i="2"/>
  <c r="N21" i="2"/>
  <c r="R21" i="2"/>
  <c r="AH21" i="2"/>
  <c r="AI21" i="2" s="1"/>
  <c r="P21" i="2"/>
  <c r="Q21" i="2" s="1"/>
  <c r="AF21" i="2"/>
  <c r="AD5" i="2"/>
  <c r="AE5" i="2" s="1"/>
  <c r="AT5" i="2"/>
  <c r="AU5" i="2" s="1"/>
  <c r="AR5" i="2"/>
  <c r="AS5" i="2" s="1"/>
  <c r="AB5" i="2"/>
  <c r="Z5" i="2"/>
  <c r="AA5" i="2" s="1"/>
  <c r="AP5" i="2"/>
  <c r="AQ5" i="2" s="1"/>
  <c r="X5" i="2"/>
  <c r="Y5" i="2" s="1"/>
  <c r="AN5" i="2"/>
  <c r="AO5" i="2" s="1"/>
  <c r="P5" i="2"/>
  <c r="AF5" i="2"/>
  <c r="AG5" i="2" s="1"/>
  <c r="V5" i="2"/>
  <c r="AL5" i="2"/>
  <c r="T5" i="2"/>
  <c r="U5" i="2" s="1"/>
  <c r="AJ5" i="2"/>
  <c r="AK5" i="2" s="1"/>
  <c r="N5" i="2"/>
  <c r="AV5" i="2"/>
  <c r="R5" i="2"/>
  <c r="AH5" i="2"/>
  <c r="AI5" i="2" s="1"/>
  <c r="R23" i="2"/>
  <c r="S23" i="2" s="1"/>
  <c r="AH23" i="2"/>
  <c r="AI23" i="2" s="1"/>
  <c r="AV23" i="2"/>
  <c r="AW23" i="2" s="1"/>
  <c r="P23" i="2"/>
  <c r="Q23" i="2" s="1"/>
  <c r="AF23" i="2"/>
  <c r="AG23" i="2" s="1"/>
  <c r="AD23" i="2"/>
  <c r="AE23" i="2" s="1"/>
  <c r="AT23" i="2"/>
  <c r="AU23" i="2" s="1"/>
  <c r="N23" i="2"/>
  <c r="O23" i="2" s="1"/>
  <c r="AB23" i="2"/>
  <c r="AC23" i="2" s="1"/>
  <c r="AR23" i="2"/>
  <c r="AS23" i="2" s="1"/>
  <c r="Z23" i="2"/>
  <c r="AA23" i="2" s="1"/>
  <c r="AP23" i="2"/>
  <c r="AQ23" i="2" s="1"/>
  <c r="X23" i="2"/>
  <c r="Y23" i="2" s="1"/>
  <c r="AN23" i="2"/>
  <c r="AO23" i="2" s="1"/>
  <c r="V23" i="2"/>
  <c r="W23" i="2" s="1"/>
  <c r="AL23" i="2"/>
  <c r="T23" i="2"/>
  <c r="AJ23" i="2"/>
  <c r="AK23" i="2" s="1"/>
  <c r="V10" i="2"/>
  <c r="AL10" i="2"/>
  <c r="AM10" i="2" s="1"/>
  <c r="N10" i="2"/>
  <c r="O10" i="2" s="1"/>
  <c r="T10" i="2"/>
  <c r="U10" i="2" s="1"/>
  <c r="AJ10" i="2"/>
  <c r="R10" i="2"/>
  <c r="AH10" i="2"/>
  <c r="AI10" i="2" s="1"/>
  <c r="P10" i="2"/>
  <c r="Q10" i="2" s="1"/>
  <c r="AF10" i="2"/>
  <c r="AV10" i="2"/>
  <c r="AW10" i="2" s="1"/>
  <c r="AD10" i="2"/>
  <c r="AE10" i="2" s="1"/>
  <c r="AT10" i="2"/>
  <c r="AU10" i="2" s="1"/>
  <c r="AB10" i="2"/>
  <c r="AC10" i="2" s="1"/>
  <c r="AR10" i="2"/>
  <c r="AS10" i="2" s="1"/>
  <c r="Z10" i="2"/>
  <c r="AA10" i="2" s="1"/>
  <c r="AP10" i="2"/>
  <c r="X10" i="2"/>
  <c r="AN10" i="2"/>
  <c r="AO10" i="2" s="1"/>
  <c r="AR4" i="2"/>
  <c r="AB4" i="2"/>
  <c r="AD4" i="2"/>
  <c r="AP4" i="2"/>
  <c r="Z4" i="2"/>
  <c r="AN4" i="2"/>
  <c r="X4" i="2"/>
  <c r="AL4" i="2"/>
  <c r="V4" i="2"/>
  <c r="AJ4" i="2"/>
  <c r="T4" i="2"/>
  <c r="AH4" i="2"/>
  <c r="R4" i="2"/>
  <c r="N4" i="2"/>
  <c r="AV4" i="2"/>
  <c r="AF4" i="2"/>
  <c r="P4" i="2"/>
  <c r="AT4" i="2"/>
  <c r="V17" i="2"/>
  <c r="W17" i="2" s="1"/>
  <c r="AL17" i="2"/>
  <c r="AB17" i="2"/>
  <c r="AC17" i="2" s="1"/>
  <c r="AR17" i="2"/>
  <c r="AS17" i="2" s="1"/>
  <c r="R17" i="2"/>
  <c r="AH17" i="2"/>
  <c r="AI17" i="2" s="1"/>
  <c r="AV17" i="2"/>
  <c r="AW17" i="2" s="1"/>
  <c r="X17" i="2"/>
  <c r="Y17" i="2" s="1"/>
  <c r="AN17" i="2"/>
  <c r="AO17" i="2" s="1"/>
  <c r="AD17" i="2"/>
  <c r="AT17" i="2"/>
  <c r="AU17" i="2" s="1"/>
  <c r="AF17" i="2"/>
  <c r="AG17" i="2" s="1"/>
  <c r="T17" i="2"/>
  <c r="U17" i="2" s="1"/>
  <c r="AJ17" i="2"/>
  <c r="AK17" i="2" s="1"/>
  <c r="Z17" i="2"/>
  <c r="AA17" i="2" s="1"/>
  <c r="AP17" i="2"/>
  <c r="AQ17" i="2" s="1"/>
  <c r="N17" i="2"/>
  <c r="O17" i="2" s="1"/>
  <c r="P17" i="2"/>
  <c r="T20" i="2"/>
  <c r="U20" i="2" s="1"/>
  <c r="AJ20" i="2"/>
  <c r="AK20" i="2" s="1"/>
  <c r="Z20" i="2"/>
  <c r="P20" i="2"/>
  <c r="Q20" i="2" s="1"/>
  <c r="AF20" i="2"/>
  <c r="AG20" i="2" s="1"/>
  <c r="AV20" i="2"/>
  <c r="AW20" i="2" s="1"/>
  <c r="V20" i="2"/>
  <c r="AL20" i="2"/>
  <c r="AD20" i="2"/>
  <c r="AE20" i="2" s="1"/>
  <c r="AT20" i="2"/>
  <c r="AU20" i="2" s="1"/>
  <c r="AP20" i="2"/>
  <c r="AQ20" i="2" s="1"/>
  <c r="AB20" i="2"/>
  <c r="AC20" i="2" s="1"/>
  <c r="AR20" i="2"/>
  <c r="AS20" i="2" s="1"/>
  <c r="R20" i="2"/>
  <c r="S20" i="2" s="1"/>
  <c r="AH20" i="2"/>
  <c r="AI20" i="2" s="1"/>
  <c r="N20" i="2"/>
  <c r="O20" i="2" s="1"/>
  <c r="X20" i="2"/>
  <c r="Y20" i="2" s="1"/>
  <c r="AN20" i="2"/>
  <c r="AO20" i="2" s="1"/>
  <c r="Z19" i="2"/>
  <c r="AP19" i="2"/>
  <c r="AQ19" i="2" s="1"/>
  <c r="N19" i="2"/>
  <c r="O19" i="2" s="1"/>
  <c r="P19" i="2"/>
  <c r="Q19" i="2" s="1"/>
  <c r="AF19" i="2"/>
  <c r="AG19" i="2" s="1"/>
  <c r="V19" i="2"/>
  <c r="W19" i="2" s="1"/>
  <c r="AL19" i="2"/>
  <c r="AM19" i="2" s="1"/>
  <c r="AB19" i="2"/>
  <c r="AC19" i="2" s="1"/>
  <c r="AR19" i="2"/>
  <c r="AS19" i="2" s="1"/>
  <c r="R19" i="2"/>
  <c r="S19" i="2" s="1"/>
  <c r="AH19" i="2"/>
  <c r="AI19" i="2" s="1"/>
  <c r="AJ19" i="2"/>
  <c r="AK19" i="2" s="1"/>
  <c r="AV19" i="2"/>
  <c r="AW19" i="2" s="1"/>
  <c r="X19" i="2"/>
  <c r="Y19" i="2" s="1"/>
  <c r="AN19" i="2"/>
  <c r="AO19" i="2" s="1"/>
  <c r="AD19" i="2"/>
  <c r="AE19" i="2" s="1"/>
  <c r="AT19" i="2"/>
  <c r="AU19" i="2" s="1"/>
  <c r="T19" i="2"/>
  <c r="U19" i="2" s="1"/>
  <c r="P18" i="2"/>
  <c r="Q18" i="2" s="1"/>
  <c r="AF18" i="2"/>
  <c r="AG18" i="2" s="1"/>
  <c r="AV18" i="2"/>
  <c r="AW18" i="2" s="1"/>
  <c r="V18" i="2"/>
  <c r="W18" i="2" s="1"/>
  <c r="AB18" i="2"/>
  <c r="AC18" i="2" s="1"/>
  <c r="AR18" i="2"/>
  <c r="AS18" i="2" s="1"/>
  <c r="R18" i="2"/>
  <c r="AH18" i="2"/>
  <c r="AI18" i="2" s="1"/>
  <c r="N18" i="2"/>
  <c r="O18" i="2" s="1"/>
  <c r="X18" i="2"/>
  <c r="Y18" i="2" s="1"/>
  <c r="AN18" i="2"/>
  <c r="AO18" i="2" s="1"/>
  <c r="AP18" i="2"/>
  <c r="AQ18" i="2" s="1"/>
  <c r="AL18" i="2"/>
  <c r="AD18" i="2"/>
  <c r="AE18" i="2" s="1"/>
  <c r="AT18" i="2"/>
  <c r="AU18" i="2" s="1"/>
  <c r="T18" i="2"/>
  <c r="U18" i="2" s="1"/>
  <c r="AJ18" i="2"/>
  <c r="AK18" i="2" s="1"/>
  <c r="Z18" i="2"/>
  <c r="AF16" i="2"/>
  <c r="AG16" i="2" s="1"/>
  <c r="R16" i="2"/>
  <c r="V16" i="2"/>
  <c r="W16" i="2" s="1"/>
  <c r="Z16" i="2"/>
  <c r="AD16" i="2"/>
  <c r="AE16" i="2" s="1"/>
  <c r="AH16" i="2"/>
  <c r="AI16" i="2" s="1"/>
  <c r="AL16" i="2"/>
  <c r="AM16" i="2" s="1"/>
  <c r="AP16" i="2"/>
  <c r="AQ16" i="2" s="1"/>
  <c r="AT16" i="2"/>
  <c r="AU16" i="2" s="1"/>
  <c r="AB16" i="2"/>
  <c r="AN16" i="2"/>
  <c r="AO16" i="2" s="1"/>
  <c r="AR16" i="2"/>
  <c r="AS16" i="2" s="1"/>
  <c r="N16" i="2"/>
  <c r="O16" i="2" s="1"/>
  <c r="T16" i="2"/>
  <c r="U16" i="2" s="1"/>
  <c r="AJ16" i="2"/>
  <c r="AK16" i="2" s="1"/>
  <c r="P16" i="2"/>
  <c r="X16" i="2"/>
  <c r="Y16" i="2" s="1"/>
  <c r="AV16" i="2"/>
  <c r="AW16" i="2" s="1"/>
  <c r="R12" i="2"/>
  <c r="AH12" i="2"/>
  <c r="AI12" i="2" s="1"/>
  <c r="AB12" i="2"/>
  <c r="AC12" i="2" s="1"/>
  <c r="AR12" i="2"/>
  <c r="AS12" i="2" s="1"/>
  <c r="AJ12" i="2"/>
  <c r="AK12" i="2" s="1"/>
  <c r="V12" i="2"/>
  <c r="AL12" i="2"/>
  <c r="AM12" i="2" s="1"/>
  <c r="P12" i="2"/>
  <c r="AF12" i="2"/>
  <c r="AG12" i="2" s="1"/>
  <c r="AV12" i="2"/>
  <c r="T12" i="2"/>
  <c r="Z12" i="2"/>
  <c r="AP12" i="2"/>
  <c r="AQ12" i="2" s="1"/>
  <c r="AD12" i="2"/>
  <c r="AE12" i="2" s="1"/>
  <c r="AT12" i="2"/>
  <c r="AU12" i="2" s="1"/>
  <c r="N12" i="2"/>
  <c r="O12" i="2" s="1"/>
  <c r="X12" i="2"/>
  <c r="Y12" i="2" s="1"/>
  <c r="AN12" i="2"/>
  <c r="AO12" i="2" s="1"/>
  <c r="N11" i="2"/>
  <c r="O11" i="2" s="1"/>
  <c r="R11" i="2"/>
  <c r="S11" i="2" s="1"/>
  <c r="Z11" i="2"/>
  <c r="AA11" i="2" s="1"/>
  <c r="AH11" i="2"/>
  <c r="AI11" i="2" s="1"/>
  <c r="AP11" i="2"/>
  <c r="P11" i="2"/>
  <c r="X11" i="2"/>
  <c r="AF11" i="2"/>
  <c r="AN11" i="2"/>
  <c r="AO11" i="2" s="1"/>
  <c r="AV11" i="2"/>
  <c r="AW11" i="2" s="1"/>
  <c r="T11" i="2"/>
  <c r="U11" i="2" s="1"/>
  <c r="AR11" i="2"/>
  <c r="AS11" i="2" s="1"/>
  <c r="AJ11" i="2"/>
  <c r="V11" i="2"/>
  <c r="AD11" i="2"/>
  <c r="AE11" i="2" s="1"/>
  <c r="AL11" i="2"/>
  <c r="AM11" i="2" s="1"/>
  <c r="AT11" i="2"/>
  <c r="AU11" i="2" s="1"/>
  <c r="AB11" i="2"/>
  <c r="AC11" i="2" s="1"/>
  <c r="P7" i="2"/>
  <c r="AF7" i="2"/>
  <c r="AV7" i="2"/>
  <c r="AD7" i="2"/>
  <c r="AE7" i="2" s="1"/>
  <c r="AT7" i="2"/>
  <c r="AU7" i="2" s="1"/>
  <c r="AB7" i="2"/>
  <c r="AC7" i="2" s="1"/>
  <c r="AR7" i="2"/>
  <c r="AS7" i="2" s="1"/>
  <c r="Z7" i="2"/>
  <c r="AA7" i="2" s="1"/>
  <c r="AP7" i="2"/>
  <c r="AQ7" i="2" s="1"/>
  <c r="X7" i="2"/>
  <c r="AN7" i="2"/>
  <c r="AO7" i="2" s="1"/>
  <c r="V7" i="2"/>
  <c r="AL7" i="2"/>
  <c r="N7" i="2"/>
  <c r="T7" i="2"/>
  <c r="AJ7" i="2"/>
  <c r="AK7" i="2" s="1"/>
  <c r="R7" i="2"/>
  <c r="AH7" i="2"/>
  <c r="AI7" i="2" s="1"/>
  <c r="M4" i="2"/>
  <c r="M13" i="2"/>
  <c r="M19" i="2"/>
  <c r="M11" i="2"/>
  <c r="M18" i="2"/>
  <c r="M24" i="2"/>
  <c r="M10" i="2"/>
  <c r="M14" i="2"/>
  <c r="M16" i="2"/>
  <c r="M12" i="2"/>
  <c r="M15" i="2"/>
  <c r="M23" i="2"/>
  <c r="D52" i="1"/>
  <c r="M26" i="2"/>
  <c r="D50" i="1"/>
  <c r="D51" i="1"/>
  <c r="D53" i="1"/>
  <c r="J4" i="7"/>
  <c r="U22" i="2" l="1"/>
  <c r="G44" i="9"/>
  <c r="G42" i="9"/>
  <c r="G43" i="9"/>
  <c r="G41" i="9"/>
  <c r="G40" i="9"/>
  <c r="G45" i="9"/>
  <c r="G19" i="9"/>
  <c r="G23" i="9"/>
  <c r="G27" i="9"/>
  <c r="G31" i="9"/>
  <c r="G35" i="9"/>
  <c r="G39" i="9"/>
  <c r="G18" i="9"/>
  <c r="G22" i="9"/>
  <c r="G26" i="9"/>
  <c r="G30" i="9"/>
  <c r="G34" i="9"/>
  <c r="G38" i="9"/>
  <c r="G17" i="9"/>
  <c r="G21" i="9"/>
  <c r="G25" i="9"/>
  <c r="G29" i="9"/>
  <c r="G33" i="9"/>
  <c r="G37" i="9"/>
  <c r="G16" i="9"/>
  <c r="G20" i="9"/>
  <c r="G24" i="9"/>
  <c r="G28" i="9"/>
  <c r="G32" i="9"/>
  <c r="G36" i="9"/>
  <c r="X45" i="2"/>
  <c r="AV45" i="2"/>
  <c r="AW4" i="2" s="1"/>
  <c r="N45" i="2"/>
  <c r="O21" i="2" s="1"/>
  <c r="AO4" i="2"/>
  <c r="AO45" i="2" s="1"/>
  <c r="AO46" i="2" s="1"/>
  <c r="AO47" i="2" s="1"/>
  <c r="AN45" i="2"/>
  <c r="R45" i="2"/>
  <c r="S24" i="2" s="1"/>
  <c r="Z45" i="2"/>
  <c r="T45" i="2"/>
  <c r="U9" i="2" s="1"/>
  <c r="AE4" i="2"/>
  <c r="AD45" i="2"/>
  <c r="AE8" i="2" s="1"/>
  <c r="AI4" i="2"/>
  <c r="AH45" i="2"/>
  <c r="AI14" i="2" s="1"/>
  <c r="AQ4" i="2"/>
  <c r="AP45" i="2"/>
  <c r="AQ10" i="2" s="1"/>
  <c r="AU4" i="2"/>
  <c r="AT45" i="2"/>
  <c r="AU44" i="2" s="1"/>
  <c r="AJ45" i="2"/>
  <c r="AK28" i="2" s="1"/>
  <c r="AK4" i="2"/>
  <c r="AC4" i="2"/>
  <c r="AB45" i="2"/>
  <c r="P45" i="2"/>
  <c r="Q9" i="2" s="1"/>
  <c r="V45" i="2"/>
  <c r="W5" i="2" s="1"/>
  <c r="AS4" i="2"/>
  <c r="AR45" i="2"/>
  <c r="AF45" i="2"/>
  <c r="AL45" i="2"/>
  <c r="AM23" i="2" s="1"/>
  <c r="G11" i="9"/>
  <c r="G12" i="9"/>
  <c r="G13" i="9"/>
  <c r="G14" i="9"/>
  <c r="G6" i="9"/>
  <c r="G10" i="9"/>
  <c r="G7" i="9"/>
  <c r="G15" i="9"/>
  <c r="G8" i="9"/>
  <c r="G9" i="9"/>
  <c r="E50" i="9"/>
  <c r="E51" i="9" s="1"/>
  <c r="M45" i="2"/>
  <c r="M46" i="2" s="1"/>
  <c r="L45" i="2"/>
  <c r="L46" i="2" s="1"/>
  <c r="AG15" i="2"/>
  <c r="Y4" i="2"/>
  <c r="U4" i="2"/>
  <c r="AI15" i="2"/>
  <c r="AA6" i="2"/>
  <c r="AC26" i="2"/>
  <c r="S14" i="2"/>
  <c r="W11" i="2"/>
  <c r="Q4" i="2"/>
  <c r="D54" i="1"/>
  <c r="C4" i="2"/>
  <c r="U26" i="2" l="1"/>
  <c r="AM20" i="2"/>
  <c r="AK11" i="2"/>
  <c r="AK10" i="2"/>
  <c r="U25" i="2"/>
  <c r="U23" i="2"/>
  <c r="S7" i="2"/>
  <c r="Q22" i="2"/>
  <c r="O35" i="2"/>
  <c r="O38" i="2"/>
  <c r="O15" i="2"/>
  <c r="O24" i="2"/>
  <c r="W6" i="2"/>
  <c r="U12" i="2"/>
  <c r="S21" i="2"/>
  <c r="O37" i="2"/>
  <c r="O34" i="2"/>
  <c r="O31" i="2"/>
  <c r="O42" i="2"/>
  <c r="O28" i="2"/>
  <c r="O39" i="2"/>
  <c r="O7" i="2"/>
  <c r="O6" i="2"/>
  <c r="O5" i="2"/>
  <c r="AW6" i="2"/>
  <c r="AW7" i="2"/>
  <c r="AW5" i="2"/>
  <c r="AQ11" i="2"/>
  <c r="AI45" i="2"/>
  <c r="AI46" i="2" s="1"/>
  <c r="AI47" i="2" s="1"/>
  <c r="AK21" i="2"/>
  <c r="AK45" i="2" s="1"/>
  <c r="AQ9" i="2"/>
  <c r="AA27" i="2"/>
  <c r="AA36" i="2"/>
  <c r="AS32" i="2"/>
  <c r="AS31" i="2"/>
  <c r="AS34" i="2"/>
  <c r="AS33" i="2"/>
  <c r="AS30" i="2"/>
  <c r="AU43" i="2"/>
  <c r="AU38" i="2"/>
  <c r="AU40" i="2"/>
  <c r="AU41" i="2"/>
  <c r="AU42" i="2"/>
  <c r="AU39" i="2"/>
  <c r="AA19" i="2"/>
  <c r="AQ29" i="2"/>
  <c r="AQ35" i="2"/>
  <c r="S17" i="2"/>
  <c r="AA22" i="2"/>
  <c r="AA18" i="2"/>
  <c r="O4" i="2"/>
  <c r="W13" i="2"/>
  <c r="S16" i="2"/>
  <c r="AM15" i="2"/>
  <c r="AM24" i="2"/>
  <c r="W12" i="2"/>
  <c r="AA26" i="2"/>
  <c r="AA21" i="2"/>
  <c r="AA20" i="2"/>
  <c r="AM18" i="2"/>
  <c r="AM17" i="2"/>
  <c r="AA16" i="2"/>
  <c r="Q16" i="2"/>
  <c r="W15" i="2"/>
  <c r="U15" i="2"/>
  <c r="S15" i="2"/>
  <c r="Q15" i="2"/>
  <c r="AE17" i="2"/>
  <c r="AE15" i="2"/>
  <c r="AC15" i="2"/>
  <c r="AA15" i="2"/>
  <c r="S12" i="2"/>
  <c r="S13" i="2"/>
  <c r="AM6" i="2"/>
  <c r="AM8" i="2"/>
  <c r="AM7" i="2"/>
  <c r="AM13" i="2"/>
  <c r="AM5" i="2"/>
  <c r="AM4" i="2"/>
  <c r="AA4" i="2"/>
  <c r="AG4" i="2"/>
  <c r="W14" i="2"/>
  <c r="W4" i="2"/>
  <c r="S4" i="2"/>
  <c r="S5" i="2"/>
  <c r="Y21" i="2"/>
  <c r="Y15" i="2"/>
  <c r="U13" i="2"/>
  <c r="AA12" i="2"/>
  <c r="AA25" i="2"/>
  <c r="W10" i="2"/>
  <c r="W20" i="2"/>
  <c r="AG7" i="2"/>
  <c r="AG21" i="2"/>
  <c r="S10" i="2"/>
  <c r="S18" i="2"/>
  <c r="Q12" i="2"/>
  <c r="Q11" i="2"/>
  <c r="Y10" i="2"/>
  <c r="Y7" i="2"/>
  <c r="W7" i="2"/>
  <c r="AC5" i="2"/>
  <c r="AC16" i="2"/>
  <c r="AG10" i="2"/>
  <c r="AG11" i="2"/>
  <c r="Y11" i="2"/>
  <c r="U7" i="2"/>
  <c r="S6" i="2"/>
  <c r="AW12" i="2"/>
  <c r="Q17" i="2"/>
  <c r="S9" i="2"/>
  <c r="Q5" i="2"/>
  <c r="Q8" i="2"/>
  <c r="Q7" i="2"/>
  <c r="G51" i="9"/>
  <c r="G49" i="9"/>
  <c r="G53" i="9"/>
  <c r="G52" i="9"/>
  <c r="G50" i="9"/>
  <c r="O45" i="2" l="1"/>
  <c r="AW45" i="2"/>
  <c r="AW46" i="2" s="1"/>
  <c r="AW47" i="2" s="1"/>
  <c r="U45" i="2"/>
  <c r="U46" i="2" s="1"/>
  <c r="U47" i="2" s="1"/>
  <c r="Q45" i="2"/>
  <c r="Q46" i="2" s="1"/>
  <c r="Q47" i="2" s="1"/>
  <c r="AM45" i="2"/>
  <c r="AM46" i="2" s="1"/>
  <c r="AM47" i="2" s="1"/>
  <c r="AE45" i="2"/>
  <c r="AE46" i="2" s="1"/>
  <c r="AE47" i="2" s="1"/>
  <c r="Y45" i="2"/>
  <c r="Y46" i="2" s="1"/>
  <c r="Y47" i="2" s="1"/>
  <c r="S45" i="2"/>
  <c r="S46" i="2" s="1"/>
  <c r="S47" i="2" s="1"/>
  <c r="W45" i="2"/>
  <c r="W46" i="2" s="1"/>
  <c r="W47" i="2" s="1"/>
  <c r="AS45" i="2"/>
  <c r="AS46" i="2" s="1"/>
  <c r="AS47" i="2" s="1"/>
  <c r="AG45" i="2"/>
  <c r="AG46" i="2" s="1"/>
  <c r="AG47" i="2" s="1"/>
  <c r="AU45" i="2"/>
  <c r="AU46" i="2" s="1"/>
  <c r="AU47" i="2" s="1"/>
  <c r="AC45" i="2"/>
  <c r="AC46" i="2" s="1"/>
  <c r="AC47" i="2" s="1"/>
  <c r="AA45" i="2"/>
  <c r="AA46" i="2" s="1"/>
  <c r="AA47" i="2" s="1"/>
  <c r="AQ45" i="2"/>
  <c r="AQ46" i="2" s="1"/>
  <c r="AQ47" i="2" s="1"/>
  <c r="O46" i="2"/>
  <c r="O47" i="2" s="1"/>
  <c r="AK46" i="2"/>
  <c r="AK47" i="2" s="1"/>
</calcChain>
</file>

<file path=xl/sharedStrings.xml><?xml version="1.0" encoding="utf-8"?>
<sst xmlns="http://schemas.openxmlformats.org/spreadsheetml/2006/main" count="1429" uniqueCount="589">
  <si>
    <t>Problématique 1</t>
  </si>
  <si>
    <t>Maintenance corrective</t>
  </si>
  <si>
    <t xml:space="preserve">Validation </t>
  </si>
  <si>
    <t>Total /100%</t>
  </si>
  <si>
    <t>Savoirs Associés</t>
  </si>
  <si>
    <t>S1</t>
  </si>
  <si>
    <t>S41?</t>
  </si>
  <si>
    <t>S43?</t>
  </si>
  <si>
    <t xml:space="preserve">S435 ? </t>
  </si>
  <si>
    <t>S1 à S7 ?</t>
  </si>
  <si>
    <t>S2</t>
  </si>
  <si>
    <t>S3</t>
  </si>
  <si>
    <t>S4</t>
  </si>
  <si>
    <t>S6</t>
  </si>
  <si>
    <t>S7</t>
  </si>
  <si>
    <t>S11</t>
  </si>
  <si>
    <t>S12</t>
  </si>
  <si>
    <t>S13</t>
  </si>
  <si>
    <t>S14</t>
  </si>
  <si>
    <t>S15</t>
  </si>
  <si>
    <t>Question</t>
  </si>
  <si>
    <t>x</t>
  </si>
  <si>
    <t>Indicateurs</t>
  </si>
  <si>
    <t>Critères / attendus</t>
  </si>
  <si>
    <t>Données</t>
  </si>
  <si>
    <t>Tâches</t>
  </si>
  <si>
    <t xml:space="preserve">Problématiques : préparation à </t>
  </si>
  <si>
    <t>Exploitation et Mise en service</t>
  </si>
  <si>
    <t>Activités</t>
  </si>
  <si>
    <t>Compétences visées</t>
  </si>
  <si>
    <t>?</t>
  </si>
  <si>
    <t>Prépare à :</t>
  </si>
  <si>
    <t xml:space="preserve">ACADEMIE : </t>
  </si>
  <si>
    <t>LYCEE :</t>
  </si>
  <si>
    <t>Exple : Session 2016</t>
  </si>
  <si>
    <t>Le bâtiment ALTIR est un ouvrage neuf, dédié à l’hémodialyse. Le bâtiment crée comporte 47 lits, et une éventuelle extension de 66 lits est possible. Il comporte au rez de jardin 2 appartements.</t>
  </si>
  <si>
    <t>La production de chaleur est assurée par deux chaudières gaz à condensation.</t>
  </si>
  <si>
    <t>La production de froid est réalisée par un groupe de production d’eau glacée monobloc à condensation par air.</t>
  </si>
  <si>
    <t>Le chauffage des pièces est assuré par des planchers chauffants.</t>
  </si>
  <si>
    <t>Les locaux au rez de jardin sont chauffés par radiateurs.</t>
  </si>
  <si>
    <t>Le rafraîchissement des pièces pour les malades est assuré par des ventilo-convecteurs plafonniers et cassettes.</t>
  </si>
  <si>
    <t>La ventilation est de type double flux pour l’ensemble des locaux, à l’exception des box isolés, qui sont en dépression.</t>
  </si>
  <si>
    <t xml:space="preserve">Session : </t>
  </si>
  <si>
    <t>Description du Contexte : (commune à l'ensemble des parties du sujet)</t>
  </si>
  <si>
    <t xml:space="preserve">Nom : </t>
  </si>
  <si>
    <t>Prénom</t>
  </si>
  <si>
    <t xml:space="preserve">Coordonnées du professeur coordinateur du sujet : </t>
  </si>
  <si>
    <t>à compléter</t>
  </si>
  <si>
    <t xml:space="preserve">? </t>
  </si>
  <si>
    <t>Aix-Marseille</t>
  </si>
  <si>
    <t>Amiens</t>
  </si>
  <si>
    <t>Besançon</t>
  </si>
  <si>
    <t>Bordeaux</t>
  </si>
  <si>
    <t>Clermont-Ferrand</t>
  </si>
  <si>
    <t>Corse</t>
  </si>
  <si>
    <t>Créteil</t>
  </si>
  <si>
    <t>Dijon</t>
  </si>
  <si>
    <t>Grenoble</t>
  </si>
  <si>
    <t>Guadeloupe</t>
  </si>
  <si>
    <t>Guyane</t>
  </si>
  <si>
    <t>La Réunion</t>
  </si>
  <si>
    <t>Lille</t>
  </si>
  <si>
    <t>Limoges</t>
  </si>
  <si>
    <t>Lyon</t>
  </si>
  <si>
    <t>Martinique</t>
  </si>
  <si>
    <t>Mayotte</t>
  </si>
  <si>
    <t>Montpellier</t>
  </si>
  <si>
    <t>Nancy-Metz</t>
  </si>
  <si>
    <t>Nantes</t>
  </si>
  <si>
    <t>Nice</t>
  </si>
  <si>
    <t>Normandie</t>
  </si>
  <si>
    <t>Nouvelle-Calédonie</t>
  </si>
  <si>
    <t>Orléans-Tours</t>
  </si>
  <si>
    <t>Paris</t>
  </si>
  <si>
    <t>Poitiers</t>
  </si>
  <si>
    <t>Polynésie Française</t>
  </si>
  <si>
    <t>Reims</t>
  </si>
  <si>
    <t>Rennes</t>
  </si>
  <si>
    <t>Strasbourg</t>
  </si>
  <si>
    <t>Toulouse</t>
  </si>
  <si>
    <t>Versailles</t>
  </si>
  <si>
    <t>Wallis et Futuna</t>
  </si>
  <si>
    <t>Code postal</t>
  </si>
  <si>
    <t>N° et rue</t>
  </si>
  <si>
    <t>Ville</t>
  </si>
  <si>
    <t xml:space="preserve">Coordonnées du DDFPT : </t>
  </si>
  <si>
    <t>Mail de tous les concepteurs : adresse académique</t>
  </si>
  <si>
    <t>Ce dossier est à compléter et sera joint au dossier technique au format numérique et à la maquette au format IFC</t>
  </si>
  <si>
    <t>Oui</t>
  </si>
  <si>
    <t>Non</t>
  </si>
  <si>
    <t>Présence de la maquette IFC</t>
  </si>
  <si>
    <t>Compétences évaluées</t>
  </si>
  <si>
    <t xml:space="preserve">Académie : </t>
  </si>
  <si>
    <t xml:space="preserve">Réponses : </t>
  </si>
  <si>
    <t>Situations de travail</t>
  </si>
  <si>
    <t>N° Tâches</t>
  </si>
  <si>
    <t xml:space="preserve">Choix des actions </t>
  </si>
  <si>
    <t>AC111</t>
  </si>
  <si>
    <t>AC112</t>
  </si>
  <si>
    <t>AC113</t>
  </si>
  <si>
    <t>AC121</t>
  </si>
  <si>
    <t>AC122</t>
  </si>
  <si>
    <t>AC131</t>
  </si>
  <si>
    <t>AC142</t>
  </si>
  <si>
    <t>AC141</t>
  </si>
  <si>
    <t>AC143</t>
  </si>
  <si>
    <t>AC152</t>
  </si>
  <si>
    <t>AC151</t>
  </si>
  <si>
    <t>AC214</t>
  </si>
  <si>
    <t>AC211</t>
  </si>
  <si>
    <t>AC212</t>
  </si>
  <si>
    <t>AC213</t>
  </si>
  <si>
    <t>AC222</t>
  </si>
  <si>
    <t>AC221</t>
  </si>
  <si>
    <t>AC231</t>
  </si>
  <si>
    <t>Actions</t>
  </si>
  <si>
    <t>Indicateurs de performance</t>
  </si>
  <si>
    <t>Code Actions</t>
  </si>
  <si>
    <t>N° question</t>
  </si>
  <si>
    <t>Compétence</t>
  </si>
  <si>
    <t>N°</t>
  </si>
  <si>
    <t>S22</t>
  </si>
  <si>
    <t>S33</t>
  </si>
  <si>
    <t>S44</t>
  </si>
  <si>
    <t>S21</t>
  </si>
  <si>
    <t>S23</t>
  </si>
  <si>
    <t>S24</t>
  </si>
  <si>
    <t>S31</t>
  </si>
  <si>
    <t>S32</t>
  </si>
  <si>
    <t>S34</t>
  </si>
  <si>
    <t>S35</t>
  </si>
  <si>
    <t>S41</t>
  </si>
  <si>
    <t>S42</t>
  </si>
  <si>
    <t>S43</t>
  </si>
  <si>
    <t>S45</t>
  </si>
  <si>
    <t>S61</t>
  </si>
  <si>
    <t>S62</t>
  </si>
  <si>
    <t>S71</t>
  </si>
  <si>
    <t>S72</t>
  </si>
  <si>
    <t>S73</t>
  </si>
  <si>
    <t xml:space="preserve">S1 : Environnement de travail </t>
  </si>
  <si>
    <t xml:space="preserve">S2 : Enjeux énergétiques et environnementaux </t>
  </si>
  <si>
    <t xml:space="preserve">S3 : Analyse et exploitation technique </t>
  </si>
  <si>
    <t xml:space="preserve">S6 : Méthodes et procédures d’intervention </t>
  </si>
  <si>
    <t>S7 : Qualité - sécurité</t>
  </si>
  <si>
    <t xml:space="preserve">S4 : Principes scientifiques et techniques </t>
  </si>
  <si>
    <t xml:space="preserve">S5 : Méthodes et procédures des modifications </t>
  </si>
  <si>
    <t>Se référer à la feuille Compétences</t>
  </si>
  <si>
    <t xml:space="preserve">Pour le choix : </t>
  </si>
  <si>
    <t>Se référer à la feuille Savoirs</t>
  </si>
  <si>
    <t>L’entreprise</t>
  </si>
  <si>
    <t>Les intervenants</t>
  </si>
  <si>
    <t>ENVIRONNEMENT DE TRAVAIL</t>
  </si>
  <si>
    <t>Les étapes d’une intervention</t>
  </si>
  <si>
    <t>Les procédures administratives</t>
  </si>
  <si>
    <t>Les qualifications, garanties et responsabilités</t>
  </si>
  <si>
    <t>ENJEUX ÉNERGÉTIQUES ET ENVIRONNEMENTAUX</t>
  </si>
  <si>
    <t>La réglementation énergétique et environnementale</t>
  </si>
  <si>
    <t>L’impact environnemental d’une activité</t>
  </si>
  <si>
    <t>La démarche éco-responsable en entreprise</t>
  </si>
  <si>
    <t>S3 - ANALYSE ET EXPLOITATION TECHNIQUE</t>
  </si>
  <si>
    <t>L’analyse fonctionnelle et structurelle</t>
  </si>
  <si>
    <t>La représentation graphique et numérique</t>
  </si>
  <si>
    <t>L’exploitation des documents graphiques et numériques</t>
  </si>
  <si>
    <t>L’élaboration de plans et de schémas fluidiques</t>
  </si>
  <si>
    <t>L’élaboration de schémas électriques</t>
  </si>
  <si>
    <t>MÉTHODES ET PROCÉDURES D’INTERVENTION</t>
  </si>
  <si>
    <t>QUALITÉ – SÉCURITÉ</t>
  </si>
  <si>
    <t>Le processus qualité</t>
  </si>
  <si>
    <t>La santé et la sécurité au travail</t>
  </si>
  <si>
    <t>Les habilitations et les certifications</t>
  </si>
  <si>
    <t>S4 : Principes scientifiques et techniques</t>
  </si>
  <si>
    <t>Se référer à la feuille Tâches</t>
  </si>
  <si>
    <t>Choix des ressources</t>
  </si>
  <si>
    <t>Logiciels</t>
  </si>
  <si>
    <t>Dossier Technique</t>
  </si>
  <si>
    <t>Supports d'enregistrement</t>
  </si>
  <si>
    <t>Dossier QHSE et ICPE</t>
  </si>
  <si>
    <t>A compléter</t>
  </si>
  <si>
    <t>Total T1</t>
  </si>
  <si>
    <t>Total T2</t>
  </si>
  <si>
    <t>Total T3</t>
  </si>
  <si>
    <t>Total T4</t>
  </si>
  <si>
    <t>Total T5</t>
  </si>
  <si>
    <t>T2</t>
  </si>
  <si>
    <t xml:space="preserve">Présence du dossier ressources : </t>
  </si>
  <si>
    <t xml:space="preserve">Pour Rappel : depuis la feuille Problématisation </t>
  </si>
  <si>
    <t xml:space="preserve">Compétences possibles </t>
  </si>
  <si>
    <t>Rappel Tâches</t>
  </si>
  <si>
    <t>Compétence choisie</t>
  </si>
  <si>
    <t>Modification</t>
  </si>
  <si>
    <t>Total/4</t>
  </si>
  <si>
    <t>Savoirs associés</t>
  </si>
  <si>
    <t>Savoirs possibles</t>
  </si>
  <si>
    <t>Savoirs choisis</t>
  </si>
  <si>
    <t>Total S1</t>
  </si>
  <si>
    <t>Total S2</t>
  </si>
  <si>
    <t>Total S3</t>
  </si>
  <si>
    <t>Total S4</t>
  </si>
  <si>
    <t>Total S6</t>
  </si>
  <si>
    <t>Total S7</t>
  </si>
  <si>
    <t>Action</t>
  </si>
  <si>
    <t>Calcul Niveau</t>
  </si>
  <si>
    <t xml:space="preserve">Niveau </t>
  </si>
  <si>
    <t>% de répartition dans la compétence</t>
  </si>
  <si>
    <t>Contrôle</t>
  </si>
  <si>
    <t>Poids des questions</t>
  </si>
  <si>
    <t>Le total doit faire 100%</t>
  </si>
  <si>
    <t>Calcul</t>
  </si>
  <si>
    <t>Noms, prénoms des autres concepteurs :</t>
  </si>
  <si>
    <t>ADRESSE DU LYCEE :</t>
  </si>
  <si>
    <t xml:space="preserve">N° portable </t>
  </si>
  <si>
    <t xml:space="preserve">La production d’eau chaude sanitaire est réalisée de manière centralisée. </t>
  </si>
  <si>
    <t xml:space="preserve">Type </t>
  </si>
  <si>
    <t>Sur poste / En ligne</t>
  </si>
  <si>
    <t xml:space="preserve">Maintenance corrective </t>
  </si>
  <si>
    <t>Parties</t>
  </si>
  <si>
    <t>Clic sur la case</t>
  </si>
  <si>
    <t xml:space="preserve">Choix des tâches : </t>
  </si>
  <si>
    <t>Compléter les cases concernées C1 ou Ci</t>
  </si>
  <si>
    <t xml:space="preserve">Compléter les cases </t>
  </si>
  <si>
    <t>Compléter les cases</t>
  </si>
  <si>
    <t>Niveau proposé par compétence  -&gt;</t>
  </si>
  <si>
    <t>Simulation évaluation (x dans la case)</t>
  </si>
  <si>
    <t>En cas d'erreur, modifier dans le scénario</t>
  </si>
  <si>
    <t>Attention, un seule croix par ligne</t>
  </si>
  <si>
    <t>Etape 1</t>
  </si>
  <si>
    <t>Choix du support</t>
  </si>
  <si>
    <t>Ouvrir l'onglet 1. Présentation générale</t>
  </si>
  <si>
    <t>Compléter toutes les cases en jaune clair, écriture rouge</t>
  </si>
  <si>
    <t>Etape 2</t>
  </si>
  <si>
    <t>Problématisation</t>
  </si>
  <si>
    <t xml:space="preserve">Décrire les 4 mises en situation en lien avec votre support : chacune doit intégrer une problématique de maintenance préventive, de maintenance corrective, de conduite de système,  ou de modification de l'installation. </t>
  </si>
  <si>
    <t>Ouvrir l'onglet 2. Problématisation</t>
  </si>
  <si>
    <t>En vous référent à la feuille Tâches ou votre référentiel, choisir les tâches que vous souhitez exploiter dans votre problématiques (mini 4 Tâches, Maxi 6 Tâches par problématique)</t>
  </si>
  <si>
    <t>Compléter les ressources nécessaires pour traiter votre sujet</t>
  </si>
  <si>
    <t>2.1</t>
  </si>
  <si>
    <t>2.2</t>
  </si>
  <si>
    <t>2.3</t>
  </si>
  <si>
    <t>1.1</t>
  </si>
  <si>
    <t>1.2</t>
  </si>
  <si>
    <t xml:space="preserve">1.3 </t>
  </si>
  <si>
    <t>Décrire le contexte en lien avec votre support</t>
  </si>
  <si>
    <t xml:space="preserve">Scénario </t>
  </si>
  <si>
    <t>Ouvrir l'onglet 3. Scénario</t>
  </si>
  <si>
    <t xml:space="preserve">Choisir la compétence détaillée que vous souhaitez traiter au regard de chaque Tâche choisie </t>
  </si>
  <si>
    <t xml:space="preserve">Une compétence peut intervenir plusieurs fois, mais on veillera à l'équilibre du sujet. Toutes les compétences générales (C1, C2, C3 et C4) doivent être abordées et 60% des Actions. </t>
  </si>
  <si>
    <t>2.4</t>
  </si>
  <si>
    <t xml:space="preserve">Toutes les tâches (T1,T2,T3,T4) doivent être traitées au moins une fois. On veillera à l'équilibre du sujet. </t>
  </si>
  <si>
    <t>Etape 3</t>
  </si>
  <si>
    <t>Choisir le poids de chaque question au regard de la l'ensemble des questions dans la compétence visée</t>
  </si>
  <si>
    <t>Il s'agit de répartir le poids de chaque question au sein d'une même compétence pour arriver à un total de 100% par compétence</t>
  </si>
  <si>
    <t>3.1</t>
  </si>
  <si>
    <t>3.2</t>
  </si>
  <si>
    <t xml:space="preserve">3.3 </t>
  </si>
  <si>
    <t xml:space="preserve">3.4 </t>
  </si>
  <si>
    <t>Le poids est en lien avec la compétence choisie</t>
  </si>
  <si>
    <t>Le savoir associé doit correspondre aux savoirs possibles à traiter au sein de chaque compétence</t>
  </si>
  <si>
    <t>On veillera à l'équilibre des champs de savoirs</t>
  </si>
  <si>
    <t xml:space="preserve">Vérification des barèmes </t>
  </si>
  <si>
    <t>Ouvrir l'onglet 4. Barème</t>
  </si>
  <si>
    <t>La simulation vous permet de vérifier les résultats par action au sein de chaque compétence, pour plusieurs scénarios possibles</t>
  </si>
  <si>
    <t>Colonne1</t>
  </si>
  <si>
    <t>1</t>
  </si>
  <si>
    <t>2</t>
  </si>
  <si>
    <t xml:space="preserve">Pour les cases à sélections, cliquer sur la case jaune clair, puis faites votre choix en cliquant sur l'ascenceur (flèches grises à droite) qui vous dévoile les choix possibles. </t>
  </si>
  <si>
    <t>Choisir les savoirs associés au regard des compétences choisies</t>
  </si>
  <si>
    <t>Cet onglet vous permet de simuler votre bârème au regard des poids données aux questions</t>
  </si>
  <si>
    <t>Désignation de l'action</t>
  </si>
  <si>
    <t xml:space="preserve">la gestion de l’environnement du site et des déchets produits </t>
  </si>
  <si>
    <t>PRINCIPES SCIENTIFIQUE ET TECHNIQUES</t>
  </si>
  <si>
    <t>les circuits frigorifiques</t>
  </si>
  <si>
    <t>les réseaux électriques</t>
  </si>
  <si>
    <t>les réseaux hydrauliques</t>
  </si>
  <si>
    <t xml:space="preserve">les réseaux aérauliques  </t>
  </si>
  <si>
    <t>les systèmes de climatisation</t>
  </si>
  <si>
    <t>S8</t>
  </si>
  <si>
    <t>COMMUNICATION</t>
  </si>
  <si>
    <t>S81</t>
  </si>
  <si>
    <t>S82</t>
  </si>
  <si>
    <t>S83</t>
  </si>
  <si>
    <t>la communication orale</t>
  </si>
  <si>
    <t>les outils de la communication écrite et numérique</t>
  </si>
  <si>
    <t>la communication technique en langue anglaise</t>
  </si>
  <si>
    <t xml:space="preserve">l’étude du fonctionnement de l’installation </t>
  </si>
  <si>
    <t xml:space="preserve">S8.1 : la communication orale </t>
  </si>
  <si>
    <t>A4T21</t>
  </si>
  <si>
    <t>A4T22</t>
  </si>
  <si>
    <t>A4T23</t>
  </si>
  <si>
    <t>A4T24</t>
  </si>
  <si>
    <t>A4T25</t>
  </si>
  <si>
    <t xml:space="preserve">A4T2 : Réaliser une opération de maintenance corrective </t>
  </si>
  <si>
    <t xml:space="preserve">A5T2 : Renseigner les documents techniques et règlementaires </t>
  </si>
  <si>
    <t>A4</t>
  </si>
  <si>
    <t xml:space="preserve">Réaliser une opération de maintenance corrective </t>
  </si>
  <si>
    <t xml:space="preserve">Renseigner les documents techniques et réglementaires </t>
  </si>
  <si>
    <t xml:space="preserve">Problématiques : </t>
  </si>
  <si>
    <t xml:space="preserve">Analyser l’environnement de travail et les conditions de la maintenance </t>
  </si>
  <si>
    <t xml:space="preserve">Analyser les risques liés à l’intervention </t>
  </si>
  <si>
    <t xml:space="preserve">Trier et évacuer les déchets générés par son activité </t>
  </si>
  <si>
    <t xml:space="preserve">S’informer auprès du client sur la nature du dysfonctionnement </t>
  </si>
  <si>
    <t xml:space="preserve">Consulter le registre de l’installation et consigner les informations </t>
  </si>
  <si>
    <t xml:space="preserve">Compléter les fiches CERFA réglementaires </t>
  </si>
  <si>
    <t xml:space="preserve">Compléter et apposer les vignettes de contrôle d’étanchéité  </t>
  </si>
  <si>
    <t xml:space="preserve">Étiqueter les installations conformément à la réglementation </t>
  </si>
  <si>
    <t xml:space="preserve">Renseigner un rapport d’intervention </t>
  </si>
  <si>
    <t>S8 : COMMUNICATION</t>
  </si>
  <si>
    <t>C10</t>
  </si>
  <si>
    <t>AC1111</t>
  </si>
  <si>
    <t>AC1121</t>
  </si>
  <si>
    <t>C11</t>
  </si>
  <si>
    <t xml:space="preserve">C10 : Réaliser des opérations de maintenance corrective </t>
  </si>
  <si>
    <t>AC10121</t>
  </si>
  <si>
    <t xml:space="preserve">C11 : Consigner et transmettre les informations  </t>
  </si>
  <si>
    <t>Les opérations de mise en service et de maintenance</t>
  </si>
  <si>
    <t>Bac Pro MFER</t>
  </si>
  <si>
    <t>Scénarisation d'un sujet E32a</t>
  </si>
  <si>
    <t>Maintenance préventives</t>
  </si>
  <si>
    <t>Total S8</t>
  </si>
  <si>
    <t>libellé de la question</t>
  </si>
  <si>
    <t xml:space="preserve">Conseiller le client et/ou l’exploitant </t>
  </si>
  <si>
    <t xml:space="preserve">A5T3 : Conseiller le client et/ou l’exploitant </t>
  </si>
  <si>
    <t xml:space="preserve">Collecter les informations nécessaires : - 	Écouter et questionner le client sur son besoin, ses usages - Interpréter la demande </t>
  </si>
  <si>
    <t xml:space="preserve">Conseiller le client </t>
  </si>
  <si>
    <t xml:space="preserve">Proposer une solution technique  </t>
  </si>
  <si>
    <t xml:space="preserve">Transmettre les informations à la hiérarchie  </t>
  </si>
  <si>
    <t>T3</t>
  </si>
  <si>
    <t>A4T2</t>
  </si>
  <si>
    <t>Total C10</t>
  </si>
  <si>
    <t>Total C11</t>
  </si>
  <si>
    <t>C-11</t>
  </si>
  <si>
    <t>QCM E32a</t>
  </si>
  <si>
    <t>#</t>
  </si>
  <si>
    <t>Correct Answer</t>
  </si>
  <si>
    <t>Student Answer</t>
  </si>
  <si>
    <t>Result</t>
  </si>
  <si>
    <t>Points Awarded</t>
  </si>
  <si>
    <t>Le Joule</t>
  </si>
  <si>
    <t>Incorrect</t>
  </si>
  <si>
    <t>le Pascal</t>
  </si>
  <si>
    <t>Dans l'évaporateur</t>
  </si>
  <si>
    <t>resultats test</t>
  </si>
  <si>
    <t>Correct</t>
  </si>
  <si>
    <t>Date / Time</t>
  </si>
  <si>
    <t>Student Score</t>
  </si>
  <si>
    <t>Passing Score</t>
  </si>
  <si>
    <t>June 30, 2022</t>
  </si>
  <si>
    <t>91.56</t>
  </si>
  <si>
    <t>Pass</t>
  </si>
  <si>
    <t>QCM</t>
  </si>
  <si>
    <t>Etape 4</t>
  </si>
  <si>
    <t>Résultats QCM</t>
  </si>
  <si>
    <t>coller en A2 le résulat copié</t>
  </si>
  <si>
    <r>
      <t xml:space="preserve">Aller sur l'onglet Results QCM et faire </t>
    </r>
    <r>
      <rPr>
        <b/>
        <sz val="11"/>
        <color theme="1"/>
        <rFont val="Calibri"/>
        <family val="2"/>
        <scheme val="minor"/>
      </rPr>
      <t>ctrl+V</t>
    </r>
    <r>
      <rPr>
        <sz val="11"/>
        <color theme="1"/>
        <rFont val="Calibri"/>
        <family val="2"/>
        <scheme val="minor"/>
      </rPr>
      <t xml:space="preserve"> (coller) dans la case située sous la case en jaune, </t>
    </r>
    <r>
      <rPr>
        <b/>
        <u/>
        <sz val="11"/>
        <color theme="1"/>
        <rFont val="Calibri"/>
        <family val="2"/>
        <scheme val="minor"/>
      </rPr>
      <t>case A2</t>
    </r>
  </si>
  <si>
    <r>
      <t xml:space="preserve">lorsque le résultat apparait à la fin du test (froid-techno.com/360/QCM),  faites : </t>
    </r>
    <r>
      <rPr>
        <b/>
        <sz val="11"/>
        <color theme="1"/>
        <rFont val="Calibri"/>
        <family val="2"/>
        <scheme val="minor"/>
      </rPr>
      <t>ctrl + A</t>
    </r>
    <r>
      <rPr>
        <sz val="11"/>
        <color theme="1"/>
        <rFont val="Calibri"/>
        <family val="2"/>
        <scheme val="minor"/>
      </rPr>
      <t xml:space="preserve"> (tout sélectionner) suivi de  </t>
    </r>
    <r>
      <rPr>
        <b/>
        <sz val="11"/>
        <color theme="1"/>
        <rFont val="Calibri"/>
        <family val="2"/>
        <scheme val="minor"/>
      </rPr>
      <t>ctrl + C</t>
    </r>
    <r>
      <rPr>
        <sz val="11"/>
        <color theme="1"/>
        <rFont val="Calibri"/>
        <family val="2"/>
        <scheme val="minor"/>
      </rPr>
      <t xml:space="preserve"> (copier)</t>
    </r>
  </si>
  <si>
    <t>Total A4T2</t>
  </si>
  <si>
    <t>Total A5T2</t>
  </si>
  <si>
    <t>Total A5T3</t>
  </si>
  <si>
    <t>toto</t>
  </si>
  <si>
    <t>Fiche de proposition de scénario de sujet QCM E2 Bac Pro MEE</t>
  </si>
  <si>
    <t xml:space="preserve">L'unité normalisée ISO de l'énergie est : </t>
  </si>
  <si>
    <t>L'unité normalisée ISO de la pression :</t>
  </si>
  <si>
    <t>L'unité normalisée ISO de la température est :</t>
  </si>
  <si>
    <t>Que signifie l'expression "pression absolue" ?</t>
  </si>
  <si>
    <t>Pendant le changement d’état, un mélange zéotropique est un mélange qui se comporte :</t>
  </si>
  <si>
    <t>Un fluide de la série 400 est un :</t>
  </si>
  <si>
    <t>Que représente le Glissement ?</t>
  </si>
  <si>
    <t>Quel glissement (glide) a-t-on avec le R407C ? Environ :</t>
  </si>
  <si>
    <t>Quelle est la valeur exacte de l’ODP pour le R134a ?</t>
  </si>
  <si>
    <t>Quelles notations sont correctes ?</t>
  </si>
  <si>
    <t xml:space="preserve">Pour un fluide, la lettre qui suit le code d’un mélange est toujours </t>
  </si>
  <si>
    <t>Les fluides les plus couramment utilisés sont plutôt.</t>
  </si>
  <si>
    <t>Entre quels points est représentée l'évaporation?</t>
  </si>
  <si>
    <t>Entre quels points est située la zone de surchauffe ?</t>
  </si>
  <si>
    <t>Le rôle du compresseur est :</t>
  </si>
  <si>
    <t>L'évaporateur sert à créer l'échange :</t>
  </si>
  <si>
    <t>Un sous-refroidissement trop important peut être due à :</t>
  </si>
  <si>
    <t>La présence d'incondensables dans un circuit frigorifique provoque :</t>
  </si>
  <si>
    <t>Quel tronçon est situé dans la zone HP ?</t>
  </si>
  <si>
    <t>Une fuite de 1kg de fluide frigorigène HFC a un effet de serre supérieur à celui produit par l'émission de :</t>
  </si>
  <si>
    <t>L'attestation de capacité CAT3 d'une entreprise manipulant les fluides frigorigènes :</t>
  </si>
  <si>
    <t>Les fluides frigorigènes concernés pas la nouvelle réglementation sont :</t>
  </si>
  <si>
    <t>Le N° d'agrément en préfecture est remplacé par :</t>
  </si>
  <si>
    <t>Attestation d'Aptitude catégorie 1 consiste entre autres à :</t>
  </si>
  <si>
    <t>Lorsqu'une cause de fuite de fluide a été établie, doit-elle être indiquée dans :</t>
  </si>
  <si>
    <t>Quels sont les appareillages obligatoires à avoir pour l'obtention de l'attestation de capacité ?</t>
  </si>
  <si>
    <t>Quelle est la date d’interdiction totale d’utilisation des fluides HCFC neufs, s’il y en a une ?</t>
  </si>
  <si>
    <t>Le R600a</t>
  </si>
  <si>
    <t>Que signifie le sigle HFC</t>
  </si>
  <si>
    <t>Quel corps simple ne compose plus les fluides de la famille CFC ?</t>
  </si>
  <si>
    <t>Le dégazage n’est toléré que dans le cas où la sécurité des personnes est en jeu. Sinon, l’opérateur qui dégaze volontairement encoure une amende de :</t>
  </si>
  <si>
    <t>Dans le cadre d'un contrôle réglementaire annuel d'étanchéité d'installation, quels sont les moyens homologués :</t>
  </si>
  <si>
    <t xml:space="preserve">Une bouteille de récupération doit être remplie à </t>
  </si>
  <si>
    <t>Que devra établir le frigoriste pour toute opération nécessitant une manipulation des fluides frigorigènes sur un équipement?</t>
  </si>
  <si>
    <t>Vous êtes arrivé à la conclusion que le circuit de fluide frigorigène a été trop rempli.  Que devez-vous faire?</t>
  </si>
  <si>
    <t>Les éléments coté haute pression sont :</t>
  </si>
  <si>
    <t>Des traces de « gras » sur une partie de l’installation sont le signe :</t>
  </si>
  <si>
    <t>Au R404A, à 25°C la pression est de 11,5 bar relatif, il fait 25°C dans la salle des machines, l'installation étant à l'arrêt depuis plusieurs  heures, la pression lue au manomètre HP est de 13,5 bar, j'en déduis :</t>
  </si>
  <si>
    <t>Une pression de condensation élevée peut être due à :</t>
  </si>
  <si>
    <t>Que se passe-t-il avec la température et la pression du fluide frigorigène lorsqu'il traverse le détendeur ?a) La température diminueb) La température reste constantec) La température augmented) La pression diminuee) La pression reste constantef) La pression augmente</t>
  </si>
  <si>
    <t>A3</t>
  </si>
  <si>
    <t>A3T21</t>
  </si>
  <si>
    <t>A3T22</t>
  </si>
  <si>
    <t>A3T23</t>
  </si>
  <si>
    <t>A3T24</t>
  </si>
  <si>
    <t>A3T25</t>
  </si>
  <si>
    <t>A3T26</t>
  </si>
  <si>
    <t>A3T27</t>
  </si>
  <si>
    <t>A3T28</t>
  </si>
  <si>
    <t>A3T29</t>
  </si>
  <si>
    <t xml:space="preserve">Réaliser le dépannage : - Analyser les informations -Diagnostiquer le dysfonctionnement -Réparer l’installation en effectuant, éventuellement, le transfert de fluide </t>
  </si>
  <si>
    <t>Proposer un mode de fonctionnement palliatif permettant la continuité de service et conforme aux règles de sécurité</t>
  </si>
  <si>
    <t xml:space="preserve">Compléter les documents afférents à l’intervention (fiche d’intervention, registre, traçabilité des déchets et bon de travail,..) </t>
  </si>
  <si>
    <t>A4T31</t>
  </si>
  <si>
    <t>A4T32</t>
  </si>
  <si>
    <t>A4T33</t>
  </si>
  <si>
    <t>A4T34</t>
  </si>
  <si>
    <t>A4T3</t>
  </si>
  <si>
    <t>A3T2</t>
  </si>
  <si>
    <t>C12</t>
  </si>
  <si>
    <t>T5</t>
  </si>
  <si>
    <t>T4</t>
  </si>
  <si>
    <t>A4T11</t>
  </si>
  <si>
    <t>A4T12</t>
  </si>
  <si>
    <t>A4T13</t>
  </si>
  <si>
    <t>Rendre compte oralement à l'interne et à l'externe du déroulement de l'intervention</t>
  </si>
  <si>
    <t>A4T1</t>
  </si>
  <si>
    <t>Recenser les informations à connaître sur le déroulement des opérations (préparation, difficultés, contraintes dues aux autres intervenants …)</t>
  </si>
  <si>
    <t>Expliquer l’état d’avancement des opérations, leurs contraintes et leurs difficultés à la hiérarchie (réunion de chantier, opérations de mise en service, de maintenance …)</t>
  </si>
  <si>
    <t>Expliquer au client (ou à l’utilisateur) le fonctionnement, le bon usage et les contraintes techniques d’utilisation de l’installation</t>
  </si>
  <si>
    <t>S1 ; S2 ; S4 ; S5 ; S8</t>
  </si>
  <si>
    <t>Intervention sur une pompe à chaleur pour une maintenance corrective</t>
  </si>
  <si>
    <t xml:space="preserve">Réaliser la consignation, de l'installation </t>
  </si>
  <si>
    <t>Réparer l'installation en effectuant, si nécessaire, le transfert de fluides frigorigènes</t>
  </si>
  <si>
    <t>Remettre en service et contrôler le fonctionnement</t>
  </si>
  <si>
    <t>A4T1:Rendre compte oralement à l'interne et à l'externe du déroulement de l'intervention</t>
  </si>
  <si>
    <t>A4T1 :Rendre compte oralement à l'interne et à l'externe du déroulement de l'intervention</t>
  </si>
  <si>
    <t>QCM : Maintenance sur une pompe à chaleur</t>
  </si>
  <si>
    <t>C11;C12</t>
  </si>
  <si>
    <t>A3T30</t>
  </si>
  <si>
    <t>Constater la défaillance</t>
  </si>
  <si>
    <t>L’analyse des données technique de l’installation est effectuée</t>
  </si>
  <si>
    <t>C-12</t>
  </si>
  <si>
    <t>AC1171</t>
  </si>
  <si>
    <t>Consigner (déconsigner) le système (électrique, fluidique : gaz, caloporteurs…)</t>
  </si>
  <si>
    <t>Les protocoles de mise en service et/ou d’arrêt sont respectés</t>
  </si>
  <si>
    <t>AC1114</t>
  </si>
  <si>
    <t>Identifier le site et le lieu de l’intervention</t>
  </si>
  <si>
    <t>La sécurité des biens et des personnes est prise en compte</t>
  </si>
  <si>
    <t>AC11111</t>
  </si>
  <si>
    <t>Remettre en service l’installation</t>
  </si>
  <si>
    <t>La remise en service permet le fonctionnement de l’installation à son point nominal ou en mode dégradé de l’installation et la continuité de service est assurée</t>
  </si>
  <si>
    <t>AC1182</t>
  </si>
  <si>
    <t>Les étapes de consignation (déconsignation) sont réalisées en respectant les normes en vigueur</t>
  </si>
  <si>
    <t>AC1191</t>
  </si>
  <si>
    <t>Effectuer la dépose du composant défectueux</t>
  </si>
  <si>
    <t>Les opérations préalables sur le système (isolation tout ou partie du système fluidique, vidange, récupération des fluides frigorigènes …) permettent de garantir l’opération de dépose</t>
  </si>
  <si>
    <t>AC1113</t>
  </si>
  <si>
    <t>L’intervention est identifiée dans le cadre du contrat de maintenance</t>
  </si>
  <si>
    <t>AC1241</t>
  </si>
  <si>
    <t>Formuler un compte-rendu, un rapport d’activité</t>
  </si>
  <si>
    <t>Le compte-rendu est factuel et complet</t>
  </si>
  <si>
    <t>AC1235</t>
  </si>
  <si>
    <t>Compléter les documents techniques et administratifs</t>
  </si>
  <si>
    <t>Les fluides frigorigènes sont consignés sur la fiche CERFA n°15497</t>
  </si>
  <si>
    <t>AC11112</t>
  </si>
  <si>
    <t>Les informations sont transmises à la hiérarchie et à l’exploitant ou l’usager</t>
  </si>
  <si>
    <t>AC1222</t>
  </si>
  <si>
    <t>Expliquer l’état d’avancement des opérations, leurs contraintes et leurs difficultés</t>
  </si>
  <si>
    <t>Les contraintes et les difficultés sont identifiées</t>
  </si>
  <si>
    <t>AC1234</t>
  </si>
  <si>
    <t>Les informations du système sont consignées sur le support prévu à cet effet</t>
  </si>
  <si>
    <t>AC1233</t>
  </si>
  <si>
    <t>Le dossier technique est mis à jour</t>
  </si>
  <si>
    <t>AC1112</t>
  </si>
  <si>
    <t>AC1122</t>
  </si>
  <si>
    <t>AC1131</t>
  </si>
  <si>
    <t>Lister des hypothèses de panne et/ou de dysfonctionnement</t>
  </si>
  <si>
    <t>AC1132</t>
  </si>
  <si>
    <t>AC1133</t>
  </si>
  <si>
    <t>AC1141</t>
  </si>
  <si>
    <t>Vérifier les hypothèses en effectuant des mesures, des contrôles, des tests permettant en respectant les règles de sécurité</t>
  </si>
  <si>
    <t>AC1151</t>
  </si>
  <si>
    <t>Gérer la disponibilité des pièces de rechange, des consommables et des outillages nécessaires</t>
  </si>
  <si>
    <t>AC1152</t>
  </si>
  <si>
    <t>AC1153</t>
  </si>
  <si>
    <t>AC1161</t>
  </si>
  <si>
    <t>Approvisionner en matériels, équipements et outillages</t>
  </si>
  <si>
    <t>AC1181</t>
  </si>
  <si>
    <t>Réaliser les opérations de mise en service et/ou d’arrêt de l’installation</t>
  </si>
  <si>
    <t>AC1183</t>
  </si>
  <si>
    <t>AC1184</t>
  </si>
  <si>
    <t>AC1185</t>
  </si>
  <si>
    <t>AC1186</t>
  </si>
  <si>
    <t>AC1192</t>
  </si>
  <si>
    <t>AC1193</t>
  </si>
  <si>
    <t>AC1194</t>
  </si>
  <si>
    <t>AC1195</t>
  </si>
  <si>
    <t>AC11101</t>
  </si>
  <si>
    <t>Installer le composant de remplacement</t>
  </si>
  <si>
    <t>AC11102</t>
  </si>
  <si>
    <t>AC11113</t>
  </si>
  <si>
    <t>AC11121</t>
  </si>
  <si>
    <t>Opérer le traitement des déchets</t>
  </si>
  <si>
    <t>AC11122</t>
  </si>
  <si>
    <t>AC11123</t>
  </si>
  <si>
    <t>AC1211</t>
  </si>
  <si>
    <t>Interpréter les informations du client sur le dysfonctionnement de l’installation</t>
  </si>
  <si>
    <t>AC1212</t>
  </si>
  <si>
    <t>AC1221</t>
  </si>
  <si>
    <t>AC1223</t>
  </si>
  <si>
    <t>AC1231</t>
  </si>
  <si>
    <t>AC1232</t>
  </si>
  <si>
    <t>AC1236</t>
  </si>
  <si>
    <t>AC1242</t>
  </si>
  <si>
    <t>AC1243</t>
  </si>
  <si>
    <t>AC1244</t>
  </si>
  <si>
    <t>AC1245</t>
  </si>
  <si>
    <t>Le site, le lieu sont identifiés</t>
  </si>
  <si>
    <t>Les contraintes d’accès sont identifiées</t>
  </si>
  <si>
    <t>Le dysfonctionnement est identifié</t>
  </si>
  <si>
    <t>Toutes les hypothèses émises sont pertinentes</t>
  </si>
  <si>
    <t>La hiérarchie des hypothèses identifiées est cohérente</t>
  </si>
  <si>
    <t>La sécurité des biens et des personnes est assurée</t>
  </si>
  <si>
    <t>Les résultats des tests, des contrôles et/ou des mesures permettent de valider les hypothèses</t>
  </si>
  <si>
    <t>Les caractéristiques techniques des pièces de rechanges choisies sont identiques ou similaires aux pièces à changer</t>
  </si>
  <si>
    <t>La disponibilité des bouteilles de fluides frigorigènes et des instruments de pesée est assurée</t>
  </si>
  <si>
    <t>Le bon de commande éventuel est complet</t>
  </si>
  <si>
    <t>Les matériels, équipements et outillages sont approvisionnés* conformément au planning et aux besoins de l’intervention</t>
  </si>
  <si>
    <t>Les matériels, les équipements et les outillages nécessaires à la consignation sont identifiés</t>
  </si>
  <si>
    <t>La sécurité des usagers, et de l’installation est assurée tout au long de l’opération</t>
  </si>
  <si>
    <t>Les informations sont transmises à la hiérarchie et aux usagers</t>
  </si>
  <si>
    <t>Les documents sont complétés</t>
  </si>
  <si>
    <t>L’opération de remplacement respecte les consignes, le contrat de maintenance, les procédures et les normes en vigueur</t>
  </si>
  <si>
    <t>Les moyens de manutention et l’outillage sont mis en oeuvre et en toute sécurité</t>
  </si>
  <si>
    <t>Le composant défectueux est déposé et prêt à être recyclé</t>
  </si>
  <si>
    <t>La sécurité des usagers et de l’installation est assurée tout au long de l’opération</t>
  </si>
  <si>
    <t>Le composant est remplacé en respectant les normes en vigueur et les contraintes de l’installation*</t>
  </si>
  <si>
    <t>Les documents techniques et administratifs sont complétés</t>
  </si>
  <si>
    <t>La zone d’intervention est remise en état</t>
  </si>
  <si>
    <t>Les déchets sont évacués de façon éco-responsable et conformément aux règles en vigueur</t>
  </si>
  <si>
    <t>La sécurité des personnes et des biens est assurée</t>
  </si>
  <si>
    <t>Les événements avant panne sont collectés</t>
  </si>
  <si>
    <t>Les constats sont pris en compte</t>
  </si>
  <si>
    <t>L’état d’avancement des opérations est clairement décrit</t>
  </si>
  <si>
    <t>Les informations sont transmises à la hiérarchie</t>
  </si>
  <si>
    <t>La fiche d’intervention est complétée sans erreurs</t>
  </si>
  <si>
    <t>Le bordereau de suivi de déchet dangereux est complété sans erreurs</t>
  </si>
  <si>
    <t>Le planning est mis à jour</t>
  </si>
  <si>
    <t>Les formules de civilités sont adaptées à la situation</t>
  </si>
  <si>
    <t>Le support de communication est adapté à la situation</t>
  </si>
  <si>
    <t>L’utilisation de l’outil de communication est maîtrisée</t>
  </si>
  <si>
    <t>Les documents sont transmis</t>
  </si>
  <si>
    <t>AC1135</t>
  </si>
  <si>
    <t>L'unité normalisée ISO de la pression </t>
  </si>
  <si>
    <t>le Kelvin</t>
  </si>
  <si>
    <t>La somme de la pression relative et la pression atmosphérique</t>
  </si>
  <si>
    <t>Mélange Zéotropique</t>
  </si>
  <si>
    <t>Un corps pur</t>
  </si>
  <si>
    <t>Une différence de température</t>
  </si>
  <si>
    <t>7K</t>
  </si>
  <si>
    <t>R422D et R404A</t>
  </si>
  <si>
    <t>Non inflammables et non toxiques</t>
  </si>
  <si>
    <t>entre 6 et 7</t>
  </si>
  <si>
    <t>entre 7 et 1</t>
  </si>
  <si>
    <t>D'assurer la circulation et la compression du fluide</t>
  </si>
  <si>
    <t>entre le médium que l'on veut refroidir et le fluide frigorigène - entre le médium et le fluide frigorigène</t>
  </si>
  <si>
    <t>est délivrée pour une durée de 5 ans - peut être suspendue</t>
  </si>
  <si>
    <t>Charger en réfrigérant quelque soit la quantité - réaliser la mise en service</t>
  </si>
  <si>
    <t>La pression diminue et la température diminue</t>
  </si>
  <si>
    <t>Une lettre minuscule</t>
  </si>
  <si>
    <t>D’une fuite sur l’installation</t>
  </si>
  <si>
    <t>Il ya présence d'incondensables dans le circuit</t>
  </si>
  <si>
    <t>Le refoulement du compresseur, le condenseur, l’entrée du détendeur</t>
  </si>
  <si>
    <t>Un encrassement du condenseur</t>
  </si>
  <si>
    <t>Un registre d'équipement - Une fiche d'intervention</t>
  </si>
  <si>
    <t>Le détecteur électronique</t>
  </si>
  <si>
    <t>Est un mélange inflammable</t>
  </si>
  <si>
    <t>5ème classe (1500 €)</t>
  </si>
  <si>
    <t>Récupérer et faire l’appoint de fluide frigorigène selon les spécifications du fabricant.</t>
  </si>
  <si>
    <t>Une Attestation de Capacité</t>
  </si>
  <si>
    <t>Chlore - Fluor</t>
  </si>
  <si>
    <t>Hydrofluorocarbure</t>
  </si>
  <si>
    <t>Le registre d'équipement - Fiche d'intervention</t>
  </si>
  <si>
    <t>La station de récupération - Le détecteur de fuite électronique</t>
  </si>
  <si>
    <t>Surcharge en Réfrigérant</t>
  </si>
  <si>
    <t>Une augmentation de la Haute Pression</t>
  </si>
  <si>
    <r>
      <t>1000 kg de CO</t>
    </r>
    <r>
      <rPr>
        <vertAlign val="subscript"/>
        <sz val="10"/>
        <color rgb="FF000000"/>
        <rFont val="Arial"/>
        <family val="2"/>
      </rPr>
      <t>2</t>
    </r>
  </si>
  <si>
    <t>HFC - HCFC - CFC - HC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</si>
</sst>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1"/>
      <color rgb="FFFF0000"/>
      <name val="Calibri"/>
      <family val="2"/>
      <scheme val="minor"/>
    </font>
    <font>
      <sz val="11"/>
      <color theme="8"/>
      <name val="Calibri"/>
      <family val="2"/>
      <scheme val="minor"/>
    </font>
    <font>
      <sz val="11"/>
      <color theme="9"/>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sz val="11"/>
      <name val="Calibri"/>
      <family val="2"/>
      <scheme val="minor"/>
    </font>
    <font>
      <sz val="10"/>
      <name val="Arial"/>
      <family val="2"/>
    </font>
    <font>
      <b/>
      <sz val="11"/>
      <name val="Calibri"/>
      <family val="2"/>
      <scheme val="minor"/>
    </font>
    <font>
      <sz val="11"/>
      <color theme="4" tint="-0.249977111117893"/>
      <name val="Calibri"/>
      <family val="2"/>
      <scheme val="minor"/>
    </font>
    <font>
      <b/>
      <sz val="11"/>
      <color theme="9"/>
      <name val="Calibri"/>
      <family val="2"/>
      <scheme val="minor"/>
    </font>
    <font>
      <b/>
      <sz val="11"/>
      <color theme="4" tint="-0.249977111117893"/>
      <name val="Calibri"/>
      <family val="2"/>
      <scheme val="minor"/>
    </font>
    <font>
      <b/>
      <sz val="11"/>
      <color theme="2" tint="-9.9978637043366805E-2"/>
      <name val="Calibri"/>
      <family val="2"/>
      <scheme val="minor"/>
    </font>
    <font>
      <b/>
      <sz val="9"/>
      <color theme="1"/>
      <name val="Calibri"/>
      <family val="2"/>
      <scheme val="minor"/>
    </font>
    <font>
      <sz val="8"/>
      <name val="Calibri"/>
      <family val="2"/>
      <scheme val="minor"/>
    </font>
    <font>
      <sz val="9"/>
      <color theme="1"/>
      <name val="Calibri"/>
      <family val="2"/>
      <scheme val="minor"/>
    </font>
    <font>
      <b/>
      <sz val="13.5"/>
      <color theme="1"/>
      <name val="Calibri"/>
      <family val="2"/>
      <scheme val="minor"/>
    </font>
    <font>
      <b/>
      <sz val="24"/>
      <color theme="1"/>
      <name val="Calibri"/>
      <family val="2"/>
      <scheme val="minor"/>
    </font>
    <font>
      <b/>
      <sz val="18"/>
      <color theme="1"/>
      <name val="Calibri"/>
      <family val="2"/>
      <scheme val="minor"/>
    </font>
    <font>
      <b/>
      <u/>
      <sz val="11"/>
      <color theme="1"/>
      <name val="Calibri"/>
      <family val="2"/>
      <scheme val="minor"/>
    </font>
    <font>
      <sz val="10"/>
      <color rgb="FF000000"/>
      <name val="Arial"/>
      <family val="2"/>
    </font>
    <font>
      <sz val="10"/>
      <color theme="1"/>
      <name val="Arial"/>
      <family val="2"/>
    </font>
    <font>
      <vertAlign val="subscript"/>
      <sz val="10"/>
      <color rgb="FF000000"/>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bgColor indexed="64"/>
      </patternFill>
    </fill>
    <fill>
      <patternFill patternType="solid">
        <fgColor theme="7"/>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5" tint="0.59999389629810485"/>
        <bgColor indexed="64"/>
      </patternFill>
    </fill>
    <fill>
      <patternFill patternType="solid">
        <fgColor theme="2" tint="-9.9978637043366805E-2"/>
        <bgColor indexed="64"/>
      </patternFill>
    </fill>
  </fills>
  <borders count="6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8" fillId="0" borderId="0"/>
  </cellStyleXfs>
  <cellXfs count="383">
    <xf numFmtId="0" fontId="0" fillId="0" borderId="0" xfId="0"/>
    <xf numFmtId="0" fontId="1" fillId="0" borderId="0" xfId="0" applyFont="1"/>
    <xf numFmtId="0" fontId="0" fillId="0" borderId="0" xfId="0" applyAlignment="1">
      <alignment horizontal="center"/>
    </xf>
    <xf numFmtId="0" fontId="3" fillId="0" borderId="0" xfId="0" applyFont="1"/>
    <xf numFmtId="0" fontId="0" fillId="0" borderId="0" xfId="0" applyAlignment="1">
      <alignment wrapText="1"/>
    </xf>
    <xf numFmtId="0" fontId="1" fillId="0" borderId="0" xfId="0" applyFont="1" applyAlignment="1">
      <alignment wrapText="1"/>
    </xf>
    <xf numFmtId="0" fontId="0" fillId="0" borderId="0" xfId="0" applyAlignment="1">
      <alignment horizontal="center" wrapText="1"/>
    </xf>
    <xf numFmtId="0" fontId="5" fillId="0" borderId="0" xfId="0" applyFont="1"/>
    <xf numFmtId="0" fontId="4" fillId="0" borderId="0" xfId="0" applyFont="1"/>
    <xf numFmtId="0" fontId="0" fillId="0" borderId="12" xfId="0" applyBorder="1"/>
    <xf numFmtId="0" fontId="4" fillId="0" borderId="19" xfId="0" applyFont="1" applyBorder="1"/>
    <xf numFmtId="0" fontId="0" fillId="0" borderId="0" xfId="0" applyAlignment="1">
      <alignment horizontal="right"/>
    </xf>
    <xf numFmtId="0" fontId="4" fillId="0" borderId="0" xfId="0" applyFont="1" applyBorder="1"/>
    <xf numFmtId="0" fontId="1" fillId="0" borderId="0" xfId="0" applyFont="1" applyBorder="1" applyAlignment="1">
      <alignment horizontal="center"/>
    </xf>
    <xf numFmtId="0" fontId="7" fillId="0" borderId="0" xfId="0" applyFont="1"/>
    <xf numFmtId="0" fontId="7" fillId="0" borderId="0" xfId="0" applyFont="1" applyAlignment="1">
      <alignment horizontal="left"/>
    </xf>
    <xf numFmtId="0" fontId="1" fillId="0" borderId="0" xfId="0" applyFont="1" applyBorder="1"/>
    <xf numFmtId="0" fontId="4" fillId="0" borderId="0" xfId="0" applyFont="1" applyAlignment="1">
      <alignment wrapText="1"/>
    </xf>
    <xf numFmtId="0" fontId="0" fillId="0" borderId="0" xfId="0" applyFont="1"/>
    <xf numFmtId="0" fontId="0" fillId="0" borderId="10" xfId="0" applyBorder="1" applyAlignment="1">
      <alignment vertical="top" wrapText="1"/>
    </xf>
    <xf numFmtId="0" fontId="0" fillId="0" borderId="27" xfId="0" applyBorder="1" applyAlignment="1">
      <alignment vertical="top" wrapText="1"/>
    </xf>
    <xf numFmtId="0" fontId="0" fillId="2" borderId="35" xfId="0" applyFill="1" applyBorder="1" applyAlignment="1">
      <alignment horizontal="center" vertical="top" wrapText="1"/>
    </xf>
    <xf numFmtId="0" fontId="4" fillId="0" borderId="8" xfId="0" applyFont="1" applyBorder="1"/>
    <xf numFmtId="0" fontId="4" fillId="0" borderId="21" xfId="0" applyFont="1" applyBorder="1"/>
    <xf numFmtId="0" fontId="4" fillId="0" borderId="20" xfId="0" applyFont="1" applyBorder="1"/>
    <xf numFmtId="0" fontId="4" fillId="0" borderId="36" xfId="0" applyFont="1" applyBorder="1"/>
    <xf numFmtId="0" fontId="4" fillId="0" borderId="26" xfId="0" applyFont="1" applyBorder="1"/>
    <xf numFmtId="0" fontId="4" fillId="0" borderId="6" xfId="0" applyFont="1" applyBorder="1"/>
    <xf numFmtId="0" fontId="4" fillId="0" borderId="37" xfId="0" applyFont="1" applyBorder="1" applyAlignment="1">
      <alignment horizontal="center"/>
    </xf>
    <xf numFmtId="0" fontId="4" fillId="0" borderId="1" xfId="0" applyFont="1" applyBorder="1"/>
    <xf numFmtId="0" fontId="4" fillId="0" borderId="12" xfId="0" applyFont="1" applyBorder="1" applyAlignment="1">
      <alignment horizontal="center"/>
    </xf>
    <xf numFmtId="0" fontId="1" fillId="0" borderId="0" xfId="0" applyFont="1" applyAlignment="1">
      <alignment textRotation="90" wrapText="1"/>
    </xf>
    <xf numFmtId="0" fontId="0" fillId="0" borderId="0" xfId="0" applyAlignment="1">
      <alignment textRotation="90"/>
    </xf>
    <xf numFmtId="0" fontId="0" fillId="4" borderId="0" xfId="0" applyFont="1" applyFill="1"/>
    <xf numFmtId="0" fontId="0" fillId="0" borderId="0" xfId="0" applyAlignment="1">
      <alignment horizontal="center" textRotation="90"/>
    </xf>
    <xf numFmtId="0" fontId="0" fillId="0" borderId="0" xfId="0" applyAlignment="1">
      <alignment horizontal="center" wrapText="1"/>
    </xf>
    <xf numFmtId="0" fontId="0" fillId="0" borderId="0" xfId="0" applyAlignment="1">
      <alignment horizontal="center" textRotation="90"/>
    </xf>
    <xf numFmtId="0" fontId="0" fillId="0" borderId="0" xfId="0" applyBorder="1" applyAlignment="1">
      <alignment horizontal="center"/>
    </xf>
    <xf numFmtId="0" fontId="0" fillId="0" borderId="0" xfId="0" applyAlignment="1">
      <alignment horizontal="center"/>
    </xf>
    <xf numFmtId="0" fontId="0" fillId="0" borderId="34" xfId="0" applyBorder="1"/>
    <xf numFmtId="0" fontId="3" fillId="0" borderId="0" xfId="0" applyFont="1" applyAlignment="1">
      <alignment horizontal="right"/>
    </xf>
    <xf numFmtId="0" fontId="0" fillId="0" borderId="10" xfId="0" applyBorder="1"/>
    <xf numFmtId="0" fontId="3" fillId="0" borderId="0" xfId="0" applyFont="1" applyAlignment="1">
      <alignment horizontal="left"/>
    </xf>
    <xf numFmtId="0" fontId="3" fillId="0" borderId="0" xfId="0" applyFont="1" applyFill="1" applyAlignment="1">
      <alignment horizontal="right"/>
    </xf>
    <xf numFmtId="10" fontId="3" fillId="0" borderId="0" xfId="0" applyNumberFormat="1" applyFont="1" applyAlignment="1">
      <alignment horizontal="right"/>
    </xf>
    <xf numFmtId="0" fontId="0" fillId="0" borderId="9" xfId="0" applyBorder="1"/>
    <xf numFmtId="2" fontId="0" fillId="0" borderId="0" xfId="0" applyNumberFormat="1"/>
    <xf numFmtId="0" fontId="1" fillId="4" borderId="20" xfId="0" applyFont="1" applyFill="1" applyBorder="1" applyAlignment="1">
      <alignment horizontal="center"/>
    </xf>
    <xf numFmtId="0" fontId="6" fillId="4" borderId="7" xfId="0" applyFont="1" applyFill="1" applyBorder="1" applyAlignment="1">
      <alignment horizontal="center"/>
    </xf>
    <xf numFmtId="0" fontId="1" fillId="4" borderId="15" xfId="0" applyFont="1" applyFill="1" applyBorder="1"/>
    <xf numFmtId="0" fontId="0" fillId="0" borderId="0" xfId="0" applyFill="1" applyBorder="1"/>
    <xf numFmtId="0" fontId="1" fillId="0" borderId="0" xfId="0" applyFont="1" applyFill="1" applyBorder="1" applyAlignment="1"/>
    <xf numFmtId="0" fontId="1" fillId="4" borderId="43" xfId="0" applyFont="1" applyFill="1" applyBorder="1" applyAlignment="1">
      <alignment horizontal="center"/>
    </xf>
    <xf numFmtId="0" fontId="4" fillId="0" borderId="43" xfId="0" applyFont="1" applyBorder="1"/>
    <xf numFmtId="0" fontId="7" fillId="0" borderId="9" xfId="0" applyFont="1" applyBorder="1" applyAlignment="1">
      <alignment horizontal="left"/>
    </xf>
    <xf numFmtId="0" fontId="7" fillId="0" borderId="17" xfId="0" applyFont="1" applyBorder="1" applyAlignment="1">
      <alignment horizontal="left"/>
    </xf>
    <xf numFmtId="0" fontId="7" fillId="0" borderId="14" xfId="0" applyFont="1" applyBorder="1" applyAlignment="1">
      <alignment horizontal="left"/>
    </xf>
    <xf numFmtId="0" fontId="4" fillId="0" borderId="0" xfId="0" applyFont="1" applyAlignment="1">
      <alignment horizontal="left" wrapText="1"/>
    </xf>
    <xf numFmtId="0" fontId="9" fillId="0" borderId="34" xfId="0" applyFont="1" applyBorder="1"/>
    <xf numFmtId="0" fontId="0" fillId="4" borderId="0" xfId="0" applyFill="1"/>
    <xf numFmtId="0" fontId="9" fillId="0" borderId="17" xfId="0" applyFont="1" applyBorder="1" applyAlignment="1">
      <alignment horizontal="center"/>
    </xf>
    <xf numFmtId="0" fontId="9" fillId="0" borderId="14" xfId="0" applyFont="1" applyBorder="1" applyAlignment="1">
      <alignment horizontal="center"/>
    </xf>
    <xf numFmtId="0" fontId="0" fillId="4" borderId="9" xfId="0" applyFill="1" applyBorder="1"/>
    <xf numFmtId="0" fontId="1" fillId="4" borderId="16" xfId="0"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0" fontId="0" fillId="4" borderId="15" xfId="0" applyFill="1" applyBorder="1"/>
    <xf numFmtId="0" fontId="0" fillId="0" borderId="34" xfId="0" applyBorder="1" applyAlignment="1">
      <alignment horizontal="center"/>
    </xf>
    <xf numFmtId="0" fontId="0" fillId="0" borderId="0" xfId="0" applyBorder="1" applyAlignment="1">
      <alignment horizontal="center" wrapText="1"/>
    </xf>
    <xf numFmtId="0" fontId="9" fillId="0" borderId="9" xfId="0" applyFont="1" applyBorder="1"/>
    <xf numFmtId="0" fontId="0" fillId="0" borderId="16" xfId="0" applyBorder="1"/>
    <xf numFmtId="0" fontId="0" fillId="0" borderId="17" xfId="0" applyBorder="1"/>
    <xf numFmtId="0" fontId="9" fillId="0" borderId="11" xfId="0" applyFont="1" applyBorder="1"/>
    <xf numFmtId="0" fontId="1" fillId="4" borderId="0" xfId="0" applyFont="1" applyFill="1"/>
    <xf numFmtId="0" fontId="10" fillId="10" borderId="9" xfId="0" applyFont="1" applyFill="1" applyBorder="1"/>
    <xf numFmtId="0" fontId="10" fillId="10" borderId="17" xfId="0" applyFont="1" applyFill="1" applyBorder="1"/>
    <xf numFmtId="0" fontId="10" fillId="10" borderId="9" xfId="0" applyFont="1" applyFill="1" applyBorder="1" applyAlignment="1">
      <alignment horizontal="center"/>
    </xf>
    <xf numFmtId="0" fontId="10" fillId="10" borderId="28" xfId="0" applyFont="1" applyFill="1" applyBorder="1" applyAlignment="1">
      <alignment horizontal="center"/>
    </xf>
    <xf numFmtId="0" fontId="0" fillId="0" borderId="32" xfId="0" applyBorder="1"/>
    <xf numFmtId="0" fontId="1" fillId="0" borderId="0" xfId="0" applyFont="1" applyFill="1" applyBorder="1" applyAlignment="1">
      <alignment horizontal="center"/>
    </xf>
    <xf numFmtId="0" fontId="11" fillId="0" borderId="0" xfId="0" applyFont="1"/>
    <xf numFmtId="0" fontId="1" fillId="4" borderId="28" xfId="0" applyFont="1" applyFill="1" applyBorder="1"/>
    <xf numFmtId="0" fontId="4" fillId="0" borderId="18" xfId="0" applyFont="1" applyBorder="1"/>
    <xf numFmtId="0" fontId="4" fillId="0" borderId="16" xfId="0" applyFont="1" applyBorder="1"/>
    <xf numFmtId="0" fontId="4" fillId="0" borderId="17" xfId="0" applyFont="1" applyBorder="1"/>
    <xf numFmtId="0" fontId="12" fillId="10" borderId="10" xfId="0" applyFont="1" applyFill="1" applyBorder="1" applyAlignment="1">
      <alignment horizontal="center"/>
    </xf>
    <xf numFmtId="0" fontId="10" fillId="10" borderId="27" xfId="0" applyFont="1" applyFill="1" applyBorder="1" applyAlignment="1">
      <alignment horizontal="center"/>
    </xf>
    <xf numFmtId="0" fontId="9" fillId="0" borderId="16" xfId="0" applyFont="1" applyBorder="1" applyAlignment="1">
      <alignment horizontal="center"/>
    </xf>
    <xf numFmtId="0" fontId="7" fillId="0" borderId="11" xfId="0" applyFont="1" applyBorder="1" applyAlignment="1">
      <alignment horizontal="center"/>
    </xf>
    <xf numFmtId="0" fontId="1" fillId="4" borderId="18" xfId="0" applyFont="1" applyFill="1" applyBorder="1"/>
    <xf numFmtId="0" fontId="10" fillId="0" borderId="0" xfId="0" applyFont="1" applyBorder="1" applyAlignment="1">
      <alignment horizontal="center"/>
    </xf>
    <xf numFmtId="0" fontId="7" fillId="0" borderId="0" xfId="0" applyFont="1" applyBorder="1" applyAlignment="1">
      <alignment horizontal="center"/>
    </xf>
    <xf numFmtId="0" fontId="4" fillId="0" borderId="23" xfId="0" applyFont="1" applyBorder="1"/>
    <xf numFmtId="0" fontId="10" fillId="10" borderId="12" xfId="0" applyFont="1" applyFill="1" applyBorder="1"/>
    <xf numFmtId="10" fontId="10" fillId="10" borderId="31" xfId="0" applyNumberFormat="1" applyFont="1" applyFill="1" applyBorder="1"/>
    <xf numFmtId="10" fontId="10" fillId="10" borderId="22" xfId="0" applyNumberFormat="1" applyFont="1" applyFill="1" applyBorder="1"/>
    <xf numFmtId="0" fontId="4" fillId="3" borderId="21" xfId="0" applyFont="1" applyFill="1" applyBorder="1"/>
    <xf numFmtId="0" fontId="4" fillId="4" borderId="21" xfId="0" applyFont="1" applyFill="1" applyBorder="1"/>
    <xf numFmtId="0" fontId="4" fillId="3" borderId="52" xfId="0" applyFont="1" applyFill="1" applyBorder="1"/>
    <xf numFmtId="0" fontId="13" fillId="0" borderId="0" xfId="0" applyFont="1"/>
    <xf numFmtId="0" fontId="3" fillId="0" borderId="0" xfId="0" applyFont="1" applyFill="1" applyBorder="1" applyAlignment="1">
      <alignment horizontal="center" vertical="top" wrapText="1"/>
    </xf>
    <xf numFmtId="0" fontId="3" fillId="0" borderId="0" xfId="0" applyFont="1" applyFill="1" applyBorder="1" applyAlignment="1">
      <alignment horizontal="left"/>
    </xf>
    <xf numFmtId="0" fontId="12" fillId="10" borderId="22" xfId="0" applyFont="1" applyFill="1" applyBorder="1"/>
    <xf numFmtId="0" fontId="12" fillId="10" borderId="51" xfId="0" applyFont="1" applyFill="1" applyBorder="1"/>
    <xf numFmtId="10" fontId="4" fillId="0" borderId="4" xfId="0" applyNumberFormat="1" applyFont="1" applyBorder="1"/>
    <xf numFmtId="10" fontId="4" fillId="0" borderId="39" xfId="0" applyNumberFormat="1" applyFont="1" applyBorder="1"/>
    <xf numFmtId="10" fontId="4" fillId="0" borderId="53" xfId="0" applyNumberFormat="1" applyFont="1" applyBorder="1"/>
    <xf numFmtId="0" fontId="0" fillId="0" borderId="0" xfId="0" applyAlignment="1">
      <alignment horizontal="center" vertical="center"/>
    </xf>
    <xf numFmtId="0" fontId="0" fillId="0" borderId="23" xfId="0" applyBorder="1" applyAlignment="1">
      <alignment wrapText="1"/>
    </xf>
    <xf numFmtId="0" fontId="0" fillId="0" borderId="24" xfId="0" applyBorder="1" applyAlignment="1">
      <alignment wrapText="1"/>
    </xf>
    <xf numFmtId="0" fontId="0" fillId="0" borderId="0" xfId="0" applyBorder="1" applyAlignment="1">
      <alignment wrapText="1"/>
    </xf>
    <xf numFmtId="0" fontId="0" fillId="0" borderId="1"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30" xfId="0" applyBorder="1" applyAlignment="1">
      <alignment vertical="top" wrapText="1"/>
    </xf>
    <xf numFmtId="0" fontId="0" fillId="5" borderId="24" xfId="0" applyFill="1" applyBorder="1" applyAlignment="1">
      <alignment horizontal="center"/>
    </xf>
    <xf numFmtId="0" fontId="0" fillId="5" borderId="0" xfId="0" applyFill="1" applyBorder="1" applyAlignment="1">
      <alignment horizontal="center"/>
    </xf>
    <xf numFmtId="0" fontId="0" fillId="5"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7" xfId="0" applyFill="1" applyBorder="1" applyAlignment="1">
      <alignment horizontal="center" vertical="top" wrapText="1"/>
    </xf>
    <xf numFmtId="0" fontId="0" fillId="2" borderId="24" xfId="0" applyFill="1" applyBorder="1" applyAlignment="1">
      <alignment horizontal="center"/>
    </xf>
    <xf numFmtId="0" fontId="0" fillId="2" borderId="25" xfId="0" applyFill="1" applyBorder="1" applyAlignment="1">
      <alignment horizontal="center"/>
    </xf>
    <xf numFmtId="0" fontId="0" fillId="0" borderId="23" xfId="0" applyBorder="1"/>
    <xf numFmtId="0" fontId="0" fillId="0" borderId="1" xfId="0" applyBorder="1"/>
    <xf numFmtId="0" fontId="0" fillId="0" borderId="3" xfId="0" applyBorder="1"/>
    <xf numFmtId="0" fontId="0" fillId="0" borderId="4" xfId="0" applyBorder="1"/>
    <xf numFmtId="0" fontId="0" fillId="0" borderId="0" xfId="0" applyAlignment="1">
      <alignment horizontal="center" vertical="center" wrapText="1"/>
    </xf>
    <xf numFmtId="0" fontId="0" fillId="2" borderId="49" xfId="0" applyFont="1" applyFill="1" applyBorder="1"/>
    <xf numFmtId="0" fontId="0" fillId="11" borderId="0" xfId="0" applyFont="1" applyFill="1" applyBorder="1"/>
    <xf numFmtId="0" fontId="7" fillId="11" borderId="12" xfId="0" applyFont="1" applyFill="1" applyBorder="1" applyAlignment="1" applyProtection="1">
      <alignment horizontal="left" vertical="center"/>
    </xf>
    <xf numFmtId="0" fontId="7" fillId="11" borderId="32" xfId="0" applyFont="1" applyFill="1" applyBorder="1" applyAlignment="1" applyProtection="1">
      <alignment horizontal="left" vertical="center"/>
    </xf>
    <xf numFmtId="0" fontId="0" fillId="12" borderId="0" xfId="0" applyFont="1" applyFill="1" applyBorder="1"/>
    <xf numFmtId="0" fontId="7" fillId="12" borderId="12" xfId="0" applyFont="1" applyFill="1" applyBorder="1" applyAlignment="1" applyProtection="1">
      <alignment horizontal="left" vertical="center"/>
    </xf>
    <xf numFmtId="0" fontId="7" fillId="12" borderId="32" xfId="0" applyFont="1" applyFill="1" applyBorder="1" applyAlignment="1" applyProtection="1">
      <alignment horizontal="left" vertical="center"/>
    </xf>
    <xf numFmtId="0" fontId="0" fillId="0" borderId="24" xfId="0" applyBorder="1"/>
    <xf numFmtId="0" fontId="0" fillId="0" borderId="25" xfId="0" applyBorder="1"/>
    <xf numFmtId="0" fontId="0" fillId="0" borderId="0" xfId="0" applyBorder="1"/>
    <xf numFmtId="0" fontId="0" fillId="0" borderId="2" xfId="0" applyBorder="1"/>
    <xf numFmtId="0" fontId="0" fillId="0" borderId="5" xfId="0" applyBorder="1"/>
    <xf numFmtId="0" fontId="0" fillId="0" borderId="24" xfId="0" applyFill="1" applyBorder="1"/>
    <xf numFmtId="0" fontId="0" fillId="0" borderId="4" xfId="0" applyFill="1" applyBorder="1"/>
    <xf numFmtId="0" fontId="0" fillId="2" borderId="5" xfId="0" applyFill="1" applyBorder="1" applyAlignment="1">
      <alignment horizontal="center"/>
    </xf>
    <xf numFmtId="0" fontId="0" fillId="0" borderId="1" xfId="0" applyFill="1" applyBorder="1" applyAlignment="1">
      <alignment vertical="top" wrapText="1"/>
    </xf>
    <xf numFmtId="0" fontId="0" fillId="0" borderId="23" xfId="0" applyFill="1" applyBorder="1" applyAlignment="1">
      <alignment vertical="top" wrapText="1"/>
    </xf>
    <xf numFmtId="0" fontId="0" fillId="0" borderId="6" xfId="0" applyBorder="1" applyAlignment="1">
      <alignment wrapText="1"/>
    </xf>
    <xf numFmtId="0" fontId="0" fillId="0" borderId="56" xfId="0" applyBorder="1" applyAlignment="1">
      <alignment wrapText="1"/>
    </xf>
    <xf numFmtId="0" fontId="0" fillId="0" borderId="57" xfId="0" applyBorder="1" applyAlignment="1">
      <alignment vertical="top" wrapText="1"/>
    </xf>
    <xf numFmtId="0" fontId="0" fillId="2" borderId="55" xfId="0" applyFill="1" applyBorder="1" applyAlignment="1">
      <alignment horizontal="center" vertical="top" wrapText="1"/>
    </xf>
    <xf numFmtId="0" fontId="0" fillId="0" borderId="3" xfId="0" applyFill="1" applyBorder="1" applyAlignment="1">
      <alignment vertical="top" wrapText="1"/>
    </xf>
    <xf numFmtId="0" fontId="9" fillId="0" borderId="46" xfId="0" applyFont="1" applyFill="1" applyBorder="1" applyAlignment="1">
      <alignment horizontal="center" vertical="center"/>
    </xf>
    <xf numFmtId="0" fontId="9" fillId="0" borderId="17" xfId="0" applyFont="1" applyFill="1" applyBorder="1" applyAlignment="1">
      <alignment horizontal="center" vertical="center"/>
    </xf>
    <xf numFmtId="10" fontId="12" fillId="10" borderId="39" xfId="0" applyNumberFormat="1" applyFont="1" applyFill="1" applyBorder="1" applyAlignment="1">
      <alignment horizontal="center"/>
    </xf>
    <xf numFmtId="10" fontId="12" fillId="10" borderId="53" xfId="0" applyNumberFormat="1" applyFont="1" applyFill="1" applyBorder="1" applyAlignment="1">
      <alignment horizontal="center"/>
    </xf>
    <xf numFmtId="0" fontId="0" fillId="0" borderId="0" xfId="0" applyAlignment="1">
      <alignment horizontal="center" wrapText="1"/>
    </xf>
    <xf numFmtId="0" fontId="0" fillId="2" borderId="56" xfId="0" applyFill="1" applyBorder="1" applyAlignment="1">
      <alignment horizontal="center" vertical="top" wrapText="1"/>
    </xf>
    <xf numFmtId="0" fontId="0" fillId="2" borderId="45" xfId="0" applyFill="1" applyBorder="1" applyAlignment="1">
      <alignment horizontal="center" vertical="top" wrapText="1"/>
    </xf>
    <xf numFmtId="0" fontId="0" fillId="2" borderId="25" xfId="0" applyFill="1" applyBorder="1" applyAlignment="1">
      <alignment horizontal="center" vertical="top" wrapText="1"/>
    </xf>
    <xf numFmtId="0" fontId="0" fillId="2" borderId="2" xfId="0" applyFill="1" applyBorder="1" applyAlignment="1">
      <alignment horizontal="center" vertical="top" wrapText="1"/>
    </xf>
    <xf numFmtId="0" fontId="0" fillId="2" borderId="5" xfId="0" applyFill="1" applyBorder="1" applyAlignment="1">
      <alignment horizontal="center" vertical="top" wrapText="1"/>
    </xf>
    <xf numFmtId="0" fontId="0" fillId="5" borderId="56" xfId="0" applyFill="1" applyBorder="1" applyAlignment="1">
      <alignment horizontal="center" vertical="top" wrapText="1"/>
    </xf>
    <xf numFmtId="0" fontId="0" fillId="5" borderId="45" xfId="0" applyFill="1" applyBorder="1" applyAlignment="1">
      <alignment horizontal="center" vertical="top" wrapText="1"/>
    </xf>
    <xf numFmtId="0" fontId="0" fillId="0" borderId="45" xfId="0" applyBorder="1" applyAlignment="1">
      <alignment wrapText="1"/>
    </xf>
    <xf numFmtId="0" fontId="0" fillId="2" borderId="10"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57" xfId="0" applyFont="1" applyFill="1" applyBorder="1" applyAlignment="1">
      <alignment horizontal="center" vertical="center"/>
    </xf>
    <xf numFmtId="0" fontId="0" fillId="0" borderId="47" xfId="0" applyBorder="1" applyAlignment="1"/>
    <xf numFmtId="0" fontId="7" fillId="0" borderId="0" xfId="0" applyFont="1" applyAlignment="1"/>
    <xf numFmtId="0" fontId="7" fillId="0" borderId="0" xfId="0" applyFont="1" applyAlignment="1">
      <alignment horizontal="center" vertical="center"/>
    </xf>
    <xf numFmtId="2" fontId="7" fillId="0" borderId="50" xfId="0" applyNumberFormat="1" applyFont="1" applyBorder="1" applyAlignment="1">
      <alignment horizontal="right"/>
    </xf>
    <xf numFmtId="2" fontId="7" fillId="0" borderId="22" xfId="0" applyNumberFormat="1" applyFont="1" applyBorder="1" applyAlignment="1">
      <alignment horizontal="right"/>
    </xf>
    <xf numFmtId="2" fontId="7" fillId="0" borderId="9" xfId="0" applyNumberFormat="1" applyFont="1" applyBorder="1" applyAlignment="1">
      <alignment horizontal="right"/>
    </xf>
    <xf numFmtId="2" fontId="9" fillId="0" borderId="40" xfId="0" applyNumberFormat="1" applyFont="1" applyBorder="1"/>
    <xf numFmtId="0" fontId="7" fillId="0" borderId="22" xfId="0" applyFont="1" applyBorder="1"/>
    <xf numFmtId="0" fontId="7" fillId="0" borderId="9" xfId="0" applyFont="1" applyBorder="1"/>
    <xf numFmtId="10" fontId="7" fillId="0" borderId="22" xfId="0" applyNumberFormat="1" applyFont="1" applyBorder="1"/>
    <xf numFmtId="0" fontId="9" fillId="3" borderId="24" xfId="0" applyFont="1" applyFill="1" applyBorder="1" applyAlignment="1">
      <alignment horizontal="right"/>
    </xf>
    <xf numFmtId="0" fontId="9" fillId="3" borderId="25" xfId="0" applyFont="1" applyFill="1" applyBorder="1" applyAlignment="1">
      <alignment horizontal="right"/>
    </xf>
    <xf numFmtId="0" fontId="9" fillId="4" borderId="25" xfId="0" applyFont="1" applyFill="1" applyBorder="1" applyAlignment="1">
      <alignment horizontal="right"/>
    </xf>
    <xf numFmtId="0" fontId="9" fillId="3" borderId="4" xfId="0" applyFont="1" applyFill="1" applyBorder="1" applyAlignment="1">
      <alignment horizontal="center"/>
    </xf>
    <xf numFmtId="0" fontId="9" fillId="3" borderId="5" xfId="0" applyFont="1" applyFill="1" applyBorder="1" applyAlignment="1">
      <alignment horizontal="right"/>
    </xf>
    <xf numFmtId="0" fontId="9" fillId="4" borderId="5" xfId="0" applyFont="1" applyFill="1" applyBorder="1" applyAlignment="1">
      <alignment horizontal="right"/>
    </xf>
    <xf numFmtId="0" fontId="17" fillId="0" borderId="0" xfId="0" applyFont="1" applyAlignment="1">
      <alignment vertical="center"/>
    </xf>
    <xf numFmtId="0" fontId="4" fillId="0" borderId="0" xfId="0" applyFont="1" applyAlignment="1">
      <alignment horizontal="center" vertical="center" wrapText="1"/>
    </xf>
    <xf numFmtId="0" fontId="0" fillId="0" borderId="0" xfId="0" applyAlignment="1">
      <alignment vertical="center" wrapText="1"/>
    </xf>
    <xf numFmtId="0" fontId="0" fillId="6" borderId="0" xfId="0" applyFill="1"/>
    <xf numFmtId="0" fontId="4" fillId="13" borderId="26" xfId="0" applyFont="1" applyFill="1" applyBorder="1"/>
    <xf numFmtId="164" fontId="14" fillId="0" borderId="0" xfId="0" applyNumberFormat="1" applyFont="1"/>
    <xf numFmtId="0" fontId="18" fillId="0" borderId="0" xfId="0" applyFont="1" applyAlignment="1">
      <alignment vertical="center"/>
    </xf>
    <xf numFmtId="0" fontId="19" fillId="0" borderId="0" xfId="0" applyFont="1" applyAlignment="1">
      <alignment vertical="center"/>
    </xf>
    <xf numFmtId="18" fontId="0" fillId="0" borderId="0" xfId="0" applyNumberFormat="1" applyAlignment="1">
      <alignment vertical="center" wrapText="1"/>
    </xf>
    <xf numFmtId="0" fontId="0" fillId="13" borderId="0" xfId="0" applyFill="1"/>
    <xf numFmtId="0" fontId="4" fillId="0" borderId="0" xfId="0" applyFont="1" applyAlignment="1">
      <alignment horizontal="center" vertical="center"/>
    </xf>
    <xf numFmtId="0" fontId="4" fillId="0" borderId="39" xfId="0" applyFont="1" applyBorder="1" applyAlignment="1">
      <alignment horizontal="center" vertical="center"/>
    </xf>
    <xf numFmtId="0" fontId="4" fillId="0" borderId="53" xfId="0" applyFont="1" applyBorder="1" applyAlignment="1">
      <alignment horizontal="center" vertical="center"/>
    </xf>
    <xf numFmtId="0" fontId="1" fillId="4" borderId="50"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47" xfId="0" applyFont="1" applyFill="1" applyBorder="1" applyAlignment="1">
      <alignment horizontal="center" vertical="center"/>
    </xf>
    <xf numFmtId="0" fontId="1" fillId="4" borderId="9" xfId="0" applyFont="1" applyFill="1" applyBorder="1" applyAlignment="1">
      <alignment horizontal="center" vertical="center"/>
    </xf>
    <xf numFmtId="0" fontId="2" fillId="0" borderId="0" xfId="0" applyFont="1" applyAlignment="1">
      <alignment horizontal="center" vertical="center"/>
    </xf>
    <xf numFmtId="0" fontId="0" fillId="0" borderId="59" xfId="0" applyBorder="1"/>
    <xf numFmtId="0" fontId="0" fillId="4" borderId="23" xfId="0" applyFill="1" applyBorder="1" applyAlignment="1">
      <alignment horizontal="center"/>
    </xf>
    <xf numFmtId="0" fontId="9" fillId="0" borderId="24" xfId="0" applyFont="1" applyBorder="1"/>
    <xf numFmtId="0" fontId="9" fillId="0" borderId="25" xfId="0" applyFont="1" applyBorder="1"/>
    <xf numFmtId="0" fontId="7" fillId="4" borderId="0" xfId="0" applyFont="1" applyFill="1" applyBorder="1" applyAlignment="1">
      <alignment horizontal="center"/>
    </xf>
    <xf numFmtId="0" fontId="7" fillId="4" borderId="2" xfId="0" applyFont="1" applyFill="1" applyBorder="1" applyAlignment="1">
      <alignment horizontal="center"/>
    </xf>
    <xf numFmtId="0" fontId="1" fillId="4" borderId="59" xfId="0" applyFont="1" applyFill="1" applyBorder="1"/>
    <xf numFmtId="0" fontId="1" fillId="4" borderId="60" xfId="0" applyFont="1" applyFill="1" applyBorder="1"/>
    <xf numFmtId="0" fontId="0" fillId="0" borderId="12"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vertical="center"/>
    </xf>
    <xf numFmtId="10" fontId="1" fillId="4" borderId="47" xfId="0" applyNumberFormat="1" applyFont="1" applyFill="1" applyBorder="1" applyAlignment="1">
      <alignment horizontal="center" vertical="center"/>
    </xf>
    <xf numFmtId="10" fontId="1" fillId="4" borderId="9" xfId="0" applyNumberFormat="1" applyFont="1" applyFill="1" applyBorder="1" applyAlignment="1">
      <alignment horizontal="center" vertical="center"/>
    </xf>
    <xf numFmtId="9"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11" fillId="0" borderId="0" xfId="0" applyFont="1" applyAlignment="1">
      <alignment horizontal="center" vertical="center"/>
    </xf>
    <xf numFmtId="0" fontId="12" fillId="10" borderId="50" xfId="0" applyFont="1" applyFill="1" applyBorder="1" applyAlignment="1">
      <alignment horizontal="center" vertical="center"/>
    </xf>
    <xf numFmtId="0" fontId="12" fillId="10" borderId="22" xfId="0" applyFont="1" applyFill="1" applyBorder="1" applyAlignment="1">
      <alignment horizontal="center" vertical="center"/>
    </xf>
    <xf numFmtId="0" fontId="10" fillId="10" borderId="47" xfId="0" applyFont="1" applyFill="1" applyBorder="1" applyAlignment="1">
      <alignment horizontal="center" vertical="center"/>
    </xf>
    <xf numFmtId="0" fontId="10" fillId="10" borderId="9" xfId="0" applyFont="1" applyFill="1" applyBorder="1" applyAlignment="1">
      <alignment horizontal="center" vertical="center"/>
    </xf>
    <xf numFmtId="0" fontId="21" fillId="0" borderId="0" xfId="0" applyFont="1"/>
    <xf numFmtId="0" fontId="21" fillId="0" borderId="61" xfId="0" applyFont="1" applyBorder="1" applyAlignment="1">
      <alignment horizontal="left" vertical="center" wrapText="1"/>
    </xf>
    <xf numFmtId="0" fontId="22" fillId="0" borderId="0" xfId="0" applyFont="1"/>
    <xf numFmtId="0" fontId="21" fillId="0" borderId="0" xfId="0" applyFont="1" applyAlignment="1">
      <alignment horizontal="left" vertical="center"/>
    </xf>
    <xf numFmtId="0" fontId="21" fillId="0" borderId="0" xfId="0" applyFont="1" applyAlignment="1">
      <alignment horizontal="center"/>
    </xf>
    <xf numFmtId="0" fontId="0" fillId="5" borderId="25" xfId="0" applyFill="1" applyBorder="1" applyAlignment="1">
      <alignment horizontal="center" vertical="top" wrapText="1"/>
    </xf>
    <xf numFmtId="0" fontId="0" fillId="0" borderId="1" xfId="0" applyBorder="1" applyAlignment="1">
      <alignment vertical="top" wrapText="1"/>
    </xf>
    <xf numFmtId="0" fontId="0" fillId="5" borderId="0" xfId="0" applyFill="1" applyBorder="1"/>
    <xf numFmtId="0" fontId="0" fillId="5" borderId="1" xfId="0" applyFill="1" applyBorder="1" applyAlignment="1">
      <alignment horizontal="center" vertical="center" wrapText="1"/>
    </xf>
    <xf numFmtId="0" fontId="0" fillId="14" borderId="6" xfId="0" applyFill="1" applyBorder="1" applyAlignment="1">
      <alignment horizontal="center" vertical="top" wrapText="1"/>
    </xf>
    <xf numFmtId="0" fontId="0" fillId="14" borderId="56" xfId="0" applyFill="1" applyBorder="1" applyAlignment="1">
      <alignment horizontal="center" vertical="top" wrapText="1"/>
    </xf>
    <xf numFmtId="0" fontId="0" fillId="14" borderId="45" xfId="0" applyFill="1" applyBorder="1" applyAlignment="1">
      <alignment horizontal="center" vertical="top" wrapText="1"/>
    </xf>
    <xf numFmtId="0" fontId="0" fillId="14" borderId="34" xfId="0" applyFill="1" applyBorder="1" applyAlignment="1">
      <alignment horizontal="center" vertical="top" wrapText="1"/>
    </xf>
    <xf numFmtId="0" fontId="0" fillId="14" borderId="54" xfId="0" applyFill="1" applyBorder="1"/>
    <xf numFmtId="0" fontId="0" fillId="14" borderId="32" xfId="0" applyFill="1" applyBorder="1" applyAlignment="1">
      <alignment horizontal="center" vertical="top" wrapText="1"/>
    </xf>
    <xf numFmtId="0" fontId="0" fillId="14" borderId="41" xfId="0" applyFill="1" applyBorder="1"/>
    <xf numFmtId="0" fontId="0" fillId="14" borderId="41" xfId="0" applyFill="1" applyBorder="1" applyAlignment="1">
      <alignment wrapText="1"/>
    </xf>
    <xf numFmtId="0" fontId="0" fillId="14" borderId="42" xfId="0" applyFill="1" applyBorder="1"/>
    <xf numFmtId="0" fontId="0" fillId="14" borderId="35" xfId="0" applyFill="1" applyBorder="1" applyAlignment="1">
      <alignment horizontal="center" vertical="top" wrapText="1"/>
    </xf>
    <xf numFmtId="0" fontId="0" fillId="15" borderId="6" xfId="0" applyFill="1" applyBorder="1" applyAlignment="1">
      <alignment horizontal="center" wrapText="1"/>
    </xf>
    <xf numFmtId="0" fontId="0" fillId="15" borderId="24" xfId="0" applyFont="1" applyFill="1" applyBorder="1"/>
    <xf numFmtId="0" fontId="0" fillId="15" borderId="56" xfId="0" applyFill="1" applyBorder="1" applyAlignment="1">
      <alignment horizontal="center" wrapText="1"/>
    </xf>
    <xf numFmtId="0" fontId="0" fillId="15" borderId="0" xfId="0" applyFont="1" applyFill="1" applyBorder="1"/>
    <xf numFmtId="0" fontId="0" fillId="15" borderId="0" xfId="0" applyFill="1" applyBorder="1"/>
    <xf numFmtId="0" fontId="0" fillId="15" borderId="45" xfId="0" applyFill="1" applyBorder="1" applyAlignment="1">
      <alignment horizontal="center" wrapText="1"/>
    </xf>
    <xf numFmtId="0" fontId="0" fillId="15" borderId="4" xfId="0" applyFill="1" applyBorder="1"/>
    <xf numFmtId="0" fontId="0" fillId="14" borderId="27" xfId="0" applyFill="1" applyBorder="1" applyAlignment="1">
      <alignment horizontal="center" vertical="center" wrapText="1"/>
    </xf>
    <xf numFmtId="0" fontId="0" fillId="14" borderId="57" xfId="0" applyFill="1" applyBorder="1" applyAlignment="1">
      <alignment horizontal="center" vertical="center" wrapText="1"/>
    </xf>
    <xf numFmtId="0" fontId="0" fillId="14" borderId="10" xfId="0" applyFill="1" applyBorder="1" applyAlignment="1">
      <alignment horizontal="center" vertical="center" wrapText="1"/>
    </xf>
    <xf numFmtId="0" fontId="0" fillId="14" borderId="24" xfId="0" applyFill="1" applyBorder="1" applyAlignment="1">
      <alignment horizontal="center"/>
    </xf>
    <xf numFmtId="0" fontId="0" fillId="14" borderId="0" xfId="0" applyFill="1" applyBorder="1" applyAlignment="1">
      <alignment horizontal="center"/>
    </xf>
    <xf numFmtId="0" fontId="0" fillId="14" borderId="4" xfId="0" applyFill="1" applyBorder="1" applyAlignment="1">
      <alignment horizontal="center"/>
    </xf>
    <xf numFmtId="0" fontId="0" fillId="14" borderId="25" xfId="0" applyFill="1" applyBorder="1" applyAlignment="1">
      <alignment horizontal="center"/>
    </xf>
    <xf numFmtId="0" fontId="0" fillId="14" borderId="2" xfId="0" applyFill="1" applyBorder="1" applyAlignment="1">
      <alignment horizontal="center"/>
    </xf>
    <xf numFmtId="0" fontId="0" fillId="14" borderId="5" xfId="0" applyFill="1" applyBorder="1" applyAlignment="1">
      <alignment horizontal="center"/>
    </xf>
    <xf numFmtId="0" fontId="0" fillId="3" borderId="11" xfId="0" applyFont="1" applyFill="1" applyBorder="1"/>
    <xf numFmtId="0" fontId="7" fillId="3" borderId="9" xfId="0" applyFont="1" applyFill="1" applyBorder="1" applyAlignment="1" applyProtection="1">
      <alignment horizontal="left" vertical="center"/>
      <protection locked="0"/>
    </xf>
    <xf numFmtId="0" fontId="7" fillId="3" borderId="9" xfId="0" applyFont="1" applyFill="1" applyBorder="1" applyAlignment="1" applyProtection="1">
      <alignment horizontal="left" vertical="center" wrapText="1"/>
    </xf>
    <xf numFmtId="0" fontId="0" fillId="0" borderId="0" xfId="0" applyAlignment="1">
      <alignment vertical="center" wrapText="1"/>
    </xf>
    <xf numFmtId="0" fontId="0" fillId="15" borderId="23" xfId="0" applyFill="1" applyBorder="1" applyAlignment="1">
      <alignment horizontal="center" vertical="center"/>
    </xf>
    <xf numFmtId="0" fontId="0" fillId="15" borderId="1" xfId="0" applyFill="1" applyBorder="1" applyAlignment="1">
      <alignment horizontal="center" vertical="center"/>
    </xf>
    <xf numFmtId="0" fontId="0" fillId="15" borderId="3" xfId="0" applyFill="1" applyBorder="1" applyAlignment="1">
      <alignment horizontal="center" vertical="center"/>
    </xf>
    <xf numFmtId="0" fontId="0" fillId="15" borderId="0" xfId="0" applyFill="1" applyBorder="1" applyAlignment="1">
      <alignment horizontal="center"/>
    </xf>
    <xf numFmtId="0" fontId="0" fillId="15" borderId="24" xfId="0" applyFill="1" applyBorder="1" applyAlignment="1">
      <alignment horizontal="center"/>
    </xf>
    <xf numFmtId="0" fontId="0" fillId="15" borderId="2" xfId="0" applyFill="1" applyBorder="1" applyAlignment="1">
      <alignment horizontal="center"/>
    </xf>
    <xf numFmtId="0" fontId="0" fillId="15" borderId="4" xfId="0" applyFill="1" applyBorder="1" applyAlignment="1">
      <alignment horizontal="center"/>
    </xf>
    <xf numFmtId="0" fontId="0" fillId="15" borderId="5" xfId="0" applyFill="1" applyBorder="1" applyAlignment="1">
      <alignment horizontal="center"/>
    </xf>
    <xf numFmtId="0" fontId="0" fillId="3" borderId="9" xfId="0" applyFont="1" applyFill="1" applyBorder="1"/>
    <xf numFmtId="0" fontId="0" fillId="3" borderId="9" xfId="0" applyFill="1" applyBorder="1"/>
    <xf numFmtId="0" fontId="1" fillId="3" borderId="11" xfId="0" applyFont="1" applyFill="1" applyBorder="1"/>
    <xf numFmtId="0" fontId="1" fillId="3" borderId="9"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wrapText="1"/>
    </xf>
    <xf numFmtId="0" fontId="0" fillId="2" borderId="11" xfId="0" applyFont="1" applyFill="1" applyBorder="1"/>
    <xf numFmtId="0" fontId="7" fillId="2" borderId="9" xfId="0" applyFont="1" applyFill="1" applyBorder="1" applyAlignment="1" applyProtection="1">
      <alignment horizontal="left" vertical="center"/>
      <protection locked="0"/>
    </xf>
    <xf numFmtId="0" fontId="0" fillId="2" borderId="9" xfId="0" applyFill="1" applyBorder="1"/>
    <xf numFmtId="0" fontId="1" fillId="2" borderId="11" xfId="0" applyFont="1" applyFill="1" applyBorder="1"/>
    <xf numFmtId="0" fontId="1" fillId="2" borderId="9" xfId="0" applyFont="1" applyFill="1" applyBorder="1" applyAlignment="1" applyProtection="1">
      <alignment horizontal="left" vertical="center"/>
      <protection locked="0"/>
    </xf>
    <xf numFmtId="0" fontId="1" fillId="2" borderId="9" xfId="0" applyFont="1" applyFill="1" applyBorder="1"/>
    <xf numFmtId="0" fontId="0" fillId="3" borderId="0" xfId="0" applyFill="1"/>
    <xf numFmtId="9" fontId="0" fillId="0" borderId="0" xfId="0" applyNumberFormat="1" applyAlignment="1">
      <alignment vertical="center" wrapText="1"/>
    </xf>
    <xf numFmtId="0" fontId="4" fillId="4" borderId="0" xfId="0" applyFont="1" applyFill="1" applyAlignment="1">
      <alignment horizontal="center" wrapText="1"/>
    </xf>
    <xf numFmtId="0" fontId="1" fillId="4" borderId="43" xfId="0" applyFont="1" applyFill="1" applyBorder="1" applyAlignment="1">
      <alignment horizontal="center"/>
    </xf>
    <xf numFmtId="0" fontId="1" fillId="4" borderId="44" xfId="0"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1" fillId="4" borderId="9" xfId="0" applyFont="1" applyFill="1" applyBorder="1" applyAlignment="1">
      <alignment horizontal="center"/>
    </xf>
    <xf numFmtId="0" fontId="1" fillId="4" borderId="12" xfId="0" applyFont="1" applyFill="1" applyBorder="1" applyAlignment="1">
      <alignment horizontal="center"/>
    </xf>
    <xf numFmtId="0" fontId="1" fillId="4" borderId="14" xfId="0" applyFont="1" applyFill="1" applyBorder="1" applyAlignment="1">
      <alignment horizontal="center"/>
    </xf>
    <xf numFmtId="0" fontId="1" fillId="4" borderId="15" xfId="0" applyFont="1" applyFill="1" applyBorder="1" applyAlignment="1">
      <alignment horizont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 fillId="4" borderId="28" xfId="0" applyFont="1" applyFill="1" applyBorder="1" applyAlignment="1">
      <alignment horizontal="center"/>
    </xf>
    <xf numFmtId="0" fontId="1" fillId="4" borderId="41" xfId="0" applyFont="1" applyFill="1" applyBorder="1" applyAlignment="1">
      <alignment horizontal="center"/>
    </xf>
    <xf numFmtId="0" fontId="1" fillId="4" borderId="29" xfId="0" applyFont="1" applyFill="1"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0" xfId="0" applyAlignment="1">
      <alignment horizontal="left" vertical="center" wrapText="1"/>
    </xf>
    <xf numFmtId="0" fontId="0" fillId="4" borderId="23" xfId="0" applyFill="1" applyBorder="1" applyAlignment="1">
      <alignment horizontal="center" vertical="top"/>
    </xf>
    <xf numFmtId="0" fontId="0" fillId="4" borderId="24" xfId="0" applyFill="1" applyBorder="1" applyAlignment="1">
      <alignment horizontal="center" vertical="top"/>
    </xf>
    <xf numFmtId="0" fontId="0" fillId="4" borderId="25" xfId="0" applyFill="1" applyBorder="1" applyAlignment="1">
      <alignment horizontal="center" vertical="top"/>
    </xf>
    <xf numFmtId="0" fontId="0" fillId="4" borderId="1" xfId="0" applyFill="1" applyBorder="1" applyAlignment="1">
      <alignment horizontal="center" vertical="top"/>
    </xf>
    <xf numFmtId="0" fontId="0" fillId="4" borderId="0" xfId="0" applyFill="1" applyBorder="1" applyAlignment="1">
      <alignment horizontal="center" vertical="top"/>
    </xf>
    <xf numFmtId="0" fontId="0" fillId="4" borderId="2" xfId="0" applyFill="1" applyBorder="1" applyAlignment="1">
      <alignment horizontal="center" vertical="top"/>
    </xf>
    <xf numFmtId="0" fontId="0" fillId="4" borderId="3" xfId="0" applyFill="1" applyBorder="1" applyAlignment="1">
      <alignment horizontal="center" vertical="top"/>
    </xf>
    <xf numFmtId="0" fontId="0" fillId="4" borderId="4" xfId="0" applyFill="1" applyBorder="1" applyAlignment="1">
      <alignment horizontal="center" vertical="top"/>
    </xf>
    <xf numFmtId="0" fontId="0" fillId="4" borderId="5" xfId="0" applyFill="1" applyBorder="1" applyAlignment="1">
      <alignment horizontal="center" vertical="top"/>
    </xf>
    <xf numFmtId="0" fontId="1" fillId="4" borderId="13" xfId="0" applyFont="1" applyFill="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 fillId="4" borderId="11" xfId="0" applyFont="1" applyFill="1" applyBorder="1" applyAlignment="1">
      <alignment horizontal="center"/>
    </xf>
    <xf numFmtId="0" fontId="1" fillId="4" borderId="38" xfId="0" applyFont="1" applyFill="1" applyBorder="1" applyAlignment="1">
      <alignment horizontal="center"/>
    </xf>
    <xf numFmtId="0" fontId="1" fillId="4" borderId="42" xfId="0" applyFont="1" applyFill="1" applyBorder="1" applyAlignment="1">
      <alignment horizontal="center"/>
    </xf>
    <xf numFmtId="0" fontId="1" fillId="4" borderId="33" xfId="0" applyFont="1" applyFill="1" applyBorder="1" applyAlignment="1">
      <alignment horizont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7" borderId="0" xfId="0" applyFont="1" applyFill="1" applyAlignment="1">
      <alignment horizontal="center"/>
    </xf>
    <xf numFmtId="0" fontId="4" fillId="0" borderId="11" xfId="0" applyFont="1" applyBorder="1" applyAlignment="1">
      <alignment horizontal="center"/>
    </xf>
    <xf numFmtId="0" fontId="4" fillId="0" borderId="9" xfId="0" applyFont="1" applyBorder="1" applyAlignment="1">
      <alignment horizontal="center"/>
    </xf>
    <xf numFmtId="0" fontId="4" fillId="0" borderId="12" xfId="0" applyFont="1" applyBorder="1" applyAlignment="1">
      <alignment horizontal="center"/>
    </xf>
    <xf numFmtId="0" fontId="0" fillId="0" borderId="6" xfId="0" applyBorder="1" applyAlignment="1">
      <alignment horizontal="center" wrapText="1"/>
    </xf>
    <xf numFmtId="0" fontId="0" fillId="0" borderId="45" xfId="0" applyBorder="1" applyAlignment="1">
      <alignment horizontal="center" wrapText="1"/>
    </xf>
    <xf numFmtId="0" fontId="1" fillId="4" borderId="55" xfId="0" applyFont="1" applyFill="1" applyBorder="1" applyAlignment="1">
      <alignment horizontal="center" vertical="center" wrapText="1"/>
    </xf>
    <xf numFmtId="0" fontId="1" fillId="4" borderId="56"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45" xfId="0" applyFont="1" applyFill="1" applyBorder="1" applyAlignment="1">
      <alignment horizontal="center" vertical="center"/>
    </xf>
    <xf numFmtId="0" fontId="9" fillId="0" borderId="0" xfId="0" applyFont="1" applyAlignment="1">
      <alignment horizontal="center"/>
    </xf>
    <xf numFmtId="0" fontId="7" fillId="4" borderId="0" xfId="0" applyFont="1" applyFill="1" applyAlignment="1">
      <alignment horizontal="center"/>
    </xf>
    <xf numFmtId="0" fontId="9" fillId="0" borderId="17" xfId="0" applyFont="1" applyBorder="1" applyAlignment="1">
      <alignment horizontal="center" wrapText="1"/>
    </xf>
    <xf numFmtId="0" fontId="9" fillId="0" borderId="14" xfId="0" applyFont="1" applyBorder="1" applyAlignment="1">
      <alignment horizontal="center" wrapText="1"/>
    </xf>
    <xf numFmtId="0" fontId="4" fillId="0" borderId="18" xfId="0" applyFont="1" applyBorder="1" applyAlignment="1">
      <alignment horizontal="center" wrapText="1"/>
    </xf>
    <xf numFmtId="0" fontId="4" fillId="0" borderId="15" xfId="0" applyFont="1" applyBorder="1" applyAlignment="1">
      <alignment horizontal="center" wrapText="1"/>
    </xf>
    <xf numFmtId="0" fontId="9" fillId="0" borderId="17" xfId="0" applyFont="1" applyBorder="1" applyAlignment="1">
      <alignment horizontal="center"/>
    </xf>
    <xf numFmtId="0" fontId="9" fillId="0" borderId="14" xfId="0" applyFont="1" applyBorder="1" applyAlignment="1">
      <alignment horizontal="center"/>
    </xf>
    <xf numFmtId="0" fontId="9" fillId="0" borderId="16" xfId="0" applyFont="1" applyBorder="1" applyAlignment="1">
      <alignment horizontal="center"/>
    </xf>
    <xf numFmtId="0" fontId="9" fillId="0" borderId="13" xfId="0" applyFont="1" applyBorder="1" applyAlignment="1">
      <alignment horizontal="center"/>
    </xf>
    <xf numFmtId="0" fontId="10" fillId="10" borderId="55" xfId="0" applyFont="1" applyFill="1" applyBorder="1" applyAlignment="1">
      <alignment horizontal="center" vertical="center" wrapText="1"/>
    </xf>
    <xf numFmtId="0" fontId="10" fillId="10" borderId="56" xfId="0" applyFont="1" applyFill="1" applyBorder="1" applyAlignment="1">
      <alignment horizontal="center" vertical="center" wrapText="1"/>
    </xf>
    <xf numFmtId="0" fontId="10" fillId="10" borderId="45" xfId="0" applyFont="1" applyFill="1" applyBorder="1" applyAlignment="1">
      <alignment horizontal="center" vertical="center" wrapText="1"/>
    </xf>
    <xf numFmtId="0" fontId="10" fillId="10" borderId="58" xfId="0" applyFont="1" applyFill="1" applyBorder="1" applyAlignment="1">
      <alignment horizontal="center" vertical="center"/>
    </xf>
    <xf numFmtId="0" fontId="10" fillId="10" borderId="36" xfId="0" applyFont="1" applyFill="1" applyBorder="1" applyAlignment="1">
      <alignment horizontal="center" vertical="center"/>
    </xf>
    <xf numFmtId="0" fontId="10" fillId="10" borderId="39" xfId="0" applyFont="1" applyFill="1" applyBorder="1" applyAlignment="1">
      <alignment horizontal="center" vertical="center"/>
    </xf>
    <xf numFmtId="0" fontId="9" fillId="0" borderId="0" xfId="0" applyFont="1" applyAlignment="1">
      <alignment horizontal="center" vertical="center"/>
    </xf>
    <xf numFmtId="0" fontId="0" fillId="4" borderId="4" xfId="0" applyFill="1" applyBorder="1" applyAlignment="1">
      <alignment horizontal="center" vertical="center"/>
    </xf>
    <xf numFmtId="10" fontId="16" fillId="6" borderId="0" xfId="0" applyNumberFormat="1" applyFont="1" applyFill="1" applyAlignment="1">
      <alignment horizontal="center" vertical="center"/>
    </xf>
    <xf numFmtId="0" fontId="10" fillId="10" borderId="17"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48" xfId="0" applyBorder="1" applyAlignment="1">
      <alignment horizontal="center" vertical="center" wrapText="1"/>
    </xf>
    <xf numFmtId="0" fontId="9" fillId="0" borderId="0" xfId="0" applyFont="1" applyAlignment="1">
      <alignment horizontal="center" vertical="center" wrapText="1"/>
    </xf>
    <xf numFmtId="0" fontId="4" fillId="9" borderId="0" xfId="0" applyFont="1" applyFill="1" applyAlignment="1">
      <alignment horizontal="center" vertical="center" wrapText="1"/>
    </xf>
    <xf numFmtId="0" fontId="9" fillId="3" borderId="23" xfId="0" applyFont="1" applyFill="1" applyBorder="1" applyAlignment="1">
      <alignment horizontal="center"/>
    </xf>
    <xf numFmtId="0" fontId="9" fillId="3" borderId="3" xfId="0" applyFont="1" applyFill="1" applyBorder="1" applyAlignment="1">
      <alignment horizontal="center"/>
    </xf>
    <xf numFmtId="0" fontId="4" fillId="3" borderId="23" xfId="0" applyFont="1" applyFill="1" applyBorder="1" applyAlignment="1">
      <alignment horizontal="center"/>
    </xf>
    <xf numFmtId="0" fontId="4" fillId="3" borderId="3" xfId="0" applyFont="1" applyFill="1" applyBorder="1" applyAlignment="1">
      <alignment horizontal="center"/>
    </xf>
    <xf numFmtId="0" fontId="4" fillId="8" borderId="8" xfId="0" applyFont="1" applyFill="1" applyBorder="1" applyAlignment="1">
      <alignment horizontal="center"/>
    </xf>
    <xf numFmtId="0" fontId="4" fillId="8" borderId="49" xfId="0" applyFont="1" applyFill="1" applyBorder="1" applyAlignment="1">
      <alignment horizontal="center"/>
    </xf>
    <xf numFmtId="0" fontId="9" fillId="4" borderId="23" xfId="0" applyFont="1" applyFill="1" applyBorder="1" applyAlignment="1">
      <alignment horizontal="center"/>
    </xf>
    <xf numFmtId="0" fontId="9" fillId="4" borderId="3" xfId="0" applyFont="1" applyFill="1" applyBorder="1" applyAlignment="1">
      <alignment horizontal="center"/>
    </xf>
    <xf numFmtId="0" fontId="0" fillId="0" borderId="0" xfId="0" applyAlignment="1">
      <alignment vertical="center" wrapText="1"/>
    </xf>
    <xf numFmtId="0" fontId="0" fillId="0" borderId="0" xfId="0" applyAlignment="1">
      <alignment horizontal="center" wrapText="1"/>
    </xf>
    <xf numFmtId="0" fontId="0" fillId="0" borderId="24" xfId="0" applyBorder="1" applyAlignment="1">
      <alignment horizontal="left" wrapText="1"/>
    </xf>
    <xf numFmtId="0" fontId="0" fillId="0" borderId="0" xfId="0" applyBorder="1" applyAlignment="1">
      <alignment horizontal="left" wrapText="1"/>
    </xf>
    <xf numFmtId="0" fontId="0" fillId="0" borderId="24" xfId="0" applyBorder="1" applyAlignment="1">
      <alignment horizontal="center" wrapText="1"/>
    </xf>
    <xf numFmtId="0" fontId="0" fillId="0" borderId="0" xfId="0" applyBorder="1" applyAlignment="1">
      <alignment horizontal="center" wrapText="1"/>
    </xf>
    <xf numFmtId="0" fontId="0" fillId="0" borderId="25" xfId="0" applyBorder="1" applyAlignment="1">
      <alignment horizontal="center" vertical="top" wrapText="1"/>
    </xf>
    <xf numFmtId="0" fontId="0" fillId="0" borderId="2" xfId="0" applyBorder="1" applyAlignment="1">
      <alignment horizontal="center" vertical="top" wrapText="1"/>
    </xf>
    <xf numFmtId="0" fontId="0" fillId="0" borderId="5" xfId="0" applyBorder="1" applyAlignment="1">
      <alignment horizontal="center" vertical="top" wrapText="1"/>
    </xf>
  </cellXfs>
  <cellStyles count="2">
    <cellStyle name="Normal" xfId="0" builtinId="0"/>
    <cellStyle name="Normal 2" xfId="1"/>
  </cellStyles>
  <dxfs count="15">
    <dxf>
      <font>
        <b val="0"/>
        <i val="0"/>
        <strike val="0"/>
        <condense val="0"/>
        <extend val="0"/>
        <outline val="0"/>
        <shadow val="0"/>
        <u val="none"/>
        <vertAlign val="baseline"/>
        <sz val="11"/>
        <color auto="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4" tint="-0.249977111117893"/>
        <name val="Calibri"/>
        <scheme val="minor"/>
      </font>
      <numFmt numFmtId="14" formatCode="0.00%"/>
      <fill>
        <patternFill patternType="solid">
          <fgColor indexed="64"/>
          <bgColor theme="6"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4" tint="-0.249977111117893"/>
        <name val="Calibri"/>
        <scheme val="minor"/>
      </font>
      <numFmt numFmtId="14" formatCode="0.00%"/>
      <fill>
        <patternFill patternType="solid">
          <fgColor indexed="64"/>
          <bgColor theme="6" tint="0.79998168889431442"/>
        </patternFill>
      </fill>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Calibri"/>
        <scheme val="minor"/>
      </font>
      <numFmt numFmtId="0" formatCode="General"/>
      <fill>
        <patternFill patternType="solid">
          <fgColor indexed="64"/>
          <bgColor theme="7" tint="0.79998168889431442"/>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scheme val="minor"/>
      </font>
      <numFmt numFmtId="0" formatCode="General"/>
      <fill>
        <patternFill patternType="solid">
          <fgColor indexed="64"/>
          <bgColor theme="7" tint="0.79998168889431442"/>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4" tint="-0.249977111117893"/>
        <name val="Calibri"/>
        <scheme val="minor"/>
      </font>
      <fill>
        <patternFill patternType="solid">
          <fgColor indexed="64"/>
          <bgColor theme="6" tint="0.79998168889431442"/>
        </patternFill>
      </fill>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4" tint="-0.249977111117893"/>
        <name val="Calibri"/>
        <scheme val="minor"/>
      </font>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4" tint="-0.249977111117893"/>
        <name val="Calibri"/>
        <scheme val="minor"/>
      </font>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4" tint="-0.249977111117893"/>
        <name val="Calibri"/>
        <scheme val="minor"/>
      </font>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4" tint="-0.249977111117893"/>
        <name val="Calibri"/>
        <scheme val="minor"/>
      </font>
      <fill>
        <patternFill patternType="solid">
          <fgColor indexed="64"/>
          <bgColor theme="6"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2" tint="-9.9978637043366805E-2"/>
        <name val="Calibri"/>
        <scheme val="minor"/>
      </font>
    </dxf>
    <dxf>
      <font>
        <b/>
        <i val="0"/>
        <strike val="0"/>
        <condense val="0"/>
        <extend val="0"/>
        <outline val="0"/>
        <shadow val="0"/>
        <u val="none"/>
        <vertAlign val="baseline"/>
        <sz val="11"/>
        <color theme="1"/>
        <name val="Calibri"/>
        <scheme val="minor"/>
      </font>
      <numFmt numFmtId="14" formatCode="0.0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8</xdr:row>
      <xdr:rowOff>76200</xdr:rowOff>
    </xdr:from>
    <xdr:to>
      <xdr:col>6</xdr:col>
      <xdr:colOff>43950</xdr:colOff>
      <xdr:row>13</xdr:row>
      <xdr:rowOff>88783</xdr:rowOff>
    </xdr:to>
    <xdr:pic>
      <xdr:nvPicPr>
        <xdr:cNvPr id="2" name="Ima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615950" y="1549400"/>
          <a:ext cx="4000000" cy="933333"/>
        </a:xfrm>
        <a:prstGeom prst="rect">
          <a:avLst/>
        </a:prstGeom>
      </xdr:spPr>
    </xdr:pic>
    <xdr:clientData/>
  </xdr:twoCellAnchor>
</xdr:wsDr>
</file>

<file path=xl/tables/table1.xml><?xml version="1.0" encoding="utf-8"?>
<table xmlns="http://schemas.openxmlformats.org/spreadsheetml/2006/main" id="4" name="Tableau4" displayName="Tableau4" ref="B3:M44" totalsRowShown="0" headerRowDxfId="14" dataDxfId="13" tableBorderDxfId="12">
  <autoFilter ref="B3:M44"/>
  <sortState ref="B4:M26">
    <sortCondition ref="B3:B26"/>
  </sortState>
  <tableColumns count="12">
    <tableColumn id="1" name="Question" dataDxfId="11"/>
    <tableColumn id="2" name="Colonne1" dataDxfId="10">
      <calculatedColumnFormula>'3. Scénario'!I6</calculatedColumnFormula>
    </tableColumn>
    <tableColumn id="3" name="Action" dataDxfId="9">
      <calculatedColumnFormula>'3. Scénario'!J15</calculatedColumnFormula>
    </tableColumn>
    <tableColumn id="4" name="Désignation de l'action" dataDxfId="8">
      <calculatedColumnFormula>'3. Scénario'!K6</calculatedColumnFormula>
    </tableColumn>
    <tableColumn id="5" name="Critères / attendus" dataDxfId="7">
      <calculatedColumnFormula>'3. Scénario'!L6</calculatedColumnFormula>
    </tableColumn>
    <tableColumn id="6" name="1" dataDxfId="6">
      <calculatedColumnFormula>IF(AX4=0,"X","")</calculatedColumnFormula>
    </tableColumn>
    <tableColumn id="7" name="2" dataDxfId="5">
      <calculatedColumnFormula>IF(AX4&lt;&gt;0,"X","")</calculatedColumnFormula>
    </tableColumn>
    <tableColumn id="10" name="C11" dataDxfId="4">
      <calculatedColumnFormula>'3. Scénario'!N6</calculatedColumnFormula>
    </tableColumn>
    <tableColumn id="11" name="C12" dataDxfId="3">
      <calculatedColumnFormula>'3. Scénario'!O6</calculatedColumnFormula>
    </tableColumn>
    <tableColumn id="14" name="Niveau " dataDxfId="2">
      <calculatedColumnFormula>IF(G4&lt;&gt;"",0,0)+IF(H4&lt;&gt;"",1,0)</calculatedColumnFormula>
    </tableColumn>
    <tableColumn id="15" name="C-11" dataDxfId="1">
      <calculatedColumnFormula>I4*K4</calculatedColumnFormula>
    </tableColumn>
    <tableColumn id="16" name="C-12" dataDxfId="0">
      <calculatedColumnFormula>J4*K4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workbookViewId="0">
      <selection activeCell="H48" sqref="H48"/>
    </sheetView>
  </sheetViews>
  <sheetFormatPr baseColWidth="10" defaultRowHeight="15" x14ac:dyDescent="0.25"/>
  <sheetData>
    <row r="2" spans="1:6" x14ac:dyDescent="0.25">
      <c r="B2" s="8" t="s">
        <v>315</v>
      </c>
    </row>
    <row r="3" spans="1:6" x14ac:dyDescent="0.25">
      <c r="B3" s="8" t="s">
        <v>316</v>
      </c>
      <c r="E3" s="196" t="s">
        <v>349</v>
      </c>
    </row>
    <row r="5" spans="1:6" x14ac:dyDescent="0.25">
      <c r="A5" s="8" t="s">
        <v>226</v>
      </c>
      <c r="B5" s="8" t="s">
        <v>227</v>
      </c>
    </row>
    <row r="6" spans="1:6" x14ac:dyDescent="0.25">
      <c r="A6" t="s">
        <v>239</v>
      </c>
      <c r="B6" t="s">
        <v>228</v>
      </c>
    </row>
    <row r="7" spans="1:6" x14ac:dyDescent="0.25">
      <c r="A7" t="s">
        <v>240</v>
      </c>
      <c r="B7" s="77" t="s">
        <v>229</v>
      </c>
      <c r="C7" s="59"/>
      <c r="D7" s="59"/>
      <c r="E7" s="59"/>
      <c r="F7" s="59"/>
    </row>
    <row r="8" spans="1:6" x14ac:dyDescent="0.25">
      <c r="B8" t="s">
        <v>265</v>
      </c>
    </row>
    <row r="15" spans="1:6" x14ac:dyDescent="0.25">
      <c r="A15" t="s">
        <v>241</v>
      </c>
      <c r="B15" t="s">
        <v>242</v>
      </c>
    </row>
    <row r="17" spans="1:14" x14ac:dyDescent="0.25">
      <c r="A17" s="8" t="s">
        <v>230</v>
      </c>
      <c r="B17" s="8" t="s">
        <v>231</v>
      </c>
    </row>
    <row r="18" spans="1:14" ht="14.65" customHeight="1" x14ac:dyDescent="0.25">
      <c r="A18" t="s">
        <v>236</v>
      </c>
      <c r="B18" t="s">
        <v>233</v>
      </c>
      <c r="E18" s="17"/>
      <c r="F18" s="17"/>
      <c r="G18" s="17"/>
      <c r="H18" s="17"/>
      <c r="I18" s="17"/>
      <c r="J18" s="17"/>
      <c r="K18" s="17"/>
      <c r="L18" s="17"/>
      <c r="M18" s="17"/>
      <c r="N18" s="17"/>
    </row>
    <row r="19" spans="1:14" ht="14.65" customHeight="1" x14ac:dyDescent="0.25">
      <c r="A19" t="s">
        <v>237</v>
      </c>
      <c r="B19" s="285" t="s">
        <v>232</v>
      </c>
      <c r="C19" s="285"/>
      <c r="D19" s="285"/>
      <c r="E19" s="285"/>
      <c r="F19" s="285"/>
      <c r="G19" s="285"/>
      <c r="H19" s="285"/>
      <c r="I19" s="285"/>
      <c r="J19" s="285"/>
      <c r="K19" s="285"/>
      <c r="L19" s="17"/>
      <c r="M19" s="17"/>
      <c r="N19" s="17"/>
    </row>
    <row r="20" spans="1:14" x14ac:dyDescent="0.25">
      <c r="B20" s="285"/>
      <c r="C20" s="285"/>
      <c r="D20" s="285"/>
      <c r="E20" s="285"/>
      <c r="F20" s="285"/>
      <c r="G20" s="285"/>
      <c r="H20" s="285"/>
      <c r="I20" s="285"/>
      <c r="J20" s="285"/>
      <c r="K20" s="285"/>
      <c r="L20" s="17"/>
      <c r="M20" s="17"/>
      <c r="N20" s="17"/>
    </row>
    <row r="21" spans="1:14" x14ac:dyDescent="0.25">
      <c r="A21" t="s">
        <v>238</v>
      </c>
      <c r="B21" t="s">
        <v>234</v>
      </c>
    </row>
    <row r="22" spans="1:14" ht="14.65" customHeight="1" x14ac:dyDescent="0.25">
      <c r="B22" s="285" t="s">
        <v>248</v>
      </c>
      <c r="C22" s="285"/>
      <c r="D22" s="285"/>
      <c r="E22" s="285"/>
      <c r="F22" s="285"/>
      <c r="G22" s="285"/>
      <c r="H22" s="285"/>
      <c r="I22" s="285"/>
      <c r="J22" s="285"/>
      <c r="K22" s="285"/>
    </row>
    <row r="23" spans="1:14" x14ac:dyDescent="0.25">
      <c r="A23" t="s">
        <v>247</v>
      </c>
      <c r="B23" t="s">
        <v>235</v>
      </c>
    </row>
    <row r="26" spans="1:14" x14ac:dyDescent="0.25">
      <c r="A26" s="8" t="s">
        <v>249</v>
      </c>
      <c r="B26" s="8" t="s">
        <v>243</v>
      </c>
    </row>
    <row r="27" spans="1:14" x14ac:dyDescent="0.25">
      <c r="A27" t="s">
        <v>252</v>
      </c>
      <c r="B27" t="s">
        <v>244</v>
      </c>
    </row>
    <row r="28" spans="1:14" x14ac:dyDescent="0.25">
      <c r="A28" t="s">
        <v>253</v>
      </c>
      <c r="B28" t="s">
        <v>245</v>
      </c>
    </row>
    <row r="29" spans="1:14" x14ac:dyDescent="0.25">
      <c r="B29" s="285" t="s">
        <v>246</v>
      </c>
      <c r="C29" s="285"/>
      <c r="D29" s="285"/>
      <c r="E29" s="285"/>
      <c r="F29" s="285"/>
      <c r="G29" s="285"/>
      <c r="H29" s="285"/>
      <c r="I29" s="285"/>
      <c r="J29" s="285"/>
      <c r="K29" s="285"/>
    </row>
    <row r="30" spans="1:14" x14ac:dyDescent="0.25">
      <c r="B30" s="285"/>
      <c r="C30" s="285"/>
      <c r="D30" s="285"/>
      <c r="E30" s="285"/>
      <c r="F30" s="285"/>
      <c r="G30" s="285"/>
      <c r="H30" s="285"/>
      <c r="I30" s="285"/>
      <c r="J30" s="285"/>
      <c r="K30" s="285"/>
    </row>
    <row r="31" spans="1:14" x14ac:dyDescent="0.25">
      <c r="A31" t="s">
        <v>254</v>
      </c>
      <c r="B31" t="s">
        <v>250</v>
      </c>
    </row>
    <row r="32" spans="1:14" x14ac:dyDescent="0.25">
      <c r="B32" s="285" t="s">
        <v>251</v>
      </c>
      <c r="C32" s="285"/>
      <c r="D32" s="285"/>
      <c r="E32" s="285"/>
      <c r="F32" s="285"/>
      <c r="G32" s="285"/>
      <c r="H32" s="285"/>
      <c r="I32" s="285"/>
      <c r="J32" s="285"/>
      <c r="K32" s="285"/>
    </row>
    <row r="33" spans="1:11" x14ac:dyDescent="0.25">
      <c r="B33" s="285" t="s">
        <v>256</v>
      </c>
      <c r="C33" s="285"/>
      <c r="D33" s="285"/>
      <c r="E33" s="285"/>
      <c r="F33" s="285"/>
      <c r="G33" s="285"/>
      <c r="H33" s="285"/>
      <c r="I33" s="285"/>
      <c r="J33" s="285"/>
      <c r="K33" s="285"/>
    </row>
    <row r="34" spans="1:11" x14ac:dyDescent="0.25">
      <c r="A34" t="s">
        <v>255</v>
      </c>
      <c r="B34" t="s">
        <v>266</v>
      </c>
    </row>
    <row r="35" spans="1:11" x14ac:dyDescent="0.25">
      <c r="B35" s="285" t="s">
        <v>257</v>
      </c>
      <c r="C35" s="285"/>
      <c r="D35" s="285"/>
      <c r="E35" s="285"/>
      <c r="F35" s="285"/>
      <c r="G35" s="285"/>
      <c r="H35" s="285"/>
      <c r="I35" s="285"/>
      <c r="J35" s="285"/>
      <c r="K35" s="285"/>
    </row>
    <row r="36" spans="1:11" x14ac:dyDescent="0.25">
      <c r="B36" s="285" t="s">
        <v>258</v>
      </c>
      <c r="C36" s="285"/>
      <c r="D36" s="285"/>
      <c r="E36" s="285"/>
      <c r="F36" s="285"/>
      <c r="G36" s="285"/>
      <c r="H36" s="285"/>
      <c r="I36" s="285"/>
      <c r="J36" s="285"/>
      <c r="K36" s="285"/>
    </row>
    <row r="38" spans="1:11" x14ac:dyDescent="0.25">
      <c r="A38" s="8" t="s">
        <v>249</v>
      </c>
      <c r="B38" s="8" t="s">
        <v>259</v>
      </c>
    </row>
    <row r="39" spans="1:11" x14ac:dyDescent="0.25">
      <c r="A39" t="s">
        <v>252</v>
      </c>
      <c r="B39" t="s">
        <v>260</v>
      </c>
    </row>
    <row r="40" spans="1:11" x14ac:dyDescent="0.25">
      <c r="B40" t="s">
        <v>267</v>
      </c>
    </row>
    <row r="41" spans="1:11" x14ac:dyDescent="0.25">
      <c r="B41" s="285" t="s">
        <v>261</v>
      </c>
      <c r="C41" s="285"/>
      <c r="D41" s="285"/>
      <c r="E41" s="285"/>
      <c r="F41" s="285"/>
      <c r="G41" s="285"/>
      <c r="H41" s="285"/>
      <c r="I41" s="285"/>
      <c r="J41" s="285"/>
      <c r="K41" s="285"/>
    </row>
    <row r="43" spans="1:11" x14ac:dyDescent="0.25">
      <c r="A43" s="8" t="s">
        <v>350</v>
      </c>
      <c r="B43" s="8" t="s">
        <v>351</v>
      </c>
    </row>
    <row r="44" spans="1:11" x14ac:dyDescent="0.25">
      <c r="B44" t="s">
        <v>354</v>
      </c>
    </row>
    <row r="45" spans="1:11" x14ac:dyDescent="0.25">
      <c r="B45" t="s">
        <v>353</v>
      </c>
    </row>
  </sheetData>
  <mergeCells count="8">
    <mergeCell ref="B35:K35"/>
    <mergeCell ref="B36:K36"/>
    <mergeCell ref="B41:K41"/>
    <mergeCell ref="B19:K20"/>
    <mergeCell ref="B29:K30"/>
    <mergeCell ref="B22:K22"/>
    <mergeCell ref="B32:K32"/>
    <mergeCell ref="B33:K3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0"/>
  <sheetViews>
    <sheetView workbookViewId="0">
      <selection activeCell="J2" sqref="J2"/>
    </sheetView>
  </sheetViews>
  <sheetFormatPr baseColWidth="10" defaultRowHeight="15" x14ac:dyDescent="0.25"/>
  <cols>
    <col min="3" max="3" width="44.7109375" customWidth="1"/>
    <col min="5" max="5" width="5.7109375" customWidth="1"/>
    <col min="7" max="7" width="57.7109375" customWidth="1"/>
    <col min="8" max="8" width="6.5703125" customWidth="1"/>
    <col min="9" max="9" width="7.28515625" customWidth="1"/>
    <col min="10" max="10" width="51.28515625" customWidth="1"/>
    <col min="15" max="15" width="3.5703125" customWidth="1"/>
    <col min="16" max="16" width="4" customWidth="1"/>
    <col min="17" max="18" width="3.7109375" customWidth="1"/>
    <col min="19" max="19" width="3.5703125" customWidth="1"/>
    <col min="20" max="21" width="4.28515625" customWidth="1"/>
    <col min="22" max="22" width="4.140625" customWidth="1"/>
  </cols>
  <sheetData>
    <row r="2" spans="2:22" ht="52.15" customHeight="1" x14ac:dyDescent="0.25">
      <c r="H2" s="31" t="s">
        <v>1</v>
      </c>
      <c r="O2" s="32" t="s">
        <v>140</v>
      </c>
      <c r="P2" s="32" t="s">
        <v>141</v>
      </c>
      <c r="Q2" s="32" t="s">
        <v>142</v>
      </c>
      <c r="R2" s="32" t="s">
        <v>145</v>
      </c>
      <c r="S2" s="32" t="s">
        <v>146</v>
      </c>
      <c r="T2" s="32" t="s">
        <v>143</v>
      </c>
      <c r="U2" s="32" t="s">
        <v>144</v>
      </c>
      <c r="V2" s="32" t="s">
        <v>285</v>
      </c>
    </row>
    <row r="3" spans="2:22" ht="15.75" thickBot="1" x14ac:dyDescent="0.3">
      <c r="D3" t="s">
        <v>30</v>
      </c>
      <c r="E3" t="s">
        <v>30</v>
      </c>
      <c r="F3" t="str">
        <f>D3</f>
        <v>?</v>
      </c>
      <c r="G3" t="str">
        <f>E3</f>
        <v>?</v>
      </c>
    </row>
    <row r="4" spans="2:22" x14ac:dyDescent="0.25">
      <c r="B4" s="128" t="s">
        <v>5</v>
      </c>
      <c r="C4" s="140" t="s">
        <v>152</v>
      </c>
      <c r="D4" s="140" t="s">
        <v>15</v>
      </c>
      <c r="E4" s="140" t="s">
        <v>5</v>
      </c>
      <c r="F4" s="140" t="str">
        <f t="shared" ref="F4:F30" si="0">D4</f>
        <v>S11</v>
      </c>
      <c r="G4" s="140" t="s">
        <v>150</v>
      </c>
      <c r="H4" s="140" t="s">
        <v>21</v>
      </c>
      <c r="I4" s="140"/>
      <c r="J4" s="140"/>
      <c r="K4" s="140" t="s">
        <v>140</v>
      </c>
      <c r="L4" s="140"/>
      <c r="M4" s="140"/>
      <c r="N4" s="140"/>
      <c r="O4" s="140" t="s">
        <v>21</v>
      </c>
      <c r="P4" s="140" t="s">
        <v>21</v>
      </c>
      <c r="Q4" s="140" t="s">
        <v>21</v>
      </c>
      <c r="R4" s="140"/>
      <c r="S4" s="140"/>
      <c r="T4" s="140" t="s">
        <v>21</v>
      </c>
      <c r="U4" s="140" t="s">
        <v>21</v>
      </c>
      <c r="V4" s="141"/>
    </row>
    <row r="5" spans="2:22" x14ac:dyDescent="0.25">
      <c r="B5" s="129"/>
      <c r="C5" s="142"/>
      <c r="D5" s="142" t="s">
        <v>16</v>
      </c>
      <c r="E5" s="142" t="s">
        <v>5</v>
      </c>
      <c r="F5" s="142" t="str">
        <f t="shared" si="0"/>
        <v>S12</v>
      </c>
      <c r="G5" s="142" t="s">
        <v>151</v>
      </c>
      <c r="H5" s="142" t="s">
        <v>21</v>
      </c>
      <c r="I5" s="142"/>
      <c r="J5" s="142"/>
      <c r="K5" s="142" t="s">
        <v>141</v>
      </c>
      <c r="L5" s="142"/>
      <c r="M5" s="142"/>
      <c r="N5" s="142"/>
      <c r="O5" s="142"/>
      <c r="P5" s="142"/>
      <c r="Q5" s="142"/>
      <c r="R5" s="142"/>
      <c r="S5" s="142"/>
      <c r="T5" s="142"/>
      <c r="U5" s="142"/>
      <c r="V5" s="143"/>
    </row>
    <row r="6" spans="2:22" x14ac:dyDescent="0.25">
      <c r="B6" s="129"/>
      <c r="C6" s="142"/>
      <c r="D6" s="142" t="s">
        <v>17</v>
      </c>
      <c r="E6" s="142" t="s">
        <v>5</v>
      </c>
      <c r="F6" s="142" t="str">
        <f t="shared" si="0"/>
        <v>S13</v>
      </c>
      <c r="G6" s="142" t="s">
        <v>153</v>
      </c>
      <c r="H6" s="142" t="s">
        <v>21</v>
      </c>
      <c r="I6" s="142"/>
      <c r="J6" s="142"/>
      <c r="K6" s="142" t="s">
        <v>142</v>
      </c>
      <c r="L6" s="142"/>
      <c r="M6" s="142"/>
      <c r="N6" s="142"/>
      <c r="O6" s="142"/>
      <c r="P6" s="142"/>
      <c r="Q6" s="142"/>
      <c r="R6" s="142"/>
      <c r="S6" s="142"/>
      <c r="T6" s="142"/>
      <c r="U6" s="142"/>
      <c r="V6" s="143"/>
    </row>
    <row r="7" spans="2:22" x14ac:dyDescent="0.25">
      <c r="B7" s="129"/>
      <c r="C7" s="142"/>
      <c r="D7" s="142" t="s">
        <v>18</v>
      </c>
      <c r="E7" s="142" t="s">
        <v>5</v>
      </c>
      <c r="F7" s="142" t="str">
        <f t="shared" si="0"/>
        <v>S14</v>
      </c>
      <c r="G7" s="142" t="s">
        <v>154</v>
      </c>
      <c r="H7" s="142" t="s">
        <v>21</v>
      </c>
      <c r="I7" s="142"/>
      <c r="J7" s="142"/>
      <c r="K7" s="142" t="s">
        <v>143</v>
      </c>
      <c r="L7" s="142"/>
      <c r="M7" s="142"/>
      <c r="N7" s="142"/>
      <c r="O7" s="142"/>
      <c r="P7" s="142"/>
      <c r="Q7" s="142"/>
      <c r="R7" s="142"/>
      <c r="S7" s="142"/>
      <c r="T7" s="142"/>
      <c r="U7" s="142"/>
      <c r="V7" s="143"/>
    </row>
    <row r="8" spans="2:22" ht="15.75" thickBot="1" x14ac:dyDescent="0.3">
      <c r="B8" s="130"/>
      <c r="C8" s="131"/>
      <c r="D8" s="131" t="s">
        <v>19</v>
      </c>
      <c r="E8" s="131" t="s">
        <v>5</v>
      </c>
      <c r="F8" s="131" t="str">
        <f t="shared" si="0"/>
        <v>S15</v>
      </c>
      <c r="G8" s="131" t="s">
        <v>155</v>
      </c>
      <c r="H8" s="131" t="s">
        <v>21</v>
      </c>
      <c r="I8" s="131"/>
      <c r="J8" s="131"/>
      <c r="K8" s="131" t="s">
        <v>144</v>
      </c>
      <c r="L8" s="131"/>
      <c r="M8" s="131"/>
      <c r="N8" s="131"/>
      <c r="O8" s="131"/>
      <c r="P8" s="131"/>
      <c r="Q8" s="131"/>
      <c r="R8" s="131"/>
      <c r="S8" s="131"/>
      <c r="T8" s="131"/>
      <c r="U8" s="131"/>
      <c r="V8" s="144"/>
    </row>
    <row r="9" spans="2:22" x14ac:dyDescent="0.25">
      <c r="B9" s="128" t="s">
        <v>10</v>
      </c>
      <c r="C9" s="140" t="s">
        <v>156</v>
      </c>
      <c r="D9" s="140" t="s">
        <v>124</v>
      </c>
      <c r="E9" s="140" t="s">
        <v>10</v>
      </c>
      <c r="F9" s="140" t="str">
        <f t="shared" si="0"/>
        <v>S21</v>
      </c>
      <c r="G9" s="140" t="s">
        <v>157</v>
      </c>
      <c r="H9" s="140" t="s">
        <v>21</v>
      </c>
      <c r="I9" s="140"/>
      <c r="J9" s="140"/>
      <c r="K9" s="140"/>
      <c r="L9" s="140"/>
      <c r="M9" s="140"/>
      <c r="N9" s="140"/>
      <c r="O9" s="140"/>
      <c r="P9" s="140"/>
      <c r="Q9" s="140"/>
      <c r="R9" s="140"/>
      <c r="S9" s="140"/>
      <c r="T9" s="140"/>
      <c r="U9" s="140"/>
      <c r="V9" s="141"/>
    </row>
    <row r="10" spans="2:22" x14ac:dyDescent="0.25">
      <c r="B10" s="129"/>
      <c r="C10" s="142"/>
      <c r="D10" s="142" t="s">
        <v>121</v>
      </c>
      <c r="E10" s="142" t="s">
        <v>10</v>
      </c>
      <c r="F10" s="142" t="str">
        <f t="shared" si="0"/>
        <v>S22</v>
      </c>
      <c r="G10" s="142" t="s">
        <v>158</v>
      </c>
      <c r="H10" s="142" t="s">
        <v>21</v>
      </c>
      <c r="I10" s="142"/>
      <c r="J10" s="142"/>
      <c r="K10" s="142" t="s">
        <v>140</v>
      </c>
      <c r="L10" s="142"/>
      <c r="M10" s="142"/>
      <c r="N10" s="142"/>
      <c r="O10" s="142" t="s">
        <v>21</v>
      </c>
      <c r="P10" s="142"/>
      <c r="Q10" s="142" t="s">
        <v>21</v>
      </c>
      <c r="R10" s="142" t="s">
        <v>21</v>
      </c>
      <c r="S10" s="142"/>
      <c r="T10" s="142" t="s">
        <v>21</v>
      </c>
      <c r="U10" s="142"/>
      <c r="V10" s="143"/>
    </row>
    <row r="11" spans="2:22" x14ac:dyDescent="0.25">
      <c r="B11" s="129"/>
      <c r="C11" s="142"/>
      <c r="D11" s="142" t="s">
        <v>125</v>
      </c>
      <c r="E11" s="142" t="s">
        <v>10</v>
      </c>
      <c r="F11" s="142" t="str">
        <f t="shared" si="0"/>
        <v>S23</v>
      </c>
      <c r="G11" s="142" t="s">
        <v>159</v>
      </c>
      <c r="H11" s="142" t="s">
        <v>21</v>
      </c>
      <c r="I11" s="142"/>
      <c r="J11" s="142"/>
      <c r="K11" s="142" t="s">
        <v>142</v>
      </c>
      <c r="L11" s="142"/>
      <c r="M11" s="142"/>
      <c r="N11" s="142"/>
      <c r="O11" s="142"/>
      <c r="P11" s="142"/>
      <c r="Q11" s="142"/>
      <c r="R11" s="142"/>
      <c r="S11" s="142"/>
      <c r="T11" s="142"/>
      <c r="U11" s="142"/>
      <c r="V11" s="143"/>
    </row>
    <row r="12" spans="2:22" ht="15.75" thickBot="1" x14ac:dyDescent="0.3">
      <c r="B12" s="130"/>
      <c r="C12" s="131"/>
      <c r="D12" s="131" t="s">
        <v>126</v>
      </c>
      <c r="E12" s="131" t="s">
        <v>10</v>
      </c>
      <c r="F12" s="131" t="str">
        <f t="shared" si="0"/>
        <v>S24</v>
      </c>
      <c r="G12" s="131" t="s">
        <v>269</v>
      </c>
      <c r="H12" s="131" t="s">
        <v>21</v>
      </c>
      <c r="I12" s="131"/>
      <c r="J12" s="131"/>
      <c r="K12" s="131" t="s">
        <v>171</v>
      </c>
      <c r="L12" s="131"/>
      <c r="M12" s="131"/>
      <c r="N12" s="131"/>
      <c r="O12" s="131"/>
      <c r="P12" s="131"/>
      <c r="Q12" s="131"/>
      <c r="R12" s="131"/>
      <c r="S12" s="131"/>
      <c r="T12" s="131"/>
      <c r="U12" s="131"/>
      <c r="V12" s="144"/>
    </row>
    <row r="13" spans="2:22" x14ac:dyDescent="0.25">
      <c r="B13" s="128" t="s">
        <v>11</v>
      </c>
      <c r="C13" s="140" t="s">
        <v>160</v>
      </c>
      <c r="D13" s="140" t="s">
        <v>127</v>
      </c>
      <c r="E13" s="140" t="s">
        <v>11</v>
      </c>
      <c r="F13" s="140" t="str">
        <f t="shared" si="0"/>
        <v>S31</v>
      </c>
      <c r="G13" s="140" t="s">
        <v>161</v>
      </c>
      <c r="H13" s="140" t="s">
        <v>21</v>
      </c>
      <c r="I13" s="140"/>
      <c r="J13" s="140"/>
      <c r="K13" s="140" t="s">
        <v>146</v>
      </c>
      <c r="L13" s="140"/>
      <c r="M13" s="140"/>
      <c r="N13" s="140"/>
      <c r="O13" s="140"/>
      <c r="P13" s="140"/>
      <c r="Q13" s="140"/>
      <c r="R13" s="140"/>
      <c r="S13" s="140"/>
      <c r="T13" s="140"/>
      <c r="U13" s="140"/>
      <c r="V13" s="141"/>
    </row>
    <row r="14" spans="2:22" x14ac:dyDescent="0.25">
      <c r="B14" s="129"/>
      <c r="C14" s="142"/>
      <c r="D14" s="142" t="s">
        <v>128</v>
      </c>
      <c r="E14" s="142" t="s">
        <v>11</v>
      </c>
      <c r="F14" s="142" t="str">
        <f t="shared" si="0"/>
        <v>S32</v>
      </c>
      <c r="G14" s="142" t="s">
        <v>162</v>
      </c>
      <c r="H14" s="142" t="s">
        <v>21</v>
      </c>
      <c r="I14" s="142"/>
      <c r="J14" s="142"/>
      <c r="K14" s="142" t="s">
        <v>143</v>
      </c>
      <c r="L14" s="142"/>
      <c r="M14" s="142"/>
      <c r="N14" s="142"/>
      <c r="O14" s="142"/>
      <c r="P14" s="142"/>
      <c r="Q14" s="142"/>
      <c r="R14" s="142"/>
      <c r="S14" s="142"/>
      <c r="T14" s="142"/>
      <c r="U14" s="142"/>
      <c r="V14" s="143"/>
    </row>
    <row r="15" spans="2:22" x14ac:dyDescent="0.25">
      <c r="B15" s="129"/>
      <c r="C15" s="142"/>
      <c r="D15" s="142" t="s">
        <v>122</v>
      </c>
      <c r="E15" s="142" t="s">
        <v>11</v>
      </c>
      <c r="F15" s="142" t="str">
        <f t="shared" si="0"/>
        <v>S33</v>
      </c>
      <c r="G15" s="142" t="s">
        <v>163</v>
      </c>
      <c r="H15" s="142" t="s">
        <v>21</v>
      </c>
      <c r="I15" s="142"/>
      <c r="J15" s="142"/>
      <c r="K15" s="142" t="s">
        <v>144</v>
      </c>
      <c r="L15" s="142"/>
      <c r="M15" s="142"/>
      <c r="N15" s="142"/>
      <c r="O15" s="142"/>
      <c r="P15" s="142"/>
      <c r="Q15" s="142"/>
      <c r="R15" s="142"/>
      <c r="S15" s="142"/>
      <c r="T15" s="142"/>
      <c r="U15" s="142"/>
      <c r="V15" s="143"/>
    </row>
    <row r="16" spans="2:22" x14ac:dyDescent="0.25">
      <c r="B16" s="129"/>
      <c r="C16" s="142"/>
      <c r="D16" s="142" t="s">
        <v>129</v>
      </c>
      <c r="E16" s="142" t="s">
        <v>11</v>
      </c>
      <c r="F16" s="142" t="str">
        <f t="shared" si="0"/>
        <v>S34</v>
      </c>
      <c r="G16" s="142" t="s">
        <v>164</v>
      </c>
      <c r="H16" s="142"/>
      <c r="I16" s="142"/>
      <c r="J16" s="142"/>
      <c r="K16" s="142"/>
      <c r="L16" s="142"/>
      <c r="M16" s="142"/>
      <c r="N16" s="142"/>
      <c r="O16" s="142"/>
      <c r="P16" s="142"/>
      <c r="Q16" s="142"/>
      <c r="R16" s="142"/>
      <c r="S16" s="142"/>
      <c r="T16" s="142"/>
      <c r="U16" s="142"/>
      <c r="V16" s="143"/>
    </row>
    <row r="17" spans="2:22" ht="15.75" thickBot="1" x14ac:dyDescent="0.3">
      <c r="B17" s="130"/>
      <c r="C17" s="131"/>
      <c r="D17" s="131" t="s">
        <v>130</v>
      </c>
      <c r="E17" s="131" t="s">
        <v>11</v>
      </c>
      <c r="F17" s="131" t="str">
        <f t="shared" si="0"/>
        <v>S35</v>
      </c>
      <c r="G17" s="131" t="s">
        <v>165</v>
      </c>
      <c r="H17" s="131"/>
      <c r="I17" s="131"/>
      <c r="J17" s="131"/>
      <c r="K17" s="131" t="s">
        <v>146</v>
      </c>
      <c r="L17" s="131"/>
      <c r="M17" s="131"/>
      <c r="N17" s="131"/>
      <c r="O17" s="131"/>
      <c r="P17" s="131"/>
      <c r="Q17" s="131"/>
      <c r="R17" s="131"/>
      <c r="S17" s="131" t="s">
        <v>21</v>
      </c>
      <c r="T17" s="131" t="s">
        <v>21</v>
      </c>
      <c r="U17" s="131" t="s">
        <v>21</v>
      </c>
      <c r="V17" s="144"/>
    </row>
    <row r="18" spans="2:22" x14ac:dyDescent="0.25">
      <c r="B18" s="128" t="s">
        <v>12</v>
      </c>
      <c r="C18" s="140" t="s">
        <v>270</v>
      </c>
      <c r="D18" s="140" t="s">
        <v>131</v>
      </c>
      <c r="E18" s="140" t="s">
        <v>12</v>
      </c>
      <c r="F18" s="140" t="str">
        <f t="shared" si="0"/>
        <v>S41</v>
      </c>
      <c r="G18" s="140" t="s">
        <v>271</v>
      </c>
      <c r="H18" s="140" t="s">
        <v>21</v>
      </c>
      <c r="I18" s="140"/>
      <c r="J18" s="140"/>
      <c r="K18" s="140" t="s">
        <v>143</v>
      </c>
      <c r="L18" s="140"/>
      <c r="M18" s="140"/>
      <c r="N18" s="140"/>
      <c r="O18" s="140"/>
      <c r="P18" s="140"/>
      <c r="Q18" s="140"/>
      <c r="R18" s="140"/>
      <c r="S18" s="140"/>
      <c r="T18" s="140"/>
      <c r="U18" s="140"/>
      <c r="V18" s="141"/>
    </row>
    <row r="19" spans="2:22" x14ac:dyDescent="0.25">
      <c r="B19" s="129"/>
      <c r="C19" s="142"/>
      <c r="D19" s="142" t="s">
        <v>132</v>
      </c>
      <c r="E19" s="142" t="s">
        <v>12</v>
      </c>
      <c r="F19" s="142" t="str">
        <f t="shared" si="0"/>
        <v>S42</v>
      </c>
      <c r="G19" s="142" t="s">
        <v>272</v>
      </c>
      <c r="H19" s="142" t="s">
        <v>21</v>
      </c>
      <c r="I19" s="142"/>
      <c r="J19" s="142"/>
      <c r="K19" s="142" t="s">
        <v>144</v>
      </c>
      <c r="L19" s="142"/>
      <c r="M19" s="142"/>
      <c r="N19" s="142"/>
      <c r="O19" s="142"/>
      <c r="P19" s="142"/>
      <c r="Q19" s="142"/>
      <c r="R19" s="142"/>
      <c r="S19" s="142"/>
      <c r="T19" s="142"/>
      <c r="U19" s="142"/>
      <c r="V19" s="143"/>
    </row>
    <row r="20" spans="2:22" x14ac:dyDescent="0.25">
      <c r="B20" s="129"/>
      <c r="C20" s="142"/>
      <c r="D20" s="142" t="s">
        <v>133</v>
      </c>
      <c r="E20" s="142" t="s">
        <v>12</v>
      </c>
      <c r="F20" s="142" t="str">
        <f t="shared" si="0"/>
        <v>S43</v>
      </c>
      <c r="G20" s="142" t="s">
        <v>273</v>
      </c>
      <c r="H20" s="142" t="s">
        <v>21</v>
      </c>
      <c r="I20" s="142"/>
      <c r="J20" s="142"/>
      <c r="K20" s="142"/>
      <c r="L20" s="142"/>
      <c r="M20" s="142"/>
      <c r="N20" s="142"/>
      <c r="O20" s="142"/>
      <c r="P20" s="142"/>
      <c r="Q20" s="142"/>
      <c r="R20" s="142"/>
      <c r="S20" s="142"/>
      <c r="T20" s="142"/>
      <c r="U20" s="142"/>
      <c r="V20" s="143"/>
    </row>
    <row r="21" spans="2:22" x14ac:dyDescent="0.25">
      <c r="B21" s="129"/>
      <c r="C21" s="142"/>
      <c r="D21" s="142" t="s">
        <v>123</v>
      </c>
      <c r="E21" s="142" t="s">
        <v>12</v>
      </c>
      <c r="F21" s="142" t="str">
        <f t="shared" si="0"/>
        <v>S44</v>
      </c>
      <c r="G21" s="142" t="s">
        <v>274</v>
      </c>
      <c r="H21" s="142" t="s">
        <v>21</v>
      </c>
      <c r="I21" s="142"/>
      <c r="J21" s="142"/>
      <c r="K21" s="142"/>
      <c r="L21" s="142"/>
      <c r="M21" s="142"/>
      <c r="N21" s="142"/>
      <c r="O21" s="142"/>
      <c r="P21" s="142"/>
      <c r="Q21" s="142"/>
      <c r="R21" s="142"/>
      <c r="S21" s="142"/>
      <c r="T21" s="142"/>
      <c r="U21" s="142"/>
      <c r="V21" s="143"/>
    </row>
    <row r="22" spans="2:22" ht="15.75" thickBot="1" x14ac:dyDescent="0.3">
      <c r="B22" s="130"/>
      <c r="C22" s="131"/>
      <c r="D22" s="131" t="s">
        <v>134</v>
      </c>
      <c r="E22" s="131" t="s">
        <v>12</v>
      </c>
      <c r="F22" s="131" t="str">
        <f t="shared" si="0"/>
        <v>S45</v>
      </c>
      <c r="G22" s="131" t="s">
        <v>275</v>
      </c>
      <c r="H22" s="131" t="s">
        <v>21</v>
      </c>
      <c r="I22" s="131"/>
      <c r="J22" s="131"/>
      <c r="K22" s="131"/>
      <c r="L22" s="131"/>
      <c r="M22" s="131"/>
      <c r="N22" s="131"/>
      <c r="O22" s="131"/>
      <c r="P22" s="131"/>
      <c r="Q22" s="131"/>
      <c r="R22" s="131"/>
      <c r="S22" s="131"/>
      <c r="T22" s="131"/>
      <c r="U22" s="131"/>
      <c r="V22" s="144"/>
    </row>
    <row r="23" spans="2:22" x14ac:dyDescent="0.25">
      <c r="B23" s="128" t="s">
        <v>13</v>
      </c>
      <c r="C23" s="140" t="s">
        <v>166</v>
      </c>
      <c r="D23" s="140" t="s">
        <v>135</v>
      </c>
      <c r="E23" s="140" t="s">
        <v>13</v>
      </c>
      <c r="F23" s="140" t="str">
        <f t="shared" si="0"/>
        <v>S61</v>
      </c>
      <c r="G23" s="140" t="s">
        <v>284</v>
      </c>
      <c r="H23" s="140" t="s">
        <v>21</v>
      </c>
      <c r="I23" s="140"/>
      <c r="J23" s="140"/>
      <c r="K23" s="140"/>
      <c r="L23" s="140"/>
      <c r="M23" s="140"/>
      <c r="N23" s="140"/>
      <c r="O23" s="140"/>
      <c r="P23" s="140"/>
      <c r="Q23" s="140"/>
      <c r="R23" s="140"/>
      <c r="S23" s="140"/>
      <c r="T23" s="140"/>
      <c r="U23" s="140"/>
      <c r="V23" s="141"/>
    </row>
    <row r="24" spans="2:22" ht="15.75" thickBot="1" x14ac:dyDescent="0.3">
      <c r="B24" s="130"/>
      <c r="C24" s="131"/>
      <c r="D24" s="131" t="s">
        <v>136</v>
      </c>
      <c r="E24" s="131" t="s">
        <v>13</v>
      </c>
      <c r="F24" s="131" t="str">
        <f t="shared" si="0"/>
        <v>S62</v>
      </c>
      <c r="G24" s="131" t="s">
        <v>314</v>
      </c>
      <c r="H24" s="131" t="s">
        <v>21</v>
      </c>
      <c r="I24" s="131"/>
      <c r="J24" s="131"/>
      <c r="K24" s="131"/>
      <c r="L24" s="131"/>
      <c r="M24" s="131"/>
      <c r="N24" s="131"/>
      <c r="O24" s="131"/>
      <c r="P24" s="131"/>
      <c r="Q24" s="131"/>
      <c r="R24" s="131"/>
      <c r="S24" s="131"/>
      <c r="T24" s="131"/>
      <c r="U24" s="131"/>
      <c r="V24" s="144"/>
    </row>
    <row r="25" spans="2:22" x14ac:dyDescent="0.25">
      <c r="B25" s="128" t="s">
        <v>14</v>
      </c>
      <c r="C25" s="140" t="s">
        <v>167</v>
      </c>
      <c r="D25" s="140" t="s">
        <v>137</v>
      </c>
      <c r="E25" s="140" t="s">
        <v>14</v>
      </c>
      <c r="F25" s="140" t="str">
        <f t="shared" si="0"/>
        <v>S71</v>
      </c>
      <c r="G25" s="140" t="s">
        <v>168</v>
      </c>
      <c r="H25" s="140" t="s">
        <v>21</v>
      </c>
      <c r="I25" s="140"/>
      <c r="J25" s="140"/>
      <c r="K25" s="140"/>
      <c r="L25" s="140"/>
      <c r="M25" s="140"/>
      <c r="N25" s="140"/>
      <c r="O25" s="140"/>
      <c r="P25" s="140"/>
      <c r="Q25" s="140"/>
      <c r="R25" s="140"/>
      <c r="S25" s="140"/>
      <c r="T25" s="140"/>
      <c r="U25" s="140"/>
      <c r="V25" s="141"/>
    </row>
    <row r="26" spans="2:22" x14ac:dyDescent="0.25">
      <c r="B26" s="129"/>
      <c r="C26" s="142"/>
      <c r="D26" s="142" t="s">
        <v>138</v>
      </c>
      <c r="E26" s="142" t="s">
        <v>14</v>
      </c>
      <c r="F26" s="142" t="str">
        <f t="shared" si="0"/>
        <v>S72</v>
      </c>
      <c r="G26" s="142" t="s">
        <v>169</v>
      </c>
      <c r="H26" s="142" t="s">
        <v>21</v>
      </c>
      <c r="I26" s="142"/>
      <c r="J26" s="142"/>
      <c r="K26" s="142"/>
      <c r="L26" s="142"/>
      <c r="M26" s="142"/>
      <c r="N26" s="142"/>
      <c r="O26" s="142"/>
      <c r="P26" s="142"/>
      <c r="Q26" s="142"/>
      <c r="R26" s="142"/>
      <c r="S26" s="142"/>
      <c r="T26" s="142"/>
      <c r="U26" s="142"/>
      <c r="V26" s="143"/>
    </row>
    <row r="27" spans="2:22" ht="15.75" thickBot="1" x14ac:dyDescent="0.3">
      <c r="B27" s="130"/>
      <c r="C27" s="131"/>
      <c r="D27" s="131" t="s">
        <v>139</v>
      </c>
      <c r="E27" s="131" t="s">
        <v>14</v>
      </c>
      <c r="F27" s="131" t="str">
        <f t="shared" si="0"/>
        <v>S73</v>
      </c>
      <c r="G27" s="131" t="s">
        <v>170</v>
      </c>
      <c r="H27" s="131" t="s">
        <v>21</v>
      </c>
      <c r="I27" s="131"/>
      <c r="J27" s="131"/>
      <c r="K27" s="131"/>
      <c r="L27" s="131"/>
      <c r="M27" s="131"/>
      <c r="N27" s="131"/>
      <c r="O27" s="131"/>
      <c r="P27" s="131"/>
      <c r="Q27" s="131"/>
      <c r="R27" s="131"/>
      <c r="S27" s="131"/>
      <c r="T27" s="131"/>
      <c r="U27" s="131"/>
      <c r="V27" s="144"/>
    </row>
    <row r="28" spans="2:22" x14ac:dyDescent="0.25">
      <c r="B28" s="128" t="s">
        <v>276</v>
      </c>
      <c r="C28" s="140" t="s">
        <v>277</v>
      </c>
      <c r="D28" s="140" t="s">
        <v>278</v>
      </c>
      <c r="E28" s="140" t="s">
        <v>276</v>
      </c>
      <c r="F28" s="140" t="str">
        <f t="shared" si="0"/>
        <v>S81</v>
      </c>
      <c r="G28" s="140" t="s">
        <v>281</v>
      </c>
      <c r="H28" s="140" t="s">
        <v>21</v>
      </c>
      <c r="I28" s="145"/>
      <c r="J28" s="140"/>
      <c r="K28" s="140"/>
      <c r="L28" s="140"/>
      <c r="M28" s="140"/>
      <c r="N28" s="140"/>
      <c r="O28" s="140"/>
      <c r="P28" s="140"/>
      <c r="Q28" s="140"/>
      <c r="R28" s="140"/>
      <c r="S28" s="140"/>
      <c r="T28" s="140"/>
      <c r="U28" s="140"/>
      <c r="V28" s="141"/>
    </row>
    <row r="29" spans="2:22" x14ac:dyDescent="0.25">
      <c r="B29" s="129"/>
      <c r="C29" s="142"/>
      <c r="D29" s="142" t="s">
        <v>279</v>
      </c>
      <c r="E29" s="142" t="s">
        <v>276</v>
      </c>
      <c r="F29" s="142" t="str">
        <f t="shared" si="0"/>
        <v>S82</v>
      </c>
      <c r="G29" s="142" t="s">
        <v>282</v>
      </c>
      <c r="H29" s="142" t="s">
        <v>21</v>
      </c>
      <c r="I29" s="50"/>
      <c r="J29" s="142"/>
      <c r="K29" s="142"/>
      <c r="L29" s="142"/>
      <c r="M29" s="142"/>
      <c r="N29" s="142"/>
      <c r="O29" s="142"/>
      <c r="P29" s="142"/>
      <c r="Q29" s="142"/>
      <c r="R29" s="142"/>
      <c r="S29" s="142"/>
      <c r="T29" s="142"/>
      <c r="U29" s="142"/>
      <c r="V29" s="143"/>
    </row>
    <row r="30" spans="2:22" ht="15.75" thickBot="1" x14ac:dyDescent="0.3">
      <c r="B30" s="130"/>
      <c r="C30" s="131"/>
      <c r="D30" s="131" t="s">
        <v>280</v>
      </c>
      <c r="E30" s="131" t="s">
        <v>276</v>
      </c>
      <c r="F30" s="131" t="str">
        <f t="shared" si="0"/>
        <v>S83</v>
      </c>
      <c r="G30" s="131" t="s">
        <v>283</v>
      </c>
      <c r="H30" s="131" t="s">
        <v>21</v>
      </c>
      <c r="I30" s="146"/>
      <c r="J30" s="131"/>
      <c r="K30" s="131"/>
      <c r="L30" s="131"/>
      <c r="M30" s="131"/>
      <c r="N30" s="131"/>
      <c r="O30" s="131"/>
      <c r="P30" s="131"/>
      <c r="Q30" s="131"/>
      <c r="R30" s="131"/>
      <c r="S30" s="131"/>
      <c r="T30" s="131"/>
      <c r="U30" s="131"/>
      <c r="V30" s="144"/>
    </row>
  </sheetData>
  <phoneticPr fontId="15"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3"/>
  <sheetViews>
    <sheetView topLeftCell="A4" workbookViewId="0">
      <selection activeCell="B38" sqref="B38:H53"/>
    </sheetView>
  </sheetViews>
  <sheetFormatPr baseColWidth="10" defaultRowHeight="15" x14ac:dyDescent="0.25"/>
  <cols>
    <col min="2" max="8" width="15.5703125" customWidth="1"/>
  </cols>
  <sheetData>
    <row r="2" spans="2:9" ht="18.75" x14ac:dyDescent="0.3">
      <c r="B2" s="329" t="s">
        <v>359</v>
      </c>
      <c r="C2" s="329"/>
      <c r="D2" s="329"/>
      <c r="E2" s="329"/>
      <c r="F2" s="329"/>
      <c r="G2" s="329"/>
      <c r="H2" s="329"/>
    </row>
    <row r="3" spans="2:9" ht="19.5" thickBot="1" x14ac:dyDescent="0.35">
      <c r="B3" s="7"/>
      <c r="C3" t="s">
        <v>217</v>
      </c>
    </row>
    <row r="4" spans="2:9" ht="15.75" thickBot="1" x14ac:dyDescent="0.3">
      <c r="B4" s="10" t="s">
        <v>42</v>
      </c>
      <c r="C4" s="47">
        <v>2024</v>
      </c>
    </row>
    <row r="5" spans="2:9" ht="15.75" thickBot="1" x14ac:dyDescent="0.3">
      <c r="B5" s="12"/>
      <c r="C5" s="13"/>
    </row>
    <row r="6" spans="2:9" ht="14.65" customHeight="1" x14ac:dyDescent="0.25">
      <c r="B6" s="323" t="s">
        <v>87</v>
      </c>
      <c r="C6" s="324"/>
      <c r="D6" s="324"/>
      <c r="E6" s="324"/>
      <c r="F6" s="324"/>
      <c r="G6" s="324"/>
      <c r="H6" s="325"/>
      <c r="I6" s="17"/>
    </row>
    <row r="7" spans="2:9" ht="15.75" thickBot="1" x14ac:dyDescent="0.3">
      <c r="B7" s="326"/>
      <c r="C7" s="327"/>
      <c r="D7" s="327"/>
      <c r="E7" s="327"/>
      <c r="F7" s="327"/>
      <c r="G7" s="327"/>
      <c r="H7" s="328"/>
      <c r="I7" s="17"/>
    </row>
    <row r="8" spans="2:9" ht="15.75" thickBot="1" x14ac:dyDescent="0.3">
      <c r="B8" s="57"/>
      <c r="C8" s="57"/>
      <c r="D8" t="s">
        <v>217</v>
      </c>
      <c r="E8" s="57"/>
      <c r="F8" s="57"/>
      <c r="G8" s="57"/>
      <c r="H8" t="s">
        <v>217</v>
      </c>
      <c r="I8" s="57"/>
    </row>
    <row r="9" spans="2:9" ht="15.75" thickBot="1" x14ac:dyDescent="0.3">
      <c r="B9" s="8" t="s">
        <v>185</v>
      </c>
      <c r="C9" s="8"/>
      <c r="D9" s="48" t="s">
        <v>88</v>
      </c>
      <c r="E9" s="8"/>
      <c r="F9" s="8" t="s">
        <v>90</v>
      </c>
      <c r="G9" s="8"/>
      <c r="H9" s="48" t="s">
        <v>89</v>
      </c>
    </row>
    <row r="10" spans="2:9" ht="15.75" thickBot="1" x14ac:dyDescent="0.3">
      <c r="B10" s="8"/>
      <c r="C10" t="s">
        <v>217</v>
      </c>
      <c r="D10" s="8"/>
      <c r="E10" s="8"/>
      <c r="F10" s="8"/>
      <c r="G10" s="8"/>
      <c r="H10" s="8"/>
    </row>
    <row r="11" spans="2:9" ht="15.75" thickBot="1" x14ac:dyDescent="0.3">
      <c r="B11" s="10" t="s">
        <v>32</v>
      </c>
      <c r="C11" s="52" t="s">
        <v>77</v>
      </c>
      <c r="D11" s="53" t="s">
        <v>33</v>
      </c>
      <c r="E11" s="286"/>
      <c r="F11" s="286"/>
      <c r="G11" s="286"/>
      <c r="H11" s="287"/>
      <c r="I11" s="50"/>
    </row>
    <row r="12" spans="2:9" x14ac:dyDescent="0.25">
      <c r="B12" s="12"/>
      <c r="C12" s="294" t="s">
        <v>210</v>
      </c>
      <c r="D12" s="295"/>
      <c r="E12" s="55" t="s">
        <v>83</v>
      </c>
      <c r="F12" s="288"/>
      <c r="G12" s="288"/>
      <c r="H12" s="289"/>
      <c r="I12" s="51"/>
    </row>
    <row r="13" spans="2:9" x14ac:dyDescent="0.25">
      <c r="B13" s="12"/>
      <c r="C13" s="296"/>
      <c r="D13" s="297"/>
      <c r="E13" s="54" t="s">
        <v>82</v>
      </c>
      <c r="F13" s="290"/>
      <c r="G13" s="290"/>
      <c r="H13" s="291"/>
      <c r="I13" s="51"/>
    </row>
    <row r="14" spans="2:9" ht="15.75" thickBot="1" x14ac:dyDescent="0.3">
      <c r="C14" s="298"/>
      <c r="D14" s="299"/>
      <c r="E14" s="56" t="s">
        <v>84</v>
      </c>
      <c r="F14" s="292"/>
      <c r="G14" s="292"/>
      <c r="H14" s="293"/>
      <c r="I14" s="51"/>
    </row>
    <row r="15" spans="2:9" ht="15.75" thickBot="1" x14ac:dyDescent="0.3">
      <c r="F15" s="15"/>
      <c r="G15" s="13"/>
      <c r="H15" s="13"/>
    </row>
    <row r="16" spans="2:9" x14ac:dyDescent="0.25">
      <c r="B16" s="316" t="s">
        <v>46</v>
      </c>
      <c r="C16" s="317"/>
      <c r="D16" s="317"/>
      <c r="E16" s="317"/>
      <c r="F16" s="317"/>
      <c r="G16" s="317"/>
      <c r="H16" s="318"/>
    </row>
    <row r="17" spans="2:8" x14ac:dyDescent="0.25">
      <c r="B17" s="303" t="s">
        <v>44</v>
      </c>
      <c r="C17" s="304"/>
      <c r="D17" s="304"/>
      <c r="E17" s="304" t="s">
        <v>45</v>
      </c>
      <c r="F17" s="304"/>
      <c r="G17" s="304"/>
      <c r="H17" s="9" t="s">
        <v>211</v>
      </c>
    </row>
    <row r="18" spans="2:8" ht="15.75" thickBot="1" x14ac:dyDescent="0.3">
      <c r="B18" s="315"/>
      <c r="C18" s="292"/>
      <c r="D18" s="292"/>
      <c r="E18" s="292"/>
      <c r="F18" s="292"/>
      <c r="G18" s="292"/>
      <c r="H18" s="49" t="s">
        <v>47</v>
      </c>
    </row>
    <row r="19" spans="2:8" ht="15.75" thickBot="1" x14ac:dyDescent="0.3">
      <c r="B19" s="13"/>
      <c r="C19" s="13"/>
      <c r="D19" s="13"/>
      <c r="E19" s="13"/>
      <c r="F19" s="13"/>
      <c r="G19" s="13"/>
      <c r="H19" s="16"/>
    </row>
    <row r="20" spans="2:8" x14ac:dyDescent="0.25">
      <c r="B20" s="316" t="s">
        <v>85</v>
      </c>
      <c r="C20" s="317"/>
      <c r="D20" s="317"/>
      <c r="E20" s="317"/>
      <c r="F20" s="317"/>
      <c r="G20" s="317"/>
      <c r="H20" s="318"/>
    </row>
    <row r="21" spans="2:8" x14ac:dyDescent="0.25">
      <c r="B21" s="303" t="s">
        <v>44</v>
      </c>
      <c r="C21" s="304"/>
      <c r="D21" s="304"/>
      <c r="E21" s="304" t="s">
        <v>45</v>
      </c>
      <c r="F21" s="304"/>
      <c r="G21" s="304"/>
      <c r="H21" s="9" t="s">
        <v>211</v>
      </c>
    </row>
    <row r="22" spans="2:8" ht="15.75" thickBot="1" x14ac:dyDescent="0.3">
      <c r="B22" s="315"/>
      <c r="C22" s="292"/>
      <c r="D22" s="292"/>
      <c r="E22" s="292" t="s">
        <v>47</v>
      </c>
      <c r="F22" s="292"/>
      <c r="G22" s="292"/>
      <c r="H22" s="49" t="s">
        <v>47</v>
      </c>
    </row>
    <row r="23" spans="2:8" ht="15.75" thickBot="1" x14ac:dyDescent="0.3"/>
    <row r="24" spans="2:8" x14ac:dyDescent="0.25">
      <c r="B24" s="316" t="s">
        <v>209</v>
      </c>
      <c r="C24" s="317"/>
      <c r="D24" s="317"/>
      <c r="E24" s="317"/>
      <c r="F24" s="317"/>
      <c r="G24" s="317"/>
      <c r="H24" s="318"/>
    </row>
    <row r="25" spans="2:8" x14ac:dyDescent="0.25">
      <c r="B25" s="330" t="s">
        <v>44</v>
      </c>
      <c r="C25" s="331"/>
      <c r="D25" s="331"/>
      <c r="E25" s="331"/>
      <c r="F25" s="331" t="s">
        <v>45</v>
      </c>
      <c r="G25" s="331"/>
      <c r="H25" s="332"/>
    </row>
    <row r="26" spans="2:8" x14ac:dyDescent="0.25">
      <c r="B26" s="319" t="s">
        <v>47</v>
      </c>
      <c r="C26" s="290"/>
      <c r="D26" s="290"/>
      <c r="E26" s="290"/>
      <c r="F26" s="300" t="s">
        <v>47</v>
      </c>
      <c r="G26" s="301"/>
      <c r="H26" s="302"/>
    </row>
    <row r="27" spans="2:8" x14ac:dyDescent="0.25">
      <c r="B27" s="319" t="s">
        <v>47</v>
      </c>
      <c r="C27" s="290"/>
      <c r="D27" s="290"/>
      <c r="E27" s="290"/>
      <c r="F27" s="300" t="s">
        <v>47</v>
      </c>
      <c r="G27" s="301"/>
      <c r="H27" s="302"/>
    </row>
    <row r="28" spans="2:8" ht="15.75" thickBot="1" x14ac:dyDescent="0.3">
      <c r="B28" s="315" t="s">
        <v>47</v>
      </c>
      <c r="C28" s="292"/>
      <c r="D28" s="292"/>
      <c r="E28" s="292"/>
      <c r="F28" s="320" t="s">
        <v>47</v>
      </c>
      <c r="G28" s="321"/>
      <c r="H28" s="322"/>
    </row>
    <row r="29" spans="2:8" ht="15.75" thickBot="1" x14ac:dyDescent="0.3">
      <c r="B29" s="13"/>
      <c r="C29" s="13"/>
      <c r="D29" s="13"/>
      <c r="E29" s="13"/>
      <c r="F29" s="13"/>
      <c r="G29" s="13"/>
    </row>
    <row r="30" spans="2:8" x14ac:dyDescent="0.25">
      <c r="B30" s="316" t="s">
        <v>86</v>
      </c>
      <c r="C30" s="317"/>
      <c r="D30" s="317"/>
      <c r="E30" s="317"/>
      <c r="F30" s="317"/>
      <c r="G30" s="317"/>
      <c r="H30" s="318"/>
    </row>
    <row r="31" spans="2:8" x14ac:dyDescent="0.25">
      <c r="B31" s="319" t="s">
        <v>47</v>
      </c>
      <c r="C31" s="290"/>
      <c r="D31" s="290"/>
      <c r="E31" s="290"/>
      <c r="F31" s="290"/>
      <c r="G31" s="290"/>
      <c r="H31" s="291"/>
    </row>
    <row r="32" spans="2:8" x14ac:dyDescent="0.25">
      <c r="B32" s="319" t="s">
        <v>47</v>
      </c>
      <c r="C32" s="290"/>
      <c r="D32" s="290"/>
      <c r="E32" s="290"/>
      <c r="F32" s="290"/>
      <c r="G32" s="290"/>
      <c r="H32" s="291"/>
    </row>
    <row r="33" spans="2:8" x14ac:dyDescent="0.25">
      <c r="B33" s="319" t="s">
        <v>47</v>
      </c>
      <c r="C33" s="290"/>
      <c r="D33" s="290"/>
      <c r="E33" s="290"/>
      <c r="F33" s="290"/>
      <c r="G33" s="290"/>
      <c r="H33" s="291"/>
    </row>
    <row r="34" spans="2:8" ht="15.75" thickBot="1" x14ac:dyDescent="0.3">
      <c r="B34" s="315" t="s">
        <v>47</v>
      </c>
      <c r="C34" s="292"/>
      <c r="D34" s="292"/>
      <c r="E34" s="292"/>
      <c r="F34" s="292"/>
      <c r="G34" s="292"/>
      <c r="H34" s="293"/>
    </row>
    <row r="37" spans="2:8" ht="15.75" thickBot="1" x14ac:dyDescent="0.3">
      <c r="B37" s="8" t="s">
        <v>43</v>
      </c>
    </row>
    <row r="38" spans="2:8" x14ac:dyDescent="0.25">
      <c r="B38" s="306" t="s">
        <v>431</v>
      </c>
      <c r="C38" s="307"/>
      <c r="D38" s="307"/>
      <c r="E38" s="307"/>
      <c r="F38" s="307"/>
      <c r="G38" s="307"/>
      <c r="H38" s="308"/>
    </row>
    <row r="39" spans="2:8" x14ac:dyDescent="0.25">
      <c r="B39" s="309"/>
      <c r="C39" s="310"/>
      <c r="D39" s="310"/>
      <c r="E39" s="310"/>
      <c r="F39" s="310"/>
      <c r="G39" s="310"/>
      <c r="H39" s="311"/>
    </row>
    <row r="40" spans="2:8" x14ac:dyDescent="0.25">
      <c r="B40" s="309"/>
      <c r="C40" s="310"/>
      <c r="D40" s="310"/>
      <c r="E40" s="310"/>
      <c r="F40" s="310"/>
      <c r="G40" s="310"/>
      <c r="H40" s="311"/>
    </row>
    <row r="41" spans="2:8" x14ac:dyDescent="0.25">
      <c r="B41" s="309"/>
      <c r="C41" s="310"/>
      <c r="D41" s="310"/>
      <c r="E41" s="310"/>
      <c r="F41" s="310"/>
      <c r="G41" s="310"/>
      <c r="H41" s="311"/>
    </row>
    <row r="42" spans="2:8" x14ac:dyDescent="0.25">
      <c r="B42" s="309"/>
      <c r="C42" s="310"/>
      <c r="D42" s="310"/>
      <c r="E42" s="310"/>
      <c r="F42" s="310"/>
      <c r="G42" s="310"/>
      <c r="H42" s="311"/>
    </row>
    <row r="43" spans="2:8" x14ac:dyDescent="0.25">
      <c r="B43" s="309"/>
      <c r="C43" s="310"/>
      <c r="D43" s="310"/>
      <c r="E43" s="310"/>
      <c r="F43" s="310"/>
      <c r="G43" s="310"/>
      <c r="H43" s="311"/>
    </row>
    <row r="44" spans="2:8" x14ac:dyDescent="0.25">
      <c r="B44" s="309"/>
      <c r="C44" s="310"/>
      <c r="D44" s="310"/>
      <c r="E44" s="310"/>
      <c r="F44" s="310"/>
      <c r="G44" s="310"/>
      <c r="H44" s="311"/>
    </row>
    <row r="45" spans="2:8" x14ac:dyDescent="0.25">
      <c r="B45" s="309"/>
      <c r="C45" s="310"/>
      <c r="D45" s="310"/>
      <c r="E45" s="310"/>
      <c r="F45" s="310"/>
      <c r="G45" s="310"/>
      <c r="H45" s="311"/>
    </row>
    <row r="46" spans="2:8" x14ac:dyDescent="0.25">
      <c r="B46" s="309"/>
      <c r="C46" s="310"/>
      <c r="D46" s="310"/>
      <c r="E46" s="310"/>
      <c r="F46" s="310"/>
      <c r="G46" s="310"/>
      <c r="H46" s="311"/>
    </row>
    <row r="47" spans="2:8" x14ac:dyDescent="0.25">
      <c r="B47" s="309"/>
      <c r="C47" s="310"/>
      <c r="D47" s="310"/>
      <c r="E47" s="310"/>
      <c r="F47" s="310"/>
      <c r="G47" s="310"/>
      <c r="H47" s="311"/>
    </row>
    <row r="48" spans="2:8" x14ac:dyDescent="0.25">
      <c r="B48" s="309"/>
      <c r="C48" s="310"/>
      <c r="D48" s="310"/>
      <c r="E48" s="310"/>
      <c r="F48" s="310"/>
      <c r="G48" s="310"/>
      <c r="H48" s="311"/>
    </row>
    <row r="49" spans="2:8" x14ac:dyDescent="0.25">
      <c r="B49" s="309"/>
      <c r="C49" s="310"/>
      <c r="D49" s="310"/>
      <c r="E49" s="310"/>
      <c r="F49" s="310"/>
      <c r="G49" s="310"/>
      <c r="H49" s="311"/>
    </row>
    <row r="50" spans="2:8" x14ac:dyDescent="0.25">
      <c r="B50" s="309"/>
      <c r="C50" s="310"/>
      <c r="D50" s="310"/>
      <c r="E50" s="310"/>
      <c r="F50" s="310"/>
      <c r="G50" s="310"/>
      <c r="H50" s="311"/>
    </row>
    <row r="51" spans="2:8" x14ac:dyDescent="0.25">
      <c r="B51" s="309"/>
      <c r="C51" s="310"/>
      <c r="D51" s="310"/>
      <c r="E51" s="310"/>
      <c r="F51" s="310"/>
      <c r="G51" s="310"/>
      <c r="H51" s="311"/>
    </row>
    <row r="52" spans="2:8" x14ac:dyDescent="0.25">
      <c r="B52" s="309"/>
      <c r="C52" s="310"/>
      <c r="D52" s="310"/>
      <c r="E52" s="310"/>
      <c r="F52" s="310"/>
      <c r="G52" s="310"/>
      <c r="H52" s="311"/>
    </row>
    <row r="53" spans="2:8" ht="15.75" thickBot="1" x14ac:dyDescent="0.3">
      <c r="B53" s="312"/>
      <c r="C53" s="313"/>
      <c r="D53" s="313"/>
      <c r="E53" s="313"/>
      <c r="F53" s="313"/>
      <c r="G53" s="313"/>
      <c r="H53" s="314"/>
    </row>
    <row r="54" spans="2:8" x14ac:dyDescent="0.25">
      <c r="B54" s="8" t="s">
        <v>34</v>
      </c>
    </row>
    <row r="55" spans="2:8" x14ac:dyDescent="0.25">
      <c r="B55" s="305" t="s">
        <v>35</v>
      </c>
      <c r="C55" s="305"/>
      <c r="D55" s="305"/>
      <c r="E55" s="305"/>
      <c r="F55" s="305"/>
      <c r="G55" s="305"/>
      <c r="H55" s="305"/>
    </row>
    <row r="56" spans="2:8" x14ac:dyDescent="0.25">
      <c r="B56" s="305"/>
      <c r="C56" s="305"/>
      <c r="D56" s="305"/>
      <c r="E56" s="305"/>
      <c r="F56" s="305"/>
      <c r="G56" s="305"/>
      <c r="H56" s="305"/>
    </row>
    <row r="57" spans="2:8" x14ac:dyDescent="0.25">
      <c r="B57" t="s">
        <v>36</v>
      </c>
    </row>
    <row r="58" spans="2:8" x14ac:dyDescent="0.25">
      <c r="B58" t="s">
        <v>37</v>
      </c>
    </row>
    <row r="59" spans="2:8" x14ac:dyDescent="0.25">
      <c r="B59" t="s">
        <v>38</v>
      </c>
    </row>
    <row r="60" spans="2:8" x14ac:dyDescent="0.25">
      <c r="B60" t="s">
        <v>39</v>
      </c>
    </row>
    <row r="61" spans="2:8" x14ac:dyDescent="0.25">
      <c r="B61" t="s">
        <v>40</v>
      </c>
    </row>
    <row r="62" spans="2:8" x14ac:dyDescent="0.25">
      <c r="B62" t="s">
        <v>41</v>
      </c>
    </row>
    <row r="63" spans="2:8" x14ac:dyDescent="0.25">
      <c r="B63" t="s">
        <v>212</v>
      </c>
    </row>
  </sheetData>
  <mergeCells count="33">
    <mergeCell ref="B16:H16"/>
    <mergeCell ref="B34:H34"/>
    <mergeCell ref="F28:H28"/>
    <mergeCell ref="B6:H7"/>
    <mergeCell ref="B2:H2"/>
    <mergeCell ref="B30:H30"/>
    <mergeCell ref="B31:H31"/>
    <mergeCell ref="B24:H24"/>
    <mergeCell ref="B25:E25"/>
    <mergeCell ref="B26:E26"/>
    <mergeCell ref="B27:E27"/>
    <mergeCell ref="B28:E28"/>
    <mergeCell ref="F25:H25"/>
    <mergeCell ref="F26:H26"/>
    <mergeCell ref="E21:G21"/>
    <mergeCell ref="B22:D22"/>
    <mergeCell ref="E22:G22"/>
    <mergeCell ref="F27:H27"/>
    <mergeCell ref="B17:D17"/>
    <mergeCell ref="B55:H56"/>
    <mergeCell ref="B38:H53"/>
    <mergeCell ref="E17:G17"/>
    <mergeCell ref="B18:D18"/>
    <mergeCell ref="E18:G18"/>
    <mergeCell ref="B20:H20"/>
    <mergeCell ref="B21:D21"/>
    <mergeCell ref="B32:H32"/>
    <mergeCell ref="B33:H33"/>
    <mergeCell ref="E11:H11"/>
    <mergeCell ref="F12:H12"/>
    <mergeCell ref="F13:H13"/>
    <mergeCell ref="F14:H14"/>
    <mergeCell ref="C12:D14"/>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 générales'!$D$3:$D$8</xm:f>
          </x14:formula1>
          <xm:sqref>C4:C5</xm:sqref>
        </x14:dataValidation>
        <x14:dataValidation type="list" allowBlank="1" showInputMessage="1" showErrorMessage="1">
          <x14:formula1>
            <xm:f>'Données générales'!$E$3:$E$36</xm:f>
          </x14:formula1>
          <xm:sqref>C11</xm:sqref>
        </x14:dataValidation>
        <x14:dataValidation type="list" allowBlank="1" showInputMessage="1" showErrorMessage="1">
          <x14:formula1>
            <xm:f>'Données générales'!$A$3:$A$5</xm:f>
          </x14:formula1>
          <xm:sqref>D9 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9"/>
  <sheetViews>
    <sheetView topLeftCell="C19" workbookViewId="0">
      <selection activeCell="F45" sqref="F45"/>
    </sheetView>
  </sheetViews>
  <sheetFormatPr baseColWidth="10" defaultRowHeight="15" x14ac:dyDescent="0.25"/>
  <cols>
    <col min="1" max="1" width="5.28515625" hidden="1" customWidth="1"/>
    <col min="2" max="2" width="6.28515625" hidden="1" customWidth="1"/>
    <col min="3" max="3" width="49" customWidth="1"/>
    <col min="4" max="5" width="27.7109375" customWidth="1"/>
    <col min="6" max="6" width="145.42578125" customWidth="1"/>
    <col min="7" max="8" width="7.28515625" customWidth="1"/>
    <col min="9" max="13" width="20.5703125" customWidth="1"/>
  </cols>
  <sheetData>
    <row r="2" spans="3:13" x14ac:dyDescent="0.25">
      <c r="E2" t="s">
        <v>148</v>
      </c>
      <c r="I2" s="341" t="s">
        <v>173</v>
      </c>
      <c r="J2" s="341"/>
      <c r="K2" s="341"/>
      <c r="L2" s="341"/>
      <c r="M2" s="341"/>
    </row>
    <row r="3" spans="3:13" ht="15.75" thickBot="1" x14ac:dyDescent="0.3">
      <c r="E3" s="8" t="s">
        <v>172</v>
      </c>
      <c r="I3" s="342" t="s">
        <v>220</v>
      </c>
      <c r="J3" s="342"/>
      <c r="K3" s="342"/>
      <c r="L3" s="342"/>
      <c r="M3" s="342"/>
    </row>
    <row r="4" spans="3:13" ht="15.75" thickBot="1" x14ac:dyDescent="0.3">
      <c r="C4" s="206" t="s">
        <v>221</v>
      </c>
      <c r="D4" s="207" t="s">
        <v>31</v>
      </c>
      <c r="E4" s="208" t="s">
        <v>218</v>
      </c>
      <c r="G4" s="333" t="s">
        <v>188</v>
      </c>
      <c r="H4" s="72"/>
      <c r="I4" s="349" t="s">
        <v>174</v>
      </c>
      <c r="J4" s="60" t="s">
        <v>213</v>
      </c>
      <c r="K4" s="347" t="s">
        <v>175</v>
      </c>
      <c r="L4" s="343" t="s">
        <v>176</v>
      </c>
      <c r="M4" s="345" t="s">
        <v>177</v>
      </c>
    </row>
    <row r="5" spans="3:13" ht="15.75" thickBot="1" x14ac:dyDescent="0.3">
      <c r="C5" s="58" t="s">
        <v>0</v>
      </c>
      <c r="D5" s="209"/>
      <c r="E5" s="210" t="s">
        <v>217</v>
      </c>
      <c r="F5" s="14"/>
      <c r="G5" s="334"/>
      <c r="H5" s="72"/>
      <c r="I5" s="350"/>
      <c r="J5" s="61" t="s">
        <v>214</v>
      </c>
      <c r="K5" s="348"/>
      <c r="L5" s="344"/>
      <c r="M5" s="346"/>
    </row>
    <row r="6" spans="3:13" ht="15.75" thickBot="1" x14ac:dyDescent="0.3">
      <c r="C6" s="335" t="s">
        <v>437</v>
      </c>
      <c r="D6" s="338" t="s">
        <v>1</v>
      </c>
      <c r="E6" s="211" t="s">
        <v>405</v>
      </c>
      <c r="F6" s="205" t="str">
        <f>VLOOKUP(E6,Tâches!$H$2:$I$20,2,FALSE)</f>
        <v xml:space="preserve">Réaliser le dépannage : - Analyser les informations -Diagnostiquer le dysfonctionnement -Réparer l’installation en effectuant, éventuellement, le transfert de fluide </v>
      </c>
      <c r="G6" s="71" t="str">
        <f>VLOOKUP(E6,Tâches!$J$2:$K$20,2,FALSE)</f>
        <v>A3T2</v>
      </c>
      <c r="H6" s="37"/>
      <c r="I6" s="63" t="s">
        <v>178</v>
      </c>
      <c r="J6" s="64" t="s">
        <v>178</v>
      </c>
      <c r="K6" s="64" t="s">
        <v>178</v>
      </c>
      <c r="L6" s="64" t="s">
        <v>178</v>
      </c>
      <c r="M6" s="65" t="s">
        <v>178</v>
      </c>
    </row>
    <row r="7" spans="3:13" ht="15.75" thickBot="1" x14ac:dyDescent="0.3">
      <c r="C7" s="336"/>
      <c r="D7" s="339"/>
      <c r="E7" s="211" t="s">
        <v>405</v>
      </c>
      <c r="F7" s="205" t="str">
        <f>VLOOKUP(E7,Tâches!$H$2:$I$20,2,FALSE)</f>
        <v xml:space="preserve">Réaliser le dépannage : - Analyser les informations -Diagnostiquer le dysfonctionnement -Réparer l’installation en effectuant, éventuellement, le transfert de fluide </v>
      </c>
      <c r="G7" s="71" t="str">
        <f>VLOOKUP(E7,Tâches!$J$2:$K$20,2,FALSE)</f>
        <v>A3T2</v>
      </c>
      <c r="H7" s="37"/>
      <c r="I7" s="66"/>
      <c r="J7" s="62"/>
      <c r="K7" s="62"/>
      <c r="L7" s="62"/>
      <c r="M7" s="67"/>
    </row>
    <row r="8" spans="3:13" ht="15.75" thickBot="1" x14ac:dyDescent="0.3">
      <c r="C8" s="336"/>
      <c r="D8" s="339"/>
      <c r="E8" s="211" t="s">
        <v>405</v>
      </c>
      <c r="F8" s="205" t="str">
        <f>VLOOKUP(E8,Tâches!$H$2:$I$20,2,FALSE)</f>
        <v xml:space="preserve">Réaliser le dépannage : - Analyser les informations -Diagnostiquer le dysfonctionnement -Réparer l’installation en effectuant, éventuellement, le transfert de fluide </v>
      </c>
      <c r="G8" s="71" t="str">
        <f>VLOOKUP(E8,Tâches!$J$2:$K$20,2,FALSE)</f>
        <v>A3T2</v>
      </c>
      <c r="H8" s="37"/>
      <c r="I8" s="66"/>
      <c r="J8" s="62"/>
      <c r="K8" s="62"/>
      <c r="L8" s="62"/>
      <c r="M8" s="67"/>
    </row>
    <row r="9" spans="3:13" ht="15.75" thickBot="1" x14ac:dyDescent="0.3">
      <c r="C9" s="336"/>
      <c r="D9" s="339"/>
      <c r="E9" s="211" t="s">
        <v>405</v>
      </c>
      <c r="F9" s="205" t="str">
        <f>VLOOKUP(E9,Tâches!$H$2:$I$20,2,FALSE)</f>
        <v xml:space="preserve">Réaliser le dépannage : - Analyser les informations -Diagnostiquer le dysfonctionnement -Réparer l’installation en effectuant, éventuellement, le transfert de fluide </v>
      </c>
      <c r="G9" s="71" t="str">
        <f>VLOOKUP(E9,Tâches!$J$2:$K$20,2,FALSE)</f>
        <v>A3T2</v>
      </c>
      <c r="H9" s="37"/>
      <c r="I9" s="66"/>
      <c r="J9" s="62"/>
      <c r="K9" s="62"/>
      <c r="L9" s="62"/>
      <c r="M9" s="67"/>
    </row>
    <row r="10" spans="3:13" ht="15.75" thickBot="1" x14ac:dyDescent="0.3">
      <c r="C10" s="336"/>
      <c r="D10" s="339"/>
      <c r="E10" s="211" t="s">
        <v>407</v>
      </c>
      <c r="F10" s="205" t="str">
        <f>VLOOKUP(E10,Tâches!$H$2:$I$20,2,FALSE)</f>
        <v>Remettre en service et contrôler le fonctionnement</v>
      </c>
      <c r="G10" s="71" t="str">
        <f>VLOOKUP(E10,Tâches!$J$2:$K$20,2,FALSE)</f>
        <v>A3T2</v>
      </c>
      <c r="H10" s="37"/>
      <c r="I10" s="66"/>
      <c r="J10" s="62"/>
      <c r="K10" s="62"/>
      <c r="L10" s="62"/>
      <c r="M10" s="67"/>
    </row>
    <row r="11" spans="3:13" ht="15.75" thickBot="1" x14ac:dyDescent="0.3">
      <c r="C11" s="336"/>
      <c r="D11" s="339"/>
      <c r="E11" s="211" t="s">
        <v>403</v>
      </c>
      <c r="F11" s="205" t="str">
        <f>VLOOKUP(E11,Tâches!$H$2:$I$20,2,FALSE)</f>
        <v xml:space="preserve">Analyser les risques liés à l’intervention </v>
      </c>
      <c r="G11" s="71" t="str">
        <f>VLOOKUP(E11,Tâches!$J$2:$K$20,2,FALSE)</f>
        <v>A3T2</v>
      </c>
      <c r="H11" s="37"/>
      <c r="I11" s="66"/>
      <c r="J11" s="62"/>
      <c r="K11" s="62"/>
      <c r="L11" s="62"/>
      <c r="M11" s="67"/>
    </row>
    <row r="12" spans="3:13" ht="15.75" thickBot="1" x14ac:dyDescent="0.3">
      <c r="C12" s="336"/>
      <c r="D12" s="339"/>
      <c r="E12" s="211" t="s">
        <v>407</v>
      </c>
      <c r="F12" s="205" t="str">
        <f>VLOOKUP(E12,Tâches!$H$2:$I$20,2,FALSE)</f>
        <v>Remettre en service et contrôler le fonctionnement</v>
      </c>
      <c r="G12" s="71" t="str">
        <f>VLOOKUP(E12,Tâches!$J$2:$K$20,2,FALSE)</f>
        <v>A3T2</v>
      </c>
      <c r="H12" s="37"/>
      <c r="I12" s="66"/>
      <c r="J12" s="62"/>
      <c r="K12" s="62"/>
      <c r="L12" s="62"/>
      <c r="M12" s="67"/>
    </row>
    <row r="13" spans="3:13" ht="15.75" thickBot="1" x14ac:dyDescent="0.3">
      <c r="C13" s="336"/>
      <c r="D13" s="339"/>
      <c r="E13" s="211" t="s">
        <v>407</v>
      </c>
      <c r="F13" s="205" t="str">
        <f>VLOOKUP(E13,Tâches!$H$2:$I$20,2,FALSE)</f>
        <v>Remettre en service et contrôler le fonctionnement</v>
      </c>
      <c r="G13" s="71" t="str">
        <f>VLOOKUP(E13,Tâches!$J$2:$K$20,2,FALSE)</f>
        <v>A3T2</v>
      </c>
      <c r="H13" s="37"/>
      <c r="I13" s="66"/>
      <c r="J13" s="62"/>
      <c r="K13" s="62"/>
      <c r="L13" s="62"/>
      <c r="M13" s="67"/>
    </row>
    <row r="14" spans="3:13" ht="15.75" thickBot="1" x14ac:dyDescent="0.3">
      <c r="C14" s="336"/>
      <c r="D14" s="339"/>
      <c r="E14" s="211" t="s">
        <v>403</v>
      </c>
      <c r="F14" s="205" t="str">
        <f>VLOOKUP(E14,Tâches!$H$2:$I$20,2,FALSE)</f>
        <v xml:space="preserve">Analyser les risques liés à l’intervention </v>
      </c>
      <c r="G14" s="71" t="str">
        <f>VLOOKUP(E14,Tâches!$J$2:$K$20,2,FALSE)</f>
        <v>A3T2</v>
      </c>
      <c r="H14" s="37"/>
      <c r="I14" s="66"/>
      <c r="J14" s="62"/>
      <c r="K14" s="62"/>
      <c r="L14" s="62"/>
      <c r="M14" s="67"/>
    </row>
    <row r="15" spans="3:13" ht="15.75" thickBot="1" x14ac:dyDescent="0.3">
      <c r="C15" s="336"/>
      <c r="D15" s="339"/>
      <c r="E15" s="211" t="s">
        <v>404</v>
      </c>
      <c r="F15" s="205" t="str">
        <f>VLOOKUP(E15,Tâches!$H$2:$I$20,2,FALSE)</f>
        <v xml:space="preserve">Réaliser la consignation, de l'installation </v>
      </c>
      <c r="G15" s="71" t="str">
        <f>VLOOKUP(E15,Tâches!$J$2:$K$20,2,FALSE)</f>
        <v>A3T2</v>
      </c>
      <c r="H15" s="37"/>
      <c r="I15" s="66"/>
      <c r="J15" s="62"/>
      <c r="K15" s="62"/>
      <c r="L15" s="62"/>
      <c r="M15" s="67"/>
    </row>
    <row r="16" spans="3:13" ht="15.75" thickBot="1" x14ac:dyDescent="0.3">
      <c r="C16" s="336"/>
      <c r="D16" s="339"/>
      <c r="E16" s="211" t="s">
        <v>406</v>
      </c>
      <c r="F16" s="205" t="str">
        <f>VLOOKUP(E16,Tâches!$H$2:$I$20,2,FALSE)</f>
        <v>Réparer l'installation en effectuant, si nécessaire, le transfert de fluides frigorigènes</v>
      </c>
      <c r="G16" s="71" t="str">
        <f>VLOOKUP(E16,Tâches!$J$2:$K$20,2,FALSE)</f>
        <v>A3T2</v>
      </c>
      <c r="H16" s="37"/>
      <c r="I16" s="66"/>
      <c r="J16" s="62"/>
      <c r="K16" s="62"/>
      <c r="L16" s="62"/>
      <c r="M16" s="67"/>
    </row>
    <row r="17" spans="3:13" ht="15.75" thickBot="1" x14ac:dyDescent="0.3">
      <c r="C17" s="336"/>
      <c r="D17" s="339"/>
      <c r="E17" s="211" t="s">
        <v>402</v>
      </c>
      <c r="F17" s="205" t="str">
        <f>VLOOKUP(E17,Tâches!$H$2:$I$20,2,FALSE)</f>
        <v xml:space="preserve">Analyser l’environnement de travail et les conditions de la maintenance </v>
      </c>
      <c r="G17" s="71" t="str">
        <f>VLOOKUP(E17,Tâches!$J$2:$K$20,2,FALSE)</f>
        <v>A3T2</v>
      </c>
      <c r="H17" s="37"/>
      <c r="I17" s="66"/>
      <c r="J17" s="62"/>
      <c r="K17" s="62"/>
      <c r="L17" s="62"/>
      <c r="M17" s="67"/>
    </row>
    <row r="18" spans="3:13" ht="15.75" thickBot="1" x14ac:dyDescent="0.3">
      <c r="C18" s="336"/>
      <c r="D18" s="339"/>
      <c r="E18" s="211" t="s">
        <v>290</v>
      </c>
      <c r="F18" s="205" t="str">
        <f>VLOOKUP(E18,Tâches!$H$2:$I$20,2,FALSE)</f>
        <v xml:space="preserve">Renseigner un rapport d’intervention </v>
      </c>
      <c r="G18" s="71" t="str">
        <f>VLOOKUP(E18,Tâches!$J$2:$K$20,2,FALSE)</f>
        <v>A4T2</v>
      </c>
      <c r="H18" s="37"/>
      <c r="I18" s="66"/>
      <c r="J18" s="62"/>
      <c r="K18" s="62"/>
      <c r="L18" s="62"/>
      <c r="M18" s="67"/>
    </row>
    <row r="19" spans="3:13" ht="15.75" thickBot="1" x14ac:dyDescent="0.3">
      <c r="C19" s="336"/>
      <c r="D19" s="339"/>
      <c r="E19" s="211" t="s">
        <v>287</v>
      </c>
      <c r="F19" s="205" t="str">
        <f>VLOOKUP(E19,Tâches!$H$2:$I$20,2,FALSE)</f>
        <v xml:space="preserve">Compléter les fiches CERFA réglementaires </v>
      </c>
      <c r="G19" s="71" t="str">
        <f>VLOOKUP(E19,Tâches!$J$2:$K$20,2,FALSE)</f>
        <v>A4T2</v>
      </c>
      <c r="H19" s="37"/>
      <c r="I19" s="66"/>
      <c r="J19" s="62"/>
      <c r="K19" s="62"/>
      <c r="L19" s="62"/>
      <c r="M19" s="67"/>
    </row>
    <row r="20" spans="3:13" ht="15.75" thickBot="1" x14ac:dyDescent="0.3">
      <c r="C20" s="336"/>
      <c r="D20" s="339"/>
      <c r="E20" s="211" t="s">
        <v>287</v>
      </c>
      <c r="F20" s="205" t="str">
        <f>VLOOKUP(E20,Tâches!$H$2:$I$20,2,FALSE)</f>
        <v xml:space="preserve">Compléter les fiches CERFA réglementaires </v>
      </c>
      <c r="G20" s="71" t="str">
        <f>VLOOKUP(E20,Tâches!$J$2:$K$20,2,FALSE)</f>
        <v>A4T2</v>
      </c>
      <c r="H20" s="37"/>
      <c r="I20" s="66"/>
      <c r="J20" s="62"/>
      <c r="K20" s="62"/>
      <c r="L20" s="62"/>
      <c r="M20" s="67"/>
    </row>
    <row r="21" spans="3:13" ht="15.75" thickBot="1" x14ac:dyDescent="0.3">
      <c r="C21" s="336"/>
      <c r="D21" s="339"/>
      <c r="E21" s="211" t="s">
        <v>424</v>
      </c>
      <c r="F21" s="205" t="str">
        <f>VLOOKUP(E21,Tâches!$H$2:$I$20,2,FALSE)</f>
        <v>Expliquer au client (ou à l’utilisateur) le fonctionnement, le bon usage et les contraintes techniques d’utilisation de l’installation</v>
      </c>
      <c r="G21" s="71" t="str">
        <f>VLOOKUP(E21,Tâches!$J$2:$K$20,2,FALSE)</f>
        <v>A4T1</v>
      </c>
      <c r="H21" s="37"/>
      <c r="I21" s="66"/>
      <c r="J21" s="62"/>
      <c r="K21" s="62"/>
      <c r="L21" s="62"/>
      <c r="M21" s="67"/>
    </row>
    <row r="22" spans="3:13" ht="15.75" thickBot="1" x14ac:dyDescent="0.3">
      <c r="C22" s="336"/>
      <c r="D22" s="339"/>
      <c r="E22" s="211" t="s">
        <v>424</v>
      </c>
      <c r="F22" s="205" t="str">
        <f>VLOOKUP(E22,Tâches!$H$2:$I$20,2,FALSE)</f>
        <v>Expliquer au client (ou à l’utilisateur) le fonctionnement, le bon usage et les contraintes techniques d’utilisation de l’installation</v>
      </c>
      <c r="G22" s="71" t="str">
        <f>VLOOKUP(E22,Tâches!$J$2:$K$20,2,FALSE)</f>
        <v>A4T1</v>
      </c>
      <c r="H22" s="37"/>
      <c r="I22" s="66"/>
      <c r="J22" s="62"/>
      <c r="K22" s="62"/>
      <c r="L22" s="62"/>
      <c r="M22" s="67"/>
    </row>
    <row r="23" spans="3:13" ht="15.75" thickBot="1" x14ac:dyDescent="0.3">
      <c r="C23" s="336"/>
      <c r="D23" s="339"/>
      <c r="E23" s="211" t="s">
        <v>402</v>
      </c>
      <c r="F23" s="205" t="str">
        <f>VLOOKUP(E23,Tâches!$H$2:$I$20,2,FALSE)</f>
        <v xml:space="preserve">Analyser l’environnement de travail et les conditions de la maintenance </v>
      </c>
      <c r="G23" s="71" t="str">
        <f>VLOOKUP(E23,Tâches!$J$2:$K$20,2,FALSE)</f>
        <v>A3T2</v>
      </c>
      <c r="H23" s="37"/>
      <c r="I23" s="66"/>
      <c r="J23" s="62"/>
      <c r="K23" s="62"/>
      <c r="L23" s="62"/>
      <c r="M23" s="67"/>
    </row>
    <row r="24" spans="3:13" ht="15.75" thickBot="1" x14ac:dyDescent="0.3">
      <c r="C24" s="336"/>
      <c r="D24" s="339"/>
      <c r="E24" s="211" t="s">
        <v>403</v>
      </c>
      <c r="F24" s="205" t="str">
        <f>VLOOKUP(E24,Tâches!$H$2:$I$20,2,FALSE)</f>
        <v xml:space="preserve">Analyser les risques liés à l’intervention </v>
      </c>
      <c r="G24" s="71" t="str">
        <f>VLOOKUP(E24,Tâches!$J$2:$K$20,2,FALSE)</f>
        <v>A3T2</v>
      </c>
      <c r="H24" s="37"/>
      <c r="I24" s="66"/>
      <c r="J24" s="62"/>
      <c r="K24" s="62"/>
      <c r="L24" s="62"/>
      <c r="M24" s="67"/>
    </row>
    <row r="25" spans="3:13" ht="15.75" thickBot="1" x14ac:dyDescent="0.3">
      <c r="C25" s="336"/>
      <c r="D25" s="339"/>
      <c r="E25" s="211" t="s">
        <v>422</v>
      </c>
      <c r="F25" s="205" t="str">
        <f>VLOOKUP(E25,Tâches!$H$2:$I$20,2,FALSE)</f>
        <v>Recenser les informations à connaître sur le déroulement des opérations (préparation, difficultés, contraintes dues aux autres intervenants …)</v>
      </c>
      <c r="G25" s="71" t="str">
        <f>VLOOKUP(E25,Tâches!$J$2:$K$20,2,FALSE)</f>
        <v>A4T1</v>
      </c>
      <c r="H25" s="37"/>
      <c r="I25" s="68"/>
      <c r="J25" s="69"/>
      <c r="K25" s="69"/>
      <c r="L25" s="69"/>
      <c r="M25" s="70"/>
    </row>
    <row r="26" spans="3:13" ht="15.75" thickBot="1" x14ac:dyDescent="0.3">
      <c r="C26" s="336"/>
      <c r="D26" s="339"/>
      <c r="E26" s="211" t="s">
        <v>402</v>
      </c>
      <c r="F26" s="205" t="str">
        <f>VLOOKUP(E26,Tâches!$H$2:$I$20,2,FALSE)</f>
        <v xml:space="preserve">Analyser l’environnement de travail et les conditions de la maintenance </v>
      </c>
      <c r="G26" s="71" t="str">
        <f>VLOOKUP(E26,Tâches!$J$2:$K$20,2,FALSE)</f>
        <v>A3T2</v>
      </c>
      <c r="H26" s="37"/>
    </row>
    <row r="27" spans="3:13" ht="15.75" thickBot="1" x14ac:dyDescent="0.3">
      <c r="C27" s="336"/>
      <c r="D27" s="339"/>
      <c r="E27" s="211" t="s">
        <v>422</v>
      </c>
      <c r="F27" s="205" t="str">
        <f>VLOOKUP(E27,Tâches!$H$2:$I$20,2,FALSE)</f>
        <v>Recenser les informations à connaître sur le déroulement des opérations (préparation, difficultés, contraintes dues aux autres intervenants …)</v>
      </c>
      <c r="G27" s="71" t="str">
        <f>VLOOKUP(E27,Tâches!$J$2:$K$20,2,FALSE)</f>
        <v>A4T1</v>
      </c>
      <c r="H27" s="37"/>
    </row>
    <row r="28" spans="3:13" ht="15.75" thickBot="1" x14ac:dyDescent="0.3">
      <c r="C28" s="336"/>
      <c r="D28" s="339"/>
      <c r="E28" s="211" t="s">
        <v>422</v>
      </c>
      <c r="F28" s="205" t="str">
        <f>VLOOKUP(E28,Tâches!$H$2:$I$20,2,FALSE)</f>
        <v>Recenser les informations à connaître sur le déroulement des opérations (préparation, difficultés, contraintes dues aux autres intervenants …)</v>
      </c>
      <c r="G28" s="71" t="str">
        <f>VLOOKUP(E28,Tâches!$J$2:$K$20,2,FALSE)</f>
        <v>A4T1</v>
      </c>
      <c r="H28" s="37"/>
    </row>
    <row r="29" spans="3:13" ht="15.75" thickBot="1" x14ac:dyDescent="0.3">
      <c r="C29" s="336"/>
      <c r="D29" s="339"/>
      <c r="E29" s="211" t="s">
        <v>287</v>
      </c>
      <c r="F29" s="205" t="str">
        <f>VLOOKUP(E29,Tâches!$H$2:$I$20,2,FALSE)</f>
        <v xml:space="preserve">Compléter les fiches CERFA réglementaires </v>
      </c>
      <c r="G29" s="71" t="str">
        <f>VLOOKUP(E29,Tâches!$J$2:$K$20,2,FALSE)</f>
        <v>A4T2</v>
      </c>
      <c r="H29" s="37"/>
    </row>
    <row r="30" spans="3:13" ht="15.75" thickBot="1" x14ac:dyDescent="0.3">
      <c r="C30" s="336"/>
      <c r="D30" s="339"/>
      <c r="E30" s="211" t="s">
        <v>405</v>
      </c>
      <c r="F30" s="205" t="str">
        <f>VLOOKUP(E30,Tâches!$H$2:$I$20,2,FALSE)</f>
        <v xml:space="preserve">Réaliser le dépannage : - Analyser les informations -Diagnostiquer le dysfonctionnement -Réparer l’installation en effectuant, éventuellement, le transfert de fluide </v>
      </c>
      <c r="G30" s="71" t="str">
        <f>VLOOKUP(E30,Tâches!$J$2:$K$20,2,FALSE)</f>
        <v>A3T2</v>
      </c>
      <c r="H30" s="37"/>
    </row>
    <row r="31" spans="3:13" ht="15.75" thickBot="1" x14ac:dyDescent="0.3">
      <c r="C31" s="336"/>
      <c r="D31" s="339"/>
      <c r="E31" s="211" t="s">
        <v>288</v>
      </c>
      <c r="F31" s="205" t="str">
        <f>VLOOKUP(E31,Tâches!$H$2:$I$20,2,FALSE)</f>
        <v xml:space="preserve">Compléter et apposer les vignettes de contrôle d’étanchéité  </v>
      </c>
      <c r="G31" s="71" t="str">
        <f>VLOOKUP(E31,Tâches!$J$2:$K$20,2,FALSE)</f>
        <v>A4T2</v>
      </c>
      <c r="H31" s="37"/>
    </row>
    <row r="32" spans="3:13" ht="15.75" thickBot="1" x14ac:dyDescent="0.3">
      <c r="C32" s="336"/>
      <c r="D32" s="339"/>
      <c r="E32" s="211" t="s">
        <v>403</v>
      </c>
      <c r="F32" s="205" t="str">
        <f>VLOOKUP(E32,Tâches!$H$2:$I$20,2,FALSE)</f>
        <v xml:space="preserve">Analyser les risques liés à l’intervention </v>
      </c>
      <c r="G32" s="71" t="str">
        <f>VLOOKUP(E32,Tâches!$J$2:$K$20,2,FALSE)</f>
        <v>A3T2</v>
      </c>
      <c r="H32" s="37"/>
    </row>
    <row r="33" spans="3:11" ht="15.75" thickBot="1" x14ac:dyDescent="0.3">
      <c r="C33" s="336"/>
      <c r="D33" s="339"/>
      <c r="E33" s="211" t="s">
        <v>405</v>
      </c>
      <c r="F33" s="205" t="str">
        <f>VLOOKUP(E33,Tâches!$H$2:$I$20,2,FALSE)</f>
        <v xml:space="preserve">Réaliser le dépannage : - Analyser les informations -Diagnostiquer le dysfonctionnement -Réparer l’installation en effectuant, éventuellement, le transfert de fluide </v>
      </c>
      <c r="G33" s="71" t="str">
        <f>VLOOKUP(E33,Tâches!$J$2:$K$20,2,FALSE)</f>
        <v>A3T2</v>
      </c>
      <c r="H33" s="37"/>
    </row>
    <row r="34" spans="3:11" ht="15.75" thickBot="1" x14ac:dyDescent="0.3">
      <c r="C34" s="336"/>
      <c r="D34" s="339"/>
      <c r="E34" s="211" t="s">
        <v>403</v>
      </c>
      <c r="F34" s="205" t="str">
        <f>VLOOKUP(E34,Tâches!$H$2:$I$20,2,FALSE)</f>
        <v xml:space="preserve">Analyser les risques liés à l’intervention </v>
      </c>
      <c r="G34" s="71" t="str">
        <f>VLOOKUP(E34,Tâches!$J$2:$K$20,2,FALSE)</f>
        <v>A3T2</v>
      </c>
      <c r="H34" s="37"/>
    </row>
    <row r="35" spans="3:11" ht="15.75" thickBot="1" x14ac:dyDescent="0.3">
      <c r="C35" s="336"/>
      <c r="D35" s="339"/>
      <c r="E35" s="211" t="s">
        <v>403</v>
      </c>
      <c r="F35" s="205" t="str">
        <f>VLOOKUP(E35,Tâches!$H$2:$I$20,2,FALSE)</f>
        <v xml:space="preserve">Analyser les risques liés à l’intervention </v>
      </c>
      <c r="G35" s="71" t="str">
        <f>VLOOKUP(E35,Tâches!$J$2:$K$20,2,FALSE)</f>
        <v>A3T2</v>
      </c>
      <c r="H35" s="37"/>
    </row>
    <row r="36" spans="3:11" ht="15.75" thickBot="1" x14ac:dyDescent="0.3">
      <c r="C36" s="336"/>
      <c r="D36" s="339"/>
      <c r="E36" s="211" t="s">
        <v>405</v>
      </c>
      <c r="F36" s="205" t="str">
        <f>VLOOKUP(E36,Tâches!$H$2:$I$20,2,FALSE)</f>
        <v xml:space="preserve">Réaliser le dépannage : - Analyser les informations -Diagnostiquer le dysfonctionnement -Réparer l’installation en effectuant, éventuellement, le transfert de fluide </v>
      </c>
      <c r="G36" s="71" t="str">
        <f>VLOOKUP(E36,Tâches!$J$2:$K$20,2,FALSE)</f>
        <v>A3T2</v>
      </c>
      <c r="H36" s="37"/>
    </row>
    <row r="37" spans="3:11" ht="15.75" thickBot="1" x14ac:dyDescent="0.3">
      <c r="C37" s="336"/>
      <c r="D37" s="339"/>
      <c r="E37" s="211" t="s">
        <v>406</v>
      </c>
      <c r="F37" s="205" t="str">
        <f>VLOOKUP(E37,Tâches!$H$2:$I$20,2,FALSE)</f>
        <v>Réparer l'installation en effectuant, si nécessaire, le transfert de fluides frigorigènes</v>
      </c>
      <c r="G37" s="71" t="str">
        <f>VLOOKUP(E37,Tâches!$J$2:$K$20,2,FALSE)</f>
        <v>A3T2</v>
      </c>
      <c r="H37" s="37"/>
      <c r="I37" s="1"/>
      <c r="J37" s="1"/>
      <c r="K37" s="1"/>
    </row>
    <row r="38" spans="3:11" ht="15.75" thickBot="1" x14ac:dyDescent="0.3">
      <c r="C38" s="336"/>
      <c r="D38" s="339"/>
      <c r="E38" s="211" t="s">
        <v>439</v>
      </c>
      <c r="F38" s="205" t="str">
        <f>VLOOKUP(E38,Tâches!$H$2:$I$20,2,FALSE)</f>
        <v xml:space="preserve">Compléter les documents afférents à l’intervention (fiche d’intervention, registre, traçabilité des déchets et bon de travail,..) </v>
      </c>
      <c r="G38" s="71" t="str">
        <f>VLOOKUP(E38,Tâches!$J$2:$K$20,2,FALSE)</f>
        <v>A3T2</v>
      </c>
      <c r="H38" s="37"/>
      <c r="I38" s="1"/>
      <c r="J38" s="1"/>
      <c r="K38" s="1"/>
    </row>
    <row r="39" spans="3:11" ht="15.75" thickBot="1" x14ac:dyDescent="0.3">
      <c r="C39" s="336"/>
      <c r="D39" s="339"/>
      <c r="E39" s="211" t="s">
        <v>406</v>
      </c>
      <c r="F39" s="205" t="str">
        <f>VLOOKUP(E39,Tâches!$H$2:$I$20,2,FALSE)</f>
        <v>Réparer l'installation en effectuant, si nécessaire, le transfert de fluides frigorigènes</v>
      </c>
      <c r="G39" s="71" t="str">
        <f>VLOOKUP(E39,Tâches!$J$2:$K$20,2,FALSE)</f>
        <v>A3T2</v>
      </c>
      <c r="H39" s="1"/>
      <c r="I39" s="1"/>
      <c r="J39" s="1"/>
      <c r="K39" s="1"/>
    </row>
    <row r="40" spans="3:11" ht="15.75" thickBot="1" x14ac:dyDescent="0.3">
      <c r="C40" s="336"/>
      <c r="D40" s="339"/>
      <c r="E40" s="211" t="s">
        <v>402</v>
      </c>
      <c r="F40" s="205" t="str">
        <f>VLOOKUP(E40,Tâches!$H$2:$I$20,2,FALSE)</f>
        <v xml:space="preserve">Analyser l’environnement de travail et les conditions de la maintenance </v>
      </c>
      <c r="G40" s="71" t="str">
        <f>VLOOKUP(E40,Tâches!$J$2:$K$20,2,FALSE)</f>
        <v>A3T2</v>
      </c>
      <c r="H40" s="1"/>
      <c r="I40" s="1"/>
      <c r="J40" s="1"/>
      <c r="K40" s="1"/>
    </row>
    <row r="41" spans="3:11" ht="15.75" thickBot="1" x14ac:dyDescent="0.3">
      <c r="C41" s="336"/>
      <c r="D41" s="339"/>
      <c r="E41" s="211" t="s">
        <v>405</v>
      </c>
      <c r="F41" s="205" t="str">
        <f>VLOOKUP(E41,Tâches!$H$2:$I$20,2,FALSE)</f>
        <v xml:space="preserve">Réaliser le dépannage : - Analyser les informations -Diagnostiquer le dysfonctionnement -Réparer l’installation en effectuant, éventuellement, le transfert de fluide </v>
      </c>
      <c r="G41" s="71" t="str">
        <f>VLOOKUP(E41,Tâches!$J$2:$K$20,2,FALSE)</f>
        <v>A3T2</v>
      </c>
      <c r="H41" s="1"/>
      <c r="I41" s="1"/>
      <c r="J41" s="1"/>
      <c r="K41" s="1"/>
    </row>
    <row r="42" spans="3:11" ht="15.75" thickBot="1" x14ac:dyDescent="0.3">
      <c r="C42" s="336"/>
      <c r="D42" s="339"/>
      <c r="E42" s="211" t="s">
        <v>424</v>
      </c>
      <c r="F42" s="205" t="str">
        <f>VLOOKUP(E42,Tâches!$H$2:$I$20,2,FALSE)</f>
        <v>Expliquer au client (ou à l’utilisateur) le fonctionnement, le bon usage et les contraintes techniques d’utilisation de l’installation</v>
      </c>
      <c r="G42" s="71" t="str">
        <f>VLOOKUP(E42,Tâches!$J$2:$K$20,2,FALSE)</f>
        <v>A4T1</v>
      </c>
      <c r="H42" s="1"/>
      <c r="I42" s="1"/>
      <c r="J42" s="1"/>
      <c r="K42" s="1"/>
    </row>
    <row r="43" spans="3:11" ht="15.75" thickBot="1" x14ac:dyDescent="0.3">
      <c r="C43" s="336"/>
      <c r="D43" s="339"/>
      <c r="E43" s="211" t="s">
        <v>424</v>
      </c>
      <c r="F43" s="205" t="str">
        <f>VLOOKUP(E43,Tâches!$H$2:$I$20,2,FALSE)</f>
        <v>Expliquer au client (ou à l’utilisateur) le fonctionnement, le bon usage et les contraintes techniques d’utilisation de l’installation</v>
      </c>
      <c r="G43" s="71" t="str">
        <f>VLOOKUP(E43,Tâches!$J$2:$K$20,2,FALSE)</f>
        <v>A4T1</v>
      </c>
      <c r="H43" s="1"/>
      <c r="I43" s="1"/>
      <c r="J43" s="1"/>
      <c r="K43" s="1"/>
    </row>
    <row r="44" spans="3:11" ht="15.75" thickBot="1" x14ac:dyDescent="0.3">
      <c r="C44" s="336"/>
      <c r="D44" s="339"/>
      <c r="E44" s="211" t="s">
        <v>405</v>
      </c>
      <c r="F44" s="205" t="str">
        <f>VLOOKUP(E44,Tâches!$H$2:$I$20,2,FALSE)</f>
        <v xml:space="preserve">Réaliser le dépannage : - Analyser les informations -Diagnostiquer le dysfonctionnement -Réparer l’installation en effectuant, éventuellement, le transfert de fluide </v>
      </c>
      <c r="G44" s="71" t="str">
        <f>VLOOKUP(E44,Tâches!$J$2:$K$20,2,FALSE)</f>
        <v>A3T2</v>
      </c>
      <c r="H44" s="1"/>
      <c r="I44" s="1"/>
      <c r="J44" s="1"/>
      <c r="K44" s="1"/>
    </row>
    <row r="45" spans="3:11" ht="15.75" thickBot="1" x14ac:dyDescent="0.3">
      <c r="C45" s="336"/>
      <c r="D45" s="339"/>
      <c r="E45" s="211" t="s">
        <v>287</v>
      </c>
      <c r="F45" s="205" t="str">
        <f>VLOOKUP(E45,Tâches!$H$2:$I$20,2,FALSE)</f>
        <v xml:space="preserve">Compléter les fiches CERFA réglementaires </v>
      </c>
      <c r="G45" s="71" t="str">
        <f>VLOOKUP(E45,Tâches!$J$2:$K$20,2,FALSE)</f>
        <v>A4T2</v>
      </c>
      <c r="H45" s="1"/>
      <c r="I45" s="1"/>
      <c r="J45" s="1"/>
      <c r="K45" s="1"/>
    </row>
    <row r="46" spans="3:11" ht="15.75" thickBot="1" x14ac:dyDescent="0.3">
      <c r="C46" s="337"/>
      <c r="D46" s="340"/>
      <c r="E46" s="212" t="s">
        <v>30</v>
      </c>
      <c r="F46" s="205" t="str">
        <f>VLOOKUP(E46,Tâches!$H$2:$I$20,2,FALSE)</f>
        <v>?</v>
      </c>
      <c r="G46" s="71" t="str">
        <f>VLOOKUP(E46,Tâches!$J$2:$K$20,2,FALSE)</f>
        <v>?</v>
      </c>
      <c r="H46" s="1"/>
      <c r="I46" s="1"/>
      <c r="J46" s="1"/>
      <c r="K46" s="1"/>
    </row>
    <row r="47" spans="3:11" x14ac:dyDescent="0.25">
      <c r="C47" s="83"/>
      <c r="I47" s="1"/>
      <c r="J47" s="1"/>
    </row>
    <row r="48" spans="3:11" x14ac:dyDescent="0.25">
      <c r="C48" s="40" t="s">
        <v>205</v>
      </c>
      <c r="I48" s="1"/>
      <c r="J48" s="1"/>
    </row>
    <row r="49" spans="3:11" x14ac:dyDescent="0.25">
      <c r="C49" s="40"/>
      <c r="D49" s="42">
        <f>COUNTIF(D8:D46,"Exploitation et Mise en service")</f>
        <v>0</v>
      </c>
      <c r="E49" s="3">
        <v>24</v>
      </c>
      <c r="F49" s="40" t="s">
        <v>179</v>
      </c>
      <c r="G49" s="42">
        <f>COUNTIF(G6:G38,"T1")</f>
        <v>0</v>
      </c>
      <c r="I49" s="1"/>
      <c r="J49" s="1"/>
    </row>
    <row r="50" spans="3:11" x14ac:dyDescent="0.25">
      <c r="C50" s="40"/>
      <c r="D50" s="42">
        <f>COUNTIF(D9:D48,"Exploitation et Mise en service")</f>
        <v>0</v>
      </c>
      <c r="E50" s="42">
        <f>COUNTIF(E8:E46,"?")</f>
        <v>1</v>
      </c>
      <c r="F50" s="40" t="s">
        <v>180</v>
      </c>
      <c r="G50" s="42">
        <f>COUNTIF(G6:G38,"T2")</f>
        <v>0</v>
      </c>
    </row>
    <row r="51" spans="3:11" x14ac:dyDescent="0.25">
      <c r="C51" s="40" t="s">
        <v>215</v>
      </c>
      <c r="D51" s="42">
        <f>COUNTIF(D10:D49,"Exploitation et Mise en service")</f>
        <v>0</v>
      </c>
      <c r="E51" s="3">
        <f>E49-E50</f>
        <v>23</v>
      </c>
      <c r="F51" s="40" t="s">
        <v>181</v>
      </c>
      <c r="G51" s="42">
        <f>COUNTIF(G6:G38,"T3")</f>
        <v>0</v>
      </c>
    </row>
    <row r="52" spans="3:11" x14ac:dyDescent="0.25">
      <c r="C52" s="40" t="s">
        <v>190</v>
      </c>
      <c r="D52" s="42">
        <f>COUNTIF(D11:D50,"Exploitation et Mise en service")</f>
        <v>0</v>
      </c>
      <c r="F52" s="40" t="s">
        <v>182</v>
      </c>
      <c r="G52" s="42">
        <f>COUNTIF(G6:G38,"T4")</f>
        <v>0</v>
      </c>
    </row>
    <row r="53" spans="3:11" x14ac:dyDescent="0.25">
      <c r="D53" s="40"/>
      <c r="F53" s="40" t="s">
        <v>183</v>
      </c>
      <c r="G53" s="42">
        <f>COUNTIF(G6:G38,"T5")</f>
        <v>0</v>
      </c>
    </row>
    <row r="54" spans="3:11" x14ac:dyDescent="0.25">
      <c r="D54" s="104"/>
      <c r="E54" s="105"/>
    </row>
    <row r="55" spans="3:11" x14ac:dyDescent="0.25">
      <c r="D55" s="104"/>
      <c r="E55" s="50"/>
    </row>
    <row r="56" spans="3:11" x14ac:dyDescent="0.25">
      <c r="D56" s="104"/>
      <c r="E56" s="50"/>
      <c r="G56" s="3"/>
      <c r="H56" s="3"/>
      <c r="I56" s="3"/>
      <c r="J56" s="3"/>
      <c r="K56" s="3" t="s">
        <v>8</v>
      </c>
    </row>
    <row r="57" spans="3:11" x14ac:dyDescent="0.25">
      <c r="D57" s="104"/>
      <c r="E57" s="50"/>
      <c r="I57" s="3"/>
      <c r="J57" s="3"/>
      <c r="K57" s="3"/>
    </row>
    <row r="58" spans="3:11" x14ac:dyDescent="0.25">
      <c r="D58" s="104"/>
      <c r="E58" s="50"/>
      <c r="I58" s="3"/>
      <c r="J58" s="3"/>
      <c r="K58" s="3"/>
    </row>
    <row r="59" spans="3:11" x14ac:dyDescent="0.25">
      <c r="D59" s="104"/>
      <c r="E59" s="50"/>
      <c r="K59" s="3"/>
    </row>
    <row r="60" spans="3:11" x14ac:dyDescent="0.25">
      <c r="D60" s="104"/>
      <c r="E60" s="50"/>
    </row>
    <row r="61" spans="3:11" x14ac:dyDescent="0.25">
      <c r="D61" s="104"/>
      <c r="E61" s="50"/>
    </row>
    <row r="62" spans="3:11" x14ac:dyDescent="0.25">
      <c r="D62" s="104"/>
      <c r="E62" s="50"/>
    </row>
    <row r="63" spans="3:11" x14ac:dyDescent="0.25">
      <c r="D63" s="104"/>
      <c r="E63" s="50"/>
    </row>
    <row r="64" spans="3:11" x14ac:dyDescent="0.25">
      <c r="D64" s="104"/>
      <c r="E64" s="50"/>
    </row>
    <row r="65" spans="4:5" x14ac:dyDescent="0.25">
      <c r="D65" s="104"/>
      <c r="E65" s="50"/>
    </row>
    <row r="66" spans="4:5" x14ac:dyDescent="0.25">
      <c r="D66" s="104"/>
      <c r="E66" s="50"/>
    </row>
    <row r="67" spans="4:5" x14ac:dyDescent="0.25">
      <c r="D67" s="104"/>
      <c r="E67" s="50"/>
    </row>
    <row r="68" spans="4:5" x14ac:dyDescent="0.25">
      <c r="D68" s="104"/>
      <c r="E68" s="50"/>
    </row>
    <row r="69" spans="4:5" x14ac:dyDescent="0.25">
      <c r="D69" s="104"/>
      <c r="E69" s="50"/>
    </row>
    <row r="70" spans="4:5" x14ac:dyDescent="0.25">
      <c r="D70" s="104"/>
      <c r="E70" s="50"/>
    </row>
    <row r="71" spans="4:5" x14ac:dyDescent="0.25">
      <c r="D71" s="104"/>
      <c r="E71" s="50"/>
    </row>
    <row r="72" spans="4:5" x14ac:dyDescent="0.25">
      <c r="D72" s="104"/>
      <c r="E72" s="50"/>
    </row>
    <row r="73" spans="4:5" x14ac:dyDescent="0.25">
      <c r="D73" s="104"/>
      <c r="E73" s="50"/>
    </row>
    <row r="74" spans="4:5" x14ac:dyDescent="0.25">
      <c r="D74" s="104"/>
      <c r="E74" s="50"/>
    </row>
    <row r="75" spans="4:5" x14ac:dyDescent="0.25">
      <c r="D75" s="104"/>
      <c r="E75" s="50"/>
    </row>
    <row r="76" spans="4:5" x14ac:dyDescent="0.25">
      <c r="D76" s="50"/>
      <c r="E76" s="50"/>
    </row>
    <row r="77" spans="4:5" x14ac:dyDescent="0.25">
      <c r="D77" s="50"/>
      <c r="E77" s="50"/>
    </row>
    <row r="78" spans="4:5" x14ac:dyDescent="0.25">
      <c r="D78" s="50"/>
      <c r="E78" s="50"/>
    </row>
    <row r="79" spans="4:5" x14ac:dyDescent="0.25">
      <c r="D79" s="50"/>
      <c r="E79" s="50"/>
    </row>
  </sheetData>
  <mergeCells count="9">
    <mergeCell ref="G4:G5"/>
    <mergeCell ref="C6:C46"/>
    <mergeCell ref="D6:D46"/>
    <mergeCell ref="I2:M2"/>
    <mergeCell ref="I3:M3"/>
    <mergeCell ref="L4:L5"/>
    <mergeCell ref="M4:M5"/>
    <mergeCell ref="K4:K5"/>
    <mergeCell ref="I4:I5"/>
  </mergeCells>
  <phoneticPr fontId="15" type="noConversion"/>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Tâches!$H$2:$H$15</xm:f>
          </x14:formula1>
          <xm:sqref>E6:E46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0"/>
  <sheetViews>
    <sheetView topLeftCell="R28" workbookViewId="0">
      <selection activeCell="U44" sqref="U44"/>
    </sheetView>
  </sheetViews>
  <sheetFormatPr baseColWidth="10" defaultRowHeight="15" x14ac:dyDescent="0.25"/>
  <cols>
    <col min="1" max="1" width="5.28515625" customWidth="1"/>
    <col min="2" max="2" width="6.28515625" customWidth="1"/>
    <col min="3" max="3" width="49" customWidth="1"/>
    <col min="4" max="5" width="27.7109375" customWidth="1"/>
    <col min="6" max="6" width="112.28515625" customWidth="1"/>
    <col min="7" max="7" width="10.28515625" style="2" customWidth="1"/>
    <col min="8" max="8" width="12.7109375" style="2" customWidth="1"/>
    <col min="9" max="9" width="11.5703125" style="111" customWidth="1"/>
    <col min="10" max="10" width="18.85546875" customWidth="1"/>
    <col min="11" max="11" width="40.140625" customWidth="1"/>
    <col min="12" max="12" width="68.42578125" customWidth="1"/>
    <col min="13" max="13" width="15.7109375" customWidth="1"/>
    <col min="14" max="14" width="8.5703125" style="111" customWidth="1"/>
    <col min="15" max="15" width="12.140625" style="111" customWidth="1"/>
    <col min="16" max="17" width="24.28515625" customWidth="1"/>
    <col min="18" max="18" width="14.42578125" customWidth="1"/>
    <col min="19" max="19" width="61.28515625" customWidth="1"/>
    <col min="20" max="20" width="10.42578125" style="173" customWidth="1"/>
    <col min="21" max="21" width="89" bestFit="1" customWidth="1"/>
    <col min="22" max="23" width="16.28515625" customWidth="1"/>
  </cols>
  <sheetData>
    <row r="1" spans="2:21" x14ac:dyDescent="0.25">
      <c r="G1" s="38"/>
      <c r="H1" s="38"/>
    </row>
    <row r="2" spans="2:21" x14ac:dyDescent="0.25">
      <c r="J2" t="s">
        <v>148</v>
      </c>
      <c r="N2" s="357" t="s">
        <v>206</v>
      </c>
      <c r="O2" s="357"/>
      <c r="R2" t="s">
        <v>148</v>
      </c>
    </row>
    <row r="3" spans="2:21" ht="45.75" thickBot="1" x14ac:dyDescent="0.3">
      <c r="J3" s="17" t="s">
        <v>147</v>
      </c>
      <c r="N3" s="364" t="s">
        <v>204</v>
      </c>
      <c r="O3" s="364"/>
      <c r="R3" s="8" t="s">
        <v>149</v>
      </c>
    </row>
    <row r="4" spans="2:21" ht="15.75" thickBot="1" x14ac:dyDescent="0.3">
      <c r="C4" s="8" t="s">
        <v>186</v>
      </c>
      <c r="D4" s="74"/>
      <c r="E4" s="75"/>
      <c r="F4" s="79"/>
      <c r="G4" s="360" t="s">
        <v>188</v>
      </c>
      <c r="H4" s="360" t="s">
        <v>187</v>
      </c>
      <c r="I4" s="362" t="s">
        <v>189</v>
      </c>
      <c r="J4" s="59" t="s">
        <v>217</v>
      </c>
      <c r="N4" s="358" t="s">
        <v>219</v>
      </c>
      <c r="O4" s="358"/>
      <c r="R4" s="59" t="s">
        <v>217</v>
      </c>
    </row>
    <row r="5" spans="2:21" ht="15.75" thickBot="1" x14ac:dyDescent="0.3">
      <c r="C5" s="41" t="s">
        <v>0</v>
      </c>
      <c r="D5" s="76" t="s">
        <v>216</v>
      </c>
      <c r="E5" s="73" t="s">
        <v>25</v>
      </c>
      <c r="F5" s="78"/>
      <c r="G5" s="361"/>
      <c r="H5" s="361"/>
      <c r="I5" s="363"/>
      <c r="J5" s="96" t="s">
        <v>96</v>
      </c>
      <c r="K5" s="87" t="s">
        <v>115</v>
      </c>
      <c r="L5" s="88" t="s">
        <v>22</v>
      </c>
      <c r="M5" s="86" t="s">
        <v>119</v>
      </c>
      <c r="N5" s="155" t="s">
        <v>310</v>
      </c>
      <c r="O5" s="156" t="s">
        <v>419</v>
      </c>
      <c r="P5" s="89" t="s">
        <v>193</v>
      </c>
      <c r="Q5" s="91" t="s">
        <v>194</v>
      </c>
      <c r="R5" s="86" t="s">
        <v>4</v>
      </c>
      <c r="T5" s="173" t="s">
        <v>118</v>
      </c>
      <c r="U5" s="111" t="s">
        <v>319</v>
      </c>
    </row>
    <row r="6" spans="2:21" ht="15" customHeight="1" thickBot="1" x14ac:dyDescent="0.3">
      <c r="B6">
        <v>1</v>
      </c>
      <c r="C6" s="351" t="str">
        <f>'2. Problématisation'!C6</f>
        <v>QCM : Maintenance sur une pompe à chaleur</v>
      </c>
      <c r="D6" s="354" t="str">
        <f>'2. Problématisation'!D6</f>
        <v>Maintenance corrective</v>
      </c>
      <c r="E6" s="78" t="str">
        <f>'2. Problématisation'!E6</f>
        <v>A3T25</v>
      </c>
      <c r="F6" s="78" t="str">
        <f>'2. Problématisation'!F6</f>
        <v xml:space="preserve">Réaliser le dépannage : - Analyser les informations -Diagnostiquer le dysfonctionnement -Réparer l’installation en effectuant, éventuellement, le transfert de fluide </v>
      </c>
      <c r="G6" s="80" t="str">
        <f>VLOOKUP(E6,Tâches!$D$2:$F$20,2,FALSE)</f>
        <v>A3T2</v>
      </c>
      <c r="H6" s="81" t="s">
        <v>438</v>
      </c>
      <c r="I6" s="213" t="s">
        <v>310</v>
      </c>
      <c r="J6" s="93" t="s">
        <v>309</v>
      </c>
      <c r="K6" s="171" t="str">
        <f>VLOOKUP(J6,Compétences!$A$3:$B$53,2,FALSE)</f>
        <v>Constater la défaillance</v>
      </c>
      <c r="L6" s="45" t="str">
        <f>VLOOKUP(J6,Compétences!$C$3:$D$53,2,FALSE)</f>
        <v>L’analyse des données technique de l’installation est effectuée</v>
      </c>
      <c r="M6" s="9" t="str">
        <f>I6</f>
        <v>C11</v>
      </c>
      <c r="N6" s="216">
        <v>1.5599999999999999E-2</v>
      </c>
      <c r="O6" s="217"/>
      <c r="P6" s="90" t="str">
        <f>VLOOKUP("*"&amp;M6&amp;"*",Tâches!$L$2:$M$24,2,FALSE)</f>
        <v>S1 ; S2 ; S4 ; S5 ; S8</v>
      </c>
      <c r="Q6" s="92" t="str">
        <f>VLOOKUP(R6,Savoirs!$D$3:$E$27,2,FALSE)</f>
        <v>S4</v>
      </c>
      <c r="R6" s="85" t="s">
        <v>131</v>
      </c>
      <c r="S6" s="39" t="str">
        <f>VLOOKUP(R6,Savoirs!$F$3:$G$27,2,FALSE)</f>
        <v>les circuits frigorifiques</v>
      </c>
      <c r="T6" s="173">
        <v>1</v>
      </c>
      <c r="U6" t="s">
        <v>360</v>
      </c>
    </row>
    <row r="7" spans="2:21" ht="15.75" thickBot="1" x14ac:dyDescent="0.3">
      <c r="B7">
        <v>2</v>
      </c>
      <c r="C7" s="352"/>
      <c r="D7" s="355"/>
      <c r="E7" s="78" t="str">
        <f>'2. Problématisation'!E7</f>
        <v>A3T25</v>
      </c>
      <c r="F7" s="78" t="str">
        <f>'2. Problématisation'!F7</f>
        <v xml:space="preserve">Réaliser le dépannage : - Analyser les informations -Diagnostiquer le dysfonctionnement -Réparer l’installation en effectuant, éventuellement, le transfert de fluide </v>
      </c>
      <c r="G7" s="80" t="str">
        <f>VLOOKUP(E7,Tâches!$D$2:$F$20,2,FALSE)</f>
        <v>A3T2</v>
      </c>
      <c r="H7" s="81" t="s">
        <v>438</v>
      </c>
      <c r="I7" s="213" t="s">
        <v>310</v>
      </c>
      <c r="J7" s="93" t="s">
        <v>309</v>
      </c>
      <c r="K7" s="171" t="str">
        <f>VLOOKUP(J7,Compétences!$A$3:$B$53,2,FALSE)</f>
        <v>Constater la défaillance</v>
      </c>
      <c r="L7" s="45" t="str">
        <f>VLOOKUP(J7,Compétences!$C$3:$D$53,2,FALSE)</f>
        <v>L’analyse des données technique de l’installation est effectuée</v>
      </c>
      <c r="M7" s="9" t="str">
        <f t="shared" ref="M7:M45" si="0">I7</f>
        <v>C11</v>
      </c>
      <c r="N7" s="216">
        <v>1.5599999999999999E-2</v>
      </c>
      <c r="O7" s="217"/>
      <c r="P7" s="90" t="str">
        <f>VLOOKUP("*"&amp;M7&amp;"*",Tâches!$L$2:$M$24,2,FALSE)</f>
        <v>S1 ; S2 ; S4 ; S5 ; S8</v>
      </c>
      <c r="Q7" s="92" t="str">
        <f>VLOOKUP(R7,Savoirs!$D$3:$E$27,2,FALSE)</f>
        <v>S4</v>
      </c>
      <c r="R7" s="85" t="s">
        <v>131</v>
      </c>
      <c r="S7" s="82" t="str">
        <f>VLOOKUP(R7,Savoirs!$F$3:$G$27,2,FALSE)</f>
        <v>les circuits frigorifiques</v>
      </c>
      <c r="T7" s="173">
        <v>2</v>
      </c>
      <c r="U7" s="225" t="s">
        <v>361</v>
      </c>
    </row>
    <row r="8" spans="2:21" ht="15.75" thickBot="1" x14ac:dyDescent="0.3">
      <c r="B8">
        <v>3</v>
      </c>
      <c r="C8" s="352"/>
      <c r="D8" s="355"/>
      <c r="E8" s="78" t="str">
        <f>'2. Problématisation'!E8</f>
        <v>A3T25</v>
      </c>
      <c r="F8" s="78" t="str">
        <f>'2. Problématisation'!F8</f>
        <v xml:space="preserve">Réaliser le dépannage : - Analyser les informations -Diagnostiquer le dysfonctionnement -Réparer l’installation en effectuant, éventuellement, le transfert de fluide </v>
      </c>
      <c r="G8" s="80" t="str">
        <f>VLOOKUP(E8,Tâches!$D$2:$F$20,2,FALSE)</f>
        <v>A3T2</v>
      </c>
      <c r="H8" s="81" t="s">
        <v>438</v>
      </c>
      <c r="I8" s="213" t="s">
        <v>310</v>
      </c>
      <c r="J8" s="93" t="s">
        <v>309</v>
      </c>
      <c r="K8" s="171" t="str">
        <f>VLOOKUP(J8,Compétences!$A$3:$B$53,2,FALSE)</f>
        <v>Constater la défaillance</v>
      </c>
      <c r="L8" s="45" t="str">
        <f>VLOOKUP(J8,Compétences!$C$3:$D$53,2,FALSE)</f>
        <v>L’analyse des données technique de l’installation est effectuée</v>
      </c>
      <c r="M8" s="9" t="str">
        <f t="shared" si="0"/>
        <v>C11</v>
      </c>
      <c r="N8" s="216">
        <v>1.5599999999999999E-2</v>
      </c>
      <c r="O8" s="217"/>
      <c r="P8" s="90" t="str">
        <f>VLOOKUP("*"&amp;M8&amp;"*",Tâches!$L$2:$M$24,2,FALSE)</f>
        <v>S1 ; S2 ; S4 ; S5 ; S8</v>
      </c>
      <c r="Q8" s="92" t="str">
        <f>VLOOKUP(R8,Savoirs!$D$3:$E$27,2,FALSE)</f>
        <v>S4</v>
      </c>
      <c r="R8" s="85" t="s">
        <v>131</v>
      </c>
      <c r="S8" s="82" t="str">
        <f>VLOOKUP(R8,Savoirs!$F$3:$G$27,2,FALSE)</f>
        <v>les circuits frigorifiques</v>
      </c>
      <c r="T8" s="173">
        <v>3</v>
      </c>
      <c r="U8" s="225" t="s">
        <v>362</v>
      </c>
    </row>
    <row r="9" spans="2:21" ht="15.75" thickBot="1" x14ac:dyDescent="0.3">
      <c r="B9">
        <v>4</v>
      </c>
      <c r="C9" s="352"/>
      <c r="D9" s="355"/>
      <c r="E9" s="78" t="str">
        <f>'2. Problématisation'!E9</f>
        <v>A3T25</v>
      </c>
      <c r="F9" s="78" t="str">
        <f>'2. Problématisation'!F9</f>
        <v xml:space="preserve">Réaliser le dépannage : - Analyser les informations -Diagnostiquer le dysfonctionnement -Réparer l’installation en effectuant, éventuellement, le transfert de fluide </v>
      </c>
      <c r="G9" s="80" t="str">
        <f>VLOOKUP(E9,Tâches!$D$2:$F$20,2,FALSE)</f>
        <v>A3T2</v>
      </c>
      <c r="H9" s="81" t="s">
        <v>438</v>
      </c>
      <c r="I9" s="213" t="s">
        <v>310</v>
      </c>
      <c r="J9" s="93" t="s">
        <v>309</v>
      </c>
      <c r="K9" s="171" t="str">
        <f>VLOOKUP(J9,Compétences!$A$3:$B$53,2,FALSE)</f>
        <v>Constater la défaillance</v>
      </c>
      <c r="L9" s="45" t="str">
        <f>VLOOKUP(J9,Compétences!$C$3:$D$53,2,FALSE)</f>
        <v>L’analyse des données technique de l’installation est effectuée</v>
      </c>
      <c r="M9" s="9" t="str">
        <f t="shared" si="0"/>
        <v>C11</v>
      </c>
      <c r="N9" s="216">
        <v>1.5599999999999999E-2</v>
      </c>
      <c r="O9" s="217"/>
      <c r="P9" s="90" t="str">
        <f>VLOOKUP("*"&amp;M9&amp;"*",Tâches!$L$2:$M$24,2,FALSE)</f>
        <v>S1 ; S2 ; S4 ; S5 ; S8</v>
      </c>
      <c r="Q9" s="92" t="str">
        <f>VLOOKUP(R9,Savoirs!$D$3:$E$27,2,FALSE)</f>
        <v>S4</v>
      </c>
      <c r="R9" s="85" t="s">
        <v>131</v>
      </c>
      <c r="S9" s="82" t="str">
        <f>VLOOKUP(R9,Savoirs!$F$3:$G$27,2,FALSE)</f>
        <v>les circuits frigorifiques</v>
      </c>
      <c r="T9" s="173">
        <v>4</v>
      </c>
      <c r="U9" s="225" t="s">
        <v>363</v>
      </c>
    </row>
    <row r="10" spans="2:21" ht="15.75" thickBot="1" x14ac:dyDescent="0.3">
      <c r="B10">
        <v>5</v>
      </c>
      <c r="C10" s="352"/>
      <c r="D10" s="355"/>
      <c r="E10" s="78" t="str">
        <f>'2. Problématisation'!E10</f>
        <v>A3T27</v>
      </c>
      <c r="F10" s="78" t="str">
        <f>'2. Problématisation'!F10</f>
        <v>Remettre en service et contrôler le fonctionnement</v>
      </c>
      <c r="G10" s="80" t="str">
        <f>VLOOKUP(E10,Tâches!$D$2:$F$20,2,FALSE)</f>
        <v>A3T2</v>
      </c>
      <c r="H10" s="81" t="s">
        <v>438</v>
      </c>
      <c r="I10" s="213" t="s">
        <v>310</v>
      </c>
      <c r="J10" s="260" t="s">
        <v>443</v>
      </c>
      <c r="K10" s="171" t="str">
        <f>VLOOKUP(J10,Compétences!$A$3:$B$53,2,FALSE)</f>
        <v>Consigner (déconsigner) le système (électrique, fluidique : gaz, caloporteurs…)</v>
      </c>
      <c r="L10" s="45" t="str">
        <f>VLOOKUP(J10,Compétences!$C$3:$D$53,2,FALSE)</f>
        <v>Les protocoles de mise en service et/ou d’arrêt sont respectés</v>
      </c>
      <c r="M10" s="9" t="str">
        <f t="shared" si="0"/>
        <v>C11</v>
      </c>
      <c r="N10" s="216">
        <v>1.5599999999999999E-2</v>
      </c>
      <c r="O10" s="217"/>
      <c r="P10" s="90" t="str">
        <f>VLOOKUP("*"&amp;M10&amp;"*",Tâches!$L$2:$M$24,2,FALSE)</f>
        <v>S1 ; S2 ; S4 ; S5 ; S8</v>
      </c>
      <c r="Q10" s="92" t="str">
        <f>VLOOKUP(R10,Savoirs!$D$3:$E$27,2,FALSE)</f>
        <v>S4</v>
      </c>
      <c r="R10" s="85" t="s">
        <v>131</v>
      </c>
      <c r="S10" s="82" t="str">
        <f>VLOOKUP(R10,Savoirs!$F$3:$G$27,2,FALSE)</f>
        <v>les circuits frigorifiques</v>
      </c>
      <c r="T10" s="173">
        <v>5</v>
      </c>
      <c r="U10" s="226" t="s">
        <v>364</v>
      </c>
    </row>
    <row r="11" spans="2:21" ht="15.75" thickBot="1" x14ac:dyDescent="0.3">
      <c r="B11">
        <v>6</v>
      </c>
      <c r="C11" s="352"/>
      <c r="D11" s="355"/>
      <c r="E11" s="78" t="str">
        <f>'2. Problématisation'!E11</f>
        <v>A3T23</v>
      </c>
      <c r="F11" s="78" t="str">
        <f>'2. Problématisation'!F11</f>
        <v xml:space="preserve">Analyser les risques liés à l’intervention </v>
      </c>
      <c r="G11" s="80" t="str">
        <f>VLOOKUP(E11,Tâches!$D$2:$F$20,2,FALSE)</f>
        <v>A3T2</v>
      </c>
      <c r="H11" s="81" t="s">
        <v>438</v>
      </c>
      <c r="I11" s="213" t="s">
        <v>310</v>
      </c>
      <c r="J11" s="260" t="s">
        <v>446</v>
      </c>
      <c r="K11" s="171" t="str">
        <f>VLOOKUP(J11,Compétences!$A$3:$B$53,2,FALSE)</f>
        <v>Identifier le site et le lieu de l’intervention</v>
      </c>
      <c r="L11" s="45" t="str">
        <f>VLOOKUP(J11,Compétences!$C$3:$D$53,2,FALSE)</f>
        <v>La sécurité des biens et des personnes est prise en compte</v>
      </c>
      <c r="M11" s="9" t="str">
        <f t="shared" si="0"/>
        <v>C11</v>
      </c>
      <c r="N11" s="216">
        <v>3.1300000000000001E-2</v>
      </c>
      <c r="O11" s="217"/>
      <c r="P11" s="90" t="str">
        <f>VLOOKUP("*"&amp;M11&amp;"*",Tâches!$L$2:$M$24,2,FALSE)</f>
        <v>S1 ; S2 ; S4 ; S5 ; S8</v>
      </c>
      <c r="Q11" s="92" t="str">
        <f>VLOOKUP(R11,Savoirs!$D$3:$E$27,2,FALSE)</f>
        <v>S4</v>
      </c>
      <c r="R11" s="85" t="s">
        <v>131</v>
      </c>
      <c r="S11" s="82" t="str">
        <f>VLOOKUP(R11,Savoirs!$F$3:$G$27,2,FALSE)</f>
        <v>les circuits frigorifiques</v>
      </c>
      <c r="T11" s="173">
        <v>6</v>
      </c>
      <c r="U11" s="226" t="s">
        <v>365</v>
      </c>
    </row>
    <row r="12" spans="2:21" x14ac:dyDescent="0.25">
      <c r="B12">
        <v>7</v>
      </c>
      <c r="C12" s="352"/>
      <c r="D12" s="355"/>
      <c r="E12" s="78" t="str">
        <f>'2. Problématisation'!E12</f>
        <v>A3T27</v>
      </c>
      <c r="F12" s="78" t="str">
        <f>'2. Problématisation'!F12</f>
        <v>Remettre en service et contrôler le fonctionnement</v>
      </c>
      <c r="G12" s="80" t="str">
        <f>VLOOKUP(E12,Tâches!$D$2:$F$20,2,FALSE)</f>
        <v>A3T2</v>
      </c>
      <c r="H12" s="81" t="s">
        <v>438</v>
      </c>
      <c r="I12" s="213" t="s">
        <v>310</v>
      </c>
      <c r="J12" s="260" t="s">
        <v>449</v>
      </c>
      <c r="K12" s="171" t="str">
        <f>VLOOKUP(J12,Compétences!$A$3:$B$53,2,FALSE)</f>
        <v>Remettre en service l’installation</v>
      </c>
      <c r="L12" s="45" t="str">
        <f>VLOOKUP(J12,Compétences!$C$3:$D$53,2,FALSE)</f>
        <v>La remise en service permet le fonctionnement de l’installation à son point nominal ou en mode dégradé de l’installation et la continuité de service est assurée</v>
      </c>
      <c r="M12" s="9" t="str">
        <f t="shared" si="0"/>
        <v>C11</v>
      </c>
      <c r="N12" s="216">
        <v>3.1300000000000001E-2</v>
      </c>
      <c r="O12" s="217"/>
      <c r="P12" s="90" t="str">
        <f>VLOOKUP("*"&amp;M12&amp;"*",Tâches!$L$2:$M$24,2,FALSE)</f>
        <v>S1 ; S2 ; S4 ; S5 ; S8</v>
      </c>
      <c r="Q12" s="92" t="str">
        <f>VLOOKUP(R12,Savoirs!$D$3:$E$27,2,FALSE)</f>
        <v>S4</v>
      </c>
      <c r="R12" s="85" t="s">
        <v>131</v>
      </c>
      <c r="S12" s="82" t="str">
        <f>VLOOKUP(R12,Savoirs!$F$3:$G$27,2,FALSE)</f>
        <v>les circuits frigorifiques</v>
      </c>
      <c r="T12" s="173">
        <v>7</v>
      </c>
      <c r="U12" s="225" t="s">
        <v>366</v>
      </c>
    </row>
    <row r="13" spans="2:21" x14ac:dyDescent="0.25">
      <c r="B13">
        <v>8</v>
      </c>
      <c r="C13" s="352"/>
      <c r="D13" s="355"/>
      <c r="E13" s="78" t="str">
        <f>'2. Problématisation'!E13</f>
        <v>A3T27</v>
      </c>
      <c r="F13" s="78" t="str">
        <f>'2. Problématisation'!F13</f>
        <v>Remettre en service et contrôler le fonctionnement</v>
      </c>
      <c r="G13" s="80" t="str">
        <f>VLOOKUP(E13,Tâches!$D$2:$F$20,2,FALSE)</f>
        <v>A3T2</v>
      </c>
      <c r="H13" s="81" t="s">
        <v>438</v>
      </c>
      <c r="I13" s="213" t="s">
        <v>310</v>
      </c>
      <c r="J13" s="260" t="s">
        <v>449</v>
      </c>
      <c r="K13" s="171" t="str">
        <f>VLOOKUP(J13,Compétences!$A$3:$B$53,2,FALSE)</f>
        <v>Remettre en service l’installation</v>
      </c>
      <c r="L13" s="45" t="str">
        <f>VLOOKUP(J13,Compétences!$C$3:$D$53,2,FALSE)</f>
        <v>La remise en service permet le fonctionnement de l’installation à son point nominal ou en mode dégradé de l’installation et la continuité de service est assurée</v>
      </c>
      <c r="M13" s="9" t="str">
        <f t="shared" si="0"/>
        <v>C11</v>
      </c>
      <c r="N13" s="216">
        <v>3.1300000000000001E-2</v>
      </c>
      <c r="O13" s="217"/>
      <c r="P13" s="90" t="str">
        <f>VLOOKUP("*"&amp;M13&amp;"*",Tâches!$L$2:$M$24,2,FALSE)</f>
        <v>S1 ; S2 ; S4 ; S5 ; S8</v>
      </c>
      <c r="Q13" s="92" t="str">
        <f>VLOOKUP(R13,Savoirs!$D$3:$E$27,2,FALSE)</f>
        <v>S4</v>
      </c>
      <c r="R13" s="85" t="s">
        <v>131</v>
      </c>
      <c r="S13" s="82" t="str">
        <f>VLOOKUP(R13,Savoirs!$F$3:$G$27,2,FALSE)</f>
        <v>les circuits frigorifiques</v>
      </c>
      <c r="T13" s="173">
        <v>8</v>
      </c>
      <c r="U13" s="225" t="s">
        <v>367</v>
      </c>
    </row>
    <row r="14" spans="2:21" x14ac:dyDescent="0.25">
      <c r="B14">
        <v>9</v>
      </c>
      <c r="C14" s="352"/>
      <c r="D14" s="355"/>
      <c r="E14" s="78" t="str">
        <f>'2. Problématisation'!E14</f>
        <v>A3T23</v>
      </c>
      <c r="F14" s="78" t="str">
        <f>'2. Problématisation'!F14</f>
        <v xml:space="preserve">Analyser les risques liés à l’intervention </v>
      </c>
      <c r="G14" s="80" t="str">
        <f>VLOOKUP(E14,Tâches!$D$2:$F$20,2,FALSE)</f>
        <v>A3T2</v>
      </c>
      <c r="H14" s="81" t="s">
        <v>438</v>
      </c>
      <c r="I14" s="213" t="s">
        <v>310</v>
      </c>
      <c r="J14" s="260" t="s">
        <v>446</v>
      </c>
      <c r="K14" s="171" t="str">
        <f>VLOOKUP(J14,Compétences!$A$3:$B$53,2,FALSE)</f>
        <v>Identifier le site et le lieu de l’intervention</v>
      </c>
      <c r="L14" s="45" t="str">
        <f>VLOOKUP(J14,Compétences!$C$3:$D$53,2,FALSE)</f>
        <v>La sécurité des biens et des personnes est prise en compte</v>
      </c>
      <c r="M14" s="9" t="str">
        <f t="shared" si="0"/>
        <v>C11</v>
      </c>
      <c r="N14" s="216">
        <v>3.1300000000000001E-2</v>
      </c>
      <c r="O14" s="217"/>
      <c r="P14" s="90" t="str">
        <f>VLOOKUP("*"&amp;M14&amp;"*",Tâches!$L$2:$M$24,2,FALSE)</f>
        <v>S1 ; S2 ; S4 ; S5 ; S8</v>
      </c>
      <c r="Q14" s="92" t="str">
        <f>VLOOKUP(R14,Savoirs!$D$3:$E$27,2,FALSE)</f>
        <v>S6</v>
      </c>
      <c r="R14" s="85" t="s">
        <v>135</v>
      </c>
      <c r="S14" s="82" t="str">
        <f>VLOOKUP(R14,Savoirs!$F$3:$G$27,2,FALSE)</f>
        <v xml:space="preserve">l’étude du fonctionnement de l’installation </v>
      </c>
      <c r="T14" s="173">
        <v>9</v>
      </c>
      <c r="U14" s="225" t="s">
        <v>368</v>
      </c>
    </row>
    <row r="15" spans="2:21" x14ac:dyDescent="0.25">
      <c r="B15">
        <v>10</v>
      </c>
      <c r="C15" s="352"/>
      <c r="D15" s="355"/>
      <c r="E15" s="78" t="str">
        <f>'2. Problématisation'!E15</f>
        <v>A3T24</v>
      </c>
      <c r="F15" s="78" t="str">
        <f>'2. Problématisation'!F15</f>
        <v xml:space="preserve">Réaliser la consignation, de l'installation </v>
      </c>
      <c r="G15" s="80" t="str">
        <f>VLOOKUP(E15,Tâches!$D$2:$F$20,2,FALSE)</f>
        <v>A3T2</v>
      </c>
      <c r="H15" s="81" t="s">
        <v>438</v>
      </c>
      <c r="I15" s="213" t="s">
        <v>310</v>
      </c>
      <c r="J15" s="260" t="s">
        <v>452</v>
      </c>
      <c r="K15" s="171" t="str">
        <f>VLOOKUP(J15,Compétences!$A$3:$B$53,2,FALSE)</f>
        <v>Réaliser les opérations de mise en service et/ou d’arrêt de l’installation</v>
      </c>
      <c r="L15" s="45" t="str">
        <f>VLOOKUP(J15,Compétences!$C$3:$D$53,2,FALSE)</f>
        <v>Les étapes de consignation (déconsignation) sont réalisées en respectant les normes en vigueur</v>
      </c>
      <c r="M15" s="9" t="str">
        <f t="shared" si="0"/>
        <v>C11</v>
      </c>
      <c r="N15" s="216">
        <v>3.1300000000000001E-2</v>
      </c>
      <c r="O15" s="217"/>
      <c r="P15" s="90" t="str">
        <f>VLOOKUP("*"&amp;M15&amp;"*",Tâches!$L$2:$M$24,2,FALSE)</f>
        <v>S1 ; S2 ; S4 ; S5 ; S8</v>
      </c>
      <c r="Q15" s="92" t="str">
        <f>VLOOKUP(R15,Savoirs!$D$3:$E$27,2,FALSE)</f>
        <v>S6</v>
      </c>
      <c r="R15" s="85" t="s">
        <v>135</v>
      </c>
      <c r="S15" s="82" t="str">
        <f>VLOOKUP(R15,Savoirs!$F$3:$G$27,2,FALSE)</f>
        <v xml:space="preserve">l’étude du fonctionnement de l’installation </v>
      </c>
      <c r="T15" s="173">
        <v>10</v>
      </c>
      <c r="U15" s="225" t="s">
        <v>369</v>
      </c>
    </row>
    <row r="16" spans="2:21" x14ac:dyDescent="0.25">
      <c r="B16">
        <v>11</v>
      </c>
      <c r="C16" s="352"/>
      <c r="D16" s="355"/>
      <c r="E16" s="78" t="str">
        <f>'2. Problématisation'!E16</f>
        <v>A3T26</v>
      </c>
      <c r="F16" s="78" t="str">
        <f>'2. Problématisation'!F16</f>
        <v>Réparer l'installation en effectuant, si nécessaire, le transfert de fluides frigorigènes</v>
      </c>
      <c r="G16" s="80" t="str">
        <f>VLOOKUP(E16,Tâches!$D$2:$F$20,2,FALSE)</f>
        <v>A3T2</v>
      </c>
      <c r="H16" s="81" t="s">
        <v>438</v>
      </c>
      <c r="I16" s="213" t="s">
        <v>310</v>
      </c>
      <c r="J16" s="274" t="s">
        <v>454</v>
      </c>
      <c r="K16" s="171" t="str">
        <f>VLOOKUP(J16,Compétences!$A$3:$B$53,2,FALSE)</f>
        <v>Effectuer la dépose du composant défectueux</v>
      </c>
      <c r="L16" s="45" t="str">
        <f>VLOOKUP(J16,Compétences!$C$3:$D$53,2,FALSE)</f>
        <v>Les opérations préalables sur le système (isolation tout ou partie du système fluidique, vidange, récupération des fluides frigorigènes …) permettent de garantir l’opération de dépose</v>
      </c>
      <c r="M16" s="9" t="str">
        <f t="shared" si="0"/>
        <v>C11</v>
      </c>
      <c r="N16" s="216">
        <v>3.1300000000000001E-2</v>
      </c>
      <c r="O16" s="217"/>
      <c r="P16" s="90" t="str">
        <f>VLOOKUP("*"&amp;M16&amp;"*",Tâches!$L$2:$M$24,2,FALSE)</f>
        <v>S1 ; S2 ; S4 ; S5 ; S8</v>
      </c>
      <c r="Q16" s="92" t="str">
        <f>VLOOKUP(R16,Savoirs!$D$3:$E$27,2,FALSE)</f>
        <v>S6</v>
      </c>
      <c r="R16" s="85" t="s">
        <v>135</v>
      </c>
      <c r="S16" s="82" t="str">
        <f>VLOOKUP(R16,Savoirs!$F$3:$G$27,2,FALSE)</f>
        <v xml:space="preserve">l’étude du fonctionnement de l’installation </v>
      </c>
      <c r="T16" s="173">
        <v>11</v>
      </c>
      <c r="U16" s="225" t="s">
        <v>370</v>
      </c>
    </row>
    <row r="17" spans="2:21" x14ac:dyDescent="0.25">
      <c r="B17">
        <v>12</v>
      </c>
      <c r="C17" s="352"/>
      <c r="D17" s="355"/>
      <c r="E17" s="78" t="str">
        <f>'2. Problématisation'!E17</f>
        <v>A3T22</v>
      </c>
      <c r="F17" s="78" t="str">
        <f>'2. Problématisation'!F17</f>
        <v xml:space="preserve">Analyser l’environnement de travail et les conditions de la maintenance </v>
      </c>
      <c r="G17" s="80" t="str">
        <f>VLOOKUP(E17,Tâches!$D$2:$F$20,2,FALSE)</f>
        <v>A3T2</v>
      </c>
      <c r="H17" s="81" t="s">
        <v>438</v>
      </c>
      <c r="I17" s="213" t="s">
        <v>310</v>
      </c>
      <c r="J17" s="260" t="s">
        <v>457</v>
      </c>
      <c r="K17" s="171" t="str">
        <f>VLOOKUP(J17,Compétences!$A$3:$B$53,2,FALSE)</f>
        <v>Identifier le site et le lieu de l’intervention</v>
      </c>
      <c r="L17" s="45" t="str">
        <f>VLOOKUP(J17,Compétences!$C$3:$D$53,2,FALSE)</f>
        <v>L’intervention est identifiée dans le cadre du contrat de maintenance</v>
      </c>
      <c r="M17" s="9" t="str">
        <f t="shared" si="0"/>
        <v>C11</v>
      </c>
      <c r="N17" s="216">
        <v>3.1300000000000001E-2</v>
      </c>
      <c r="O17" s="217"/>
      <c r="P17" s="90" t="str">
        <f>VLOOKUP("*"&amp;M17&amp;"*",Tâches!$L$2:$M$24,2,FALSE)</f>
        <v>S1 ; S2 ; S4 ; S5 ; S8</v>
      </c>
      <c r="Q17" s="92" t="str">
        <f>VLOOKUP(R17,Savoirs!$D$3:$E$27,2,FALSE)</f>
        <v>S4</v>
      </c>
      <c r="R17" s="85" t="s">
        <v>131</v>
      </c>
      <c r="S17" s="82" t="str">
        <f>VLOOKUP(R17,Savoirs!$F$3:$G$27,2,FALSE)</f>
        <v>les circuits frigorifiques</v>
      </c>
      <c r="T17" s="173">
        <v>12</v>
      </c>
      <c r="U17" s="228" t="s">
        <v>371</v>
      </c>
    </row>
    <row r="18" spans="2:21" x14ac:dyDescent="0.25">
      <c r="B18">
        <v>13</v>
      </c>
      <c r="C18" s="352"/>
      <c r="D18" s="355"/>
      <c r="E18" s="78" t="str">
        <f>'2. Problématisation'!E18</f>
        <v>A4T25</v>
      </c>
      <c r="F18" s="78" t="str">
        <f>'2. Problématisation'!F18</f>
        <v xml:space="preserve">Renseigner un rapport d’intervention </v>
      </c>
      <c r="G18" s="80" t="str">
        <f>VLOOKUP(E18,Tâches!$D$2:$F$20,2,FALSE)</f>
        <v>A4T2</v>
      </c>
      <c r="H18" s="81" t="s">
        <v>438</v>
      </c>
      <c r="I18" s="213" t="s">
        <v>310</v>
      </c>
      <c r="J18" s="277" t="s">
        <v>459</v>
      </c>
      <c r="K18" s="171" t="str">
        <f>VLOOKUP(J18,Compétences!$A$3:$B$53,2,FALSE)</f>
        <v>Formuler un compte-rendu, un rapport d’activité</v>
      </c>
      <c r="L18" s="45" t="str">
        <f>VLOOKUP(J18,Compétences!$C$3:$D$53,2,FALSE)</f>
        <v>Le compte-rendu est factuel et complet</v>
      </c>
      <c r="M18" s="9" t="str">
        <f t="shared" si="0"/>
        <v>C11</v>
      </c>
      <c r="N18" s="216">
        <v>3.1300000000000001E-2</v>
      </c>
      <c r="O18" s="217"/>
      <c r="P18" s="90" t="str">
        <f>VLOOKUP("*"&amp;M18&amp;"*",Tâches!$L$2:$M$24,2,FALSE)</f>
        <v>S1 ; S2 ; S4 ; S5 ; S8</v>
      </c>
      <c r="Q18" s="92" t="str">
        <f>VLOOKUP(R18,Savoirs!$D$3:$E$27,2,FALSE)</f>
        <v>S4</v>
      </c>
      <c r="R18" s="85" t="s">
        <v>131</v>
      </c>
      <c r="S18" s="82" t="str">
        <f>VLOOKUP(R18,Savoirs!$F$3:$G$27,2,FALSE)</f>
        <v>les circuits frigorifiques</v>
      </c>
      <c r="T18" s="173">
        <v>13</v>
      </c>
      <c r="U18" s="225" t="s">
        <v>372</v>
      </c>
    </row>
    <row r="19" spans="2:21" x14ac:dyDescent="0.25">
      <c r="B19">
        <v>14</v>
      </c>
      <c r="C19" s="352"/>
      <c r="D19" s="355"/>
      <c r="E19" s="78" t="str">
        <f>'2. Problématisation'!E19</f>
        <v>A4T22</v>
      </c>
      <c r="F19" s="78" t="str">
        <f>'2. Problématisation'!F19</f>
        <v xml:space="preserve">Compléter les fiches CERFA réglementaires </v>
      </c>
      <c r="G19" s="80" t="str">
        <f>VLOOKUP(E19,Tâches!$D$2:$F$20,2,FALSE)</f>
        <v>A4T2</v>
      </c>
      <c r="H19" s="81" t="s">
        <v>438</v>
      </c>
      <c r="I19" s="213" t="s">
        <v>310</v>
      </c>
      <c r="J19" s="280" t="s">
        <v>462</v>
      </c>
      <c r="K19" s="171" t="str">
        <f>VLOOKUP(J19,Compétences!$A$3:$B$53,2,FALSE)</f>
        <v>Compléter les documents techniques et administratifs</v>
      </c>
      <c r="L19" s="45" t="str">
        <f>VLOOKUP(J19,Compétences!$C$3:$D$53,2,FALSE)</f>
        <v>Les fluides frigorigènes sont consignés sur la fiche CERFA n°15497</v>
      </c>
      <c r="M19" s="9" t="str">
        <f t="shared" si="0"/>
        <v>C11</v>
      </c>
      <c r="N19" s="216">
        <v>3.1300000000000001E-2</v>
      </c>
      <c r="O19" s="217"/>
      <c r="P19" s="90" t="str">
        <f>VLOOKUP("*"&amp;M19&amp;"*",Tâches!$L$2:$M$24,2,FALSE)</f>
        <v>S1 ; S2 ; S4 ; S5 ; S8</v>
      </c>
      <c r="Q19" s="92" t="str">
        <f>VLOOKUP(R19,Savoirs!$D$3:$E$27,2,FALSE)</f>
        <v>S4</v>
      </c>
      <c r="R19" s="85" t="s">
        <v>131</v>
      </c>
      <c r="S19" s="82" t="str">
        <f>VLOOKUP(R19,Savoirs!$F$3:$G$27,2,FALSE)</f>
        <v>les circuits frigorifiques</v>
      </c>
      <c r="T19" s="173">
        <v>14</v>
      </c>
      <c r="U19" s="225" t="s">
        <v>373</v>
      </c>
    </row>
    <row r="20" spans="2:21" x14ac:dyDescent="0.25">
      <c r="B20">
        <v>15</v>
      </c>
      <c r="C20" s="352"/>
      <c r="D20" s="355"/>
      <c r="E20" s="78" t="str">
        <f>'2. Problématisation'!E20</f>
        <v>A4T22</v>
      </c>
      <c r="F20" s="78" t="str">
        <f>'2. Problématisation'!F20</f>
        <v xml:space="preserve">Compléter les fiches CERFA réglementaires </v>
      </c>
      <c r="G20" s="80" t="str">
        <f>VLOOKUP(E20,Tâches!$D$2:$F$20,2,FALSE)</f>
        <v>A4T2</v>
      </c>
      <c r="H20" s="81" t="s">
        <v>438</v>
      </c>
      <c r="I20" s="213" t="s">
        <v>310</v>
      </c>
      <c r="J20" s="280" t="s">
        <v>462</v>
      </c>
      <c r="K20" s="171" t="str">
        <f>VLOOKUP(J20,Compétences!$A$3:$B$53,2,FALSE)</f>
        <v>Compléter les documents techniques et administratifs</v>
      </c>
      <c r="L20" s="45" t="str">
        <f>VLOOKUP(J20,Compétences!$C$3:$D$53,2,FALSE)</f>
        <v>Les fluides frigorigènes sont consignés sur la fiche CERFA n°15497</v>
      </c>
      <c r="M20" s="9" t="str">
        <f t="shared" si="0"/>
        <v>C11</v>
      </c>
      <c r="N20" s="216">
        <v>3.1300000000000001E-2</v>
      </c>
      <c r="O20" s="217"/>
      <c r="P20" s="90" t="str">
        <f>VLOOKUP("*"&amp;M20&amp;"*",Tâches!$L$2:$M$24,2,FALSE)</f>
        <v>S1 ; S2 ; S4 ; S5 ; S8</v>
      </c>
      <c r="Q20" s="92" t="str">
        <f>VLOOKUP(R20,Savoirs!$D$3:$E$27,2,FALSE)</f>
        <v>S4</v>
      </c>
      <c r="R20" s="85" t="s">
        <v>131</v>
      </c>
      <c r="S20" s="82" t="str">
        <f>VLOOKUP(R20,Savoirs!$F$3:$G$27,2,FALSE)</f>
        <v>les circuits frigorifiques</v>
      </c>
      <c r="T20" s="173">
        <v>15</v>
      </c>
      <c r="U20" s="225" t="s">
        <v>374</v>
      </c>
    </row>
    <row r="21" spans="2:21" x14ac:dyDescent="0.25">
      <c r="B21">
        <v>16</v>
      </c>
      <c r="C21" s="352"/>
      <c r="D21" s="355"/>
      <c r="E21" s="78" t="str">
        <f>'2. Problématisation'!E21</f>
        <v>A4T13</v>
      </c>
      <c r="F21" s="78" t="str">
        <f>'2. Problématisation'!F21</f>
        <v>Expliquer au client (ou à l’utilisateur) le fonctionnement, le bon usage et les contraintes techniques d’utilisation de l’installation</v>
      </c>
      <c r="G21" s="80" t="str">
        <f>VLOOKUP(E21,Tâches!$D$2:$F$20,2,FALSE)</f>
        <v>A4T1</v>
      </c>
      <c r="H21" s="81" t="s">
        <v>438</v>
      </c>
      <c r="I21" s="213" t="s">
        <v>310</v>
      </c>
      <c r="J21" s="260" t="s">
        <v>465</v>
      </c>
      <c r="K21" s="171" t="str">
        <f>VLOOKUP(J21,Compétences!$A$3:$B$53,2,FALSE)</f>
        <v>Remettre en service l’installation</v>
      </c>
      <c r="L21" s="45" t="str">
        <f>VLOOKUP(J21,Compétences!$C$3:$D$53,2,FALSE)</f>
        <v>Les informations sont transmises à la hiérarchie et à l’exploitant ou l’usager</v>
      </c>
      <c r="M21" s="9" t="str">
        <f t="shared" si="0"/>
        <v>C11</v>
      </c>
      <c r="N21" s="216">
        <v>3.1300000000000001E-2</v>
      </c>
      <c r="O21" s="217"/>
      <c r="P21" s="90" t="str">
        <f>VLOOKUP("*"&amp;M21&amp;"*",Tâches!$L$2:$M$24,2,FALSE)</f>
        <v>S1 ; S2 ; S4 ; S5 ; S8</v>
      </c>
      <c r="Q21" s="92" t="str">
        <f>VLOOKUP(R21,Savoirs!$D$3:$E$27,2,FALSE)</f>
        <v>S4</v>
      </c>
      <c r="R21" s="85" t="s">
        <v>131</v>
      </c>
      <c r="S21" s="82" t="str">
        <f>VLOOKUP(R21,Savoirs!$F$3:$G$27,2,FALSE)</f>
        <v>les circuits frigorifiques</v>
      </c>
      <c r="T21" s="173">
        <v>16</v>
      </c>
      <c r="U21" s="225" t="s">
        <v>375</v>
      </c>
    </row>
    <row r="22" spans="2:21" x14ac:dyDescent="0.25">
      <c r="B22">
        <v>17</v>
      </c>
      <c r="C22" s="352"/>
      <c r="D22" s="355"/>
      <c r="E22" s="78" t="str">
        <f>'2. Problématisation'!E22</f>
        <v>A4T13</v>
      </c>
      <c r="F22" s="78" t="str">
        <f>'2. Problématisation'!F22</f>
        <v>Expliquer au client (ou à l’utilisateur) le fonctionnement, le bon usage et les contraintes techniques d’utilisation de l’installation</v>
      </c>
      <c r="G22" s="80" t="str">
        <f>VLOOKUP(E22,Tâches!$D$2:$F$20,2,FALSE)</f>
        <v>A4T1</v>
      </c>
      <c r="H22" s="81" t="s">
        <v>438</v>
      </c>
      <c r="I22" s="213" t="s">
        <v>310</v>
      </c>
      <c r="J22" s="260" t="s">
        <v>465</v>
      </c>
      <c r="K22" s="171" t="str">
        <f>VLOOKUP(J22,Compétences!$A$3:$B$53,2,FALSE)</f>
        <v>Remettre en service l’installation</v>
      </c>
      <c r="L22" s="45" t="str">
        <f>VLOOKUP(J22,Compétences!$C$3:$D$53,2,FALSE)</f>
        <v>Les informations sont transmises à la hiérarchie et à l’exploitant ou l’usager</v>
      </c>
      <c r="M22" s="9" t="str">
        <f t="shared" si="0"/>
        <v>C11</v>
      </c>
      <c r="N22" s="216">
        <v>3.1300000000000001E-2</v>
      </c>
      <c r="O22" s="217"/>
      <c r="P22" s="90" t="str">
        <f>VLOOKUP("*"&amp;M22&amp;"*",Tâches!$L$2:$M$24,2,FALSE)</f>
        <v>S1 ; S2 ; S4 ; S5 ; S8</v>
      </c>
      <c r="Q22" s="92" t="str">
        <f>VLOOKUP(R22,Savoirs!$D$3:$E$27,2,FALSE)</f>
        <v>S6</v>
      </c>
      <c r="R22" s="85" t="s">
        <v>136</v>
      </c>
      <c r="S22" s="82" t="str">
        <f>VLOOKUP(R22,Savoirs!$F$3:$G$27,2,FALSE)</f>
        <v>Les opérations de mise en service et de maintenance</v>
      </c>
      <c r="T22" s="173">
        <v>17</v>
      </c>
      <c r="U22" s="225" t="s">
        <v>376</v>
      </c>
    </row>
    <row r="23" spans="2:21" x14ac:dyDescent="0.25">
      <c r="B23">
        <v>18</v>
      </c>
      <c r="C23" s="352"/>
      <c r="D23" s="355"/>
      <c r="E23" s="78" t="str">
        <f>'2. Problématisation'!E23</f>
        <v>A3T22</v>
      </c>
      <c r="F23" s="78" t="str">
        <f>'2. Problématisation'!F23</f>
        <v xml:space="preserve">Analyser l’environnement de travail et les conditions de la maintenance </v>
      </c>
      <c r="G23" s="80" t="str">
        <f>VLOOKUP(E23,Tâches!$D$2:$F$20,2,FALSE)</f>
        <v>A3T2</v>
      </c>
      <c r="H23" s="81" t="s">
        <v>438</v>
      </c>
      <c r="I23" s="213" t="s">
        <v>310</v>
      </c>
      <c r="J23" s="260" t="s">
        <v>457</v>
      </c>
      <c r="K23" s="171" t="str">
        <f>VLOOKUP(J23,Compétences!$A$3:$B$53,2,FALSE)</f>
        <v>Identifier le site et le lieu de l’intervention</v>
      </c>
      <c r="L23" s="45" t="str">
        <f>VLOOKUP(J23,Compétences!$C$3:$D$53,2,FALSE)</f>
        <v>L’intervention est identifiée dans le cadre du contrat de maintenance</v>
      </c>
      <c r="M23" s="9" t="str">
        <f t="shared" si="0"/>
        <v>C11</v>
      </c>
      <c r="N23" s="216">
        <v>3.1300000000000001E-2</v>
      </c>
      <c r="O23" s="217"/>
      <c r="P23" s="90" t="str">
        <f>VLOOKUP("*"&amp;M23&amp;"*",Tâches!$L$2:$M$24,2,FALSE)</f>
        <v>S1 ; S2 ; S4 ; S5 ; S8</v>
      </c>
      <c r="Q23" s="92" t="str">
        <f>VLOOKUP(R23,Savoirs!$D$3:$E$27,2,FALSE)</f>
        <v>S6</v>
      </c>
      <c r="R23" s="85" t="s">
        <v>136</v>
      </c>
      <c r="S23" s="82" t="str">
        <f>VLOOKUP(R23,Savoirs!$F$3:$G$27,2,FALSE)</f>
        <v>Les opérations de mise en service et de maintenance</v>
      </c>
      <c r="T23" s="173">
        <v>18</v>
      </c>
      <c r="U23" s="225" t="s">
        <v>377</v>
      </c>
    </row>
    <row r="24" spans="2:21" x14ac:dyDescent="0.25">
      <c r="B24">
        <v>19</v>
      </c>
      <c r="C24" s="352"/>
      <c r="D24" s="355"/>
      <c r="E24" s="78" t="str">
        <f>'2. Problématisation'!E24</f>
        <v>A3T23</v>
      </c>
      <c r="F24" s="78" t="str">
        <f>'2. Problématisation'!F24</f>
        <v xml:space="preserve">Analyser les risques liés à l’intervention </v>
      </c>
      <c r="G24" s="80" t="str">
        <f>VLOOKUP(E24,Tâches!$D$2:$F$20,2,FALSE)</f>
        <v>A3T2</v>
      </c>
      <c r="H24" s="81" t="s">
        <v>438</v>
      </c>
      <c r="I24" s="213" t="s">
        <v>310</v>
      </c>
      <c r="J24" s="260" t="s">
        <v>446</v>
      </c>
      <c r="K24" s="171" t="str">
        <f>VLOOKUP(J24,Compétences!$A$3:$B$53,2,FALSE)</f>
        <v>Identifier le site et le lieu de l’intervention</v>
      </c>
      <c r="L24" s="45" t="str">
        <f>VLOOKUP(J24,Compétences!$C$3:$D$53,2,FALSE)</f>
        <v>La sécurité des biens et des personnes est prise en compte</v>
      </c>
      <c r="M24" s="9" t="str">
        <f t="shared" si="0"/>
        <v>C11</v>
      </c>
      <c r="N24" s="216">
        <v>3.1300000000000001E-2</v>
      </c>
      <c r="O24" s="217"/>
      <c r="P24" s="90" t="str">
        <f>VLOOKUP("*"&amp;M24&amp;"*",Tâches!$L$2:$M$24,2,FALSE)</f>
        <v>S1 ; S2 ; S4 ; S5 ; S8</v>
      </c>
      <c r="Q24" s="92" t="str">
        <f>VLOOKUP(R24,Savoirs!$D$3:$E$27,2,FALSE)</f>
        <v>S4</v>
      </c>
      <c r="R24" s="85" t="s">
        <v>131</v>
      </c>
      <c r="S24" s="82" t="str">
        <f>VLOOKUP(R24,Savoirs!$F$3:$G$27,2,FALSE)</f>
        <v>les circuits frigorifiques</v>
      </c>
      <c r="T24" s="173">
        <v>19</v>
      </c>
      <c r="U24" s="227" t="s">
        <v>378</v>
      </c>
    </row>
    <row r="25" spans="2:21" x14ac:dyDescent="0.25">
      <c r="B25">
        <v>20</v>
      </c>
      <c r="C25" s="352"/>
      <c r="D25" s="355"/>
      <c r="E25" s="78" t="str">
        <f>'2. Problématisation'!E25</f>
        <v>A4T11</v>
      </c>
      <c r="F25" s="78" t="str">
        <f>'2. Problématisation'!F25</f>
        <v>Recenser les informations à connaître sur le déroulement des opérations (préparation, difficultés, contraintes dues aux autres intervenants …)</v>
      </c>
      <c r="G25" s="80" t="str">
        <f>VLOOKUP(E25,Tâches!$D$2:$F$20,2,FALSE)</f>
        <v>A4T1</v>
      </c>
      <c r="H25" s="81" t="s">
        <v>438</v>
      </c>
      <c r="I25" s="213" t="s">
        <v>310</v>
      </c>
      <c r="J25" s="277" t="s">
        <v>467</v>
      </c>
      <c r="K25" s="171" t="str">
        <f>VLOOKUP(J25,Compétences!$A$3:$B$53,2,FALSE)</f>
        <v>Expliquer l’état d’avancement des opérations, leurs contraintes et leurs difficultés</v>
      </c>
      <c r="L25" s="45" t="str">
        <f>VLOOKUP(J25,Compétences!$C$3:$D$53,2,FALSE)</f>
        <v>Les contraintes et les difficultés sont identifiées</v>
      </c>
      <c r="M25" s="9" t="str">
        <f t="shared" si="0"/>
        <v>C11</v>
      </c>
      <c r="N25" s="216">
        <v>3.1300000000000001E-2</v>
      </c>
      <c r="O25" s="217"/>
      <c r="P25" s="90" t="str">
        <f>VLOOKUP("*"&amp;M25&amp;"*",Tâches!$L$2:$M$24,2,FALSE)</f>
        <v>S1 ; S2 ; S4 ; S5 ; S8</v>
      </c>
      <c r="Q25" s="92" t="str">
        <f>VLOOKUP(R25,Savoirs!$D$3:$E$27,2,FALSE)</f>
        <v>S6</v>
      </c>
      <c r="R25" s="85" t="s">
        <v>136</v>
      </c>
      <c r="S25" s="82" t="str">
        <f>VLOOKUP(R25,Savoirs!$F$3:$G$27,2,FALSE)</f>
        <v>Les opérations de mise en service et de maintenance</v>
      </c>
      <c r="T25" s="173">
        <v>20</v>
      </c>
      <c r="U25" s="225" t="s">
        <v>379</v>
      </c>
    </row>
    <row r="26" spans="2:21" x14ac:dyDescent="0.25">
      <c r="B26">
        <v>21</v>
      </c>
      <c r="C26" s="352"/>
      <c r="D26" s="355"/>
      <c r="E26" s="78" t="str">
        <f>'2. Problématisation'!E26</f>
        <v>A3T22</v>
      </c>
      <c r="F26" s="78" t="str">
        <f>'2. Problématisation'!F26</f>
        <v xml:space="preserve">Analyser l’environnement de travail et les conditions de la maintenance </v>
      </c>
      <c r="G26" s="80" t="str">
        <f>VLOOKUP(E26,Tâches!$D$2:$F$20,2,FALSE)</f>
        <v>A3T2</v>
      </c>
      <c r="H26" s="81" t="s">
        <v>438</v>
      </c>
      <c r="I26" s="213" t="s">
        <v>310</v>
      </c>
      <c r="J26" s="260" t="s">
        <v>457</v>
      </c>
      <c r="K26" s="171" t="str">
        <f>VLOOKUP(J26,Compétences!$A$3:$B$53,2,FALSE)</f>
        <v>Identifier le site et le lieu de l’intervention</v>
      </c>
      <c r="L26" s="45" t="str">
        <f>VLOOKUP(J26,Compétences!$C$3:$D$53,2,FALSE)</f>
        <v>L’intervention est identifiée dans le cadre du contrat de maintenance</v>
      </c>
      <c r="M26" s="9" t="str">
        <f t="shared" si="0"/>
        <v>C11</v>
      </c>
      <c r="N26" s="216">
        <v>3.1300000000000001E-2</v>
      </c>
      <c r="O26" s="217"/>
      <c r="P26" s="90" t="str">
        <f>VLOOKUP("*"&amp;M26&amp;"*",Tâches!$L$2:$M$24,2,FALSE)</f>
        <v>S1 ; S2 ; S4 ; S5 ; S8</v>
      </c>
      <c r="Q26" s="92" t="str">
        <f>VLOOKUP(R26,Savoirs!$D$3:$E$27,2,FALSE)</f>
        <v>S6</v>
      </c>
      <c r="R26" s="85" t="s">
        <v>135</v>
      </c>
      <c r="S26" s="82" t="str">
        <f>VLOOKUP(R26,Savoirs!$F$3:$G$27,2,FALSE)</f>
        <v xml:space="preserve">l’étude du fonctionnement de l’installation </v>
      </c>
      <c r="T26" s="173">
        <v>21</v>
      </c>
      <c r="U26" s="225" t="s">
        <v>380</v>
      </c>
    </row>
    <row r="27" spans="2:21" x14ac:dyDescent="0.25">
      <c r="B27">
        <v>22</v>
      </c>
      <c r="C27" s="352"/>
      <c r="D27" s="355"/>
      <c r="E27" s="78" t="str">
        <f>'2. Problématisation'!E27</f>
        <v>A4T11</v>
      </c>
      <c r="F27" s="78" t="str">
        <f>'2. Problématisation'!F27</f>
        <v>Recenser les informations à connaître sur le déroulement des opérations (préparation, difficultés, contraintes dues aux autres intervenants …)</v>
      </c>
      <c r="G27" s="80" t="str">
        <f>VLOOKUP(E27,Tâches!$D$2:$F$20,2,FALSE)</f>
        <v>A4T1</v>
      </c>
      <c r="H27" s="81" t="s">
        <v>438</v>
      </c>
      <c r="I27" s="213" t="s">
        <v>310</v>
      </c>
      <c r="J27" s="277" t="s">
        <v>467</v>
      </c>
      <c r="K27" s="171" t="str">
        <f>VLOOKUP(J27,Compétences!$A$3:$B$53,2,FALSE)</f>
        <v>Expliquer l’état d’avancement des opérations, leurs contraintes et leurs difficultés</v>
      </c>
      <c r="L27" s="45" t="str">
        <f>VLOOKUP(J27,Compétences!$C$3:$D$53,2,FALSE)</f>
        <v>Les contraintes et les difficultés sont identifiées</v>
      </c>
      <c r="M27" s="9" t="str">
        <f t="shared" si="0"/>
        <v>C11</v>
      </c>
      <c r="N27" s="216">
        <v>3.1300000000000001E-2</v>
      </c>
      <c r="O27" s="217"/>
      <c r="P27" s="90" t="str">
        <f>VLOOKUP("*"&amp;M27&amp;"*",Tâches!$L$2:$M$24,2,FALSE)</f>
        <v>S1 ; S2 ; S4 ; S5 ; S8</v>
      </c>
      <c r="Q27" s="92" t="str">
        <f>VLOOKUP(R27,Savoirs!$D$3:$E$27,2,FALSE)</f>
        <v>S6</v>
      </c>
      <c r="R27" s="85" t="s">
        <v>135</v>
      </c>
      <c r="S27" s="82" t="str">
        <f>VLOOKUP(R27,Savoirs!$F$3:$G$27,2,FALSE)</f>
        <v xml:space="preserve">l’étude du fonctionnement de l’installation </v>
      </c>
      <c r="T27" s="173">
        <v>22</v>
      </c>
      <c r="U27" s="225" t="s">
        <v>381</v>
      </c>
    </row>
    <row r="28" spans="2:21" x14ac:dyDescent="0.25">
      <c r="B28">
        <v>23</v>
      </c>
      <c r="C28" s="352"/>
      <c r="D28" s="355"/>
      <c r="E28" s="78" t="str">
        <f>'2. Problématisation'!E28</f>
        <v>A4T11</v>
      </c>
      <c r="F28" s="78" t="str">
        <f>'2. Problématisation'!F28</f>
        <v>Recenser les informations à connaître sur le déroulement des opérations (préparation, difficultés, contraintes dues aux autres intervenants …)</v>
      </c>
      <c r="G28" s="80" t="str">
        <f>VLOOKUP(E28,Tâches!$D$2:$F$20,2,FALSE)</f>
        <v>A4T1</v>
      </c>
      <c r="H28" s="81" t="s">
        <v>438</v>
      </c>
      <c r="I28" s="213" t="s">
        <v>310</v>
      </c>
      <c r="J28" s="277" t="s">
        <v>467</v>
      </c>
      <c r="K28" s="171" t="str">
        <f>VLOOKUP(J28,Compétences!$A$3:$B$53,2,FALSE)</f>
        <v>Expliquer l’état d’avancement des opérations, leurs contraintes et leurs difficultés</v>
      </c>
      <c r="L28" s="45" t="str">
        <f>VLOOKUP(J28,Compétences!$C$3:$D$53,2,FALSE)</f>
        <v>Les contraintes et les difficultés sont identifiées</v>
      </c>
      <c r="M28" s="9" t="str">
        <f t="shared" si="0"/>
        <v>C11</v>
      </c>
      <c r="N28" s="216">
        <v>3.1300000000000001E-2</v>
      </c>
      <c r="O28" s="217"/>
      <c r="P28" s="90" t="str">
        <f>VLOOKUP("*"&amp;M28&amp;"*",Tâches!$L$2:$M$24,2,FALSE)</f>
        <v>S1 ; S2 ; S4 ; S5 ; S8</v>
      </c>
      <c r="Q28" s="92" t="str">
        <f>VLOOKUP(R28,Savoirs!$D$3:$E$27,2,FALSE)</f>
        <v>S6</v>
      </c>
      <c r="R28" s="85" t="s">
        <v>135</v>
      </c>
      <c r="S28" s="82" t="str">
        <f>VLOOKUP(R28,Savoirs!$F$3:$G$27,2,FALSE)</f>
        <v xml:space="preserve">l’étude du fonctionnement de l’installation </v>
      </c>
      <c r="T28" s="173">
        <v>23</v>
      </c>
      <c r="U28" s="225" t="s">
        <v>382</v>
      </c>
    </row>
    <row r="29" spans="2:21" ht="15.75" thickBot="1" x14ac:dyDescent="0.3">
      <c r="B29">
        <v>24</v>
      </c>
      <c r="C29" s="352"/>
      <c r="D29" s="355"/>
      <c r="E29" s="78" t="str">
        <f>'2. Problématisation'!E29</f>
        <v>A4T22</v>
      </c>
      <c r="F29" s="78" t="str">
        <f>'2. Problématisation'!F29</f>
        <v xml:space="preserve">Compléter les fiches CERFA réglementaires </v>
      </c>
      <c r="G29" s="80" t="str">
        <f>VLOOKUP(E29,Tâches!$D$2:$F$20,2,FALSE)</f>
        <v>A4T2</v>
      </c>
      <c r="H29" s="81" t="s">
        <v>438</v>
      </c>
      <c r="I29" s="213" t="s">
        <v>310</v>
      </c>
      <c r="J29" s="280" t="s">
        <v>462</v>
      </c>
      <c r="K29" s="171" t="str">
        <f>VLOOKUP(J29,Compétences!$A$3:$B$53,2,FALSE)</f>
        <v>Compléter les documents techniques et administratifs</v>
      </c>
      <c r="L29" s="45" t="str">
        <f>VLOOKUP(J29,Compétences!$C$3:$D$53,2,FALSE)</f>
        <v>Les fluides frigorigènes sont consignés sur la fiche CERFA n°15497</v>
      </c>
      <c r="M29" s="9" t="str">
        <f t="shared" si="0"/>
        <v>C11</v>
      </c>
      <c r="N29" s="216">
        <v>3.1300000000000001E-2</v>
      </c>
      <c r="O29" s="217"/>
      <c r="P29" s="90" t="str">
        <f>VLOOKUP("*"&amp;M29&amp;"*",Tâches!$L$2:$M$24,2,FALSE)</f>
        <v>S1 ; S2 ; S4 ; S5 ; S8</v>
      </c>
      <c r="Q29" s="92" t="str">
        <f>VLOOKUP(R29,Savoirs!$D$3:$E$27,2,FALSE)</f>
        <v>S6</v>
      </c>
      <c r="R29" s="85" t="s">
        <v>135</v>
      </c>
      <c r="S29" s="82" t="str">
        <f>VLOOKUP(R29,Savoirs!$F$3:$G$27,2,FALSE)</f>
        <v xml:space="preserve">l’étude du fonctionnement de l’installation </v>
      </c>
      <c r="T29" s="173">
        <v>24</v>
      </c>
      <c r="U29" s="225" t="s">
        <v>383</v>
      </c>
    </row>
    <row r="30" spans="2:21" x14ac:dyDescent="0.25">
      <c r="B30">
        <v>25</v>
      </c>
      <c r="C30" s="352"/>
      <c r="D30" s="355"/>
      <c r="E30" s="78" t="str">
        <f>'2. Problématisation'!E30</f>
        <v>A3T25</v>
      </c>
      <c r="F30" s="78" t="str">
        <f>'2. Problématisation'!F30</f>
        <v xml:space="preserve">Réaliser le dépannage : - Analyser les informations -Diagnostiquer le dysfonctionnement -Réparer l’installation en effectuant, éventuellement, le transfert de fluide </v>
      </c>
      <c r="G30" s="80" t="str">
        <f>VLOOKUP(E30,Tâches!$D$2:$F$20,2,FALSE)</f>
        <v>A3T2</v>
      </c>
      <c r="H30" s="81" t="s">
        <v>438</v>
      </c>
      <c r="I30" s="213" t="s">
        <v>310</v>
      </c>
      <c r="J30" s="93" t="s">
        <v>309</v>
      </c>
      <c r="K30" s="171" t="str">
        <f>VLOOKUP(J30,Compétences!$A$3:$B$53,2,FALSE)</f>
        <v>Constater la défaillance</v>
      </c>
      <c r="L30" s="45" t="str">
        <f>VLOOKUP(J30,Compétences!$C$3:$D$53,2,FALSE)</f>
        <v>L’analyse des données technique de l’installation est effectuée</v>
      </c>
      <c r="M30" s="9" t="str">
        <f t="shared" si="0"/>
        <v>C11</v>
      </c>
      <c r="N30" s="216">
        <v>3.1300000000000001E-2</v>
      </c>
      <c r="O30" s="217"/>
      <c r="P30" s="90" t="str">
        <f>VLOOKUP("*"&amp;M30&amp;"*",Tâches!$L$2:$M$24,2,FALSE)</f>
        <v>S1 ; S2 ; S4 ; S5 ; S8</v>
      </c>
      <c r="Q30" s="92" t="str">
        <f>VLOOKUP(R30,Savoirs!$D$3:$E$27,2,FALSE)</f>
        <v>S4</v>
      </c>
      <c r="R30" s="85" t="s">
        <v>132</v>
      </c>
      <c r="S30" s="82" t="str">
        <f>VLOOKUP(R30,Savoirs!$F$3:$G$27,2,FALSE)</f>
        <v>les réseaux électriques</v>
      </c>
      <c r="T30" s="173">
        <v>25</v>
      </c>
      <c r="U30" s="225" t="s">
        <v>384</v>
      </c>
    </row>
    <row r="31" spans="2:21" x14ac:dyDescent="0.25">
      <c r="B31">
        <v>26</v>
      </c>
      <c r="C31" s="352"/>
      <c r="D31" s="355"/>
      <c r="E31" s="78" t="str">
        <f>'2. Problématisation'!E31</f>
        <v>A4T23</v>
      </c>
      <c r="F31" s="78" t="str">
        <f>'2. Problématisation'!F31</f>
        <v xml:space="preserve">Compléter et apposer les vignettes de contrôle d’étanchéité  </v>
      </c>
      <c r="G31" s="80" t="str">
        <f>VLOOKUP(E31,Tâches!$D$2:$F$20,2,FALSE)</f>
        <v>A4T2</v>
      </c>
      <c r="H31" s="81" t="s">
        <v>438</v>
      </c>
      <c r="I31" s="213" t="s">
        <v>310</v>
      </c>
      <c r="J31" s="280" t="s">
        <v>470</v>
      </c>
      <c r="K31" s="171" t="str">
        <f>VLOOKUP(J31,Compétences!$A$3:$B$53,2,FALSE)</f>
        <v>Compléter les documents techniques et administratifs</v>
      </c>
      <c r="L31" s="45" t="str">
        <f>VLOOKUP(J31,Compétences!$C$3:$D$53,2,FALSE)</f>
        <v>Les informations du système sont consignées sur le support prévu à cet effet</v>
      </c>
      <c r="M31" s="9" t="str">
        <f t="shared" si="0"/>
        <v>C11</v>
      </c>
      <c r="N31" s="216">
        <v>3.1300000000000001E-2</v>
      </c>
      <c r="O31" s="217"/>
      <c r="P31" s="90" t="str">
        <f>VLOOKUP("*"&amp;M31&amp;"*",Tâches!$L$2:$M$24,2,FALSE)</f>
        <v>S1 ; S2 ; S4 ; S5 ; S8</v>
      </c>
      <c r="Q31" s="92" t="str">
        <f>VLOOKUP(R31,Savoirs!$D$3:$E$27,2,FALSE)</f>
        <v>S6</v>
      </c>
      <c r="R31" s="85" t="s">
        <v>135</v>
      </c>
      <c r="S31" s="82" t="str">
        <f>VLOOKUP(R31,Savoirs!$F$3:$G$27,2,FALSE)</f>
        <v xml:space="preserve">l’étude du fonctionnement de l’installation </v>
      </c>
      <c r="T31" s="173">
        <v>26</v>
      </c>
      <c r="U31" s="225" t="s">
        <v>385</v>
      </c>
    </row>
    <row r="32" spans="2:21" ht="15.75" thickBot="1" x14ac:dyDescent="0.3">
      <c r="B32">
        <v>27</v>
      </c>
      <c r="C32" s="352"/>
      <c r="D32" s="355"/>
      <c r="E32" s="78" t="str">
        <f>'2. Problématisation'!E32</f>
        <v>A3T23</v>
      </c>
      <c r="F32" s="78" t="str">
        <f>'2. Problématisation'!F32</f>
        <v xml:space="preserve">Analyser les risques liés à l’intervention </v>
      </c>
      <c r="G32" s="80" t="str">
        <f>VLOOKUP(E32,Tâches!$D$2:$F$20,2,FALSE)</f>
        <v>A3T2</v>
      </c>
      <c r="H32" s="81" t="s">
        <v>438</v>
      </c>
      <c r="I32" s="213" t="s">
        <v>310</v>
      </c>
      <c r="J32" s="260" t="s">
        <v>446</v>
      </c>
      <c r="K32" s="171" t="str">
        <f>VLOOKUP(J32,Compétences!$A$3:$B$53,2,FALSE)</f>
        <v>Identifier le site et le lieu de l’intervention</v>
      </c>
      <c r="L32" s="45" t="str">
        <f>VLOOKUP(J32,Compétences!$C$3:$D$53,2,FALSE)</f>
        <v>La sécurité des biens et des personnes est prise en compte</v>
      </c>
      <c r="M32" s="9" t="str">
        <f t="shared" si="0"/>
        <v>C11</v>
      </c>
      <c r="N32" s="216">
        <v>3.1300000000000001E-2</v>
      </c>
      <c r="O32" s="217"/>
      <c r="P32" s="90" t="str">
        <f>VLOOKUP("*"&amp;M32&amp;"*",Tâches!$L$2:$M$24,2,FALSE)</f>
        <v>S1 ; S2 ; S4 ; S5 ; S8</v>
      </c>
      <c r="Q32" s="92" t="str">
        <f>VLOOKUP(R32,Savoirs!$D$3:$E$27,2,FALSE)</f>
        <v>S2</v>
      </c>
      <c r="R32" s="85" t="s">
        <v>121</v>
      </c>
      <c r="S32" s="82" t="str">
        <f>VLOOKUP(R32,Savoirs!$F$3:$G$27,2,FALSE)</f>
        <v>L’impact environnemental d’une activité</v>
      </c>
      <c r="T32" s="173">
        <v>27</v>
      </c>
      <c r="U32" s="225" t="s">
        <v>386</v>
      </c>
    </row>
    <row r="33" spans="2:23" x14ac:dyDescent="0.25">
      <c r="B33">
        <v>28</v>
      </c>
      <c r="C33" s="352"/>
      <c r="D33" s="355"/>
      <c r="E33" s="78" t="str">
        <f>'2. Problématisation'!E33</f>
        <v>A3T25</v>
      </c>
      <c r="F33" s="78" t="str">
        <f>'2. Problématisation'!F33</f>
        <v xml:space="preserve">Réaliser le dépannage : - Analyser les informations -Diagnostiquer le dysfonctionnement -Réparer l’installation en effectuant, éventuellement, le transfert de fluide </v>
      </c>
      <c r="G33" s="80" t="str">
        <f>VLOOKUP(E33,Tâches!$D$2:$F$20,2,FALSE)</f>
        <v>A3T2</v>
      </c>
      <c r="H33" s="81" t="s">
        <v>438</v>
      </c>
      <c r="I33" s="213" t="s">
        <v>310</v>
      </c>
      <c r="J33" s="93" t="s">
        <v>309</v>
      </c>
      <c r="K33" s="171" t="str">
        <f>VLOOKUP(J33,Compétences!$A$3:$B$53,2,FALSE)</f>
        <v>Constater la défaillance</v>
      </c>
      <c r="L33" s="45" t="str">
        <f>VLOOKUP(J33,Compétences!$C$3:$D$53,2,FALSE)</f>
        <v>L’analyse des données technique de l’installation est effectuée</v>
      </c>
      <c r="M33" s="9" t="str">
        <f t="shared" si="0"/>
        <v>C11</v>
      </c>
      <c r="N33" s="216">
        <v>3.1300000000000001E-2</v>
      </c>
      <c r="O33" s="217"/>
      <c r="P33" s="90" t="str">
        <f>VLOOKUP("*"&amp;M33&amp;"*",Tâches!$L$2:$M$24,2,FALSE)</f>
        <v>S1 ; S2 ; S4 ; S5 ; S8</v>
      </c>
      <c r="Q33" s="92" t="str">
        <f>VLOOKUP(R33,Savoirs!$D$3:$E$27,2,FALSE)</f>
        <v>S2</v>
      </c>
      <c r="R33" s="85" t="s">
        <v>121</v>
      </c>
      <c r="S33" s="82" t="str">
        <f>VLOOKUP(R33,Savoirs!$F$3:$G$27,2,FALSE)</f>
        <v>L’impact environnemental d’une activité</v>
      </c>
      <c r="T33" s="173">
        <v>28</v>
      </c>
      <c r="U33" s="225" t="s">
        <v>387</v>
      </c>
    </row>
    <row r="34" spans="2:23" x14ac:dyDescent="0.25">
      <c r="B34">
        <v>29</v>
      </c>
      <c r="C34" s="352"/>
      <c r="D34" s="355"/>
      <c r="E34" s="78" t="str">
        <f>'2. Problématisation'!E34</f>
        <v>A3T23</v>
      </c>
      <c r="F34" s="78" t="str">
        <f>'2. Problématisation'!F34</f>
        <v xml:space="preserve">Analyser les risques liés à l’intervention </v>
      </c>
      <c r="G34" s="80" t="str">
        <f>VLOOKUP(E34,Tâches!$D$2:$F$20,2,FALSE)</f>
        <v>A3T2</v>
      </c>
      <c r="H34" s="81" t="s">
        <v>438</v>
      </c>
      <c r="I34" s="213" t="s">
        <v>310</v>
      </c>
      <c r="J34" s="260" t="s">
        <v>446</v>
      </c>
      <c r="K34" s="171" t="str">
        <f>VLOOKUP(J34,Compétences!$A$3:$B$53,2,FALSE)</f>
        <v>Identifier le site et le lieu de l’intervention</v>
      </c>
      <c r="L34" s="45" t="str">
        <f>VLOOKUP(J34,Compétences!$C$3:$D$53,2,FALSE)</f>
        <v>La sécurité des biens et des personnes est prise en compte</v>
      </c>
      <c r="M34" s="9" t="str">
        <f t="shared" si="0"/>
        <v>C11</v>
      </c>
      <c r="N34" s="216">
        <v>3.1300000000000001E-2</v>
      </c>
      <c r="O34" s="217"/>
      <c r="P34" s="90" t="str">
        <f>VLOOKUP("*"&amp;M34&amp;"*",Tâches!$L$2:$M$24,2,FALSE)</f>
        <v>S1 ; S2 ; S4 ; S5 ; S8</v>
      </c>
      <c r="Q34" s="92" t="str">
        <f>VLOOKUP(R34,Savoirs!$D$3:$E$27,2,FALSE)</f>
        <v>S2</v>
      </c>
      <c r="R34" s="85" t="s">
        <v>121</v>
      </c>
      <c r="S34" s="82" t="str">
        <f>VLOOKUP(R34,Savoirs!$F$3:$G$27,2,FALSE)</f>
        <v>L’impact environnemental d’une activité</v>
      </c>
      <c r="T34" s="173">
        <v>29</v>
      </c>
      <c r="U34" s="225" t="s">
        <v>388</v>
      </c>
    </row>
    <row r="35" spans="2:23" ht="15.75" thickBot="1" x14ac:dyDescent="0.3">
      <c r="B35">
        <v>30</v>
      </c>
      <c r="C35" s="352"/>
      <c r="D35" s="355"/>
      <c r="E35" s="78" t="str">
        <f>'2. Problématisation'!E35</f>
        <v>A3T23</v>
      </c>
      <c r="F35" s="78" t="str">
        <f>'2. Problématisation'!F35</f>
        <v xml:space="preserve">Analyser les risques liés à l’intervention </v>
      </c>
      <c r="G35" s="80" t="str">
        <f>VLOOKUP(E35,Tâches!$D$2:$F$20,2,FALSE)</f>
        <v>A3T2</v>
      </c>
      <c r="H35" s="81" t="s">
        <v>438</v>
      </c>
      <c r="I35" s="213" t="s">
        <v>310</v>
      </c>
      <c r="J35" s="260" t="s">
        <v>446</v>
      </c>
      <c r="K35" s="171" t="str">
        <f>VLOOKUP(J35,Compétences!$A$3:$B$53,2,FALSE)</f>
        <v>Identifier le site et le lieu de l’intervention</v>
      </c>
      <c r="L35" s="45" t="str">
        <f>VLOOKUP(J35,Compétences!$C$3:$D$53,2,FALSE)</f>
        <v>La sécurité des biens et des personnes est prise en compte</v>
      </c>
      <c r="M35" s="9" t="str">
        <f t="shared" si="0"/>
        <v>C11</v>
      </c>
      <c r="N35" s="216">
        <v>3.1300000000000001E-2</v>
      </c>
      <c r="O35" s="217"/>
      <c r="P35" s="90" t="str">
        <f>VLOOKUP("*"&amp;M35&amp;"*",Tâches!$L$2:$M$24,2,FALSE)</f>
        <v>S1 ; S2 ; S4 ; S5 ; S8</v>
      </c>
      <c r="Q35" s="92" t="str">
        <f>VLOOKUP(R35,Savoirs!$D$3:$E$27,2,FALSE)</f>
        <v>S2</v>
      </c>
      <c r="R35" s="85" t="s">
        <v>121</v>
      </c>
      <c r="S35" s="82" t="str">
        <f>VLOOKUP(R35,Savoirs!$F$3:$G$27,2,FALSE)</f>
        <v>L’impact environnemental d’une activité</v>
      </c>
      <c r="T35" s="173">
        <v>30</v>
      </c>
      <c r="U35" s="225" t="s">
        <v>389</v>
      </c>
    </row>
    <row r="36" spans="2:23" ht="15.75" thickBot="1" x14ac:dyDescent="0.3">
      <c r="B36">
        <v>31</v>
      </c>
      <c r="C36" s="352"/>
      <c r="D36" s="355"/>
      <c r="E36" s="78" t="str">
        <f>'2. Problématisation'!E36</f>
        <v>A3T25</v>
      </c>
      <c r="F36" s="78" t="str">
        <f>'2. Problématisation'!F36</f>
        <v xml:space="preserve">Réaliser le dépannage : - Analyser les informations -Diagnostiquer le dysfonctionnement -Réparer l’installation en effectuant, éventuellement, le transfert de fluide </v>
      </c>
      <c r="G36" s="80" t="str">
        <f>VLOOKUP(E36,Tâches!$D$2:$F$20,2,FALSE)</f>
        <v>A3T2</v>
      </c>
      <c r="H36" s="81" t="s">
        <v>438</v>
      </c>
      <c r="I36" s="213" t="s">
        <v>310</v>
      </c>
      <c r="J36" s="93" t="s">
        <v>309</v>
      </c>
      <c r="K36" s="171" t="str">
        <f>VLOOKUP(J36,Compétences!$A$3:$B$53,2,FALSE)</f>
        <v>Constater la défaillance</v>
      </c>
      <c r="L36" s="45" t="str">
        <f>VLOOKUP(J36,Compétences!$C$3:$D$53,2,FALSE)</f>
        <v>L’analyse des données technique de l’installation est effectuée</v>
      </c>
      <c r="M36" s="9" t="str">
        <f t="shared" si="0"/>
        <v>C11</v>
      </c>
      <c r="N36" s="216">
        <v>3.1300000000000001E-2</v>
      </c>
      <c r="O36" s="217"/>
      <c r="P36" s="90" t="str">
        <f>VLOOKUP("*"&amp;M36&amp;"*",Tâches!$L$2:$M$24,2,FALSE)</f>
        <v>S1 ; S2 ; S4 ; S5 ; S8</v>
      </c>
      <c r="Q36" s="92" t="str">
        <f>VLOOKUP(R36,Savoirs!$D$3:$E$27,2,FALSE)</f>
        <v>S2</v>
      </c>
      <c r="R36" s="85" t="s">
        <v>121</v>
      </c>
      <c r="S36" s="82" t="str">
        <f>VLOOKUP(R36,Savoirs!$F$3:$G$27,2,FALSE)</f>
        <v>L’impact environnemental d’une activité</v>
      </c>
      <c r="T36" s="173">
        <v>31</v>
      </c>
      <c r="U36" s="225" t="s">
        <v>390</v>
      </c>
    </row>
    <row r="37" spans="2:23" x14ac:dyDescent="0.25">
      <c r="B37">
        <v>32</v>
      </c>
      <c r="C37" s="352"/>
      <c r="D37" s="355"/>
      <c r="E37" s="78" t="str">
        <f>'2. Problématisation'!E37</f>
        <v>A3T26</v>
      </c>
      <c r="F37" s="78" t="str">
        <f>'2. Problématisation'!F37</f>
        <v>Réparer l'installation en effectuant, si nécessaire, le transfert de fluides frigorigènes</v>
      </c>
      <c r="G37" s="80" t="str">
        <f>VLOOKUP(E37,Tâches!$D$2:$F$20,2,FALSE)</f>
        <v>A3T2</v>
      </c>
      <c r="H37" s="81" t="s">
        <v>438</v>
      </c>
      <c r="I37" s="213" t="s">
        <v>310</v>
      </c>
      <c r="J37" s="93" t="s">
        <v>309</v>
      </c>
      <c r="K37" s="171" t="str">
        <f>VLOOKUP(J37,Compétences!$A$3:$B$53,2,FALSE)</f>
        <v>Constater la défaillance</v>
      </c>
      <c r="L37" s="45" t="str">
        <f>VLOOKUP(J37,Compétences!$C$3:$D$53,2,FALSE)</f>
        <v>L’analyse des données technique de l’installation est effectuée</v>
      </c>
      <c r="M37" s="9" t="str">
        <f t="shared" si="0"/>
        <v>C11</v>
      </c>
      <c r="N37" s="216">
        <v>3.1300000000000001E-2</v>
      </c>
      <c r="O37" s="217"/>
      <c r="P37" s="90" t="str">
        <f>VLOOKUP("*"&amp;M37&amp;"*",Tâches!$L$2:$M$24,2,FALSE)</f>
        <v>S1 ; S2 ; S4 ; S5 ; S8</v>
      </c>
      <c r="Q37" s="92" t="str">
        <f>VLOOKUP(R37,Savoirs!$D$3:$E$27,2,FALSE)</f>
        <v>S2</v>
      </c>
      <c r="R37" s="85" t="s">
        <v>124</v>
      </c>
      <c r="S37" s="82" t="str">
        <f>VLOOKUP(R37,Savoirs!$F$3:$G$27,2,FALSE)</f>
        <v>La réglementation énergétique et environnementale</v>
      </c>
      <c r="T37" s="173">
        <v>32</v>
      </c>
      <c r="U37" s="225" t="s">
        <v>391</v>
      </c>
      <c r="V37" s="1"/>
      <c r="W37" s="1"/>
    </row>
    <row r="38" spans="2:23" ht="15.75" thickBot="1" x14ac:dyDescent="0.3">
      <c r="B38">
        <v>33</v>
      </c>
      <c r="C38" s="352"/>
      <c r="D38" s="355"/>
      <c r="E38" s="78" t="str">
        <f>'2. Problématisation'!E38</f>
        <v>A3T30</v>
      </c>
      <c r="F38" s="78" t="str">
        <f>'2. Problématisation'!F38</f>
        <v xml:space="preserve">Compléter les documents afférents à l’intervention (fiche d’intervention, registre, traçabilité des déchets et bon de travail,..) </v>
      </c>
      <c r="G38" s="80" t="str">
        <f>VLOOKUP(E38,Tâches!$D$2:$F$20,2,FALSE)</f>
        <v>A3T2</v>
      </c>
      <c r="H38" s="81" t="s">
        <v>438</v>
      </c>
      <c r="I38" s="213" t="s">
        <v>310</v>
      </c>
      <c r="J38" s="280" t="s">
        <v>472</v>
      </c>
      <c r="K38" s="171" t="str">
        <f>VLOOKUP(J38,Compétences!$A$3:$B$53,2,FALSE)</f>
        <v>Compléter les documents techniques et administratifs</v>
      </c>
      <c r="L38" s="45" t="str">
        <f>VLOOKUP(J38,Compétences!$C$3:$D$53,2,FALSE)</f>
        <v>Le dossier technique est mis à jour</v>
      </c>
      <c r="M38" s="9" t="str">
        <f t="shared" si="0"/>
        <v>C11</v>
      </c>
      <c r="N38" s="216">
        <v>3.1300000000000001E-2</v>
      </c>
      <c r="O38" s="217"/>
      <c r="P38" s="90" t="str">
        <f>VLOOKUP("*"&amp;M38&amp;"*",Tâches!$L$2:$M$24,2,FALSE)</f>
        <v>S1 ; S2 ; S4 ; S5 ; S8</v>
      </c>
      <c r="Q38" s="92" t="str">
        <f>VLOOKUP(R38,Savoirs!$D$3:$E$27,2,FALSE)</f>
        <v>S6</v>
      </c>
      <c r="R38" s="85" t="s">
        <v>135</v>
      </c>
      <c r="S38" s="82" t="str">
        <f>VLOOKUP(R38,Savoirs!$F$3:$G$27,2,FALSE)</f>
        <v xml:space="preserve">l’étude du fonctionnement de l’installation </v>
      </c>
      <c r="T38" s="173">
        <v>33</v>
      </c>
      <c r="U38" s="225" t="s">
        <v>392</v>
      </c>
      <c r="V38" s="1"/>
      <c r="W38" s="1"/>
    </row>
    <row r="39" spans="2:23" x14ac:dyDescent="0.25">
      <c r="B39">
        <v>34</v>
      </c>
      <c r="C39" s="352"/>
      <c r="D39" s="355"/>
      <c r="E39" s="78" t="str">
        <f>'2. Problématisation'!E39</f>
        <v>A3T26</v>
      </c>
      <c r="F39" s="78" t="str">
        <f>'2. Problématisation'!F39</f>
        <v>Réparer l'installation en effectuant, si nécessaire, le transfert de fluides frigorigènes</v>
      </c>
      <c r="G39" s="80" t="str">
        <f>VLOOKUP(E39,Tâches!$D$2:$F$20,2,FALSE)</f>
        <v>A3T2</v>
      </c>
      <c r="H39" s="81" t="s">
        <v>438</v>
      </c>
      <c r="I39" s="213" t="s">
        <v>310</v>
      </c>
      <c r="J39" s="93" t="s">
        <v>309</v>
      </c>
      <c r="K39" s="171" t="str">
        <f>VLOOKUP(J39,Compétences!$A$3:$B$53,2,FALSE)</f>
        <v>Constater la défaillance</v>
      </c>
      <c r="L39" s="45" t="str">
        <f>VLOOKUP(J39,Compétences!$C$3:$D$53,2,FALSE)</f>
        <v>L’analyse des données technique de l’installation est effectuée</v>
      </c>
      <c r="M39" s="9" t="str">
        <f t="shared" si="0"/>
        <v>C11</v>
      </c>
      <c r="N39" s="216">
        <v>4.6800000000000001E-2</v>
      </c>
      <c r="O39" s="217"/>
      <c r="P39" s="90" t="str">
        <f>VLOOKUP("*"&amp;M39&amp;"*",Tâches!$L$2:$M$24,2,FALSE)</f>
        <v>S1 ; S2 ; S4 ; S5 ; S8</v>
      </c>
      <c r="Q39" s="92" t="str">
        <f>VLOOKUP(R39,Savoirs!$D$3:$E$27,2,FALSE)</f>
        <v>S6</v>
      </c>
      <c r="R39" s="85" t="s">
        <v>136</v>
      </c>
      <c r="S39" s="82" t="str">
        <f>VLOOKUP(R39,Savoirs!$F$3:$G$27,2,FALSE)</f>
        <v>Les opérations de mise en service et de maintenance</v>
      </c>
      <c r="T39" s="173">
        <v>34</v>
      </c>
      <c r="U39" s="225" t="s">
        <v>393</v>
      </c>
      <c r="V39" s="1"/>
      <c r="W39" s="1"/>
    </row>
    <row r="40" spans="2:23" ht="15.75" thickBot="1" x14ac:dyDescent="0.3">
      <c r="B40">
        <v>35</v>
      </c>
      <c r="C40" s="352"/>
      <c r="D40" s="355"/>
      <c r="E40" s="78" t="str">
        <f>'2. Problématisation'!E40</f>
        <v>A3T22</v>
      </c>
      <c r="F40" s="78" t="str">
        <f>'2. Problématisation'!F40</f>
        <v xml:space="preserve">Analyser l’environnement de travail et les conditions de la maintenance </v>
      </c>
      <c r="G40" s="80" t="str">
        <f>VLOOKUP(E40,Tâches!$D$2:$F$20,2,FALSE)</f>
        <v>A3T2</v>
      </c>
      <c r="H40" s="81" t="s">
        <v>438</v>
      </c>
      <c r="I40" s="213" t="s">
        <v>419</v>
      </c>
      <c r="J40" s="260" t="s">
        <v>457</v>
      </c>
      <c r="K40" s="171" t="str">
        <f>VLOOKUP(J40,Compétences!$A$3:$B$53,2,FALSE)</f>
        <v>Identifier le site et le lieu de l’intervention</v>
      </c>
      <c r="L40" s="45" t="str">
        <f>VLOOKUP(J40,Compétences!$C$3:$D$53,2,FALSE)</f>
        <v>L’intervention est identifiée dans le cadre du contrat de maintenance</v>
      </c>
      <c r="M40" s="9" t="str">
        <f t="shared" si="0"/>
        <v>C12</v>
      </c>
      <c r="N40" s="216"/>
      <c r="O40" s="217">
        <v>0.2142</v>
      </c>
      <c r="P40" s="90" t="str">
        <f>VLOOKUP("*"&amp;M40&amp;"*",Tâches!$L$2:$M$24,2,FALSE)</f>
        <v>S1 ; S2 ; S4 ; S5 ; S8</v>
      </c>
      <c r="Q40" s="92" t="str">
        <f>VLOOKUP(R40,Savoirs!$D$3:$E$30,2,FALSE)</f>
        <v>S8</v>
      </c>
      <c r="R40" s="85" t="s">
        <v>279</v>
      </c>
      <c r="S40" s="82" t="str">
        <f>VLOOKUP(R40,Savoirs!$F$3:$G$30,2,FALSE)</f>
        <v>les outils de la communication écrite et numérique</v>
      </c>
      <c r="T40" s="173">
        <v>35</v>
      </c>
      <c r="U40" s="225" t="s">
        <v>394</v>
      </c>
      <c r="V40" s="1"/>
      <c r="W40" s="1"/>
    </row>
    <row r="41" spans="2:23" x14ac:dyDescent="0.25">
      <c r="B41">
        <v>36</v>
      </c>
      <c r="C41" s="352"/>
      <c r="D41" s="355"/>
      <c r="E41" s="78" t="str">
        <f>'2. Problématisation'!E41</f>
        <v>A3T25</v>
      </c>
      <c r="F41" s="78" t="str">
        <f>'2. Problématisation'!F41</f>
        <v xml:space="preserve">Réaliser le dépannage : - Analyser les informations -Diagnostiquer le dysfonctionnement -Réparer l’installation en effectuant, éventuellement, le transfert de fluide </v>
      </c>
      <c r="G41" s="80" t="str">
        <f>VLOOKUP(E41,Tâches!$D$2:$F$20,2,FALSE)</f>
        <v>A3T2</v>
      </c>
      <c r="H41" s="81" t="s">
        <v>438</v>
      </c>
      <c r="I41" s="213" t="s">
        <v>419</v>
      </c>
      <c r="J41" s="93" t="s">
        <v>309</v>
      </c>
      <c r="K41" s="171" t="str">
        <f>VLOOKUP(J41,Compétences!$A$3:$B$53,2,FALSE)</f>
        <v>Constater la défaillance</v>
      </c>
      <c r="L41" s="45" t="str">
        <f>VLOOKUP(J41,Compétences!$C$3:$D$53,2,FALSE)</f>
        <v>L’analyse des données technique de l’installation est effectuée</v>
      </c>
      <c r="M41" s="9" t="str">
        <f t="shared" si="0"/>
        <v>C12</v>
      </c>
      <c r="N41" s="216"/>
      <c r="O41" s="217">
        <v>0.2142</v>
      </c>
      <c r="P41" s="90" t="str">
        <f>VLOOKUP("*"&amp;M41&amp;"*",Tâches!$L$2:$M$24,2,FALSE)</f>
        <v>S1 ; S2 ; S4 ; S5 ; S8</v>
      </c>
      <c r="Q41" s="92" t="str">
        <f>VLOOKUP(R41,Savoirs!$D$3:$E$30,2,FALSE)</f>
        <v>S8</v>
      </c>
      <c r="R41" s="85" t="s">
        <v>279</v>
      </c>
      <c r="S41" s="82" t="str">
        <f>VLOOKUP(R41,Savoirs!$F$3:$G$30,2,FALSE)</f>
        <v>les outils de la communication écrite et numérique</v>
      </c>
      <c r="T41" s="173">
        <v>36</v>
      </c>
      <c r="U41" s="225" t="s">
        <v>395</v>
      </c>
      <c r="V41" s="1"/>
      <c r="W41" s="1"/>
    </row>
    <row r="42" spans="2:23" x14ac:dyDescent="0.25">
      <c r="B42">
        <v>37</v>
      </c>
      <c r="C42" s="352"/>
      <c r="D42" s="355"/>
      <c r="E42" s="78" t="str">
        <f>'2. Problématisation'!E42</f>
        <v>A4T13</v>
      </c>
      <c r="F42" s="78" t="str">
        <f>'2. Problématisation'!F42</f>
        <v>Expliquer au client (ou à l’utilisateur) le fonctionnement, le bon usage et les contraintes techniques d’utilisation de l’installation</v>
      </c>
      <c r="G42" s="80" t="str">
        <f>VLOOKUP(E42,Tâches!$D$2:$F$20,2,FALSE)</f>
        <v>A4T1</v>
      </c>
      <c r="H42" s="81" t="s">
        <v>438</v>
      </c>
      <c r="I42" s="213" t="s">
        <v>419</v>
      </c>
      <c r="J42" s="260" t="s">
        <v>465</v>
      </c>
      <c r="K42" s="171" t="str">
        <f>VLOOKUP(J42,Compétences!$A$3:$B$53,2,FALSE)</f>
        <v>Remettre en service l’installation</v>
      </c>
      <c r="L42" s="45" t="str">
        <f>VLOOKUP(J42,Compétences!$C$3:$D$53,2,FALSE)</f>
        <v>Les informations sont transmises à la hiérarchie et à l’exploitant ou l’usager</v>
      </c>
      <c r="M42" s="9" t="str">
        <f t="shared" si="0"/>
        <v>C12</v>
      </c>
      <c r="N42" s="216"/>
      <c r="O42" s="217">
        <v>0.2142</v>
      </c>
      <c r="P42" s="90" t="str">
        <f>VLOOKUP("*"&amp;M42&amp;"*",Tâches!$L$2:$M$24,2,FALSE)</f>
        <v>S1 ; S2 ; S4 ; S5 ; S8</v>
      </c>
      <c r="Q42" s="92" t="str">
        <f>VLOOKUP(R42,Savoirs!$D$3:$E$30,2,FALSE)</f>
        <v>S8</v>
      </c>
      <c r="R42" s="85" t="s">
        <v>279</v>
      </c>
      <c r="S42" s="82" t="str">
        <f>VLOOKUP(R42,Savoirs!$F$3:$G$30,2,FALSE)</f>
        <v>les outils de la communication écrite et numérique</v>
      </c>
      <c r="T42" s="173">
        <v>37</v>
      </c>
      <c r="U42" s="225" t="s">
        <v>396</v>
      </c>
      <c r="V42" s="1"/>
      <c r="W42" s="1"/>
    </row>
    <row r="43" spans="2:23" ht="15.75" thickBot="1" x14ac:dyDescent="0.3">
      <c r="B43">
        <v>38</v>
      </c>
      <c r="C43" s="352"/>
      <c r="D43" s="355"/>
      <c r="E43" s="78" t="str">
        <f>'2. Problématisation'!E43</f>
        <v>A4T13</v>
      </c>
      <c r="F43" s="78" t="str">
        <f>'2. Problématisation'!F43</f>
        <v>Expliquer au client (ou à l’utilisateur) le fonctionnement, le bon usage et les contraintes techniques d’utilisation de l’installation</v>
      </c>
      <c r="G43" s="80" t="str">
        <f>VLOOKUP(E43,Tâches!$D$2:$F$20,2,FALSE)</f>
        <v>A4T1</v>
      </c>
      <c r="H43" s="81" t="s">
        <v>438</v>
      </c>
      <c r="I43" s="213" t="s">
        <v>419</v>
      </c>
      <c r="J43" s="260" t="s">
        <v>465</v>
      </c>
      <c r="K43" s="171" t="str">
        <f>VLOOKUP(J43,Compétences!$A$3:$B$53,2,FALSE)</f>
        <v>Remettre en service l’installation</v>
      </c>
      <c r="L43" s="45" t="str">
        <f>VLOOKUP(J43,Compétences!$C$3:$D$53,2,FALSE)</f>
        <v>Les informations sont transmises à la hiérarchie et à l’exploitant ou l’usager</v>
      </c>
      <c r="M43" s="9" t="str">
        <f t="shared" si="0"/>
        <v>C12</v>
      </c>
      <c r="N43" s="216"/>
      <c r="O43" s="217">
        <v>0.2142</v>
      </c>
      <c r="P43" s="90" t="str">
        <f>VLOOKUP("*"&amp;M43&amp;"*",Tâches!$L$2:$M$24,2,FALSE)</f>
        <v>S1 ; S2 ; S4 ; S5 ; S8</v>
      </c>
      <c r="Q43" s="92" t="str">
        <f>VLOOKUP(R43,Savoirs!$D$3:$E$30,2,FALSE)</f>
        <v>S8</v>
      </c>
      <c r="R43" s="85" t="s">
        <v>279</v>
      </c>
      <c r="S43" s="82" t="str">
        <f>VLOOKUP(R43,Savoirs!$F$3:$G$30,2,FALSE)</f>
        <v>les outils de la communication écrite et numérique</v>
      </c>
      <c r="T43" s="173">
        <v>38</v>
      </c>
      <c r="U43" s="225" t="s">
        <v>397</v>
      </c>
      <c r="V43" s="1"/>
      <c r="W43" s="1"/>
    </row>
    <row r="44" spans="2:23" x14ac:dyDescent="0.25">
      <c r="B44">
        <v>39</v>
      </c>
      <c r="C44" s="352"/>
      <c r="D44" s="355"/>
      <c r="E44" s="78" t="str">
        <f>'2. Problématisation'!E44</f>
        <v>A3T25</v>
      </c>
      <c r="F44" s="78" t="str">
        <f>'2. Problématisation'!F44</f>
        <v xml:space="preserve">Réaliser le dépannage : - Analyser les informations -Diagnostiquer le dysfonctionnement -Réparer l’installation en effectuant, éventuellement, le transfert de fluide </v>
      </c>
      <c r="G44" s="80" t="str">
        <f>VLOOKUP(E44,Tâches!$D$2:$F$20,2,FALSE)</f>
        <v>A3T2</v>
      </c>
      <c r="H44" s="81" t="s">
        <v>438</v>
      </c>
      <c r="I44" s="213" t="s">
        <v>419</v>
      </c>
      <c r="J44" s="93" t="s">
        <v>309</v>
      </c>
      <c r="K44" s="171" t="str">
        <f>VLOOKUP(J44,Compétences!$A$3:$B$53,2,FALSE)</f>
        <v>Constater la défaillance</v>
      </c>
      <c r="L44" s="45" t="str">
        <f>VLOOKUP(J44,Compétences!$C$3:$D$53,2,FALSE)</f>
        <v>L’analyse des données technique de l’installation est effectuée</v>
      </c>
      <c r="M44" s="9" t="str">
        <f t="shared" si="0"/>
        <v>C12</v>
      </c>
      <c r="N44" s="216"/>
      <c r="O44" s="217">
        <v>7.1400000000000005E-2</v>
      </c>
      <c r="P44" s="90" t="str">
        <f>VLOOKUP("*"&amp;M44&amp;"*",Tâches!$L$2:$M$24,2,FALSE)</f>
        <v>S1 ; S2 ; S4 ; S5 ; S8</v>
      </c>
      <c r="Q44" s="92" t="str">
        <f>VLOOKUP(R44,Savoirs!$D$3:$E$30,2,FALSE)</f>
        <v>S2</v>
      </c>
      <c r="R44" s="85" t="s">
        <v>126</v>
      </c>
      <c r="S44" s="82" t="str">
        <f>VLOOKUP(R44,Savoirs!$F$3:$G$30,2,FALSE)</f>
        <v xml:space="preserve">la gestion de l’environnement du site et des déchets produits </v>
      </c>
      <c r="T44" s="173">
        <v>39</v>
      </c>
      <c r="U44" s="225" t="s">
        <v>398</v>
      </c>
      <c r="V44" s="1"/>
      <c r="W44" s="1"/>
    </row>
    <row r="45" spans="2:23" ht="15.75" thickBot="1" x14ac:dyDescent="0.3">
      <c r="B45">
        <v>40</v>
      </c>
      <c r="C45" s="352"/>
      <c r="D45" s="355"/>
      <c r="E45" s="78" t="str">
        <f>'2. Problématisation'!E45</f>
        <v>A4T22</v>
      </c>
      <c r="F45" s="78" t="str">
        <f>'2. Problématisation'!F45</f>
        <v xml:space="preserve">Compléter les fiches CERFA réglementaires </v>
      </c>
      <c r="G45" s="80" t="str">
        <f>VLOOKUP(E45,Tâches!$D$2:$F$20,2,FALSE)</f>
        <v>A4T2</v>
      </c>
      <c r="H45" s="81" t="s">
        <v>438</v>
      </c>
      <c r="I45" s="213" t="s">
        <v>419</v>
      </c>
      <c r="J45" s="280" t="s">
        <v>462</v>
      </c>
      <c r="K45" s="171" t="str">
        <f>VLOOKUP(J45,Compétences!$A$3:$B$53,2,FALSE)</f>
        <v>Compléter les documents techniques et administratifs</v>
      </c>
      <c r="L45" s="45" t="str">
        <f>VLOOKUP(J45,Compétences!$C$3:$D$53,2,FALSE)</f>
        <v>Les fluides frigorigènes sont consignés sur la fiche CERFA n°15497</v>
      </c>
      <c r="M45" s="9" t="str">
        <f t="shared" si="0"/>
        <v>C12</v>
      </c>
      <c r="N45" s="216"/>
      <c r="O45" s="217">
        <v>7.1400000000000005E-2</v>
      </c>
      <c r="P45" s="90" t="str">
        <f>VLOOKUP("*"&amp;M45&amp;"*",Tâches!$L$2:$M$24,2,FALSE)</f>
        <v>S1 ; S2 ; S4 ; S5 ; S8</v>
      </c>
      <c r="Q45" s="92" t="str">
        <f>VLOOKUP(R45,Savoirs!$D$3:$E$30,2,FALSE)</f>
        <v>S2</v>
      </c>
      <c r="R45" s="85" t="s">
        <v>124</v>
      </c>
      <c r="S45" s="82" t="str">
        <f>VLOOKUP(R45,Savoirs!$F$3:$G$30,2,FALSE)</f>
        <v>La réglementation énergétique et environnementale</v>
      </c>
      <c r="T45" s="173">
        <v>40</v>
      </c>
      <c r="U45" s="229" t="s">
        <v>399</v>
      </c>
      <c r="V45" s="1"/>
      <c r="W45" s="1"/>
    </row>
    <row r="46" spans="2:23" ht="15.75" thickBot="1" x14ac:dyDescent="0.3">
      <c r="C46" s="353"/>
      <c r="D46" s="356"/>
      <c r="E46" s="78" t="str">
        <f>'2. Problématisation'!E46</f>
        <v>?</v>
      </c>
      <c r="F46" s="78" t="str">
        <f>'2. Problématisation'!F46</f>
        <v>?</v>
      </c>
      <c r="G46" s="80">
        <f>VLOOKUP(E46,Tâches!$D$2:$F$20,2,FALSE)</f>
        <v>0</v>
      </c>
      <c r="H46" s="81"/>
      <c r="I46" s="214"/>
      <c r="J46" s="93" t="s">
        <v>30</v>
      </c>
      <c r="K46" s="171" t="str">
        <f>VLOOKUP(J46,Compétences!$A$3:$B$21,2,FALSE)</f>
        <v>?</v>
      </c>
      <c r="L46" s="45" t="str">
        <f>VLOOKUP(J46,Compétences!$C$3:$D$21,2,FALSE)</f>
        <v>?</v>
      </c>
      <c r="M46" s="9"/>
      <c r="N46" s="216"/>
      <c r="O46" s="217"/>
      <c r="P46" s="90" t="str">
        <f>VLOOKUP("*"&amp;M46&amp;"*",Tâches!$L$2:$M$20,2,FALSE)</f>
        <v>?</v>
      </c>
      <c r="Q46" s="92" t="str">
        <f>VLOOKUP(R46,Savoirs!$D$3:$E$30,2,FALSE)</f>
        <v>?</v>
      </c>
      <c r="R46" s="85" t="s">
        <v>30</v>
      </c>
      <c r="S46" s="82" t="str">
        <f>VLOOKUP(R46,Savoirs!$F$3:$G$30,2,FALSE)</f>
        <v>?</v>
      </c>
      <c r="U46" s="172"/>
      <c r="V46" s="1"/>
      <c r="W46" s="1"/>
    </row>
    <row r="47" spans="2:23" x14ac:dyDescent="0.25">
      <c r="G47"/>
      <c r="H47"/>
      <c r="N47" s="359" t="s">
        <v>207</v>
      </c>
      <c r="O47" s="359"/>
      <c r="P47" s="94"/>
      <c r="Q47" s="95"/>
      <c r="U47" s="1"/>
      <c r="V47" s="1"/>
      <c r="W47" s="1"/>
    </row>
    <row r="48" spans="2:23" x14ac:dyDescent="0.25">
      <c r="F48" s="40" t="s">
        <v>355</v>
      </c>
      <c r="G48" s="42">
        <f>COUNTIF(G6:G46,"A4T2")</f>
        <v>6</v>
      </c>
      <c r="H48" s="40" t="s">
        <v>328</v>
      </c>
      <c r="I48" s="215">
        <f>COUNTIF(I6:I46,"C10")</f>
        <v>0</v>
      </c>
      <c r="J48" s="1"/>
      <c r="M48" s="3" t="s">
        <v>328</v>
      </c>
      <c r="N48" s="218">
        <f>SUM(N6:N47)</f>
        <v>1.0011999999999999</v>
      </c>
      <c r="O48" s="219"/>
      <c r="P48" s="44" t="s">
        <v>195</v>
      </c>
      <c r="Q48" s="42">
        <f>COUNTIF($Q$6:$Q$46,"S1")</f>
        <v>0</v>
      </c>
      <c r="V48" s="1"/>
    </row>
    <row r="49" spans="3:23" x14ac:dyDescent="0.25">
      <c r="C49" s="2"/>
      <c r="F49" s="40" t="s">
        <v>356</v>
      </c>
      <c r="G49" s="42">
        <f>COUNTIF(G6:G46,"A5T2")</f>
        <v>0</v>
      </c>
      <c r="H49" s="40" t="s">
        <v>329</v>
      </c>
      <c r="I49" s="215">
        <f>COUNTIF(I6:I46,"C11")</f>
        <v>34</v>
      </c>
      <c r="M49" s="3" t="s">
        <v>329</v>
      </c>
      <c r="N49" s="215"/>
      <c r="O49" s="218">
        <f>SUM(O6:O46)</f>
        <v>0.99960000000000004</v>
      </c>
      <c r="P49" s="44" t="s">
        <v>196</v>
      </c>
      <c r="Q49" s="42">
        <f>COUNTIF($Q$6:$Q$46,"S2")</f>
        <v>8</v>
      </c>
      <c r="V49" s="1"/>
    </row>
    <row r="50" spans="3:23" x14ac:dyDescent="0.25">
      <c r="C50" s="3" t="s">
        <v>2</v>
      </c>
      <c r="D50" s="42">
        <f>COUNTIF(D6:D48,"Modification")</f>
        <v>0</v>
      </c>
      <c r="E50" s="3"/>
      <c r="F50" s="40" t="s">
        <v>357</v>
      </c>
      <c r="G50" s="42">
        <f>COUNTIF(G6:G46,"A5T3")</f>
        <v>0</v>
      </c>
      <c r="H50" s="40"/>
      <c r="I50" s="215"/>
      <c r="J50" s="3"/>
      <c r="M50" s="3"/>
      <c r="N50" s="215"/>
      <c r="O50" s="215"/>
      <c r="P50" s="44" t="s">
        <v>197</v>
      </c>
      <c r="Q50" s="42">
        <f>COUNTIF($Q$6:$Q$46,"S3")</f>
        <v>0</v>
      </c>
      <c r="V50" s="1"/>
    </row>
    <row r="51" spans="3:23" x14ac:dyDescent="0.25">
      <c r="D51" s="42">
        <f>COUNTIF(D6:D48,"Maintenance préventive")</f>
        <v>0</v>
      </c>
      <c r="F51" s="40"/>
      <c r="G51" s="42"/>
      <c r="H51" s="40"/>
      <c r="I51" s="215"/>
      <c r="M51" s="3"/>
      <c r="N51" s="215"/>
      <c r="O51" s="215"/>
      <c r="P51" s="44" t="s">
        <v>198</v>
      </c>
      <c r="Q51" s="42">
        <f>COUNTIF($Q$6:$Q$46,"S4")</f>
        <v>15</v>
      </c>
    </row>
    <row r="52" spans="3:23" x14ac:dyDescent="0.25">
      <c r="D52" s="42">
        <f>COUNTIF(D6:D48,"Maintenance corrective")</f>
        <v>1</v>
      </c>
      <c r="F52" s="40"/>
      <c r="G52" s="42"/>
      <c r="M52" s="3" t="s">
        <v>205</v>
      </c>
      <c r="N52" s="220" t="str">
        <f>IF(AND(N48&lt;100.3,N48&gt;99.7%),"OK","Erreur")</f>
        <v>OK</v>
      </c>
      <c r="O52" s="220" t="str">
        <f>IF(AND(O49&lt;100.3,O49&gt;99.7%),"OK","Erreur")</f>
        <v>OK</v>
      </c>
      <c r="P52" s="44" t="s">
        <v>199</v>
      </c>
      <c r="Q52" s="42">
        <f>COUNTIF($Q$6:$Q$46,"S6")</f>
        <v>13</v>
      </c>
    </row>
    <row r="53" spans="3:23" x14ac:dyDescent="0.25">
      <c r="D53" s="42">
        <f>COUNTIF(D6:D48,"Exploitation et Mise en service")</f>
        <v>0</v>
      </c>
      <c r="P53" s="44" t="s">
        <v>200</v>
      </c>
      <c r="Q53" s="42">
        <f>COUNTIF($Q$6:$Q$46,"S7")</f>
        <v>0</v>
      </c>
    </row>
    <row r="54" spans="3:23" x14ac:dyDescent="0.25">
      <c r="C54" s="43" t="s">
        <v>191</v>
      </c>
      <c r="D54" s="42">
        <f>SUM(D50:D53)</f>
        <v>1</v>
      </c>
      <c r="L54" s="40"/>
      <c r="P54" s="44" t="s">
        <v>318</v>
      </c>
      <c r="Q54" s="42">
        <f>COUNTIF($Q$6:$Q$46,"S8")</f>
        <v>4</v>
      </c>
    </row>
    <row r="55" spans="3:23" x14ac:dyDescent="0.25">
      <c r="L55" s="40"/>
    </row>
    <row r="56" spans="3:23" x14ac:dyDescent="0.25">
      <c r="L56" s="40"/>
    </row>
    <row r="57" spans="3:23" x14ac:dyDescent="0.25">
      <c r="I57" s="215"/>
      <c r="L57" s="40"/>
      <c r="M57" s="3"/>
      <c r="N57" s="215"/>
      <c r="O57" s="215"/>
      <c r="R57" s="3"/>
      <c r="S57" s="3"/>
      <c r="U57" s="3" t="s">
        <v>3</v>
      </c>
      <c r="V57" s="3" t="s">
        <v>9</v>
      </c>
      <c r="W57" s="3" t="s">
        <v>8</v>
      </c>
    </row>
    <row r="58" spans="3:23" x14ac:dyDescent="0.25">
      <c r="P58" s="3"/>
      <c r="Q58" s="3"/>
      <c r="V58" s="3" t="s">
        <v>6</v>
      </c>
      <c r="W58" s="3"/>
    </row>
    <row r="59" spans="3:23" x14ac:dyDescent="0.25">
      <c r="V59" s="3" t="s">
        <v>7</v>
      </c>
      <c r="W59" s="3"/>
    </row>
    <row r="60" spans="3:23" x14ac:dyDescent="0.25">
      <c r="W60" s="3"/>
    </row>
  </sheetData>
  <mergeCells count="9">
    <mergeCell ref="C6:C46"/>
    <mergeCell ref="D6:D46"/>
    <mergeCell ref="N2:O2"/>
    <mergeCell ref="N4:O4"/>
    <mergeCell ref="N47:O47"/>
    <mergeCell ref="G4:G5"/>
    <mergeCell ref="H4:H5"/>
    <mergeCell ref="I4:I5"/>
    <mergeCell ref="N3:O3"/>
  </mergeCells>
  <phoneticPr fontId="15" type="noConversion"/>
  <dataValidations count="1">
    <dataValidation type="list" allowBlank="1" showInputMessage="1" showErrorMessage="1" sqref="S47:S48">
      <formula1>$E$5:$E$46</formula1>
    </dataValidation>
  </dataValidations>
  <pageMargins left="0.7" right="0.7" top="0.75" bottom="0.75" header="0.3" footer="0.3"/>
  <pageSetup paperSize="9" orientation="portrait" vertic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Compétences!$A$3:$A$21</xm:f>
          </x14:formula1>
          <xm:sqref>J48 J6:J46</xm:sqref>
        </x14:dataValidation>
        <x14:dataValidation type="list" allowBlank="1" showInputMessage="1" showErrorMessage="1">
          <x14:formula1>
            <xm:f>Savoirs!$D$3:$D$27</xm:f>
          </x14:formula1>
          <xm:sqref>R6:R39</xm:sqref>
        </x14:dataValidation>
        <x14:dataValidation type="list" allowBlank="1" showInputMessage="1" showErrorMessage="1">
          <x14:formula1>
            <xm:f>Savoirs!$D$3:$D$30</xm:f>
          </x14:formula1>
          <xm:sqref>R40:R46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48"/>
  <sheetViews>
    <sheetView topLeftCell="T1" zoomScale="80" zoomScaleNormal="80" workbookViewId="0">
      <selection activeCell="AM13" sqref="AM13"/>
    </sheetView>
  </sheetViews>
  <sheetFormatPr baseColWidth="10" defaultRowHeight="15" x14ac:dyDescent="0.25"/>
  <cols>
    <col min="2" max="3" width="11.5703125" style="111"/>
    <col min="4" max="4" width="19.5703125" style="111" customWidth="1"/>
    <col min="5" max="5" width="67.28515625" customWidth="1"/>
    <col min="6" max="6" width="107.85546875" customWidth="1"/>
    <col min="7" max="8" width="11.5703125" style="111"/>
    <col min="9" max="9" width="10.140625" customWidth="1"/>
    <col min="10" max="10" width="9.28515625" customWidth="1"/>
    <col min="11" max="11" width="9.5703125" customWidth="1"/>
    <col min="12" max="12" width="9.85546875" customWidth="1"/>
    <col min="13" max="26" width="7.5703125" customWidth="1"/>
    <col min="27" max="27" width="10.28515625" customWidth="1"/>
    <col min="28" max="37" width="7.5703125" customWidth="1"/>
    <col min="38" max="38" width="8.28515625" bestFit="1" customWidth="1"/>
    <col min="39" max="39" width="10" customWidth="1"/>
    <col min="40" max="43" width="7.5703125" customWidth="1"/>
    <col min="44" max="44" width="9.28515625" customWidth="1"/>
    <col min="45" max="45" width="8.85546875" customWidth="1"/>
    <col min="46" max="47" width="7.5703125" customWidth="1"/>
    <col min="48" max="48" width="7.28515625" customWidth="1"/>
    <col min="49" max="49" width="9.7109375" customWidth="1"/>
  </cols>
  <sheetData>
    <row r="2" spans="2:50" ht="15.75" thickBot="1" x14ac:dyDescent="0.3">
      <c r="G2" s="197" t="s">
        <v>223</v>
      </c>
      <c r="K2" s="8" t="s">
        <v>202</v>
      </c>
    </row>
    <row r="3" spans="2:50" ht="15.75" thickBot="1" x14ac:dyDescent="0.3">
      <c r="B3" s="221" t="s">
        <v>20</v>
      </c>
      <c r="C3" s="222" t="s">
        <v>262</v>
      </c>
      <c r="D3" s="222" t="s">
        <v>201</v>
      </c>
      <c r="E3" s="106" t="s">
        <v>268</v>
      </c>
      <c r="F3" s="107" t="s">
        <v>23</v>
      </c>
      <c r="G3" s="198" t="s">
        <v>263</v>
      </c>
      <c r="H3" s="199" t="s">
        <v>264</v>
      </c>
      <c r="I3" s="157" t="s">
        <v>310</v>
      </c>
      <c r="J3" s="158" t="s">
        <v>419</v>
      </c>
      <c r="K3" s="108" t="s">
        <v>203</v>
      </c>
      <c r="L3" s="109" t="s">
        <v>330</v>
      </c>
      <c r="M3" s="110" t="s">
        <v>442</v>
      </c>
      <c r="N3" s="102" t="s">
        <v>457</v>
      </c>
      <c r="O3" s="100" t="s">
        <v>208</v>
      </c>
      <c r="P3" s="100" t="s">
        <v>446</v>
      </c>
      <c r="Q3" s="100" t="s">
        <v>208</v>
      </c>
      <c r="R3" s="100" t="s">
        <v>309</v>
      </c>
      <c r="S3" s="100" t="s">
        <v>208</v>
      </c>
      <c r="T3" s="100" t="s">
        <v>467</v>
      </c>
      <c r="U3" s="100" t="s">
        <v>208</v>
      </c>
      <c r="V3" s="100" t="s">
        <v>472</v>
      </c>
      <c r="W3" s="100" t="s">
        <v>208</v>
      </c>
      <c r="X3" s="100" t="s">
        <v>470</v>
      </c>
      <c r="Y3" s="100" t="s">
        <v>208</v>
      </c>
      <c r="Z3" s="100" t="s">
        <v>553</v>
      </c>
      <c r="AA3" s="100" t="s">
        <v>208</v>
      </c>
      <c r="AB3" s="100" t="s">
        <v>459</v>
      </c>
      <c r="AC3" s="100" t="s">
        <v>208</v>
      </c>
      <c r="AD3" s="100" t="s">
        <v>443</v>
      </c>
      <c r="AE3" s="100" t="s">
        <v>208</v>
      </c>
      <c r="AF3" s="100" t="s">
        <v>452</v>
      </c>
      <c r="AG3" s="100" t="s">
        <v>208</v>
      </c>
      <c r="AH3" s="100" t="s">
        <v>454</v>
      </c>
      <c r="AI3" s="100" t="s">
        <v>208</v>
      </c>
      <c r="AJ3" s="101" t="s">
        <v>449</v>
      </c>
      <c r="AK3" s="101" t="s">
        <v>208</v>
      </c>
      <c r="AL3" s="101" t="s">
        <v>465</v>
      </c>
      <c r="AM3" s="101" t="s">
        <v>208</v>
      </c>
      <c r="AN3" s="101" t="s">
        <v>312</v>
      </c>
      <c r="AO3" s="101" t="s">
        <v>208</v>
      </c>
      <c r="AP3" s="101" t="s">
        <v>312</v>
      </c>
      <c r="AQ3" s="101" t="s">
        <v>208</v>
      </c>
      <c r="AR3" s="101" t="s">
        <v>502</v>
      </c>
      <c r="AS3" s="101" t="s">
        <v>208</v>
      </c>
      <c r="AT3" s="101" t="s">
        <v>504</v>
      </c>
      <c r="AU3" s="101" t="s">
        <v>208</v>
      </c>
      <c r="AV3" s="101" t="s">
        <v>505</v>
      </c>
      <c r="AW3" s="101" t="s">
        <v>208</v>
      </c>
      <c r="AX3" s="191" t="s">
        <v>341</v>
      </c>
    </row>
    <row r="4" spans="2:50" x14ac:dyDescent="0.25">
      <c r="B4" s="223">
        <v>1</v>
      </c>
      <c r="C4" s="224" t="str">
        <f>'3. Scénario'!I6</f>
        <v>C11</v>
      </c>
      <c r="D4" s="224" t="str">
        <f>'3. Scénario'!J6</f>
        <v>AC1121</v>
      </c>
      <c r="E4" s="78" t="str">
        <f>'3. Scénario'!K6</f>
        <v>Constater la défaillance</v>
      </c>
      <c r="F4" s="97" t="str">
        <f>'3. Scénario'!L6</f>
        <v>L’analyse des données technique de l’installation est effectuée</v>
      </c>
      <c r="G4" s="200" t="str">
        <f t="shared" ref="G4:G43" si="0">IF(AX4=0,"X","")</f>
        <v/>
      </c>
      <c r="H4" s="201" t="str">
        <f t="shared" ref="H4:H44" si="1">IF(AX4&lt;&gt;0,"X","")</f>
        <v>X</v>
      </c>
      <c r="I4" s="98">
        <f>'3. Scénario'!N6</f>
        <v>1.5599999999999999E-2</v>
      </c>
      <c r="J4" s="99">
        <f>'3. Scénario'!O6</f>
        <v>0</v>
      </c>
      <c r="K4" s="178">
        <f>IF(G4&lt;&gt;"",0,0)+IF(H4&lt;&gt;"",1,0)</f>
        <v>1</v>
      </c>
      <c r="L4" s="180">
        <f t="shared" ref="L4:L44" si="2">I4*K4</f>
        <v>1.5599999999999999E-2</v>
      </c>
      <c r="M4" s="178">
        <f t="shared" ref="M4:M26" si="3">J4*K4</f>
        <v>0</v>
      </c>
      <c r="N4" s="174" t="str">
        <f t="shared" ref="N4:N44" si="4">IF(D4=$N$3,$I$4+$J$4,"0")</f>
        <v>0</v>
      </c>
      <c r="O4" s="175" t="str">
        <f t="shared" ref="O4:O44" si="5">IF(N4&lt;&gt;"0",(K4*N4/$N$45),"0")</f>
        <v>0</v>
      </c>
      <c r="P4" s="175" t="str">
        <f t="shared" ref="P4:P44" si="6">IF(D4=$P$3,$I$4+$J$4,"0")</f>
        <v>0</v>
      </c>
      <c r="Q4" s="175" t="str">
        <f>IF(P4&lt;&gt;"0",(K4*P4/P45),"0")</f>
        <v>0</v>
      </c>
      <c r="R4" s="175">
        <f t="shared" ref="R4:R44" si="7">IF(D4=$R$3,$I$4+$J$4,"0")</f>
        <v>1.5599999999999999E-2</v>
      </c>
      <c r="S4" s="175">
        <f>IF(R4&lt;&gt;"0",(K4*R4/R45),"0")</f>
        <v>9.0909090909090898E-2</v>
      </c>
      <c r="T4" s="175" t="str">
        <f t="shared" ref="T4:T44" si="8">IF(D4=$T$3,$I$4+$J$4,"0")</f>
        <v>0</v>
      </c>
      <c r="U4" s="175" t="str">
        <f>IF(T4&lt;&gt;"0",(K4*T4/T45),"0")</f>
        <v>0</v>
      </c>
      <c r="V4" s="175" t="str">
        <f t="shared" ref="V4:V44" si="9">IF(D4=$V$3,$I$4+$J$4,"0")</f>
        <v>0</v>
      </c>
      <c r="W4" s="175" t="str">
        <f>IF(V4&lt;&gt;"0",(K4*V4/V45),"0")</f>
        <v>0</v>
      </c>
      <c r="X4" s="175" t="str">
        <f t="shared" ref="X4:X44" si="10">IF(D4=$X$3,$I$4+$J$4,"0")</f>
        <v>0</v>
      </c>
      <c r="Y4" s="175" t="str">
        <f>IF(X4&lt;&gt;"0",(K4*X4/X45),"0")</f>
        <v>0</v>
      </c>
      <c r="Z4" s="175" t="str">
        <f t="shared" ref="Z4:Z44" si="11">IF(D4=$Z$3,$I$4+$J$4,"0")</f>
        <v>0</v>
      </c>
      <c r="AA4" s="175" t="str">
        <f>IF(Z4&lt;&gt;"0",(K4*Z4/Z45),"0")</f>
        <v>0</v>
      </c>
      <c r="AB4" s="175" t="str">
        <f t="shared" ref="AB4:AB44" si="12">IF(D4=$AB$3,$I$4+$J$4,"0")</f>
        <v>0</v>
      </c>
      <c r="AC4" s="175" t="str">
        <f>IF(AB4&lt;&gt;"0",(K4*AB4/AB45),"0")</f>
        <v>0</v>
      </c>
      <c r="AD4" s="175" t="str">
        <f t="shared" ref="AD4:AD44" si="13">IF(D4=$AD$3,$I$4+$J$4,"0")</f>
        <v>0</v>
      </c>
      <c r="AE4" s="175" t="str">
        <f>IF(AD4&lt;&gt;"0",(K4*AD4/AD45),"0")</f>
        <v>0</v>
      </c>
      <c r="AF4" s="175" t="str">
        <f t="shared" ref="AF4:AF44" si="14">IF(D4=$X$3,$I$4+$J$4,"0")</f>
        <v>0</v>
      </c>
      <c r="AG4" s="175" t="str">
        <f>IF(AF4&lt;&gt;"0",(K4*AF4/AF45),"0")</f>
        <v>0</v>
      </c>
      <c r="AH4" s="175" t="str">
        <f t="shared" ref="AH4:AH44" si="15">IF(D4=$AH$3,$I$4+$J$4,"0")</f>
        <v>0</v>
      </c>
      <c r="AI4" s="175" t="str">
        <f>IF(AH4&lt;&gt;"0",(K4*AH4/AH45),"0")</f>
        <v>0</v>
      </c>
      <c r="AJ4" s="175" t="str">
        <f t="shared" ref="AJ4:AJ44" si="16">IF(D4=$AJ$3,$I$4+$J$4,"0")</f>
        <v>0</v>
      </c>
      <c r="AK4" s="175" t="str">
        <f t="shared" ref="AK4:AK44" si="17">IF(AJ4&lt;&gt;"0",(K4*AJ4/$AJ$45),"0")</f>
        <v>0</v>
      </c>
      <c r="AL4" s="175" t="str">
        <f t="shared" ref="AL4:AL44" si="18">IF(D4=$AL$3,$I$4+$J$4,"0")</f>
        <v>0</v>
      </c>
      <c r="AM4" s="175" t="str">
        <f>IF(AL4&lt;&gt;"0",(K4*AL4/AL45),"0")</f>
        <v>0</v>
      </c>
      <c r="AN4" s="175" t="str">
        <f t="shared" ref="AN4:AN44" si="19">IF(D4=$AN$3,$I$4+$J$4,"0")</f>
        <v>0</v>
      </c>
      <c r="AO4" s="175" t="str">
        <f>IF(AN4&lt;&gt;"0",(K4*AN4/AN45),"0")</f>
        <v>0</v>
      </c>
      <c r="AP4" s="175" t="str">
        <f t="shared" ref="AP4:AP44" si="20">IF(D4=$AP$3,$I$4+$J$4,"0")</f>
        <v>0</v>
      </c>
      <c r="AQ4" s="175" t="str">
        <f t="shared" ref="AQ4:AQ44" si="21">IF(AP4&lt;&gt;"0",(K4*AP4/$AP$45),"0")</f>
        <v>0</v>
      </c>
      <c r="AR4" s="175" t="str">
        <f t="shared" ref="AR4:AR44" si="22">IF(D4=$AR$3,$I$4+$J$4,"0")</f>
        <v>0</v>
      </c>
      <c r="AS4" s="175" t="str">
        <f t="shared" ref="AS4:AS44" si="23">IF(AR4&lt;&gt;"0",(K4*AR4/$AR$45),"0")</f>
        <v>0</v>
      </c>
      <c r="AT4" s="175" t="str">
        <f t="shared" ref="AT4:AT44" si="24">IF(D4=$AT$3,$I$4+$J$4,"0")</f>
        <v>0</v>
      </c>
      <c r="AU4" s="175" t="str">
        <f t="shared" ref="AU4:AU44" si="25">IF(AT4&lt;&gt;"0",(K4*AT4/$AT$45),"0")</f>
        <v>0</v>
      </c>
      <c r="AV4" s="175" t="str">
        <f t="shared" ref="AV4:AV44" si="26">IF(D4=$AV$3,$I$4+$J$4,"0")</f>
        <v>0</v>
      </c>
      <c r="AW4" s="175" t="str">
        <f>IF(AV4&lt;&gt;"0",(K4*AV4/AV45),"0")</f>
        <v>0</v>
      </c>
      <c r="AX4">
        <f>'Results QCM'!F18</f>
        <v>10</v>
      </c>
    </row>
    <row r="5" spans="2:50" x14ac:dyDescent="0.25">
      <c r="B5" s="223">
        <v>2</v>
      </c>
      <c r="C5" s="224" t="str">
        <f>'3. Scénario'!I7</f>
        <v>C11</v>
      </c>
      <c r="D5" s="224" t="str">
        <f>'3. Scénario'!J7</f>
        <v>AC1121</v>
      </c>
      <c r="E5" s="78" t="str">
        <f>'3. Scénario'!K7</f>
        <v>Constater la défaillance</v>
      </c>
      <c r="F5" s="97" t="str">
        <f>'3. Scénario'!L7</f>
        <v>L’analyse des données technique de l’installation est effectuée</v>
      </c>
      <c r="G5" s="202" t="str">
        <f t="shared" si="0"/>
        <v/>
      </c>
      <c r="H5" s="201" t="str">
        <f t="shared" si="1"/>
        <v>X</v>
      </c>
      <c r="I5" s="98">
        <f>'3. Scénario'!N7</f>
        <v>1.5599999999999999E-2</v>
      </c>
      <c r="J5" s="99">
        <f>'3. Scénario'!O7</f>
        <v>0</v>
      </c>
      <c r="K5" s="178">
        <f t="shared" ref="K5:K44" si="27">IF(G5&lt;&gt;"",0,0)+IF(H5&lt;&gt;"",1,0)</f>
        <v>1</v>
      </c>
      <c r="L5" s="180">
        <f t="shared" si="2"/>
        <v>1.5599999999999999E-2</v>
      </c>
      <c r="M5" s="179">
        <f t="shared" si="3"/>
        <v>0</v>
      </c>
      <c r="N5" s="174" t="str">
        <f t="shared" si="4"/>
        <v>0</v>
      </c>
      <c r="O5" s="175" t="str">
        <f t="shared" si="5"/>
        <v>0</v>
      </c>
      <c r="P5" s="175" t="str">
        <f t="shared" si="6"/>
        <v>0</v>
      </c>
      <c r="Q5" s="176" t="str">
        <f xml:space="preserve"> IF(P5&lt;&gt;"0",(K5*P5/P45),"0")</f>
        <v>0</v>
      </c>
      <c r="R5" s="175">
        <f t="shared" si="7"/>
        <v>1.5599999999999999E-2</v>
      </c>
      <c r="S5" s="176">
        <f xml:space="preserve"> IF(R5&lt;&gt;"0",(K5*R5/R45),"0")</f>
        <v>9.0909090909090898E-2</v>
      </c>
      <c r="T5" s="175" t="str">
        <f t="shared" si="8"/>
        <v>0</v>
      </c>
      <c r="U5" s="176" t="str">
        <f xml:space="preserve"> IF(T5&lt;&gt;"0",(K5*T5/T45),"0")</f>
        <v>0</v>
      </c>
      <c r="V5" s="175" t="str">
        <f t="shared" si="9"/>
        <v>0</v>
      </c>
      <c r="W5" s="176" t="str">
        <f xml:space="preserve"> IF(V5&lt;&gt;"0",(K5*V5/V45),"0")</f>
        <v>0</v>
      </c>
      <c r="X5" s="175" t="str">
        <f t="shared" si="10"/>
        <v>0</v>
      </c>
      <c r="Y5" s="176" t="str">
        <f xml:space="preserve"> IF(X5&lt;&gt;"0",(K5*X5/X45),"0")</f>
        <v>0</v>
      </c>
      <c r="Z5" s="175" t="str">
        <f t="shared" si="11"/>
        <v>0</v>
      </c>
      <c r="AA5" s="176" t="str">
        <f xml:space="preserve"> IF(Z5&lt;&gt;"0",(K5*Z5/Z45),"0")</f>
        <v>0</v>
      </c>
      <c r="AB5" s="175" t="str">
        <f t="shared" si="12"/>
        <v>0</v>
      </c>
      <c r="AC5" s="176" t="str">
        <f xml:space="preserve"> IF(AB5&lt;&gt;"0",(K5*AB5/AB45),"0")</f>
        <v>0</v>
      </c>
      <c r="AD5" s="175" t="str">
        <f t="shared" si="13"/>
        <v>0</v>
      </c>
      <c r="AE5" s="176" t="str">
        <f xml:space="preserve"> IF(AD5&lt;&gt;"0",(K5*AD5/AD45),"0")</f>
        <v>0</v>
      </c>
      <c r="AF5" s="175" t="str">
        <f t="shared" si="14"/>
        <v>0</v>
      </c>
      <c r="AG5" s="176" t="str">
        <f xml:space="preserve"> IF(AF5&lt;&gt;"0",(K5*AF5/AF45),"0")</f>
        <v>0</v>
      </c>
      <c r="AH5" s="175" t="str">
        <f t="shared" si="15"/>
        <v>0</v>
      </c>
      <c r="AI5" s="176" t="str">
        <f xml:space="preserve"> IF(AH5&lt;&gt;"0",(K5*AH5/AH45),"0")</f>
        <v>0</v>
      </c>
      <c r="AJ5" s="175" t="str">
        <f t="shared" si="16"/>
        <v>0</v>
      </c>
      <c r="AK5" s="175" t="str">
        <f t="shared" si="17"/>
        <v>0</v>
      </c>
      <c r="AL5" s="175" t="str">
        <f t="shared" si="18"/>
        <v>0</v>
      </c>
      <c r="AM5" s="176" t="str">
        <f xml:space="preserve"> IF(AL5&lt;&gt;"0",(K5*AL5/AL45),"0")</f>
        <v>0</v>
      </c>
      <c r="AN5" s="175" t="str">
        <f t="shared" si="19"/>
        <v>0</v>
      </c>
      <c r="AO5" s="176" t="str">
        <f xml:space="preserve"> IF(AN5&lt;&gt;"0",(K5*AN5/AN45),"0")</f>
        <v>0</v>
      </c>
      <c r="AP5" s="175" t="str">
        <f t="shared" si="20"/>
        <v>0</v>
      </c>
      <c r="AQ5" s="175" t="str">
        <f t="shared" si="21"/>
        <v>0</v>
      </c>
      <c r="AR5" s="175" t="str">
        <f t="shared" si="22"/>
        <v>0</v>
      </c>
      <c r="AS5" s="175" t="str">
        <f t="shared" si="23"/>
        <v>0</v>
      </c>
      <c r="AT5" s="175" t="str">
        <f t="shared" si="24"/>
        <v>0</v>
      </c>
      <c r="AU5" s="175" t="str">
        <f t="shared" si="25"/>
        <v>0</v>
      </c>
      <c r="AV5" s="175" t="str">
        <f t="shared" si="26"/>
        <v>0</v>
      </c>
      <c r="AW5" s="176" t="str">
        <f xml:space="preserve"> IF(AV5&lt;&gt;"0",(K5*AV5/AV45),"0")</f>
        <v>0</v>
      </c>
      <c r="AX5">
        <f>'Results QCM'!F19</f>
        <v>10</v>
      </c>
    </row>
    <row r="6" spans="2:50" x14ac:dyDescent="0.25">
      <c r="B6" s="223">
        <v>3</v>
      </c>
      <c r="C6" s="224" t="str">
        <f>'3. Scénario'!I8</f>
        <v>C11</v>
      </c>
      <c r="D6" s="224" t="str">
        <f>'3. Scénario'!J8</f>
        <v>AC1121</v>
      </c>
      <c r="E6" s="78" t="str">
        <f>'3. Scénario'!K8</f>
        <v>Constater la défaillance</v>
      </c>
      <c r="F6" s="97" t="str">
        <f>'3. Scénario'!L8</f>
        <v>L’analyse des données technique de l’installation est effectuée</v>
      </c>
      <c r="G6" s="202" t="str">
        <f t="shared" si="0"/>
        <v/>
      </c>
      <c r="H6" s="201" t="str">
        <f t="shared" si="1"/>
        <v>X</v>
      </c>
      <c r="I6" s="98">
        <f>'3. Scénario'!N8</f>
        <v>1.5599999999999999E-2</v>
      </c>
      <c r="J6" s="99">
        <f>'3. Scénario'!O8</f>
        <v>0</v>
      </c>
      <c r="K6" s="178">
        <f t="shared" si="27"/>
        <v>1</v>
      </c>
      <c r="L6" s="180">
        <f t="shared" si="2"/>
        <v>1.5599999999999999E-2</v>
      </c>
      <c r="M6" s="179">
        <f t="shared" si="3"/>
        <v>0</v>
      </c>
      <c r="N6" s="174" t="str">
        <f t="shared" si="4"/>
        <v>0</v>
      </c>
      <c r="O6" s="175" t="str">
        <f t="shared" si="5"/>
        <v>0</v>
      </c>
      <c r="P6" s="175" t="str">
        <f t="shared" si="6"/>
        <v>0</v>
      </c>
      <c r="Q6" s="176" t="str">
        <f>IF(P6&lt;&gt;"0",(K6*P6/P45),"0")</f>
        <v>0</v>
      </c>
      <c r="R6" s="175">
        <f t="shared" si="7"/>
        <v>1.5599999999999999E-2</v>
      </c>
      <c r="S6" s="176">
        <f>IF(R6&lt;&gt;"0",(K6*R6/R45),"0")</f>
        <v>9.0909090909090898E-2</v>
      </c>
      <c r="T6" s="175" t="str">
        <f t="shared" si="8"/>
        <v>0</v>
      </c>
      <c r="U6" s="176" t="str">
        <f>IF(T6&lt;&gt;"0",(K6*T6/T45),"0")</f>
        <v>0</v>
      </c>
      <c r="V6" s="175" t="str">
        <f t="shared" si="9"/>
        <v>0</v>
      </c>
      <c r="W6" s="176" t="str">
        <f>IF(V6&lt;&gt;"0",(K6*V6/V45),"0")</f>
        <v>0</v>
      </c>
      <c r="X6" s="175" t="str">
        <f t="shared" si="10"/>
        <v>0</v>
      </c>
      <c r="Y6" s="176" t="str">
        <f>IF(X6&lt;&gt;"0",(K6*X6/X45),"0")</f>
        <v>0</v>
      </c>
      <c r="Z6" s="175" t="str">
        <f t="shared" si="11"/>
        <v>0</v>
      </c>
      <c r="AA6" s="176" t="str">
        <f>IF(Z6&lt;&gt;"0",(K6*Z6/Z45),"0")</f>
        <v>0</v>
      </c>
      <c r="AB6" s="175" t="str">
        <f t="shared" si="12"/>
        <v>0</v>
      </c>
      <c r="AC6" s="176" t="str">
        <f>IF(AB6&lt;&gt;"0",(K6*AB6/AB45),"0")</f>
        <v>0</v>
      </c>
      <c r="AD6" s="175" t="str">
        <f t="shared" si="13"/>
        <v>0</v>
      </c>
      <c r="AE6" s="176" t="str">
        <f>IF(AD6&lt;&gt;"0",(K6*AD6/AD45),"0")</f>
        <v>0</v>
      </c>
      <c r="AF6" s="175" t="str">
        <f t="shared" si="14"/>
        <v>0</v>
      </c>
      <c r="AG6" s="176" t="str">
        <f>IF(AF6&lt;&gt;"0",(K6*AF6/AF45),"0")</f>
        <v>0</v>
      </c>
      <c r="AH6" s="175" t="str">
        <f t="shared" si="15"/>
        <v>0</v>
      </c>
      <c r="AI6" s="176" t="str">
        <f>IF(AH6&lt;&gt;"0",(K6*AH6/AH45),"0")</f>
        <v>0</v>
      </c>
      <c r="AJ6" s="175" t="str">
        <f t="shared" si="16"/>
        <v>0</v>
      </c>
      <c r="AK6" s="175" t="str">
        <f t="shared" si="17"/>
        <v>0</v>
      </c>
      <c r="AL6" s="175" t="str">
        <f t="shared" si="18"/>
        <v>0</v>
      </c>
      <c r="AM6" s="176" t="str">
        <f>IF(AL6&lt;&gt;"0",(K6*AL6/AL45),"0")</f>
        <v>0</v>
      </c>
      <c r="AN6" s="175" t="str">
        <f t="shared" si="19"/>
        <v>0</v>
      </c>
      <c r="AO6" s="176" t="str">
        <f>IF(AN6&lt;&gt;"0",(K6*AN6/AN45),"0")</f>
        <v>0</v>
      </c>
      <c r="AP6" s="175" t="str">
        <f t="shared" si="20"/>
        <v>0</v>
      </c>
      <c r="AQ6" s="175" t="str">
        <f t="shared" si="21"/>
        <v>0</v>
      </c>
      <c r="AR6" s="175" t="str">
        <f t="shared" si="22"/>
        <v>0</v>
      </c>
      <c r="AS6" s="175" t="str">
        <f t="shared" si="23"/>
        <v>0</v>
      </c>
      <c r="AT6" s="175" t="str">
        <f t="shared" si="24"/>
        <v>0</v>
      </c>
      <c r="AU6" s="175" t="str">
        <f t="shared" si="25"/>
        <v>0</v>
      </c>
      <c r="AV6" s="175" t="str">
        <f t="shared" si="26"/>
        <v>0</v>
      </c>
      <c r="AW6" s="176" t="str">
        <f>IF(AV6&lt;&gt;"0",(K6*AV6/AV45),"0")</f>
        <v>0</v>
      </c>
      <c r="AX6">
        <f>'Results QCM'!F20</f>
        <v>10</v>
      </c>
    </row>
    <row r="7" spans="2:50" x14ac:dyDescent="0.25">
      <c r="B7" s="223">
        <v>4</v>
      </c>
      <c r="C7" s="224" t="str">
        <f>'3. Scénario'!I9</f>
        <v>C11</v>
      </c>
      <c r="D7" s="224" t="str">
        <f>'3. Scénario'!J9</f>
        <v>AC1121</v>
      </c>
      <c r="E7" s="78" t="str">
        <f>'3. Scénario'!K9</f>
        <v>Constater la défaillance</v>
      </c>
      <c r="F7" s="97" t="str">
        <f>'3. Scénario'!L9</f>
        <v>L’analyse des données technique de l’installation est effectuée</v>
      </c>
      <c r="G7" s="202" t="str">
        <f t="shared" si="0"/>
        <v/>
      </c>
      <c r="H7" s="201" t="str">
        <f t="shared" si="1"/>
        <v>X</v>
      </c>
      <c r="I7" s="98">
        <f>'3. Scénario'!N9</f>
        <v>1.5599999999999999E-2</v>
      </c>
      <c r="J7" s="99">
        <f>'3. Scénario'!O9</f>
        <v>0</v>
      </c>
      <c r="K7" s="178">
        <f t="shared" si="27"/>
        <v>1</v>
      </c>
      <c r="L7" s="180">
        <f t="shared" si="2"/>
        <v>1.5599999999999999E-2</v>
      </c>
      <c r="M7" s="179">
        <f t="shared" si="3"/>
        <v>0</v>
      </c>
      <c r="N7" s="174" t="str">
        <f t="shared" si="4"/>
        <v>0</v>
      </c>
      <c r="O7" s="175" t="str">
        <f t="shared" si="5"/>
        <v>0</v>
      </c>
      <c r="P7" s="175" t="str">
        <f t="shared" si="6"/>
        <v>0</v>
      </c>
      <c r="Q7" s="176" t="str">
        <f>IF(P7&lt;&gt;"0",(K7*P7/P45),"0")</f>
        <v>0</v>
      </c>
      <c r="R7" s="175">
        <f t="shared" si="7"/>
        <v>1.5599999999999999E-2</v>
      </c>
      <c r="S7" s="176">
        <f>IF(R7&lt;&gt;"0",(K7*R7/R45),"0")</f>
        <v>9.0909090909090898E-2</v>
      </c>
      <c r="T7" s="175" t="str">
        <f t="shared" si="8"/>
        <v>0</v>
      </c>
      <c r="U7" s="176" t="str">
        <f>IF(T7&lt;&gt;"0",(K7*T7/T45),"0")</f>
        <v>0</v>
      </c>
      <c r="V7" s="175" t="str">
        <f t="shared" si="9"/>
        <v>0</v>
      </c>
      <c r="W7" s="176" t="str">
        <f>IF(V7&lt;&gt;"0",(K7*V7/V45),"0")</f>
        <v>0</v>
      </c>
      <c r="X7" s="175" t="str">
        <f t="shared" si="10"/>
        <v>0</v>
      </c>
      <c r="Y7" s="176" t="str">
        <f>IF(X7&lt;&gt;"0",(K7*X7/X45),"0")</f>
        <v>0</v>
      </c>
      <c r="Z7" s="175" t="str">
        <f t="shared" si="11"/>
        <v>0</v>
      </c>
      <c r="AA7" s="176" t="str">
        <f>IF(Z7&lt;&gt;"0",(K7*Z7/Z45),"0")</f>
        <v>0</v>
      </c>
      <c r="AB7" s="175" t="str">
        <f t="shared" si="12"/>
        <v>0</v>
      </c>
      <c r="AC7" s="176" t="str">
        <f>IF(AB7&lt;&gt;"0",(K7*AB7/AB45),"0")</f>
        <v>0</v>
      </c>
      <c r="AD7" s="175" t="str">
        <f t="shared" si="13"/>
        <v>0</v>
      </c>
      <c r="AE7" s="176" t="str">
        <f>IF(AD7&lt;&gt;"0",(K7*AD7/AD45),"0")</f>
        <v>0</v>
      </c>
      <c r="AF7" s="175" t="str">
        <f t="shared" si="14"/>
        <v>0</v>
      </c>
      <c r="AG7" s="176" t="str">
        <f>IF(AF7&lt;&gt;"0",(K7*AF7/AF45),"0")</f>
        <v>0</v>
      </c>
      <c r="AH7" s="175" t="str">
        <f t="shared" si="15"/>
        <v>0</v>
      </c>
      <c r="AI7" s="176" t="str">
        <f>IF(AH7&lt;&gt;"0",(K7*AH7/AH45),"0")</f>
        <v>0</v>
      </c>
      <c r="AJ7" s="175" t="str">
        <f t="shared" si="16"/>
        <v>0</v>
      </c>
      <c r="AK7" s="175" t="str">
        <f t="shared" si="17"/>
        <v>0</v>
      </c>
      <c r="AL7" s="175" t="str">
        <f t="shared" si="18"/>
        <v>0</v>
      </c>
      <c r="AM7" s="176" t="str">
        <f>IF(AL7&lt;&gt;"0",(K7*AL7/AL45),"0")</f>
        <v>0</v>
      </c>
      <c r="AN7" s="175" t="str">
        <f t="shared" si="19"/>
        <v>0</v>
      </c>
      <c r="AO7" s="176" t="str">
        <f>IF(AN7&lt;&gt;"0",(K7*AN7/AN45),"0")</f>
        <v>0</v>
      </c>
      <c r="AP7" s="175" t="str">
        <f t="shared" si="20"/>
        <v>0</v>
      </c>
      <c r="AQ7" s="175" t="str">
        <f t="shared" si="21"/>
        <v>0</v>
      </c>
      <c r="AR7" s="175" t="str">
        <f t="shared" si="22"/>
        <v>0</v>
      </c>
      <c r="AS7" s="175" t="str">
        <f t="shared" si="23"/>
        <v>0</v>
      </c>
      <c r="AT7" s="175" t="str">
        <f t="shared" si="24"/>
        <v>0</v>
      </c>
      <c r="AU7" s="175" t="str">
        <f t="shared" si="25"/>
        <v>0</v>
      </c>
      <c r="AV7" s="175" t="str">
        <f t="shared" si="26"/>
        <v>0</v>
      </c>
      <c r="AW7" s="176" t="str">
        <f>IF(AV7&lt;&gt;"0",(K7*AV7/AV45),"0")</f>
        <v>0</v>
      </c>
      <c r="AX7">
        <f>'Results QCM'!F21</f>
        <v>10</v>
      </c>
    </row>
    <row r="8" spans="2:50" x14ac:dyDescent="0.25">
      <c r="B8" s="223">
        <v>5</v>
      </c>
      <c r="C8" s="224" t="str">
        <f>'3. Scénario'!I10</f>
        <v>C11</v>
      </c>
      <c r="D8" s="224" t="str">
        <f>'3. Scénario'!J10</f>
        <v>AC1171</v>
      </c>
      <c r="E8" s="78" t="str">
        <f>'3. Scénario'!K10</f>
        <v>Consigner (déconsigner) le système (électrique, fluidique : gaz, caloporteurs…)</v>
      </c>
      <c r="F8" s="97" t="str">
        <f>'3. Scénario'!L10</f>
        <v>Les protocoles de mise en service et/ou d’arrêt sont respectés</v>
      </c>
      <c r="G8" s="202" t="str">
        <f t="shared" si="0"/>
        <v/>
      </c>
      <c r="H8" s="201" t="str">
        <f t="shared" si="1"/>
        <v>X</v>
      </c>
      <c r="I8" s="98">
        <f>'3. Scénario'!N10</f>
        <v>1.5599999999999999E-2</v>
      </c>
      <c r="J8" s="99">
        <f>'3. Scénario'!O10</f>
        <v>0</v>
      </c>
      <c r="K8" s="178">
        <f t="shared" si="27"/>
        <v>1</v>
      </c>
      <c r="L8" s="180">
        <f t="shared" si="2"/>
        <v>1.5599999999999999E-2</v>
      </c>
      <c r="M8" s="179">
        <f t="shared" si="3"/>
        <v>0</v>
      </c>
      <c r="N8" s="174" t="str">
        <f t="shared" si="4"/>
        <v>0</v>
      </c>
      <c r="O8" s="175" t="str">
        <f t="shared" si="5"/>
        <v>0</v>
      </c>
      <c r="P8" s="175" t="str">
        <f t="shared" si="6"/>
        <v>0</v>
      </c>
      <c r="Q8" s="176" t="str">
        <f xml:space="preserve"> IF(P8&lt;&gt;"0",(K8*P8/P45),"0")</f>
        <v>0</v>
      </c>
      <c r="R8" s="175" t="str">
        <f t="shared" si="7"/>
        <v>0</v>
      </c>
      <c r="S8" s="176" t="str">
        <f xml:space="preserve"> IF(R8&lt;&gt;"0",(K8*R8/R45),"0")</f>
        <v>0</v>
      </c>
      <c r="T8" s="175" t="str">
        <f t="shared" si="8"/>
        <v>0</v>
      </c>
      <c r="U8" s="176" t="str">
        <f xml:space="preserve"> IF(T8&lt;&gt;"0",(K8*T8/T45),"0")</f>
        <v>0</v>
      </c>
      <c r="V8" s="175" t="str">
        <f t="shared" si="9"/>
        <v>0</v>
      </c>
      <c r="W8" s="176" t="str">
        <f xml:space="preserve"> IF(V8&lt;&gt;"0",(K8*V8/V45),"0")</f>
        <v>0</v>
      </c>
      <c r="X8" s="175" t="str">
        <f t="shared" si="10"/>
        <v>0</v>
      </c>
      <c r="Y8" s="176" t="str">
        <f xml:space="preserve"> IF(X8&lt;&gt;"0",(K8*X8/X45),"0")</f>
        <v>0</v>
      </c>
      <c r="Z8" s="175" t="str">
        <f t="shared" si="11"/>
        <v>0</v>
      </c>
      <c r="AA8" s="176" t="str">
        <f xml:space="preserve"> IF(Z8&lt;&gt;"0",(K8*Z8/Z45),"0")</f>
        <v>0</v>
      </c>
      <c r="AB8" s="175" t="str">
        <f t="shared" si="12"/>
        <v>0</v>
      </c>
      <c r="AC8" s="176" t="str">
        <f xml:space="preserve"> IF(AB8&lt;&gt;"0",(K8*AB8/AB45),"0")</f>
        <v>0</v>
      </c>
      <c r="AD8" s="175">
        <f t="shared" si="13"/>
        <v>1.5599999999999999E-2</v>
      </c>
      <c r="AE8" s="176">
        <f xml:space="preserve"> IF(AD8&lt;&gt;"0",(K8*AD8/AD45),"0")</f>
        <v>1</v>
      </c>
      <c r="AF8" s="175" t="str">
        <f t="shared" si="14"/>
        <v>0</v>
      </c>
      <c r="AG8" s="176" t="str">
        <f xml:space="preserve"> IF(AF8&lt;&gt;"0",(K8*AF8/AF45),"0")</f>
        <v>0</v>
      </c>
      <c r="AH8" s="175" t="str">
        <f t="shared" si="15"/>
        <v>0</v>
      </c>
      <c r="AI8" s="176" t="str">
        <f xml:space="preserve"> IF(AH8&lt;&gt;"0",(K8*AH8/AH45),"0")</f>
        <v>0</v>
      </c>
      <c r="AJ8" s="175" t="str">
        <f t="shared" si="16"/>
        <v>0</v>
      </c>
      <c r="AK8" s="175" t="str">
        <f t="shared" si="17"/>
        <v>0</v>
      </c>
      <c r="AL8" s="175" t="str">
        <f t="shared" si="18"/>
        <v>0</v>
      </c>
      <c r="AM8" s="176" t="str">
        <f xml:space="preserve"> IF(AL8&lt;&gt;"0",(K8*AL8/AL45),"0")</f>
        <v>0</v>
      </c>
      <c r="AN8" s="175" t="str">
        <f t="shared" si="19"/>
        <v>0</v>
      </c>
      <c r="AO8" s="176" t="str">
        <f xml:space="preserve"> IF(AN8&lt;&gt;"0",(K8*AN8/AN45),"0")</f>
        <v>0</v>
      </c>
      <c r="AP8" s="175" t="str">
        <f t="shared" si="20"/>
        <v>0</v>
      </c>
      <c r="AQ8" s="175" t="str">
        <f t="shared" si="21"/>
        <v>0</v>
      </c>
      <c r="AR8" s="175" t="str">
        <f t="shared" si="22"/>
        <v>0</v>
      </c>
      <c r="AS8" s="175" t="str">
        <f t="shared" si="23"/>
        <v>0</v>
      </c>
      <c r="AT8" s="175" t="str">
        <f t="shared" si="24"/>
        <v>0</v>
      </c>
      <c r="AU8" s="175" t="str">
        <f t="shared" si="25"/>
        <v>0</v>
      </c>
      <c r="AV8" s="175" t="str">
        <f t="shared" si="26"/>
        <v>0</v>
      </c>
      <c r="AW8" s="176" t="str">
        <f xml:space="preserve"> IF(AV8&lt;&gt;"0",(K8*AV8/AV45),"0")</f>
        <v>0</v>
      </c>
      <c r="AX8">
        <f>'Results QCM'!F22</f>
        <v>10</v>
      </c>
    </row>
    <row r="9" spans="2:50" x14ac:dyDescent="0.25">
      <c r="B9" s="223">
        <v>6</v>
      </c>
      <c r="C9" s="224" t="str">
        <f>'3. Scénario'!I11</f>
        <v>C11</v>
      </c>
      <c r="D9" s="224" t="str">
        <f>'3. Scénario'!J11</f>
        <v>AC1114</v>
      </c>
      <c r="E9" s="78" t="str">
        <f>'3. Scénario'!K11</f>
        <v>Identifier le site et le lieu de l’intervention</v>
      </c>
      <c r="F9" s="97" t="str">
        <f>'3. Scénario'!L11</f>
        <v>La sécurité des biens et des personnes est prise en compte</v>
      </c>
      <c r="G9" s="202" t="str">
        <f t="shared" si="0"/>
        <v>X</v>
      </c>
      <c r="H9" s="201" t="str">
        <f t="shared" si="1"/>
        <v/>
      </c>
      <c r="I9" s="98">
        <f>'3. Scénario'!N11</f>
        <v>3.1300000000000001E-2</v>
      </c>
      <c r="J9" s="99">
        <f>'3. Scénario'!O11</f>
        <v>0</v>
      </c>
      <c r="K9" s="178">
        <f t="shared" si="27"/>
        <v>0</v>
      </c>
      <c r="L9" s="180">
        <f t="shared" si="2"/>
        <v>0</v>
      </c>
      <c r="M9" s="179">
        <f t="shared" si="3"/>
        <v>0</v>
      </c>
      <c r="N9" s="174" t="str">
        <f t="shared" si="4"/>
        <v>0</v>
      </c>
      <c r="O9" s="175" t="str">
        <f t="shared" si="5"/>
        <v>0</v>
      </c>
      <c r="P9" s="175">
        <f t="shared" si="6"/>
        <v>1.5599999999999999E-2</v>
      </c>
      <c r="Q9" s="176">
        <f>IF(P9&lt;&gt;"0",(K9*P9/P45),"0")</f>
        <v>0</v>
      </c>
      <c r="R9" s="175" t="str">
        <f t="shared" si="7"/>
        <v>0</v>
      </c>
      <c r="S9" s="176" t="str">
        <f>IF(R9&lt;&gt;"0",(K9*R9/R45),"0")</f>
        <v>0</v>
      </c>
      <c r="T9" s="175" t="str">
        <f t="shared" si="8"/>
        <v>0</v>
      </c>
      <c r="U9" s="176" t="str">
        <f>IF(T9&lt;&gt;"0",(K9*T9/T45),"0")</f>
        <v>0</v>
      </c>
      <c r="V9" s="175" t="str">
        <f t="shared" si="9"/>
        <v>0</v>
      </c>
      <c r="W9" s="176" t="str">
        <f>IF(V9&lt;&gt;"0",(K9*V9/V45),"0")</f>
        <v>0</v>
      </c>
      <c r="X9" s="175" t="str">
        <f t="shared" si="10"/>
        <v>0</v>
      </c>
      <c r="Y9" s="176" t="str">
        <f>IF(X9&lt;&gt;"0",(K9*X9/X45),"0")</f>
        <v>0</v>
      </c>
      <c r="Z9" s="175" t="str">
        <f t="shared" si="11"/>
        <v>0</v>
      </c>
      <c r="AA9" s="176" t="str">
        <f>IF(Z9&lt;&gt;"0",(K9*Z9/Z45),"0")</f>
        <v>0</v>
      </c>
      <c r="AB9" s="175" t="str">
        <f t="shared" si="12"/>
        <v>0</v>
      </c>
      <c r="AC9" s="176" t="str">
        <f>IF(AB9&lt;&gt;"0",(K9*AB9/AB45),"0")</f>
        <v>0</v>
      </c>
      <c r="AD9" s="175" t="str">
        <f t="shared" si="13"/>
        <v>0</v>
      </c>
      <c r="AE9" s="176" t="str">
        <f>IF(AD9&lt;&gt;"0",(K9*AD9/AD45),"0")</f>
        <v>0</v>
      </c>
      <c r="AF9" s="175" t="str">
        <f t="shared" si="14"/>
        <v>0</v>
      </c>
      <c r="AG9" s="176" t="str">
        <f>IF(AF9&lt;&gt;"0",(K9*AF9/AF45),"0")</f>
        <v>0</v>
      </c>
      <c r="AH9" s="175" t="str">
        <f t="shared" si="15"/>
        <v>0</v>
      </c>
      <c r="AI9" s="176" t="str">
        <f>IF(AH9&lt;&gt;"0",(K9*AH9/AH45),"0")</f>
        <v>0</v>
      </c>
      <c r="AJ9" s="175" t="str">
        <f t="shared" si="16"/>
        <v>0</v>
      </c>
      <c r="AK9" s="175" t="str">
        <f t="shared" si="17"/>
        <v>0</v>
      </c>
      <c r="AL9" s="175" t="str">
        <f t="shared" si="18"/>
        <v>0</v>
      </c>
      <c r="AM9" s="176" t="str">
        <f>IF(AL9&lt;&gt;"0",(K9*AL9/AL45),"0")</f>
        <v>0</v>
      </c>
      <c r="AN9" s="175" t="str">
        <f t="shared" si="19"/>
        <v>0</v>
      </c>
      <c r="AO9" s="176" t="str">
        <f>IF(AN9&lt;&gt;"0",(K9*AN9/AN45),"0")</f>
        <v>0</v>
      </c>
      <c r="AP9" s="175" t="str">
        <f t="shared" si="20"/>
        <v>0</v>
      </c>
      <c r="AQ9" s="175" t="str">
        <f t="shared" si="21"/>
        <v>0</v>
      </c>
      <c r="AR9" s="175" t="str">
        <f t="shared" si="22"/>
        <v>0</v>
      </c>
      <c r="AS9" s="175" t="str">
        <f t="shared" si="23"/>
        <v>0</v>
      </c>
      <c r="AT9" s="175" t="str">
        <f t="shared" si="24"/>
        <v>0</v>
      </c>
      <c r="AU9" s="175" t="str">
        <f t="shared" si="25"/>
        <v>0</v>
      </c>
      <c r="AV9" s="175" t="str">
        <f t="shared" si="26"/>
        <v>0</v>
      </c>
      <c r="AW9" s="176" t="str">
        <f>IF(AV9&lt;&gt;"0",(K9*AV9/AV45),"0")</f>
        <v>0</v>
      </c>
      <c r="AX9">
        <f>'Results QCM'!F23</f>
        <v>0</v>
      </c>
    </row>
    <row r="10" spans="2:50" x14ac:dyDescent="0.25">
      <c r="B10" s="223">
        <v>7</v>
      </c>
      <c r="C10" s="224" t="str">
        <f>'3. Scénario'!I12</f>
        <v>C11</v>
      </c>
      <c r="D10" s="224" t="str">
        <f>'3. Scénario'!J12</f>
        <v>AC11111</v>
      </c>
      <c r="E10" s="78" t="str">
        <f>'3. Scénario'!K12</f>
        <v>Remettre en service l’installation</v>
      </c>
      <c r="F10" s="97" t="str">
        <f>'3. Scénario'!L12</f>
        <v>La remise en service permet le fonctionnement de l’installation à son point nominal ou en mode dégradé de l’installation et la continuité de service est assurée</v>
      </c>
      <c r="G10" s="202" t="str">
        <f t="shared" si="0"/>
        <v/>
      </c>
      <c r="H10" s="201" t="str">
        <f t="shared" si="1"/>
        <v>X</v>
      </c>
      <c r="I10" s="98">
        <f>'3. Scénario'!N12</f>
        <v>3.1300000000000001E-2</v>
      </c>
      <c r="J10" s="99">
        <f>'3. Scénario'!O12</f>
        <v>0</v>
      </c>
      <c r="K10" s="178">
        <f t="shared" si="27"/>
        <v>1</v>
      </c>
      <c r="L10" s="180">
        <f t="shared" si="2"/>
        <v>3.1300000000000001E-2</v>
      </c>
      <c r="M10" s="179">
        <f t="shared" si="3"/>
        <v>0</v>
      </c>
      <c r="N10" s="174" t="str">
        <f t="shared" si="4"/>
        <v>0</v>
      </c>
      <c r="O10" s="175" t="str">
        <f t="shared" si="5"/>
        <v>0</v>
      </c>
      <c r="P10" s="175" t="str">
        <f t="shared" si="6"/>
        <v>0</v>
      </c>
      <c r="Q10" s="176" t="str">
        <f xml:space="preserve"> IF(P10&lt;&gt;"0",(K10*P10/P45),"0")</f>
        <v>0</v>
      </c>
      <c r="R10" s="175" t="str">
        <f t="shared" si="7"/>
        <v>0</v>
      </c>
      <c r="S10" s="176" t="str">
        <f xml:space="preserve"> IF(R10&lt;&gt;"0",(K10*R10/R45),"0")</f>
        <v>0</v>
      </c>
      <c r="T10" s="175" t="str">
        <f t="shared" si="8"/>
        <v>0</v>
      </c>
      <c r="U10" s="176" t="str">
        <f xml:space="preserve"> IF(T10&lt;&gt;"0",(K10*T10/T45),"0")</f>
        <v>0</v>
      </c>
      <c r="V10" s="175" t="str">
        <f t="shared" si="9"/>
        <v>0</v>
      </c>
      <c r="W10" s="176" t="str">
        <f xml:space="preserve"> IF(V10&lt;&gt;"0",(K10*V10/V45),"0")</f>
        <v>0</v>
      </c>
      <c r="X10" s="175" t="str">
        <f t="shared" si="10"/>
        <v>0</v>
      </c>
      <c r="Y10" s="176" t="str">
        <f xml:space="preserve"> IF(X10&lt;&gt;"0",(K10*X10/X45),"0")</f>
        <v>0</v>
      </c>
      <c r="Z10" s="175" t="str">
        <f t="shared" si="11"/>
        <v>0</v>
      </c>
      <c r="AA10" s="176" t="str">
        <f xml:space="preserve"> IF(Z10&lt;&gt;"0",(K10*Z10/Z45),"0")</f>
        <v>0</v>
      </c>
      <c r="AB10" s="175" t="str">
        <f t="shared" si="12"/>
        <v>0</v>
      </c>
      <c r="AC10" s="176" t="str">
        <f xml:space="preserve"> IF(AB10&lt;&gt;"0",(K10*AB10/AB45),"0")</f>
        <v>0</v>
      </c>
      <c r="AD10" s="175" t="str">
        <f t="shared" si="13"/>
        <v>0</v>
      </c>
      <c r="AE10" s="176" t="str">
        <f xml:space="preserve"> IF(AD10&lt;&gt;"0",(K10*AD10/AD45),"0")</f>
        <v>0</v>
      </c>
      <c r="AF10" s="175" t="str">
        <f t="shared" si="14"/>
        <v>0</v>
      </c>
      <c r="AG10" s="176" t="str">
        <f xml:space="preserve"> IF(AF10&lt;&gt;"0",(K10*AF10/AF45),"0")</f>
        <v>0</v>
      </c>
      <c r="AH10" s="175" t="str">
        <f t="shared" si="15"/>
        <v>0</v>
      </c>
      <c r="AI10" s="176" t="str">
        <f xml:space="preserve"> IF(AH10&lt;&gt;"0",(K10*AH10/AH45),"0")</f>
        <v>0</v>
      </c>
      <c r="AJ10" s="175">
        <f t="shared" si="16"/>
        <v>1.5599999999999999E-2</v>
      </c>
      <c r="AK10" s="175">
        <f t="shared" si="17"/>
        <v>0.5</v>
      </c>
      <c r="AL10" s="175" t="str">
        <f t="shared" si="18"/>
        <v>0</v>
      </c>
      <c r="AM10" s="176" t="str">
        <f xml:space="preserve"> IF(AL10&lt;&gt;"0",(K10*AL10/AL45),"0")</f>
        <v>0</v>
      </c>
      <c r="AN10" s="175" t="str">
        <f t="shared" si="19"/>
        <v>0</v>
      </c>
      <c r="AO10" s="176" t="str">
        <f xml:space="preserve"> IF(AN10&lt;&gt;"0",(K10*AN10/AN45),"0")</f>
        <v>0</v>
      </c>
      <c r="AP10" s="175" t="str">
        <f t="shared" si="20"/>
        <v>0</v>
      </c>
      <c r="AQ10" s="175" t="str">
        <f t="shared" si="21"/>
        <v>0</v>
      </c>
      <c r="AR10" s="175" t="str">
        <f t="shared" si="22"/>
        <v>0</v>
      </c>
      <c r="AS10" s="175" t="str">
        <f t="shared" si="23"/>
        <v>0</v>
      </c>
      <c r="AT10" s="175" t="str">
        <f t="shared" si="24"/>
        <v>0</v>
      </c>
      <c r="AU10" s="175" t="str">
        <f t="shared" si="25"/>
        <v>0</v>
      </c>
      <c r="AV10" s="175" t="str">
        <f t="shared" si="26"/>
        <v>0</v>
      </c>
      <c r="AW10" s="176" t="str">
        <f xml:space="preserve"> IF(AV10&lt;&gt;"0",(K10*AV10/AV45),"0")</f>
        <v>0</v>
      </c>
      <c r="AX10">
        <f>'Results QCM'!F24</f>
        <v>20</v>
      </c>
    </row>
    <row r="11" spans="2:50" x14ac:dyDescent="0.25">
      <c r="B11" s="223">
        <v>8</v>
      </c>
      <c r="C11" s="224" t="str">
        <f>'3. Scénario'!I13</f>
        <v>C11</v>
      </c>
      <c r="D11" s="224" t="str">
        <f>'3. Scénario'!J13</f>
        <v>AC11111</v>
      </c>
      <c r="E11" s="78" t="str">
        <f>'3. Scénario'!K13</f>
        <v>Remettre en service l’installation</v>
      </c>
      <c r="F11" s="97" t="str">
        <f>'3. Scénario'!L13</f>
        <v>La remise en service permet le fonctionnement de l’installation à son point nominal ou en mode dégradé de l’installation et la continuité de service est assurée</v>
      </c>
      <c r="G11" s="202" t="str">
        <f t="shared" si="0"/>
        <v/>
      </c>
      <c r="H11" s="201" t="str">
        <f t="shared" si="1"/>
        <v>X</v>
      </c>
      <c r="I11" s="98">
        <f>'3. Scénario'!N13</f>
        <v>3.1300000000000001E-2</v>
      </c>
      <c r="J11" s="99">
        <f>'3. Scénario'!O13</f>
        <v>0</v>
      </c>
      <c r="K11" s="178">
        <f t="shared" si="27"/>
        <v>1</v>
      </c>
      <c r="L11" s="180">
        <f t="shared" si="2"/>
        <v>3.1300000000000001E-2</v>
      </c>
      <c r="M11" s="179">
        <f t="shared" si="3"/>
        <v>0</v>
      </c>
      <c r="N11" s="174" t="str">
        <f t="shared" si="4"/>
        <v>0</v>
      </c>
      <c r="O11" s="175" t="str">
        <f t="shared" si="5"/>
        <v>0</v>
      </c>
      <c r="P11" s="175" t="str">
        <f t="shared" si="6"/>
        <v>0</v>
      </c>
      <c r="Q11" s="176" t="str">
        <f>IF(P11&lt;&gt;"0",(K11*P11/P45),"0")</f>
        <v>0</v>
      </c>
      <c r="R11" s="175" t="str">
        <f t="shared" si="7"/>
        <v>0</v>
      </c>
      <c r="S11" s="176" t="str">
        <f>IF(R11&lt;&gt;"0",(K11*R11/R45),"0")</f>
        <v>0</v>
      </c>
      <c r="T11" s="175" t="str">
        <f t="shared" si="8"/>
        <v>0</v>
      </c>
      <c r="U11" s="176" t="str">
        <f xml:space="preserve"> IF(T11&lt;&gt;"0",(K11*T11/T46),"0")</f>
        <v>0</v>
      </c>
      <c r="V11" s="175" t="str">
        <f t="shared" si="9"/>
        <v>0</v>
      </c>
      <c r="W11" s="176" t="str">
        <f>IF(V11&lt;&gt;"0",(K11*V11/V45),"0")</f>
        <v>0</v>
      </c>
      <c r="X11" s="175" t="str">
        <f t="shared" si="10"/>
        <v>0</v>
      </c>
      <c r="Y11" s="176" t="str">
        <f>IF(X11&lt;&gt;"0",(K11*X11/X45),"0")</f>
        <v>0</v>
      </c>
      <c r="Z11" s="175" t="str">
        <f t="shared" si="11"/>
        <v>0</v>
      </c>
      <c r="AA11" s="176" t="str">
        <f>IF(Z11&lt;&gt;"0",(K11*Z11/Z45),"0")</f>
        <v>0</v>
      </c>
      <c r="AB11" s="175" t="str">
        <f t="shared" si="12"/>
        <v>0</v>
      </c>
      <c r="AC11" s="176" t="str">
        <f>IF(AB11&lt;&gt;"0",(K11*AB11/AB45),"0")</f>
        <v>0</v>
      </c>
      <c r="AD11" s="175" t="str">
        <f t="shared" si="13"/>
        <v>0</v>
      </c>
      <c r="AE11" s="176" t="str">
        <f>IF(AD11&lt;&gt;"0",(K11*AD11/AD45),"0")</f>
        <v>0</v>
      </c>
      <c r="AF11" s="175" t="str">
        <f t="shared" si="14"/>
        <v>0</v>
      </c>
      <c r="AG11" s="176" t="str">
        <f>IF(AF11&lt;&gt;"0",(K11*AF11/AF45),"0")</f>
        <v>0</v>
      </c>
      <c r="AH11" s="175" t="str">
        <f t="shared" si="15"/>
        <v>0</v>
      </c>
      <c r="AI11" s="176" t="str">
        <f>IF(AH11&lt;&gt;"0",(K11*AH11/AH45),"0")</f>
        <v>0</v>
      </c>
      <c r="AJ11" s="175">
        <f t="shared" si="16"/>
        <v>1.5599999999999999E-2</v>
      </c>
      <c r="AK11" s="175">
        <f t="shared" si="17"/>
        <v>0.5</v>
      </c>
      <c r="AL11" s="175" t="str">
        <f t="shared" si="18"/>
        <v>0</v>
      </c>
      <c r="AM11" s="176" t="str">
        <f>IF(AL11&lt;&gt;"0",(K11*AL11/AL45),"0")</f>
        <v>0</v>
      </c>
      <c r="AN11" s="175" t="str">
        <f t="shared" si="19"/>
        <v>0</v>
      </c>
      <c r="AO11" s="176" t="str">
        <f>IF(AN11&lt;&gt;"0",(K11*AN11/AN45),"0")</f>
        <v>0</v>
      </c>
      <c r="AP11" s="175" t="str">
        <f t="shared" si="20"/>
        <v>0</v>
      </c>
      <c r="AQ11" s="175" t="str">
        <f t="shared" si="21"/>
        <v>0</v>
      </c>
      <c r="AR11" s="175" t="str">
        <f t="shared" si="22"/>
        <v>0</v>
      </c>
      <c r="AS11" s="175" t="str">
        <f t="shared" si="23"/>
        <v>0</v>
      </c>
      <c r="AT11" s="175" t="str">
        <f t="shared" si="24"/>
        <v>0</v>
      </c>
      <c r="AU11" s="175" t="str">
        <f t="shared" si="25"/>
        <v>0</v>
      </c>
      <c r="AV11" s="175" t="str">
        <f t="shared" si="26"/>
        <v>0</v>
      </c>
      <c r="AW11" s="176" t="str">
        <f>IF(AV11&lt;&gt;"0",(K11*AV11/AV45),"0")</f>
        <v>0</v>
      </c>
      <c r="AX11">
        <f>'Results QCM'!F25</f>
        <v>20</v>
      </c>
    </row>
    <row r="12" spans="2:50" x14ac:dyDescent="0.25">
      <c r="B12" s="223">
        <v>9</v>
      </c>
      <c r="C12" s="224" t="str">
        <f>'3. Scénario'!I14</f>
        <v>C11</v>
      </c>
      <c r="D12" s="224" t="str">
        <f>'3. Scénario'!J14</f>
        <v>AC1114</v>
      </c>
      <c r="E12" s="78" t="str">
        <f>'3. Scénario'!K14</f>
        <v>Identifier le site et le lieu de l’intervention</v>
      </c>
      <c r="F12" s="97" t="str">
        <f>'3. Scénario'!L14</f>
        <v>La sécurité des biens et des personnes est prise en compte</v>
      </c>
      <c r="G12" s="202" t="str">
        <f t="shared" si="0"/>
        <v/>
      </c>
      <c r="H12" s="201" t="str">
        <f t="shared" si="1"/>
        <v>X</v>
      </c>
      <c r="I12" s="98">
        <f>'3. Scénario'!N14</f>
        <v>3.1300000000000001E-2</v>
      </c>
      <c r="J12" s="99">
        <f>'3. Scénario'!O14</f>
        <v>0</v>
      </c>
      <c r="K12" s="178">
        <f t="shared" si="27"/>
        <v>1</v>
      </c>
      <c r="L12" s="180">
        <f t="shared" si="2"/>
        <v>3.1300000000000001E-2</v>
      </c>
      <c r="M12" s="179">
        <f t="shared" si="3"/>
        <v>0</v>
      </c>
      <c r="N12" s="174" t="str">
        <f t="shared" si="4"/>
        <v>0</v>
      </c>
      <c r="O12" s="175" t="str">
        <f t="shared" si="5"/>
        <v>0</v>
      </c>
      <c r="P12" s="175">
        <f t="shared" si="6"/>
        <v>1.5599999999999999E-2</v>
      </c>
      <c r="Q12" s="176">
        <f>IF(P12&lt;&gt;"0",(K12*P12/P45),"0")</f>
        <v>0.16666666666666666</v>
      </c>
      <c r="R12" s="175" t="str">
        <f t="shared" si="7"/>
        <v>0</v>
      </c>
      <c r="S12" s="176" t="str">
        <f>IF(R12&lt;&gt;"0",(K12*R12/R45),"0")</f>
        <v>0</v>
      </c>
      <c r="T12" s="175" t="str">
        <f t="shared" si="8"/>
        <v>0</v>
      </c>
      <c r="U12" s="176" t="str">
        <f xml:space="preserve"> IF(T12&lt;&gt;"0",(K12*T12/T45),"0")</f>
        <v>0</v>
      </c>
      <c r="V12" s="175" t="str">
        <f t="shared" si="9"/>
        <v>0</v>
      </c>
      <c r="W12" s="176" t="str">
        <f>IF(V12&lt;&gt;"0",(K12*V12/V45),"0")</f>
        <v>0</v>
      </c>
      <c r="X12" s="175" t="str">
        <f t="shared" si="10"/>
        <v>0</v>
      </c>
      <c r="Y12" s="176" t="str">
        <f>IF(X12&lt;&gt;"0",(K12*X12/X45),"0")</f>
        <v>0</v>
      </c>
      <c r="Z12" s="175" t="str">
        <f t="shared" si="11"/>
        <v>0</v>
      </c>
      <c r="AA12" s="176" t="str">
        <f>IF(Z12&lt;&gt;"0",(K12*Z12/Z45),"0")</f>
        <v>0</v>
      </c>
      <c r="AB12" s="175" t="str">
        <f t="shared" si="12"/>
        <v>0</v>
      </c>
      <c r="AC12" s="176" t="str">
        <f>IF(AB12&lt;&gt;"0",(K12*AB12/AB45),"0")</f>
        <v>0</v>
      </c>
      <c r="AD12" s="175" t="str">
        <f t="shared" si="13"/>
        <v>0</v>
      </c>
      <c r="AE12" s="176" t="str">
        <f>IF(AD12&lt;&gt;"0",(K12*AD12/AD45),"0")</f>
        <v>0</v>
      </c>
      <c r="AF12" s="175" t="str">
        <f t="shared" si="14"/>
        <v>0</v>
      </c>
      <c r="AG12" s="176" t="str">
        <f>IF(AF12&lt;&gt;"0",(K12*AF12/AF45),"0")</f>
        <v>0</v>
      </c>
      <c r="AH12" s="175" t="str">
        <f t="shared" si="15"/>
        <v>0</v>
      </c>
      <c r="AI12" s="176" t="str">
        <f>IF(AH12&lt;&gt;"0",(K12*AH12/AH45),"0")</f>
        <v>0</v>
      </c>
      <c r="AJ12" s="175" t="str">
        <f t="shared" si="16"/>
        <v>0</v>
      </c>
      <c r="AK12" s="175" t="str">
        <f t="shared" si="17"/>
        <v>0</v>
      </c>
      <c r="AL12" s="175" t="str">
        <f t="shared" si="18"/>
        <v>0</v>
      </c>
      <c r="AM12" s="176" t="str">
        <f>IF(AL12&lt;&gt;"0",(K12*AL12/AL45),"0")</f>
        <v>0</v>
      </c>
      <c r="AN12" s="175" t="str">
        <f t="shared" si="19"/>
        <v>0</v>
      </c>
      <c r="AO12" s="176" t="str">
        <f>IF(AN12&lt;&gt;"0",(K12*AN12/AN45),"0")</f>
        <v>0</v>
      </c>
      <c r="AP12" s="175" t="str">
        <f t="shared" si="20"/>
        <v>0</v>
      </c>
      <c r="AQ12" s="175" t="str">
        <f t="shared" si="21"/>
        <v>0</v>
      </c>
      <c r="AR12" s="175" t="str">
        <f t="shared" si="22"/>
        <v>0</v>
      </c>
      <c r="AS12" s="175" t="str">
        <f t="shared" si="23"/>
        <v>0</v>
      </c>
      <c r="AT12" s="175" t="str">
        <f t="shared" si="24"/>
        <v>0</v>
      </c>
      <c r="AU12" s="175" t="str">
        <f t="shared" si="25"/>
        <v>0</v>
      </c>
      <c r="AV12" s="175" t="str">
        <f t="shared" si="26"/>
        <v>0</v>
      </c>
      <c r="AW12" s="176" t="str">
        <f>IF(AV12&lt;&gt;"0",(K12*AV12/AV45),"0")</f>
        <v>0</v>
      </c>
      <c r="AX12">
        <f>'Results QCM'!F26</f>
        <v>20</v>
      </c>
    </row>
    <row r="13" spans="2:50" x14ac:dyDescent="0.25">
      <c r="B13" s="223">
        <v>10</v>
      </c>
      <c r="C13" s="224" t="str">
        <f>'3. Scénario'!I15</f>
        <v>C11</v>
      </c>
      <c r="D13" s="224" t="str">
        <f>'3. Scénario'!J15</f>
        <v>AC1182</v>
      </c>
      <c r="E13" s="78" t="str">
        <f>'3. Scénario'!K15</f>
        <v>Réaliser les opérations de mise en service et/ou d’arrêt de l’installation</v>
      </c>
      <c r="F13" s="97" t="str">
        <f>'3. Scénario'!L15</f>
        <v>Les étapes de consignation (déconsignation) sont réalisées en respectant les normes en vigueur</v>
      </c>
      <c r="G13" s="202" t="str">
        <f t="shared" si="0"/>
        <v/>
      </c>
      <c r="H13" s="201" t="str">
        <f t="shared" si="1"/>
        <v>X</v>
      </c>
      <c r="I13" s="98">
        <f>'3. Scénario'!N15</f>
        <v>3.1300000000000001E-2</v>
      </c>
      <c r="J13" s="99">
        <f>'3. Scénario'!O15</f>
        <v>0</v>
      </c>
      <c r="K13" s="178">
        <f t="shared" si="27"/>
        <v>1</v>
      </c>
      <c r="L13" s="180">
        <f t="shared" si="2"/>
        <v>3.1300000000000001E-2</v>
      </c>
      <c r="M13" s="179">
        <f t="shared" si="3"/>
        <v>0</v>
      </c>
      <c r="N13" s="174" t="str">
        <f t="shared" si="4"/>
        <v>0</v>
      </c>
      <c r="O13" s="175" t="str">
        <f t="shared" si="5"/>
        <v>0</v>
      </c>
      <c r="P13" s="175" t="str">
        <f t="shared" si="6"/>
        <v>0</v>
      </c>
      <c r="Q13" s="176" t="str">
        <f xml:space="preserve"> IF(P13&lt;&gt;"0",(K13*P13/P45),"0")</f>
        <v>0</v>
      </c>
      <c r="R13" s="175" t="str">
        <f t="shared" si="7"/>
        <v>0</v>
      </c>
      <c r="S13" s="176" t="str">
        <f xml:space="preserve"> IF(R13&lt;&gt;"0",(K13*R13/R45),"0")</f>
        <v>0</v>
      </c>
      <c r="T13" s="175" t="str">
        <f t="shared" si="8"/>
        <v>0</v>
      </c>
      <c r="U13" s="176" t="str">
        <f xml:space="preserve"> IF(T13&lt;&gt;"0",(K13*T13/T45),"0")</f>
        <v>0</v>
      </c>
      <c r="V13" s="175" t="str">
        <f t="shared" si="9"/>
        <v>0</v>
      </c>
      <c r="W13" s="176" t="str">
        <f xml:space="preserve"> IF(V13&lt;&gt;"0",(K13*V13/V45),"0")</f>
        <v>0</v>
      </c>
      <c r="X13" s="175" t="str">
        <f t="shared" si="10"/>
        <v>0</v>
      </c>
      <c r="Y13" s="176" t="str">
        <f xml:space="preserve"> IF(X13&lt;&gt;"0",(K13*X13/X45),"0")</f>
        <v>0</v>
      </c>
      <c r="Z13" s="175" t="str">
        <f t="shared" si="11"/>
        <v>0</v>
      </c>
      <c r="AA13" s="176" t="str">
        <f xml:space="preserve"> IF(Z13&lt;&gt;"0",(K13*Z13/Z45),"0")</f>
        <v>0</v>
      </c>
      <c r="AB13" s="175" t="str">
        <f t="shared" si="12"/>
        <v>0</v>
      </c>
      <c r="AC13" s="176" t="str">
        <f xml:space="preserve"> IF(AB13&lt;&gt;"0",(K13*AB13/AB45),"0")</f>
        <v>0</v>
      </c>
      <c r="AD13" s="175" t="str">
        <f t="shared" si="13"/>
        <v>0</v>
      </c>
      <c r="AE13" s="176" t="str">
        <f xml:space="preserve"> IF(AD13&lt;&gt;"0",(K13*AD13/AD45),"0")</f>
        <v>0</v>
      </c>
      <c r="AF13" s="175" t="str">
        <f t="shared" si="14"/>
        <v>0</v>
      </c>
      <c r="AG13" s="176" t="str">
        <f xml:space="preserve"> IF(AF13&lt;&gt;"0",(K13*AF13/AF45),"0")</f>
        <v>0</v>
      </c>
      <c r="AH13" s="175" t="str">
        <f t="shared" si="15"/>
        <v>0</v>
      </c>
      <c r="AI13" s="176" t="str">
        <f xml:space="preserve"> IF(AH13&lt;&gt;"0",(K13*AH13/AH45),"0")</f>
        <v>0</v>
      </c>
      <c r="AJ13" s="175" t="str">
        <f t="shared" si="16"/>
        <v>0</v>
      </c>
      <c r="AK13" s="175" t="str">
        <f t="shared" si="17"/>
        <v>0</v>
      </c>
      <c r="AL13" s="175" t="str">
        <f t="shared" si="18"/>
        <v>0</v>
      </c>
      <c r="AM13" s="176" t="str">
        <f xml:space="preserve"> IF(AL13&lt;&gt;"0",(K13*AL13/AL45),"0")</f>
        <v>0</v>
      </c>
      <c r="AN13" s="175" t="str">
        <f t="shared" si="19"/>
        <v>0</v>
      </c>
      <c r="AO13" s="176" t="str">
        <f xml:space="preserve"> IF(AN13&lt;&gt;"0",(K13*AN13/AN45),"0")</f>
        <v>0</v>
      </c>
      <c r="AP13" s="175" t="str">
        <f t="shared" si="20"/>
        <v>0</v>
      </c>
      <c r="AQ13" s="175" t="str">
        <f t="shared" si="21"/>
        <v>0</v>
      </c>
      <c r="AR13" s="175" t="str">
        <f t="shared" si="22"/>
        <v>0</v>
      </c>
      <c r="AS13" s="175" t="str">
        <f t="shared" si="23"/>
        <v>0</v>
      </c>
      <c r="AT13" s="175" t="str">
        <f t="shared" si="24"/>
        <v>0</v>
      </c>
      <c r="AU13" s="175" t="str">
        <f t="shared" si="25"/>
        <v>0</v>
      </c>
      <c r="AV13" s="175" t="str">
        <f t="shared" si="26"/>
        <v>0</v>
      </c>
      <c r="AW13" s="176" t="str">
        <f xml:space="preserve"> IF(AV13&lt;&gt;"0",(K13*AV13/AV45),"0")</f>
        <v>0</v>
      </c>
      <c r="AX13">
        <f>'Results QCM'!F27</f>
        <v>20</v>
      </c>
    </row>
    <row r="14" spans="2:50" x14ac:dyDescent="0.25">
      <c r="B14" s="223">
        <v>11</v>
      </c>
      <c r="C14" s="224" t="str">
        <f>'3. Scénario'!I16</f>
        <v>C11</v>
      </c>
      <c r="D14" s="224" t="str">
        <f>'3. Scénario'!J16</f>
        <v>AC1191</v>
      </c>
      <c r="E14" s="78" t="str">
        <f>'3. Scénario'!K16</f>
        <v>Effectuer la dépose du composant défectueux</v>
      </c>
      <c r="F14" s="97" t="str">
        <f>'3. Scénario'!L16</f>
        <v>Les opérations préalables sur le système (isolation tout ou partie du système fluidique, vidange, récupération des fluides frigorigènes …) permettent de garantir l’opération de dépose</v>
      </c>
      <c r="G14" s="202" t="str">
        <f t="shared" si="0"/>
        <v/>
      </c>
      <c r="H14" s="201" t="str">
        <f t="shared" si="1"/>
        <v>X</v>
      </c>
      <c r="I14" s="98">
        <f>'3. Scénario'!N16</f>
        <v>3.1300000000000001E-2</v>
      </c>
      <c r="J14" s="99">
        <f>'3. Scénario'!O16</f>
        <v>0</v>
      </c>
      <c r="K14" s="178">
        <f t="shared" si="27"/>
        <v>1</v>
      </c>
      <c r="L14" s="180">
        <f t="shared" si="2"/>
        <v>3.1300000000000001E-2</v>
      </c>
      <c r="M14" s="179">
        <f t="shared" si="3"/>
        <v>0</v>
      </c>
      <c r="N14" s="174" t="str">
        <f t="shared" si="4"/>
        <v>0</v>
      </c>
      <c r="O14" s="175" t="str">
        <f t="shared" si="5"/>
        <v>0</v>
      </c>
      <c r="P14" s="175" t="str">
        <f t="shared" si="6"/>
        <v>0</v>
      </c>
      <c r="Q14" s="176" t="str">
        <f xml:space="preserve"> IF(P14&lt;&gt;"0",(K14*P14/P45),"0")</f>
        <v>0</v>
      </c>
      <c r="R14" s="175" t="str">
        <f t="shared" si="7"/>
        <v>0</v>
      </c>
      <c r="S14" s="176" t="str">
        <f xml:space="preserve"> IF(R14&lt;&gt;"0",(K14*R14/R45),"0")</f>
        <v>0</v>
      </c>
      <c r="T14" s="175" t="str">
        <f t="shared" si="8"/>
        <v>0</v>
      </c>
      <c r="U14" s="176" t="str">
        <f xml:space="preserve"> IF(T14&lt;&gt;"0",(K14*T14/T45),"0")</f>
        <v>0</v>
      </c>
      <c r="V14" s="175" t="str">
        <f t="shared" si="9"/>
        <v>0</v>
      </c>
      <c r="W14" s="176" t="str">
        <f xml:space="preserve"> IF(V14&lt;&gt;"0",(K14*V14/V45),"0")</f>
        <v>0</v>
      </c>
      <c r="X14" s="175" t="str">
        <f t="shared" si="10"/>
        <v>0</v>
      </c>
      <c r="Y14" s="176" t="str">
        <f xml:space="preserve"> IF(X14&lt;&gt;"0",(K14*X14/X45),"0")</f>
        <v>0</v>
      </c>
      <c r="Z14" s="175" t="str">
        <f t="shared" si="11"/>
        <v>0</v>
      </c>
      <c r="AA14" s="176" t="str">
        <f xml:space="preserve"> IF(Z14&lt;&gt;"0",(K14*Z14/Z45),"0")</f>
        <v>0</v>
      </c>
      <c r="AB14" s="175" t="str">
        <f t="shared" si="12"/>
        <v>0</v>
      </c>
      <c r="AC14" s="176" t="str">
        <f xml:space="preserve"> IF(AB14&lt;&gt;"0",(K14*AB14/AB45),"0")</f>
        <v>0</v>
      </c>
      <c r="AD14" s="175" t="str">
        <f t="shared" si="13"/>
        <v>0</v>
      </c>
      <c r="AE14" s="176" t="str">
        <f xml:space="preserve"> IF(AD14&lt;&gt;"0",(K14*AD14/AD45),"0")</f>
        <v>0</v>
      </c>
      <c r="AF14" s="175" t="str">
        <f t="shared" si="14"/>
        <v>0</v>
      </c>
      <c r="AG14" s="176" t="str">
        <f xml:space="preserve"> IF(AF14&lt;&gt;"0",(K14*AF14/AF45),"0")</f>
        <v>0</v>
      </c>
      <c r="AH14" s="175">
        <f t="shared" si="15"/>
        <v>1.5599999999999999E-2</v>
      </c>
      <c r="AI14" s="176">
        <f xml:space="preserve"> IF(AH14&lt;&gt;"0",(K14*AH14/AH45),"0")</f>
        <v>1</v>
      </c>
      <c r="AJ14" s="175" t="str">
        <f t="shared" si="16"/>
        <v>0</v>
      </c>
      <c r="AK14" s="175" t="str">
        <f t="shared" si="17"/>
        <v>0</v>
      </c>
      <c r="AL14" s="175" t="str">
        <f t="shared" si="18"/>
        <v>0</v>
      </c>
      <c r="AM14" s="176" t="str">
        <f xml:space="preserve"> IF(AL14&lt;&gt;"0",(K14*AL14/AL45),"0")</f>
        <v>0</v>
      </c>
      <c r="AN14" s="175" t="str">
        <f t="shared" si="19"/>
        <v>0</v>
      </c>
      <c r="AO14" s="176" t="str">
        <f xml:space="preserve"> IF(AN14&lt;&gt;"0",(K14*AN14/AN45),"0")</f>
        <v>0</v>
      </c>
      <c r="AP14" s="175" t="str">
        <f t="shared" si="20"/>
        <v>0</v>
      </c>
      <c r="AQ14" s="175" t="str">
        <f t="shared" si="21"/>
        <v>0</v>
      </c>
      <c r="AR14" s="175" t="str">
        <f t="shared" si="22"/>
        <v>0</v>
      </c>
      <c r="AS14" s="175" t="str">
        <f t="shared" si="23"/>
        <v>0</v>
      </c>
      <c r="AT14" s="175" t="str">
        <f t="shared" si="24"/>
        <v>0</v>
      </c>
      <c r="AU14" s="175" t="str">
        <f t="shared" si="25"/>
        <v>0</v>
      </c>
      <c r="AV14" s="175" t="str">
        <f t="shared" si="26"/>
        <v>0</v>
      </c>
      <c r="AW14" s="176" t="str">
        <f xml:space="preserve"> IF(AV14&lt;&gt;"0",(K14*AV14/AV45),"0")</f>
        <v>0</v>
      </c>
      <c r="AX14">
        <f>'Results QCM'!F28</f>
        <v>20</v>
      </c>
    </row>
    <row r="15" spans="2:50" x14ac:dyDescent="0.25">
      <c r="B15" s="223">
        <v>12</v>
      </c>
      <c r="C15" s="224" t="str">
        <f>'3. Scénario'!I17</f>
        <v>C11</v>
      </c>
      <c r="D15" s="224" t="str">
        <f>'3. Scénario'!J17</f>
        <v>AC1113</v>
      </c>
      <c r="E15" s="78" t="str">
        <f>'3. Scénario'!K17</f>
        <v>Identifier le site et le lieu de l’intervention</v>
      </c>
      <c r="F15" s="97" t="str">
        <f>'3. Scénario'!L17</f>
        <v>L’intervention est identifiée dans le cadre du contrat de maintenance</v>
      </c>
      <c r="G15" s="202" t="str">
        <f t="shared" si="0"/>
        <v/>
      </c>
      <c r="H15" s="201" t="str">
        <f t="shared" si="1"/>
        <v>X</v>
      </c>
      <c r="I15" s="98">
        <f>'3. Scénario'!N17</f>
        <v>3.1300000000000001E-2</v>
      </c>
      <c r="J15" s="99">
        <f>'3. Scénario'!O17</f>
        <v>0</v>
      </c>
      <c r="K15" s="178">
        <f t="shared" si="27"/>
        <v>1</v>
      </c>
      <c r="L15" s="180">
        <f t="shared" si="2"/>
        <v>3.1300000000000001E-2</v>
      </c>
      <c r="M15" s="179">
        <f t="shared" si="3"/>
        <v>0</v>
      </c>
      <c r="N15" s="174">
        <f t="shared" si="4"/>
        <v>1.5599999999999999E-2</v>
      </c>
      <c r="O15" s="175">
        <f t="shared" si="5"/>
        <v>0.25</v>
      </c>
      <c r="P15" s="175" t="str">
        <f t="shared" si="6"/>
        <v>0</v>
      </c>
      <c r="Q15" s="176" t="str">
        <f>IF(P15&lt;&gt;"0",(K15*P15/P45),"0")</f>
        <v>0</v>
      </c>
      <c r="R15" s="175" t="str">
        <f t="shared" si="7"/>
        <v>0</v>
      </c>
      <c r="S15" s="176" t="str">
        <f>IF(R15&lt;&gt;"0",(K15*R15/R45),"0")</f>
        <v>0</v>
      </c>
      <c r="T15" s="175" t="str">
        <f t="shared" si="8"/>
        <v>0</v>
      </c>
      <c r="U15" s="176" t="str">
        <f>IF(T15&lt;&gt;"0",(K15*T15/T45),"0")</f>
        <v>0</v>
      </c>
      <c r="V15" s="175" t="str">
        <f t="shared" si="9"/>
        <v>0</v>
      </c>
      <c r="W15" s="176" t="str">
        <f>IF(V15&lt;&gt;"0",(K15*V15/V45),"0")</f>
        <v>0</v>
      </c>
      <c r="X15" s="175" t="str">
        <f t="shared" si="10"/>
        <v>0</v>
      </c>
      <c r="Y15" s="176" t="str">
        <f>IF(X15&lt;&gt;"0",(K15*X15/X45),"0")</f>
        <v>0</v>
      </c>
      <c r="Z15" s="175" t="str">
        <f t="shared" si="11"/>
        <v>0</v>
      </c>
      <c r="AA15" s="176" t="str">
        <f>IF(Z15&lt;&gt;"0",(K15*Z15/Z45),"0")</f>
        <v>0</v>
      </c>
      <c r="AB15" s="175" t="str">
        <f t="shared" si="12"/>
        <v>0</v>
      </c>
      <c r="AC15" s="176" t="str">
        <f>IF(AB15&lt;&gt;"0",(K15*AB15/AB45),"0")</f>
        <v>0</v>
      </c>
      <c r="AD15" s="175" t="str">
        <f t="shared" si="13"/>
        <v>0</v>
      </c>
      <c r="AE15" s="176" t="str">
        <f>IF(AD15&lt;&gt;"0",(K15*AD15/AD45),"0")</f>
        <v>0</v>
      </c>
      <c r="AF15" s="175" t="str">
        <f t="shared" si="14"/>
        <v>0</v>
      </c>
      <c r="AG15" s="176" t="str">
        <f>IF(AF15&lt;&gt;"0",(K15*AF15/AF45),"0")</f>
        <v>0</v>
      </c>
      <c r="AH15" s="175" t="str">
        <f t="shared" si="15"/>
        <v>0</v>
      </c>
      <c r="AI15" s="176" t="str">
        <f>IF(AH15&lt;&gt;"0",(K15*AH15/AH45),"0")</f>
        <v>0</v>
      </c>
      <c r="AJ15" s="175" t="str">
        <f t="shared" si="16"/>
        <v>0</v>
      </c>
      <c r="AK15" s="175" t="str">
        <f t="shared" si="17"/>
        <v>0</v>
      </c>
      <c r="AL15" s="175" t="str">
        <f t="shared" si="18"/>
        <v>0</v>
      </c>
      <c r="AM15" s="176" t="str">
        <f>IF(AL15&lt;&gt;"0",(K15*AL15/AL45),"0")</f>
        <v>0</v>
      </c>
      <c r="AN15" s="175" t="str">
        <f t="shared" si="19"/>
        <v>0</v>
      </c>
      <c r="AO15" s="176" t="str">
        <f>IF(AN15&lt;&gt;"0",(K15*AN15/AN45),"0")</f>
        <v>0</v>
      </c>
      <c r="AP15" s="175" t="str">
        <f t="shared" si="20"/>
        <v>0</v>
      </c>
      <c r="AQ15" s="175" t="str">
        <f t="shared" si="21"/>
        <v>0</v>
      </c>
      <c r="AR15" s="175" t="str">
        <f t="shared" si="22"/>
        <v>0</v>
      </c>
      <c r="AS15" s="175" t="str">
        <f t="shared" si="23"/>
        <v>0</v>
      </c>
      <c r="AT15" s="175" t="str">
        <f t="shared" si="24"/>
        <v>0</v>
      </c>
      <c r="AU15" s="175" t="str">
        <f t="shared" si="25"/>
        <v>0</v>
      </c>
      <c r="AV15" s="175" t="str">
        <f t="shared" si="26"/>
        <v>0</v>
      </c>
      <c r="AW15" s="176" t="str">
        <f>IF(AV15&lt;&gt;"0",(K15*AV15/AV45),"0")</f>
        <v>0</v>
      </c>
      <c r="AX15">
        <f>'Results QCM'!F29</f>
        <v>20</v>
      </c>
    </row>
    <row r="16" spans="2:50" x14ac:dyDescent="0.25">
      <c r="B16" s="223">
        <v>13</v>
      </c>
      <c r="C16" s="224" t="str">
        <f>'3. Scénario'!I18</f>
        <v>C11</v>
      </c>
      <c r="D16" s="224" t="str">
        <f>'3. Scénario'!J18</f>
        <v>AC1241</v>
      </c>
      <c r="E16" s="78" t="str">
        <f>'3. Scénario'!K18</f>
        <v>Formuler un compte-rendu, un rapport d’activité</v>
      </c>
      <c r="F16" s="97" t="str">
        <f>'3. Scénario'!L18</f>
        <v>Le compte-rendu est factuel et complet</v>
      </c>
      <c r="G16" s="202" t="str">
        <f t="shared" si="0"/>
        <v/>
      </c>
      <c r="H16" s="201" t="str">
        <f t="shared" si="1"/>
        <v>X</v>
      </c>
      <c r="I16" s="98">
        <f>'3. Scénario'!N18</f>
        <v>3.1300000000000001E-2</v>
      </c>
      <c r="J16" s="99">
        <f>'3. Scénario'!O18</f>
        <v>0</v>
      </c>
      <c r="K16" s="178">
        <f t="shared" si="27"/>
        <v>1</v>
      </c>
      <c r="L16" s="180">
        <f t="shared" si="2"/>
        <v>3.1300000000000001E-2</v>
      </c>
      <c r="M16" s="179">
        <f t="shared" si="3"/>
        <v>0</v>
      </c>
      <c r="N16" s="174" t="str">
        <f t="shared" si="4"/>
        <v>0</v>
      </c>
      <c r="O16" s="175" t="str">
        <f t="shared" si="5"/>
        <v>0</v>
      </c>
      <c r="P16" s="175" t="str">
        <f t="shared" si="6"/>
        <v>0</v>
      </c>
      <c r="Q16" s="176" t="str">
        <f>IF(P16&lt;&gt;"0",(K16*P16/P45),"0")</f>
        <v>0</v>
      </c>
      <c r="R16" s="175" t="str">
        <f t="shared" si="7"/>
        <v>0</v>
      </c>
      <c r="S16" s="176" t="str">
        <f>IF(R16&lt;&gt;"0",(K16*R16/R45),"0")</f>
        <v>0</v>
      </c>
      <c r="T16" s="175" t="str">
        <f t="shared" si="8"/>
        <v>0</v>
      </c>
      <c r="U16" s="176" t="str">
        <f>IF(T16&lt;&gt;"0",(K16*T16/T45),"0")</f>
        <v>0</v>
      </c>
      <c r="V16" s="175" t="str">
        <f t="shared" si="9"/>
        <v>0</v>
      </c>
      <c r="W16" s="176" t="str">
        <f>IF(V16&lt;&gt;"0",(K16*V16/V45),"0")</f>
        <v>0</v>
      </c>
      <c r="X16" s="175" t="str">
        <f t="shared" si="10"/>
        <v>0</v>
      </c>
      <c r="Y16" s="176" t="str">
        <f>IF(X16&lt;&gt;"0",(K16*X16/X45),"0")</f>
        <v>0</v>
      </c>
      <c r="Z16" s="175" t="str">
        <f t="shared" si="11"/>
        <v>0</v>
      </c>
      <c r="AA16" s="176" t="str">
        <f>IF(Z16&lt;&gt;"0",(K16*Z16/Z45),"0")</f>
        <v>0</v>
      </c>
      <c r="AB16" s="175">
        <f t="shared" si="12"/>
        <v>1.5599999999999999E-2</v>
      </c>
      <c r="AC16" s="176">
        <f>IF(AB16&lt;&gt;"0",(K16*AB16/AB45),"0")</f>
        <v>1</v>
      </c>
      <c r="AD16" s="175" t="str">
        <f t="shared" si="13"/>
        <v>0</v>
      </c>
      <c r="AE16" s="176" t="str">
        <f>IF(AD16&lt;&gt;"0",(K16*AD16/AD45),"0")</f>
        <v>0</v>
      </c>
      <c r="AF16" s="175" t="str">
        <f t="shared" si="14"/>
        <v>0</v>
      </c>
      <c r="AG16" s="176" t="str">
        <f>IF(AF16&lt;&gt;"0",(K16*AF16/AF45),"0")</f>
        <v>0</v>
      </c>
      <c r="AH16" s="175" t="str">
        <f t="shared" si="15"/>
        <v>0</v>
      </c>
      <c r="AI16" s="176" t="str">
        <f>IF(AH16&lt;&gt;"0",(K16*AH16/AH45),"0")</f>
        <v>0</v>
      </c>
      <c r="AJ16" s="175" t="str">
        <f t="shared" si="16"/>
        <v>0</v>
      </c>
      <c r="AK16" s="175" t="str">
        <f t="shared" si="17"/>
        <v>0</v>
      </c>
      <c r="AL16" s="175" t="str">
        <f t="shared" si="18"/>
        <v>0</v>
      </c>
      <c r="AM16" s="176" t="str">
        <f>IF(AL16&lt;&gt;"0",(K16*AL16/AL45),"0")</f>
        <v>0</v>
      </c>
      <c r="AN16" s="175" t="str">
        <f t="shared" si="19"/>
        <v>0</v>
      </c>
      <c r="AO16" s="176" t="str">
        <f>IF(AN16&lt;&gt;"0",(K16*AN16/AN45),"0")</f>
        <v>0</v>
      </c>
      <c r="AP16" s="175" t="str">
        <f t="shared" si="20"/>
        <v>0</v>
      </c>
      <c r="AQ16" s="175" t="str">
        <f t="shared" si="21"/>
        <v>0</v>
      </c>
      <c r="AR16" s="175" t="str">
        <f t="shared" si="22"/>
        <v>0</v>
      </c>
      <c r="AS16" s="175" t="str">
        <f t="shared" si="23"/>
        <v>0</v>
      </c>
      <c r="AT16" s="175" t="str">
        <f t="shared" si="24"/>
        <v>0</v>
      </c>
      <c r="AU16" s="175" t="str">
        <f t="shared" si="25"/>
        <v>0</v>
      </c>
      <c r="AV16" s="175" t="str">
        <f t="shared" si="26"/>
        <v>0</v>
      </c>
      <c r="AW16" s="176" t="str">
        <f>IF(AV16&lt;&gt;"0",(K16*AV16/AV45),"0")</f>
        <v>0</v>
      </c>
      <c r="AX16">
        <f>'Results QCM'!F30</f>
        <v>20</v>
      </c>
    </row>
    <row r="17" spans="2:50" x14ac:dyDescent="0.25">
      <c r="B17" s="223">
        <v>14</v>
      </c>
      <c r="C17" s="224" t="str">
        <f>'3. Scénario'!I19</f>
        <v>C11</v>
      </c>
      <c r="D17" s="224" t="str">
        <f>'3. Scénario'!J19</f>
        <v>AC1235</v>
      </c>
      <c r="E17" s="78" t="str">
        <f>'3. Scénario'!K19</f>
        <v>Compléter les documents techniques et administratifs</v>
      </c>
      <c r="F17" s="97" t="str">
        <f>'3. Scénario'!L19</f>
        <v>Les fluides frigorigènes sont consignés sur la fiche CERFA n°15497</v>
      </c>
      <c r="G17" s="202" t="str">
        <f t="shared" si="0"/>
        <v/>
      </c>
      <c r="H17" s="201" t="str">
        <f t="shared" si="1"/>
        <v>X</v>
      </c>
      <c r="I17" s="98">
        <f>'3. Scénario'!N19</f>
        <v>3.1300000000000001E-2</v>
      </c>
      <c r="J17" s="99">
        <f>'3. Scénario'!O19</f>
        <v>0</v>
      </c>
      <c r="K17" s="178">
        <f t="shared" si="27"/>
        <v>1</v>
      </c>
      <c r="L17" s="180">
        <f t="shared" si="2"/>
        <v>3.1300000000000001E-2</v>
      </c>
      <c r="M17" s="179">
        <f t="shared" si="3"/>
        <v>0</v>
      </c>
      <c r="N17" s="174" t="str">
        <f t="shared" si="4"/>
        <v>0</v>
      </c>
      <c r="O17" s="175" t="str">
        <f t="shared" si="5"/>
        <v>0</v>
      </c>
      <c r="P17" s="175" t="str">
        <f t="shared" si="6"/>
        <v>0</v>
      </c>
      <c r="Q17" s="176" t="str">
        <f xml:space="preserve"> IF(P17&lt;&gt;"0",(K17*P17/P45),"0")</f>
        <v>0</v>
      </c>
      <c r="R17" s="175" t="str">
        <f t="shared" si="7"/>
        <v>0</v>
      </c>
      <c r="S17" s="176" t="str">
        <f xml:space="preserve"> IF(R17&lt;&gt;"0",(K17*R17/R45),"0")</f>
        <v>0</v>
      </c>
      <c r="T17" s="175" t="str">
        <f t="shared" si="8"/>
        <v>0</v>
      </c>
      <c r="U17" s="176" t="str">
        <f xml:space="preserve"> IF(T17&lt;&gt;"0",(K17*T17/T45),"0")</f>
        <v>0</v>
      </c>
      <c r="V17" s="175" t="str">
        <f t="shared" si="9"/>
        <v>0</v>
      </c>
      <c r="W17" s="176" t="str">
        <f xml:space="preserve"> IF(V17&lt;&gt;"0",(K17*V17/V45),"0")</f>
        <v>0</v>
      </c>
      <c r="X17" s="175" t="str">
        <f t="shared" si="10"/>
        <v>0</v>
      </c>
      <c r="Y17" s="176" t="str">
        <f xml:space="preserve"> IF(X17&lt;&gt;"0",(K17*X17/X45),"0")</f>
        <v>0</v>
      </c>
      <c r="Z17" s="175" t="str">
        <f t="shared" si="11"/>
        <v>0</v>
      </c>
      <c r="AA17" s="176" t="str">
        <f xml:space="preserve"> IF(Z17&lt;&gt;"0",(K17*Z17/Z45),"0")</f>
        <v>0</v>
      </c>
      <c r="AB17" s="175" t="str">
        <f t="shared" si="12"/>
        <v>0</v>
      </c>
      <c r="AC17" s="176" t="str">
        <f xml:space="preserve"> IF(AB17&lt;&gt;"0",(K17*AB17/AB45),"0")</f>
        <v>0</v>
      </c>
      <c r="AD17" s="175" t="str">
        <f t="shared" si="13"/>
        <v>0</v>
      </c>
      <c r="AE17" s="176" t="str">
        <f xml:space="preserve"> IF(AD17&lt;&gt;"0",(K17*AD17/AD45),"0")</f>
        <v>0</v>
      </c>
      <c r="AF17" s="175" t="str">
        <f t="shared" si="14"/>
        <v>0</v>
      </c>
      <c r="AG17" s="176" t="str">
        <f xml:space="preserve"> IF(AF17&lt;&gt;"0",(K17*AF17/AF45),"0")</f>
        <v>0</v>
      </c>
      <c r="AH17" s="175" t="str">
        <f t="shared" si="15"/>
        <v>0</v>
      </c>
      <c r="AI17" s="176" t="str">
        <f xml:space="preserve"> IF(AH17&lt;&gt;"0",(K17*AH17/AH45),"0")</f>
        <v>0</v>
      </c>
      <c r="AJ17" s="175" t="str">
        <f t="shared" si="16"/>
        <v>0</v>
      </c>
      <c r="AK17" s="175" t="str">
        <f t="shared" si="17"/>
        <v>0</v>
      </c>
      <c r="AL17" s="175" t="str">
        <f t="shared" si="18"/>
        <v>0</v>
      </c>
      <c r="AM17" s="176" t="str">
        <f xml:space="preserve"> IF(AL17&lt;&gt;"0",(K17*AL17/AL45),"0")</f>
        <v>0</v>
      </c>
      <c r="AN17" s="175" t="str">
        <f t="shared" si="19"/>
        <v>0</v>
      </c>
      <c r="AO17" s="176" t="str">
        <f xml:space="preserve"> IF(AN17&lt;&gt;"0",(K17*AN17/AN45),"0")</f>
        <v>0</v>
      </c>
      <c r="AP17" s="175" t="str">
        <f t="shared" si="20"/>
        <v>0</v>
      </c>
      <c r="AQ17" s="175" t="str">
        <f t="shared" si="21"/>
        <v>0</v>
      </c>
      <c r="AR17" s="175" t="str">
        <f t="shared" si="22"/>
        <v>0</v>
      </c>
      <c r="AS17" s="175" t="str">
        <f t="shared" si="23"/>
        <v>0</v>
      </c>
      <c r="AT17" s="175" t="str">
        <f t="shared" si="24"/>
        <v>0</v>
      </c>
      <c r="AU17" s="175" t="str">
        <f t="shared" si="25"/>
        <v>0</v>
      </c>
      <c r="AV17" s="175" t="str">
        <f t="shared" si="26"/>
        <v>0</v>
      </c>
      <c r="AW17" s="176" t="str">
        <f xml:space="preserve"> IF(AV17&lt;&gt;"0",(K17*AV17/AV45),"0")</f>
        <v>0</v>
      </c>
      <c r="AX17">
        <f>'Results QCM'!F31</f>
        <v>20</v>
      </c>
    </row>
    <row r="18" spans="2:50" x14ac:dyDescent="0.25">
      <c r="B18" s="223">
        <v>15</v>
      </c>
      <c r="C18" s="224" t="str">
        <f>'3. Scénario'!I20</f>
        <v>C11</v>
      </c>
      <c r="D18" s="224" t="str">
        <f>'3. Scénario'!J20</f>
        <v>AC1235</v>
      </c>
      <c r="E18" s="78" t="str">
        <f>'3. Scénario'!K20</f>
        <v>Compléter les documents techniques et administratifs</v>
      </c>
      <c r="F18" s="97" t="str">
        <f>'3. Scénario'!L20</f>
        <v>Les fluides frigorigènes sont consignés sur la fiche CERFA n°15497</v>
      </c>
      <c r="G18" s="202" t="str">
        <f t="shared" si="0"/>
        <v/>
      </c>
      <c r="H18" s="201" t="str">
        <f t="shared" si="1"/>
        <v>X</v>
      </c>
      <c r="I18" s="98">
        <f>'3. Scénario'!N20</f>
        <v>3.1300000000000001E-2</v>
      </c>
      <c r="J18" s="99">
        <f>'3. Scénario'!O20</f>
        <v>0</v>
      </c>
      <c r="K18" s="178">
        <f t="shared" si="27"/>
        <v>1</v>
      </c>
      <c r="L18" s="180">
        <f t="shared" si="2"/>
        <v>3.1300000000000001E-2</v>
      </c>
      <c r="M18" s="179">
        <f t="shared" si="3"/>
        <v>0</v>
      </c>
      <c r="N18" s="174" t="str">
        <f t="shared" si="4"/>
        <v>0</v>
      </c>
      <c r="O18" s="175" t="str">
        <f t="shared" si="5"/>
        <v>0</v>
      </c>
      <c r="P18" s="175" t="str">
        <f t="shared" si="6"/>
        <v>0</v>
      </c>
      <c r="Q18" s="176" t="str">
        <f>IF(P18&lt;&gt;"0",(K18*P18/P45),"0")</f>
        <v>0</v>
      </c>
      <c r="R18" s="175" t="str">
        <f t="shared" si="7"/>
        <v>0</v>
      </c>
      <c r="S18" s="176" t="str">
        <f>IF(R18&lt;&gt;"0",(K18*R18/R45),"0")</f>
        <v>0</v>
      </c>
      <c r="T18" s="175" t="str">
        <f t="shared" si="8"/>
        <v>0</v>
      </c>
      <c r="U18" s="176" t="str">
        <f>IF(T18&lt;&gt;"0",(K18*T18/T45),"0")</f>
        <v>0</v>
      </c>
      <c r="V18" s="175" t="str">
        <f t="shared" si="9"/>
        <v>0</v>
      </c>
      <c r="W18" s="176" t="str">
        <f>IF(V18&lt;&gt;"0",(K18*V18/V45),"0")</f>
        <v>0</v>
      </c>
      <c r="X18" s="175" t="str">
        <f t="shared" si="10"/>
        <v>0</v>
      </c>
      <c r="Y18" s="176" t="str">
        <f>IF(X18&lt;&gt;"0",(K18*X18/X45),"0")</f>
        <v>0</v>
      </c>
      <c r="Z18" s="175" t="str">
        <f t="shared" si="11"/>
        <v>0</v>
      </c>
      <c r="AA18" s="176" t="str">
        <f>IF(Z18&lt;&gt;"0",(K18*Z18/Z45),"0")</f>
        <v>0</v>
      </c>
      <c r="AB18" s="175" t="str">
        <f t="shared" si="12"/>
        <v>0</v>
      </c>
      <c r="AC18" s="176" t="str">
        <f>IF(AB18&lt;&gt;"0",(K18*AB18/AB45),"0")</f>
        <v>0</v>
      </c>
      <c r="AD18" s="175" t="str">
        <f t="shared" si="13"/>
        <v>0</v>
      </c>
      <c r="AE18" s="176" t="str">
        <f>IF(AD18&lt;&gt;"0",(K18*AD18/AD45),"0")</f>
        <v>0</v>
      </c>
      <c r="AF18" s="175" t="str">
        <f t="shared" si="14"/>
        <v>0</v>
      </c>
      <c r="AG18" s="176" t="str">
        <f>IF(AF18&lt;&gt;"0",(K18*AF18/AF45),"0")</f>
        <v>0</v>
      </c>
      <c r="AH18" s="175" t="str">
        <f t="shared" si="15"/>
        <v>0</v>
      </c>
      <c r="AI18" s="176" t="str">
        <f>IF(AH18&lt;&gt;"0",(K18*AH18/AH45),"0")</f>
        <v>0</v>
      </c>
      <c r="AJ18" s="175" t="str">
        <f t="shared" si="16"/>
        <v>0</v>
      </c>
      <c r="AK18" s="175" t="str">
        <f t="shared" si="17"/>
        <v>0</v>
      </c>
      <c r="AL18" s="175" t="str">
        <f t="shared" si="18"/>
        <v>0</v>
      </c>
      <c r="AM18" s="176" t="str">
        <f>IF(AL18&lt;&gt;"0",(K18*AL18/AL45),"0")</f>
        <v>0</v>
      </c>
      <c r="AN18" s="175" t="str">
        <f t="shared" si="19"/>
        <v>0</v>
      </c>
      <c r="AO18" s="176" t="str">
        <f>IF(AN18&lt;&gt;"0",(K18*AN18/AN45),"0")</f>
        <v>0</v>
      </c>
      <c r="AP18" s="175" t="str">
        <f t="shared" si="20"/>
        <v>0</v>
      </c>
      <c r="AQ18" s="175" t="str">
        <f t="shared" si="21"/>
        <v>0</v>
      </c>
      <c r="AR18" s="175" t="str">
        <f t="shared" si="22"/>
        <v>0</v>
      </c>
      <c r="AS18" s="175" t="str">
        <f t="shared" si="23"/>
        <v>0</v>
      </c>
      <c r="AT18" s="175" t="str">
        <f t="shared" si="24"/>
        <v>0</v>
      </c>
      <c r="AU18" s="175" t="str">
        <f t="shared" si="25"/>
        <v>0</v>
      </c>
      <c r="AV18" s="175" t="str">
        <f t="shared" si="26"/>
        <v>0</v>
      </c>
      <c r="AW18" s="176" t="str">
        <f xml:space="preserve"> IF(AV18&lt;&gt;"0",(K18*AV18/AV46),"1")</f>
        <v>1</v>
      </c>
      <c r="AX18">
        <f>'Results QCM'!F32</f>
        <v>20</v>
      </c>
    </row>
    <row r="19" spans="2:50" x14ac:dyDescent="0.25">
      <c r="B19" s="223">
        <v>16</v>
      </c>
      <c r="C19" s="224" t="str">
        <f>'3. Scénario'!I21</f>
        <v>C11</v>
      </c>
      <c r="D19" s="224" t="str">
        <f>'3. Scénario'!J21</f>
        <v>AC11112</v>
      </c>
      <c r="E19" s="78" t="str">
        <f>'3. Scénario'!K21</f>
        <v>Remettre en service l’installation</v>
      </c>
      <c r="F19" s="97" t="str">
        <f>'3. Scénario'!L21</f>
        <v>Les informations sont transmises à la hiérarchie et à l’exploitant ou l’usager</v>
      </c>
      <c r="G19" s="202" t="str">
        <f t="shared" si="0"/>
        <v/>
      </c>
      <c r="H19" s="201" t="str">
        <f t="shared" si="1"/>
        <v>X</v>
      </c>
      <c r="I19" s="98">
        <f>'3. Scénario'!N21</f>
        <v>3.1300000000000001E-2</v>
      </c>
      <c r="J19" s="99">
        <f>'3. Scénario'!O21</f>
        <v>0</v>
      </c>
      <c r="K19" s="178">
        <f t="shared" si="27"/>
        <v>1</v>
      </c>
      <c r="L19" s="180">
        <f t="shared" si="2"/>
        <v>3.1300000000000001E-2</v>
      </c>
      <c r="M19" s="179">
        <f t="shared" si="3"/>
        <v>0</v>
      </c>
      <c r="N19" s="174" t="str">
        <f t="shared" si="4"/>
        <v>0</v>
      </c>
      <c r="O19" s="175" t="str">
        <f t="shared" si="5"/>
        <v>0</v>
      </c>
      <c r="P19" s="175" t="str">
        <f t="shared" si="6"/>
        <v>0</v>
      </c>
      <c r="Q19" s="176" t="str">
        <f>IF(P19&lt;&gt;"0",(K19*P19/P425),"0")</f>
        <v>0</v>
      </c>
      <c r="R19" s="175" t="str">
        <f t="shared" si="7"/>
        <v>0</v>
      </c>
      <c r="S19" s="176" t="str">
        <f>IF(R19&lt;&gt;"0",(K19*R19/R425),"0")</f>
        <v>0</v>
      </c>
      <c r="T19" s="175" t="str">
        <f t="shared" si="8"/>
        <v>0</v>
      </c>
      <c r="U19" s="176" t="str">
        <f>IF(T19&lt;&gt;"0",(K19*T19/T425),"0")</f>
        <v>0</v>
      </c>
      <c r="V19" s="175" t="str">
        <f t="shared" si="9"/>
        <v>0</v>
      </c>
      <c r="W19" s="176" t="str">
        <f>IF(V19&lt;&gt;"0",(K19*V19/V425),"0")</f>
        <v>0</v>
      </c>
      <c r="X19" s="175" t="str">
        <f t="shared" si="10"/>
        <v>0</v>
      </c>
      <c r="Y19" s="176" t="str">
        <f>IF(X19&lt;&gt;"0",(K19*X19/X425),"0")</f>
        <v>0</v>
      </c>
      <c r="Z19" s="175" t="str">
        <f t="shared" si="11"/>
        <v>0</v>
      </c>
      <c r="AA19" s="176" t="str">
        <f>IF(Z19&lt;&gt;"0",(K19*Z19/Z45),"0")</f>
        <v>0</v>
      </c>
      <c r="AB19" s="175" t="str">
        <f t="shared" si="12"/>
        <v>0</v>
      </c>
      <c r="AC19" s="176" t="str">
        <f>IF(AB19&lt;&gt;"0",(K19*AB19/AB425),"0")</f>
        <v>0</v>
      </c>
      <c r="AD19" s="175" t="str">
        <f t="shared" si="13"/>
        <v>0</v>
      </c>
      <c r="AE19" s="176" t="str">
        <f>IF(AD19&lt;&gt;"0",(K19*AD19/AD425),"0")</f>
        <v>0</v>
      </c>
      <c r="AF19" s="175" t="str">
        <f t="shared" si="14"/>
        <v>0</v>
      </c>
      <c r="AG19" s="176" t="str">
        <f>IF(AF19&lt;&gt;"0",(K19*AF19/AF425),"0")</f>
        <v>0</v>
      </c>
      <c r="AH19" s="175" t="str">
        <f t="shared" si="15"/>
        <v>0</v>
      </c>
      <c r="AI19" s="176" t="str">
        <f>IF(AH19&lt;&gt;"0",(K19*AH19/AH425),"0")</f>
        <v>0</v>
      </c>
      <c r="AJ19" s="175" t="str">
        <f t="shared" si="16"/>
        <v>0</v>
      </c>
      <c r="AK19" s="175" t="str">
        <f t="shared" si="17"/>
        <v>0</v>
      </c>
      <c r="AL19" s="175">
        <f t="shared" si="18"/>
        <v>1.5599999999999999E-2</v>
      </c>
      <c r="AM19" s="176" t="e">
        <f>IF(AL19&lt;&gt;"0",(K19*AL19/AL425),"0")</f>
        <v>#DIV/0!</v>
      </c>
      <c r="AN19" s="175" t="str">
        <f t="shared" si="19"/>
        <v>0</v>
      </c>
      <c r="AO19" s="176" t="str">
        <f>IF(AN19&lt;&gt;"0",(K19*AN19/AN425),"0")</f>
        <v>0</v>
      </c>
      <c r="AP19" s="175" t="str">
        <f t="shared" si="20"/>
        <v>0</v>
      </c>
      <c r="AQ19" s="175" t="str">
        <f t="shared" si="21"/>
        <v>0</v>
      </c>
      <c r="AR19" s="175" t="str">
        <f t="shared" si="22"/>
        <v>0</v>
      </c>
      <c r="AS19" s="175" t="str">
        <f t="shared" si="23"/>
        <v>0</v>
      </c>
      <c r="AT19" s="175" t="str">
        <f t="shared" si="24"/>
        <v>0</v>
      </c>
      <c r="AU19" s="175" t="str">
        <f t="shared" si="25"/>
        <v>0</v>
      </c>
      <c r="AV19" s="175" t="str">
        <f t="shared" si="26"/>
        <v>0</v>
      </c>
      <c r="AW19" s="176" t="str">
        <f xml:space="preserve"> IF(AV19&lt;&gt;"0",(K19*AV19/AV47),"0")</f>
        <v>0</v>
      </c>
      <c r="AX19">
        <f>'Results QCM'!F33</f>
        <v>20</v>
      </c>
    </row>
    <row r="20" spans="2:50" x14ac:dyDescent="0.25">
      <c r="B20" s="223">
        <v>17</v>
      </c>
      <c r="C20" s="224" t="str">
        <f>'3. Scénario'!I22</f>
        <v>C11</v>
      </c>
      <c r="D20" s="224" t="str">
        <f>'3. Scénario'!J22</f>
        <v>AC11112</v>
      </c>
      <c r="E20" s="78" t="str">
        <f>'3. Scénario'!K22</f>
        <v>Remettre en service l’installation</v>
      </c>
      <c r="F20" s="97" t="str">
        <f>'3. Scénario'!L22</f>
        <v>Les informations sont transmises à la hiérarchie et à l’exploitant ou l’usager</v>
      </c>
      <c r="G20" s="202" t="str">
        <f t="shared" si="0"/>
        <v/>
      </c>
      <c r="H20" s="201" t="str">
        <f t="shared" si="1"/>
        <v>X</v>
      </c>
      <c r="I20" s="98">
        <f>'3. Scénario'!N22</f>
        <v>3.1300000000000001E-2</v>
      </c>
      <c r="J20" s="99">
        <f>'3. Scénario'!O22</f>
        <v>0</v>
      </c>
      <c r="K20" s="178">
        <f t="shared" si="27"/>
        <v>1</v>
      </c>
      <c r="L20" s="180">
        <f t="shared" si="2"/>
        <v>3.1300000000000001E-2</v>
      </c>
      <c r="M20" s="179">
        <f t="shared" si="3"/>
        <v>0</v>
      </c>
      <c r="N20" s="174" t="str">
        <f t="shared" si="4"/>
        <v>0</v>
      </c>
      <c r="O20" s="175" t="str">
        <f t="shared" si="5"/>
        <v>0</v>
      </c>
      <c r="P20" s="175" t="str">
        <f t="shared" si="6"/>
        <v>0</v>
      </c>
      <c r="Q20" s="176" t="str">
        <f xml:space="preserve"> IF(P20&lt;&gt;"0",(K20*P20/P45),"0")</f>
        <v>0</v>
      </c>
      <c r="R20" s="175" t="str">
        <f t="shared" si="7"/>
        <v>0</v>
      </c>
      <c r="S20" s="176" t="str">
        <f xml:space="preserve"> IF(R20&lt;&gt;"0",(K20*R20/R45),"0")</f>
        <v>0</v>
      </c>
      <c r="T20" s="175" t="str">
        <f t="shared" si="8"/>
        <v>0</v>
      </c>
      <c r="U20" s="176" t="str">
        <f xml:space="preserve"> IF(T20&lt;&gt;"0",(K20*T20/T45),"0")</f>
        <v>0</v>
      </c>
      <c r="V20" s="175" t="str">
        <f t="shared" si="9"/>
        <v>0</v>
      </c>
      <c r="W20" s="176" t="str">
        <f xml:space="preserve"> IF(V20&lt;&gt;"0",(K20*V20/V45),"0")</f>
        <v>0</v>
      </c>
      <c r="X20" s="175" t="str">
        <f t="shared" si="10"/>
        <v>0</v>
      </c>
      <c r="Y20" s="176" t="str">
        <f xml:space="preserve"> IF(X20&lt;&gt;"0",(K20*X20/X45),"0")</f>
        <v>0</v>
      </c>
      <c r="Z20" s="175" t="str">
        <f t="shared" si="11"/>
        <v>0</v>
      </c>
      <c r="AA20" s="176" t="str">
        <f xml:space="preserve"> IF(Z20&lt;&gt;"0",(K20*Z20/Z45),"0")</f>
        <v>0</v>
      </c>
      <c r="AB20" s="175" t="str">
        <f t="shared" si="12"/>
        <v>0</v>
      </c>
      <c r="AC20" s="176" t="str">
        <f xml:space="preserve"> IF(AB20&lt;&gt;"0",(K20*AB20/AB45),"0")</f>
        <v>0</v>
      </c>
      <c r="AD20" s="175" t="str">
        <f t="shared" si="13"/>
        <v>0</v>
      </c>
      <c r="AE20" s="176" t="str">
        <f xml:space="preserve"> IF(AD20&lt;&gt;"0",(K20*AD20/AD45),"0")</f>
        <v>0</v>
      </c>
      <c r="AF20" s="175" t="str">
        <f t="shared" si="14"/>
        <v>0</v>
      </c>
      <c r="AG20" s="176" t="str">
        <f xml:space="preserve"> IF(AF20&lt;&gt;"0",(K20*AF20/AF45),"0")</f>
        <v>0</v>
      </c>
      <c r="AH20" s="175" t="str">
        <f t="shared" si="15"/>
        <v>0</v>
      </c>
      <c r="AI20" s="176" t="str">
        <f xml:space="preserve"> IF(AH20&lt;&gt;"0",(K20*AH20/AH45),"0")</f>
        <v>0</v>
      </c>
      <c r="AJ20" s="175" t="str">
        <f t="shared" si="16"/>
        <v>0</v>
      </c>
      <c r="AK20" s="175" t="str">
        <f t="shared" si="17"/>
        <v>0</v>
      </c>
      <c r="AL20" s="175">
        <f t="shared" si="18"/>
        <v>1.5599999999999999E-2</v>
      </c>
      <c r="AM20" s="176">
        <f xml:space="preserve"> IF(AL20&lt;&gt;"0",(K20*AL20/AL45),"0")</f>
        <v>0.25</v>
      </c>
      <c r="AN20" s="175" t="str">
        <f t="shared" si="19"/>
        <v>0</v>
      </c>
      <c r="AO20" s="176" t="str">
        <f xml:space="preserve"> IF(AN20&lt;&gt;"0",(K20*AN20/AN45),"0")</f>
        <v>0</v>
      </c>
      <c r="AP20" s="175" t="str">
        <f t="shared" si="20"/>
        <v>0</v>
      </c>
      <c r="AQ20" s="175" t="str">
        <f t="shared" si="21"/>
        <v>0</v>
      </c>
      <c r="AR20" s="175" t="str">
        <f t="shared" si="22"/>
        <v>0</v>
      </c>
      <c r="AS20" s="175" t="str">
        <f t="shared" si="23"/>
        <v>0</v>
      </c>
      <c r="AT20" s="175" t="str">
        <f t="shared" si="24"/>
        <v>0</v>
      </c>
      <c r="AU20" s="175" t="str">
        <f t="shared" si="25"/>
        <v>0</v>
      </c>
      <c r="AV20" s="175" t="str">
        <f t="shared" si="26"/>
        <v>0</v>
      </c>
      <c r="AW20" s="176" t="str">
        <f xml:space="preserve"> IF(AV20&lt;&gt;"0",(K20*AV20/AV45),"0")</f>
        <v>0</v>
      </c>
      <c r="AX20">
        <f>'Results QCM'!F34</f>
        <v>20</v>
      </c>
    </row>
    <row r="21" spans="2:50" x14ac:dyDescent="0.25">
      <c r="B21" s="223">
        <v>18</v>
      </c>
      <c r="C21" s="224" t="str">
        <f>'3. Scénario'!I23</f>
        <v>C11</v>
      </c>
      <c r="D21" s="224" t="str">
        <f>'3. Scénario'!J23</f>
        <v>AC1113</v>
      </c>
      <c r="E21" s="78" t="str">
        <f>'3. Scénario'!K23</f>
        <v>Identifier le site et le lieu de l’intervention</v>
      </c>
      <c r="F21" s="97" t="str">
        <f>'3. Scénario'!L23</f>
        <v>L’intervention est identifiée dans le cadre du contrat de maintenance</v>
      </c>
      <c r="G21" s="202" t="str">
        <f t="shared" si="0"/>
        <v/>
      </c>
      <c r="H21" s="201" t="str">
        <f t="shared" si="1"/>
        <v>X</v>
      </c>
      <c r="I21" s="98">
        <f>'3. Scénario'!N23</f>
        <v>3.1300000000000001E-2</v>
      </c>
      <c r="J21" s="99">
        <f>'3. Scénario'!O23</f>
        <v>0</v>
      </c>
      <c r="K21" s="178">
        <f t="shared" si="27"/>
        <v>1</v>
      </c>
      <c r="L21" s="180">
        <f t="shared" si="2"/>
        <v>3.1300000000000001E-2</v>
      </c>
      <c r="M21" s="179">
        <f t="shared" si="3"/>
        <v>0</v>
      </c>
      <c r="N21" s="174">
        <f t="shared" si="4"/>
        <v>1.5599999999999999E-2</v>
      </c>
      <c r="O21" s="175">
        <f t="shared" si="5"/>
        <v>0.25</v>
      </c>
      <c r="P21" s="175" t="str">
        <f t="shared" si="6"/>
        <v>0</v>
      </c>
      <c r="Q21" s="176" t="str">
        <f>IF(P21&lt;&gt;"0",(K21*P21/P45),"0")</f>
        <v>0</v>
      </c>
      <c r="R21" s="175" t="str">
        <f t="shared" si="7"/>
        <v>0</v>
      </c>
      <c r="S21" s="176" t="str">
        <f>IF(R21&lt;&gt;"0",(K21*R21/R45),"0")</f>
        <v>0</v>
      </c>
      <c r="T21" s="175" t="str">
        <f t="shared" si="8"/>
        <v>0</v>
      </c>
      <c r="U21" s="176" t="str">
        <f>IF(T21&lt;&gt;"0",(K21*T21/T45),"0")</f>
        <v>0</v>
      </c>
      <c r="V21" s="175" t="str">
        <f t="shared" si="9"/>
        <v>0</v>
      </c>
      <c r="W21" s="176" t="str">
        <f>IF(V21&lt;&gt;"0",(K21*V21/V45),"0")</f>
        <v>0</v>
      </c>
      <c r="X21" s="175" t="str">
        <f t="shared" si="10"/>
        <v>0</v>
      </c>
      <c r="Y21" s="176" t="str">
        <f>IF(X21&lt;&gt;"0",(K21*X21/X45),"0")</f>
        <v>0</v>
      </c>
      <c r="Z21" s="175" t="str">
        <f t="shared" si="11"/>
        <v>0</v>
      </c>
      <c r="AA21" s="176" t="str">
        <f>IF(Z21&lt;&gt;"0",(K21*Z21/Z45),"0")</f>
        <v>0</v>
      </c>
      <c r="AB21" s="175" t="str">
        <f t="shared" si="12"/>
        <v>0</v>
      </c>
      <c r="AC21" s="176" t="str">
        <f>IF(AB21&lt;&gt;"0",(K21*AB21/AB45),"0")</f>
        <v>0</v>
      </c>
      <c r="AD21" s="175" t="str">
        <f t="shared" si="13"/>
        <v>0</v>
      </c>
      <c r="AE21" s="176" t="str">
        <f>IF(AD21&lt;&gt;"0",(K21*AD21/AD45),"0")</f>
        <v>0</v>
      </c>
      <c r="AF21" s="175" t="str">
        <f t="shared" si="14"/>
        <v>0</v>
      </c>
      <c r="AG21" s="176" t="str">
        <f>IF(AF21&lt;&gt;"0",(K21*AF21/AF45),"0")</f>
        <v>0</v>
      </c>
      <c r="AH21" s="175" t="str">
        <f t="shared" si="15"/>
        <v>0</v>
      </c>
      <c r="AI21" s="176" t="str">
        <f>IF(AH21&lt;&gt;"0",(K21*AH21/AH45),"0")</f>
        <v>0</v>
      </c>
      <c r="AJ21" s="175" t="str">
        <f t="shared" si="16"/>
        <v>0</v>
      </c>
      <c r="AK21" s="175" t="str">
        <f t="shared" si="17"/>
        <v>0</v>
      </c>
      <c r="AL21" s="175" t="str">
        <f t="shared" si="18"/>
        <v>0</v>
      </c>
      <c r="AM21" s="176" t="str">
        <f>IF(AL21&lt;&gt;"0",(K21*AL21/AL45),"0")</f>
        <v>0</v>
      </c>
      <c r="AN21" s="175" t="str">
        <f t="shared" si="19"/>
        <v>0</v>
      </c>
      <c r="AO21" s="176" t="str">
        <f>IF(AN21&lt;&gt;"0",(K21*AN21/AN45),"0")</f>
        <v>0</v>
      </c>
      <c r="AP21" s="175" t="str">
        <f t="shared" si="20"/>
        <v>0</v>
      </c>
      <c r="AQ21" s="175" t="str">
        <f t="shared" si="21"/>
        <v>0</v>
      </c>
      <c r="AR21" s="175" t="str">
        <f t="shared" si="22"/>
        <v>0</v>
      </c>
      <c r="AS21" s="175" t="str">
        <f t="shared" si="23"/>
        <v>0</v>
      </c>
      <c r="AT21" s="175" t="str">
        <f t="shared" si="24"/>
        <v>0</v>
      </c>
      <c r="AU21" s="175" t="str">
        <f t="shared" si="25"/>
        <v>0</v>
      </c>
      <c r="AV21" s="175" t="str">
        <f t="shared" si="26"/>
        <v>0</v>
      </c>
      <c r="AW21" s="176" t="str">
        <f>IF(AV21&lt;&gt;"0",(K21*AV21/AV45),"0")</f>
        <v>0</v>
      </c>
      <c r="AX21">
        <f>'Results QCM'!F35</f>
        <v>20</v>
      </c>
    </row>
    <row r="22" spans="2:50" x14ac:dyDescent="0.25">
      <c r="B22" s="223">
        <v>19</v>
      </c>
      <c r="C22" s="224" t="str">
        <f>'3. Scénario'!I24</f>
        <v>C11</v>
      </c>
      <c r="D22" s="224" t="str">
        <f>'3. Scénario'!J24</f>
        <v>AC1114</v>
      </c>
      <c r="E22" s="78" t="str">
        <f>'3. Scénario'!K24</f>
        <v>Identifier le site et le lieu de l’intervention</v>
      </c>
      <c r="F22" s="97" t="str">
        <f>'3. Scénario'!L24</f>
        <v>La sécurité des biens et des personnes est prise en compte</v>
      </c>
      <c r="G22" s="202" t="str">
        <f t="shared" si="0"/>
        <v/>
      </c>
      <c r="H22" s="201" t="str">
        <f t="shared" si="1"/>
        <v>X</v>
      </c>
      <c r="I22" s="98">
        <f>'3. Scénario'!N24</f>
        <v>3.1300000000000001E-2</v>
      </c>
      <c r="J22" s="99">
        <f>'3. Scénario'!O24</f>
        <v>0</v>
      </c>
      <c r="K22" s="178">
        <f t="shared" si="27"/>
        <v>1</v>
      </c>
      <c r="L22" s="180">
        <f t="shared" si="2"/>
        <v>3.1300000000000001E-2</v>
      </c>
      <c r="M22" s="179">
        <f t="shared" si="3"/>
        <v>0</v>
      </c>
      <c r="N22" s="174" t="str">
        <f t="shared" si="4"/>
        <v>0</v>
      </c>
      <c r="O22" s="175" t="str">
        <f t="shared" si="5"/>
        <v>0</v>
      </c>
      <c r="P22" s="175">
        <f t="shared" si="6"/>
        <v>1.5599999999999999E-2</v>
      </c>
      <c r="Q22" s="176">
        <f>IF(P22&lt;&gt;"0",(K22*P22/P45),"0")</f>
        <v>0.16666666666666666</v>
      </c>
      <c r="R22" s="175" t="str">
        <f t="shared" si="7"/>
        <v>0</v>
      </c>
      <c r="S22" s="176" t="str">
        <f>IF(R22&lt;&gt;"0",(K22*R22/R45),"0")</f>
        <v>0</v>
      </c>
      <c r="T22" s="175" t="str">
        <f t="shared" si="8"/>
        <v>0</v>
      </c>
      <c r="U22" s="176" t="str">
        <f>IF(T22&lt;&gt;"0",(K22*T22/T45),"0")</f>
        <v>0</v>
      </c>
      <c r="V22" s="175" t="str">
        <f t="shared" si="9"/>
        <v>0</v>
      </c>
      <c r="W22" s="176" t="str">
        <f>IF(V22&lt;&gt;"0",(K22*V22/V45),"0")</f>
        <v>0</v>
      </c>
      <c r="X22" s="175" t="str">
        <f t="shared" si="10"/>
        <v>0</v>
      </c>
      <c r="Y22" s="176" t="str">
        <f>IF(X22&lt;&gt;"0",(K22*X22/X45),"0")</f>
        <v>0</v>
      </c>
      <c r="Z22" s="175" t="str">
        <f t="shared" si="11"/>
        <v>0</v>
      </c>
      <c r="AA22" s="176" t="str">
        <f>IF(Z22&lt;&gt;"0",(K22*Z22/Z45),"0")</f>
        <v>0</v>
      </c>
      <c r="AB22" s="175" t="str">
        <f t="shared" si="12"/>
        <v>0</v>
      </c>
      <c r="AC22" s="176" t="str">
        <f>IF(AB22&lt;&gt;"0",(K22*AB22/AB45),"0")</f>
        <v>0</v>
      </c>
      <c r="AD22" s="175" t="str">
        <f t="shared" si="13"/>
        <v>0</v>
      </c>
      <c r="AE22" s="176" t="str">
        <f>IF(AD22&lt;&gt;"0",(K22*AD22/AD45),"0")</f>
        <v>0</v>
      </c>
      <c r="AF22" s="175" t="str">
        <f t="shared" si="14"/>
        <v>0</v>
      </c>
      <c r="AG22" s="176" t="str">
        <f>IF(AF22&lt;&gt;"0",(K22*AF22/AF45),"0")</f>
        <v>0</v>
      </c>
      <c r="AH22" s="175" t="str">
        <f t="shared" si="15"/>
        <v>0</v>
      </c>
      <c r="AI22" s="176" t="str">
        <f>IF(AH22&lt;&gt;"0",(K22*AH22/AH45),"0")</f>
        <v>0</v>
      </c>
      <c r="AJ22" s="175" t="str">
        <f t="shared" si="16"/>
        <v>0</v>
      </c>
      <c r="AK22" s="175" t="str">
        <f t="shared" si="17"/>
        <v>0</v>
      </c>
      <c r="AL22" s="175" t="str">
        <f t="shared" si="18"/>
        <v>0</v>
      </c>
      <c r="AM22" s="176" t="str">
        <f>IF(AL22&lt;&gt;"0",(K22*AL22/AL45),"0")</f>
        <v>0</v>
      </c>
      <c r="AN22" s="175" t="str">
        <f t="shared" si="19"/>
        <v>0</v>
      </c>
      <c r="AO22" s="176" t="str">
        <f>IF(AN22&lt;&gt;"0",(K22*AN22/AN45),"0")</f>
        <v>0</v>
      </c>
      <c r="AP22" s="175" t="str">
        <f t="shared" si="20"/>
        <v>0</v>
      </c>
      <c r="AQ22" s="175" t="str">
        <f t="shared" si="21"/>
        <v>0</v>
      </c>
      <c r="AR22" s="175" t="str">
        <f t="shared" si="22"/>
        <v>0</v>
      </c>
      <c r="AS22" s="175" t="str">
        <f t="shared" si="23"/>
        <v>0</v>
      </c>
      <c r="AT22" s="175" t="str">
        <f t="shared" si="24"/>
        <v>0</v>
      </c>
      <c r="AU22" s="175" t="str">
        <f t="shared" si="25"/>
        <v>0</v>
      </c>
      <c r="AV22" s="175" t="str">
        <f t="shared" si="26"/>
        <v>0</v>
      </c>
      <c r="AW22" s="176" t="str">
        <f>IF(AV22&lt;&gt;"0",(K22*AV22/AV45),"0")</f>
        <v>0</v>
      </c>
      <c r="AX22">
        <f>'Results QCM'!F36</f>
        <v>20</v>
      </c>
    </row>
    <row r="23" spans="2:50" x14ac:dyDescent="0.25">
      <c r="B23" s="223">
        <v>20</v>
      </c>
      <c r="C23" s="224" t="str">
        <f>'3. Scénario'!I25</f>
        <v>C11</v>
      </c>
      <c r="D23" s="224" t="str">
        <f>'3. Scénario'!J25</f>
        <v>AC1222</v>
      </c>
      <c r="E23" s="78" t="str">
        <f>'3. Scénario'!K25</f>
        <v>Expliquer l’état d’avancement des opérations, leurs contraintes et leurs difficultés</v>
      </c>
      <c r="F23" s="97" t="str">
        <f>'3. Scénario'!L25</f>
        <v>Les contraintes et les difficultés sont identifiées</v>
      </c>
      <c r="G23" s="202" t="str">
        <f t="shared" si="0"/>
        <v/>
      </c>
      <c r="H23" s="201" t="str">
        <f t="shared" si="1"/>
        <v>X</v>
      </c>
      <c r="I23" s="98">
        <f>'3. Scénario'!N25</f>
        <v>3.1300000000000001E-2</v>
      </c>
      <c r="J23" s="99">
        <f>'3. Scénario'!O25</f>
        <v>0</v>
      </c>
      <c r="K23" s="178">
        <f t="shared" si="27"/>
        <v>1</v>
      </c>
      <c r="L23" s="180">
        <f t="shared" si="2"/>
        <v>3.1300000000000001E-2</v>
      </c>
      <c r="M23" s="179">
        <f t="shared" si="3"/>
        <v>0</v>
      </c>
      <c r="N23" s="174" t="str">
        <f t="shared" si="4"/>
        <v>0</v>
      </c>
      <c r="O23" s="175" t="str">
        <f t="shared" si="5"/>
        <v>0</v>
      </c>
      <c r="P23" s="175" t="str">
        <f t="shared" si="6"/>
        <v>0</v>
      </c>
      <c r="Q23" s="176" t="str">
        <f xml:space="preserve"> IF(P23&lt;&gt;"0",(K23*P23/P45),"0")</f>
        <v>0</v>
      </c>
      <c r="R23" s="175" t="str">
        <f t="shared" si="7"/>
        <v>0</v>
      </c>
      <c r="S23" s="176" t="str">
        <f xml:space="preserve"> IF(R23&lt;&gt;"0",(K23*R23/R45),"0")</f>
        <v>0</v>
      </c>
      <c r="T23" s="175">
        <f t="shared" si="8"/>
        <v>1.5599999999999999E-2</v>
      </c>
      <c r="U23" s="176">
        <f xml:space="preserve"> IF(T23&lt;&gt;"0",(K23*T23/T45),"0")</f>
        <v>0.33333333333333337</v>
      </c>
      <c r="V23" s="175" t="str">
        <f t="shared" si="9"/>
        <v>0</v>
      </c>
      <c r="W23" s="176" t="str">
        <f xml:space="preserve"> IF(V23&lt;&gt;"0",(K23*V23/V45),"0")</f>
        <v>0</v>
      </c>
      <c r="X23" s="175" t="str">
        <f t="shared" si="10"/>
        <v>0</v>
      </c>
      <c r="Y23" s="176" t="str">
        <f xml:space="preserve"> IF(X23&lt;&gt;"0",(K23*X23/X45),"0")</f>
        <v>0</v>
      </c>
      <c r="Z23" s="175" t="str">
        <f t="shared" si="11"/>
        <v>0</v>
      </c>
      <c r="AA23" s="176" t="str">
        <f xml:space="preserve"> IF(Z23&lt;&gt;"0",(K23*Z23/Z45),"0")</f>
        <v>0</v>
      </c>
      <c r="AB23" s="175" t="str">
        <f t="shared" si="12"/>
        <v>0</v>
      </c>
      <c r="AC23" s="176" t="str">
        <f xml:space="preserve"> IF(AB23&lt;&gt;"0",(K23*AB23/AB45),"0")</f>
        <v>0</v>
      </c>
      <c r="AD23" s="175" t="str">
        <f t="shared" si="13"/>
        <v>0</v>
      </c>
      <c r="AE23" s="176" t="str">
        <f xml:space="preserve"> IF(AD23&lt;&gt;"0",(K23*AD23/AD45),"0")</f>
        <v>0</v>
      </c>
      <c r="AF23" s="175" t="str">
        <f t="shared" si="14"/>
        <v>0</v>
      </c>
      <c r="AG23" s="176" t="str">
        <f xml:space="preserve"> IF(AF23&lt;&gt;"0",(K23*AF23/AF45),"0")</f>
        <v>0</v>
      </c>
      <c r="AH23" s="175" t="str">
        <f t="shared" si="15"/>
        <v>0</v>
      </c>
      <c r="AI23" s="176" t="str">
        <f xml:space="preserve"> IF(AH23&lt;&gt;"0",(K23*AH23/AH45),"0")</f>
        <v>0</v>
      </c>
      <c r="AJ23" s="175" t="str">
        <f t="shared" si="16"/>
        <v>0</v>
      </c>
      <c r="AK23" s="175" t="str">
        <f t="shared" si="17"/>
        <v>0</v>
      </c>
      <c r="AL23" s="175" t="str">
        <f t="shared" si="18"/>
        <v>0</v>
      </c>
      <c r="AM23" s="176" t="str">
        <f xml:space="preserve"> IF(AL23&lt;&gt;"0",(K23*AL23/AL45),"0")</f>
        <v>0</v>
      </c>
      <c r="AN23" s="175" t="str">
        <f t="shared" si="19"/>
        <v>0</v>
      </c>
      <c r="AO23" s="176" t="str">
        <f xml:space="preserve"> IF(AN23&lt;&gt;"0",(K23*AN23/AN45),"0")</f>
        <v>0</v>
      </c>
      <c r="AP23" s="175" t="str">
        <f t="shared" si="20"/>
        <v>0</v>
      </c>
      <c r="AQ23" s="175" t="str">
        <f t="shared" si="21"/>
        <v>0</v>
      </c>
      <c r="AR23" s="175" t="str">
        <f t="shared" si="22"/>
        <v>0</v>
      </c>
      <c r="AS23" s="175" t="str">
        <f t="shared" si="23"/>
        <v>0</v>
      </c>
      <c r="AT23" s="175" t="str">
        <f t="shared" si="24"/>
        <v>0</v>
      </c>
      <c r="AU23" s="175" t="str">
        <f t="shared" si="25"/>
        <v>0</v>
      </c>
      <c r="AV23" s="175" t="str">
        <f t="shared" si="26"/>
        <v>0</v>
      </c>
      <c r="AW23" s="176" t="str">
        <f xml:space="preserve"> IF(AV23&lt;&gt;"0",(K23*AV23/AV45),"0")</f>
        <v>0</v>
      </c>
      <c r="AX23">
        <f>'Results QCM'!F37</f>
        <v>30</v>
      </c>
    </row>
    <row r="24" spans="2:50" x14ac:dyDescent="0.25">
      <c r="B24" s="223">
        <v>21</v>
      </c>
      <c r="C24" s="224" t="str">
        <f>'3. Scénario'!I26</f>
        <v>C11</v>
      </c>
      <c r="D24" s="224" t="str">
        <f>'3. Scénario'!J26</f>
        <v>AC1113</v>
      </c>
      <c r="E24" s="78" t="str">
        <f>'3. Scénario'!K26</f>
        <v>Identifier le site et le lieu de l’intervention</v>
      </c>
      <c r="F24" s="97" t="str">
        <f>'3. Scénario'!L26</f>
        <v>L’intervention est identifiée dans le cadre du contrat de maintenance</v>
      </c>
      <c r="G24" s="202" t="str">
        <f t="shared" si="0"/>
        <v/>
      </c>
      <c r="H24" s="201" t="str">
        <f t="shared" si="1"/>
        <v>X</v>
      </c>
      <c r="I24" s="98">
        <f>'3. Scénario'!N26</f>
        <v>3.1300000000000001E-2</v>
      </c>
      <c r="J24" s="99">
        <f>'3. Scénario'!O26</f>
        <v>0</v>
      </c>
      <c r="K24" s="178">
        <f t="shared" si="27"/>
        <v>1</v>
      </c>
      <c r="L24" s="180">
        <f t="shared" si="2"/>
        <v>3.1300000000000001E-2</v>
      </c>
      <c r="M24" s="179">
        <f t="shared" si="3"/>
        <v>0</v>
      </c>
      <c r="N24" s="174">
        <f t="shared" si="4"/>
        <v>1.5599999999999999E-2</v>
      </c>
      <c r="O24" s="175">
        <f t="shared" si="5"/>
        <v>0.25</v>
      </c>
      <c r="P24" s="175" t="str">
        <f t="shared" si="6"/>
        <v>0</v>
      </c>
      <c r="Q24" s="176" t="str">
        <f>IF(P24&lt;&gt;"0",(K24*P24/P45),"0")</f>
        <v>0</v>
      </c>
      <c r="R24" s="175" t="str">
        <f t="shared" si="7"/>
        <v>0</v>
      </c>
      <c r="S24" s="176" t="str">
        <f>IF(R24&lt;&gt;"0",(K24*R24/R45),"0")</f>
        <v>0</v>
      </c>
      <c r="T24" s="175" t="str">
        <f t="shared" si="8"/>
        <v>0</v>
      </c>
      <c r="U24" s="176" t="str">
        <f>IF(T24&lt;&gt;"0",(K24*T24/T45),"0")</f>
        <v>0</v>
      </c>
      <c r="V24" s="175" t="str">
        <f t="shared" si="9"/>
        <v>0</v>
      </c>
      <c r="W24" s="176" t="str">
        <f>IF(V24&lt;&gt;"0",(K24*V24/V45),"0")</f>
        <v>0</v>
      </c>
      <c r="X24" s="175" t="str">
        <f t="shared" si="10"/>
        <v>0</v>
      </c>
      <c r="Y24" s="176" t="str">
        <f>IF(X24&lt;&gt;"0",(K24*X24/X45),"0")</f>
        <v>0</v>
      </c>
      <c r="Z24" s="175" t="str">
        <f t="shared" si="11"/>
        <v>0</v>
      </c>
      <c r="AA24" s="176" t="str">
        <f>IF(Z24&lt;&gt;"0",(K24*Z24/Z45),"0")</f>
        <v>0</v>
      </c>
      <c r="AB24" s="175" t="str">
        <f t="shared" si="12"/>
        <v>0</v>
      </c>
      <c r="AC24" s="176" t="str">
        <f>IF(AB24&lt;&gt;"0",(K24*AB24/AB45),"0")</f>
        <v>0</v>
      </c>
      <c r="AD24" s="175" t="str">
        <f t="shared" si="13"/>
        <v>0</v>
      </c>
      <c r="AE24" s="176" t="str">
        <f>IF(AD24&lt;&gt;"0",(K24*AD24/AD45),"0")</f>
        <v>0</v>
      </c>
      <c r="AF24" s="175" t="str">
        <f t="shared" si="14"/>
        <v>0</v>
      </c>
      <c r="AG24" s="176" t="str">
        <f>IF(AF24&lt;&gt;"0",(K24*AF24/AF45),"0")</f>
        <v>0</v>
      </c>
      <c r="AH24" s="175" t="str">
        <f t="shared" si="15"/>
        <v>0</v>
      </c>
      <c r="AI24" s="176" t="str">
        <f>IF(AH24&lt;&gt;"0",(K24*AH24/AH45),"0")</f>
        <v>0</v>
      </c>
      <c r="AJ24" s="175" t="str">
        <f t="shared" si="16"/>
        <v>0</v>
      </c>
      <c r="AK24" s="175" t="str">
        <f t="shared" si="17"/>
        <v>0</v>
      </c>
      <c r="AL24" s="175" t="str">
        <f t="shared" si="18"/>
        <v>0</v>
      </c>
      <c r="AM24" s="176" t="str">
        <f>IF(AL24&lt;&gt;"0",(K24*AL24/AL45),"0")</f>
        <v>0</v>
      </c>
      <c r="AN24" s="175" t="str">
        <f t="shared" si="19"/>
        <v>0</v>
      </c>
      <c r="AO24" s="176" t="str">
        <f>IF(AN24&lt;&gt;"0",(K24*AN24/AN45),"0")</f>
        <v>0</v>
      </c>
      <c r="AP24" s="175" t="str">
        <f t="shared" si="20"/>
        <v>0</v>
      </c>
      <c r="AQ24" s="175" t="str">
        <f t="shared" si="21"/>
        <v>0</v>
      </c>
      <c r="AR24" s="175" t="str">
        <f t="shared" si="22"/>
        <v>0</v>
      </c>
      <c r="AS24" s="175" t="str">
        <f t="shared" si="23"/>
        <v>0</v>
      </c>
      <c r="AT24" s="175" t="str">
        <f t="shared" si="24"/>
        <v>0</v>
      </c>
      <c r="AU24" s="175" t="str">
        <f t="shared" si="25"/>
        <v>0</v>
      </c>
      <c r="AV24" s="175" t="str">
        <f t="shared" si="26"/>
        <v>0</v>
      </c>
      <c r="AW24" s="176" t="str">
        <f>IF(AV24&lt;&gt;"0",(K24*AV24/AV45),"0")</f>
        <v>0</v>
      </c>
      <c r="AX24">
        <f>'Results QCM'!F38</f>
        <v>30</v>
      </c>
    </row>
    <row r="25" spans="2:50" x14ac:dyDescent="0.25">
      <c r="B25" s="223">
        <v>22</v>
      </c>
      <c r="C25" s="224" t="str">
        <f>'3. Scénario'!I27</f>
        <v>C11</v>
      </c>
      <c r="D25" s="224" t="str">
        <f>'3. Scénario'!J27</f>
        <v>AC1222</v>
      </c>
      <c r="E25" s="78" t="str">
        <f>'3. Scénario'!K27</f>
        <v>Expliquer l’état d’avancement des opérations, leurs contraintes et leurs difficultés</v>
      </c>
      <c r="F25" s="97" t="str">
        <f>'3. Scénario'!L27</f>
        <v>Les contraintes et les difficultés sont identifiées</v>
      </c>
      <c r="G25" s="202" t="str">
        <f t="shared" si="0"/>
        <v/>
      </c>
      <c r="H25" s="201" t="str">
        <f t="shared" si="1"/>
        <v>X</v>
      </c>
      <c r="I25" s="98">
        <f>'3. Scénario'!N27</f>
        <v>3.1300000000000001E-2</v>
      </c>
      <c r="J25" s="99">
        <f>'3. Scénario'!O27</f>
        <v>0</v>
      </c>
      <c r="K25" s="178">
        <f t="shared" si="27"/>
        <v>1</v>
      </c>
      <c r="L25" s="180">
        <f t="shared" si="2"/>
        <v>3.1300000000000001E-2</v>
      </c>
      <c r="M25" s="179">
        <f t="shared" si="3"/>
        <v>0</v>
      </c>
      <c r="N25" s="174" t="str">
        <f t="shared" si="4"/>
        <v>0</v>
      </c>
      <c r="O25" s="175" t="str">
        <f t="shared" si="5"/>
        <v>0</v>
      </c>
      <c r="P25" s="175" t="str">
        <f t="shared" si="6"/>
        <v>0</v>
      </c>
      <c r="Q25" s="176" t="str">
        <f>IF(P25&lt;&gt;"0",(K25*P25/P45),"0")</f>
        <v>0</v>
      </c>
      <c r="R25" s="175" t="str">
        <f t="shared" si="7"/>
        <v>0</v>
      </c>
      <c r="S25" s="176" t="str">
        <f>IF(R25&lt;&gt;"0",(K25*R25/R45),"0")</f>
        <v>0</v>
      </c>
      <c r="T25" s="175">
        <f t="shared" si="8"/>
        <v>1.5599999999999999E-2</v>
      </c>
      <c r="U25" s="176">
        <f>IF(T25&lt;&gt;"0",(K25*T25/T45),"0")</f>
        <v>0.33333333333333337</v>
      </c>
      <c r="V25" s="175" t="str">
        <f t="shared" si="9"/>
        <v>0</v>
      </c>
      <c r="W25" s="176" t="str">
        <f>IF(V25&lt;&gt;"0",(K25*V25/V45),"0")</f>
        <v>0</v>
      </c>
      <c r="X25" s="175" t="str">
        <f t="shared" si="10"/>
        <v>0</v>
      </c>
      <c r="Y25" s="176" t="str">
        <f>IF(X25&lt;&gt;"0",(K25*X25/X45),"0")</f>
        <v>0</v>
      </c>
      <c r="Z25" s="175" t="str">
        <f t="shared" si="11"/>
        <v>0</v>
      </c>
      <c r="AA25" s="176" t="str">
        <f>IF(Z25&lt;&gt;"0",(K25*Z25/Z45),"0")</f>
        <v>0</v>
      </c>
      <c r="AB25" s="175" t="str">
        <f t="shared" si="12"/>
        <v>0</v>
      </c>
      <c r="AC25" s="176" t="str">
        <f>IF(AB25&lt;&gt;"0",(K25*AB25/AB45),"0")</f>
        <v>0</v>
      </c>
      <c r="AD25" s="175" t="str">
        <f t="shared" si="13"/>
        <v>0</v>
      </c>
      <c r="AE25" s="176" t="str">
        <f>IF(AD25&lt;&gt;"0",(K25*AD25/AD45),"0")</f>
        <v>0</v>
      </c>
      <c r="AF25" s="175" t="str">
        <f t="shared" si="14"/>
        <v>0</v>
      </c>
      <c r="AG25" s="176" t="str">
        <f>IF(AF25&lt;&gt;"0",(K25*AF25/AF45),"0")</f>
        <v>0</v>
      </c>
      <c r="AH25" s="175" t="str">
        <f t="shared" si="15"/>
        <v>0</v>
      </c>
      <c r="AI25" s="176" t="str">
        <f>IF(AH25&lt;&gt;"0",(K25*AH25/AH45),"0")</f>
        <v>0</v>
      </c>
      <c r="AJ25" s="175" t="str">
        <f t="shared" si="16"/>
        <v>0</v>
      </c>
      <c r="AK25" s="175" t="str">
        <f t="shared" si="17"/>
        <v>0</v>
      </c>
      <c r="AL25" s="175" t="str">
        <f t="shared" si="18"/>
        <v>0</v>
      </c>
      <c r="AM25" s="176" t="str">
        <f>IF(AL25&lt;&gt;"0",(K25*AL25/AL45),"0")</f>
        <v>0</v>
      </c>
      <c r="AN25" s="175" t="str">
        <f t="shared" si="19"/>
        <v>0</v>
      </c>
      <c r="AO25" s="176" t="str">
        <f>IF(AN25&lt;&gt;"0",(K25*AN25/AN45),"0")</f>
        <v>0</v>
      </c>
      <c r="AP25" s="175" t="str">
        <f t="shared" si="20"/>
        <v>0</v>
      </c>
      <c r="AQ25" s="175" t="str">
        <f t="shared" si="21"/>
        <v>0</v>
      </c>
      <c r="AR25" s="175" t="str">
        <f t="shared" si="22"/>
        <v>0</v>
      </c>
      <c r="AS25" s="175" t="str">
        <f t="shared" si="23"/>
        <v>0</v>
      </c>
      <c r="AT25" s="175" t="str">
        <f t="shared" si="24"/>
        <v>0</v>
      </c>
      <c r="AU25" s="175" t="str">
        <f t="shared" si="25"/>
        <v>0</v>
      </c>
      <c r="AV25" s="175" t="str">
        <f t="shared" si="26"/>
        <v>0</v>
      </c>
      <c r="AW25" s="176" t="str">
        <f>IF(AV25&lt;&gt;"0",(K25*AV25/AV45),"0")</f>
        <v>0</v>
      </c>
      <c r="AX25">
        <f>'Results QCM'!F39</f>
        <v>30</v>
      </c>
    </row>
    <row r="26" spans="2:50" x14ac:dyDescent="0.25">
      <c r="B26" s="223">
        <v>23</v>
      </c>
      <c r="C26" s="224" t="str">
        <f>'3. Scénario'!I28</f>
        <v>C11</v>
      </c>
      <c r="D26" s="224" t="str">
        <f>'3. Scénario'!J28</f>
        <v>AC1222</v>
      </c>
      <c r="E26" s="78" t="str">
        <f>'3. Scénario'!K28</f>
        <v>Expliquer l’état d’avancement des opérations, leurs contraintes et leurs difficultés</v>
      </c>
      <c r="F26" s="97" t="str">
        <f>'3. Scénario'!L28</f>
        <v>Les contraintes et les difficultés sont identifiées</v>
      </c>
      <c r="G26" s="202" t="str">
        <f t="shared" si="0"/>
        <v/>
      </c>
      <c r="H26" s="201" t="str">
        <f t="shared" si="1"/>
        <v>X</v>
      </c>
      <c r="I26" s="98">
        <f>'3. Scénario'!N28</f>
        <v>3.1300000000000001E-2</v>
      </c>
      <c r="J26" s="99">
        <f>'3. Scénario'!O28</f>
        <v>0</v>
      </c>
      <c r="K26" s="178">
        <f t="shared" si="27"/>
        <v>1</v>
      </c>
      <c r="L26" s="180">
        <f t="shared" si="2"/>
        <v>3.1300000000000001E-2</v>
      </c>
      <c r="M26" s="179">
        <f t="shared" si="3"/>
        <v>0</v>
      </c>
      <c r="N26" s="174" t="str">
        <f t="shared" si="4"/>
        <v>0</v>
      </c>
      <c r="O26" s="175" t="str">
        <f t="shared" si="5"/>
        <v>0</v>
      </c>
      <c r="P26" s="175" t="str">
        <f t="shared" si="6"/>
        <v>0</v>
      </c>
      <c r="Q26" s="176" t="str">
        <f xml:space="preserve"> IF(P26&lt;&gt;"0",(K26*P26/P45),"0")</f>
        <v>0</v>
      </c>
      <c r="R26" s="175" t="str">
        <f t="shared" si="7"/>
        <v>0</v>
      </c>
      <c r="S26" s="176" t="str">
        <f xml:space="preserve"> IF(R26&lt;&gt;"0",(K26*R26/R45),"0")</f>
        <v>0</v>
      </c>
      <c r="T26" s="175">
        <f t="shared" si="8"/>
        <v>1.5599999999999999E-2</v>
      </c>
      <c r="U26" s="176">
        <f xml:space="preserve"> IF(T26&lt;&gt;"0",(K26*T26/T45),"0")</f>
        <v>0.33333333333333337</v>
      </c>
      <c r="V26" s="175" t="str">
        <f t="shared" si="9"/>
        <v>0</v>
      </c>
      <c r="W26" s="176" t="str">
        <f xml:space="preserve"> IF(V26&lt;&gt;"0",(K26*V26/V45),"0")</f>
        <v>0</v>
      </c>
      <c r="X26" s="175" t="str">
        <f t="shared" si="10"/>
        <v>0</v>
      </c>
      <c r="Y26" s="176" t="str">
        <f xml:space="preserve"> IF(X26&lt;&gt;"0",(K26*X26/X45),"0")</f>
        <v>0</v>
      </c>
      <c r="Z26" s="175" t="str">
        <f t="shared" si="11"/>
        <v>0</v>
      </c>
      <c r="AA26" s="176" t="str">
        <f xml:space="preserve"> IF(Z26&lt;&gt;"0",(K26*Z26/Z45),"0")</f>
        <v>0</v>
      </c>
      <c r="AB26" s="175" t="str">
        <f t="shared" si="12"/>
        <v>0</v>
      </c>
      <c r="AC26" s="176" t="str">
        <f xml:space="preserve"> IF(AB26&lt;&gt;"0",(K26*AB26/AB45),"0")</f>
        <v>0</v>
      </c>
      <c r="AD26" s="175" t="str">
        <f t="shared" si="13"/>
        <v>0</v>
      </c>
      <c r="AE26" s="176" t="str">
        <f xml:space="preserve"> IF(AD26&lt;&gt;"0",(K26*AD26/AD45),"0")</f>
        <v>0</v>
      </c>
      <c r="AF26" s="175" t="str">
        <f t="shared" si="14"/>
        <v>0</v>
      </c>
      <c r="AG26" s="176" t="str">
        <f xml:space="preserve"> IF(AF26&lt;&gt;"0",(K26*AF26/AF45),"0")</f>
        <v>0</v>
      </c>
      <c r="AH26" s="175" t="str">
        <f t="shared" si="15"/>
        <v>0</v>
      </c>
      <c r="AI26" s="176" t="str">
        <f xml:space="preserve"> IF(AH26&lt;&gt;"0",(K26*AH26/AH45),"0")</f>
        <v>0</v>
      </c>
      <c r="AJ26" s="175" t="str">
        <f t="shared" si="16"/>
        <v>0</v>
      </c>
      <c r="AK26" s="175" t="str">
        <f t="shared" si="17"/>
        <v>0</v>
      </c>
      <c r="AL26" s="175" t="str">
        <f t="shared" si="18"/>
        <v>0</v>
      </c>
      <c r="AM26" s="176" t="str">
        <f xml:space="preserve"> IF(AL26&lt;&gt;"0",(K26*AL26/AL45),"0")</f>
        <v>0</v>
      </c>
      <c r="AN26" s="175" t="str">
        <f t="shared" si="19"/>
        <v>0</v>
      </c>
      <c r="AO26" s="176" t="str">
        <f xml:space="preserve"> IF(AN26&lt;&gt;"0",(K26*AN26/AN45),"0")</f>
        <v>0</v>
      </c>
      <c r="AP26" s="175" t="str">
        <f t="shared" si="20"/>
        <v>0</v>
      </c>
      <c r="AQ26" s="175" t="str">
        <f t="shared" si="21"/>
        <v>0</v>
      </c>
      <c r="AR26" s="175" t="str">
        <f t="shared" si="22"/>
        <v>0</v>
      </c>
      <c r="AS26" s="175" t="str">
        <f t="shared" si="23"/>
        <v>0</v>
      </c>
      <c r="AT26" s="175" t="str">
        <f t="shared" si="24"/>
        <v>0</v>
      </c>
      <c r="AU26" s="175" t="str">
        <f t="shared" si="25"/>
        <v>0</v>
      </c>
      <c r="AV26" s="175" t="str">
        <f t="shared" si="26"/>
        <v>0</v>
      </c>
      <c r="AW26" s="176" t="str">
        <f xml:space="preserve"> IF(AV26&lt;&gt;"0",(K26*AV26/AV45),"0")</f>
        <v>0</v>
      </c>
      <c r="AX26">
        <f>'Results QCM'!F40</f>
        <v>30</v>
      </c>
    </row>
    <row r="27" spans="2:50" x14ac:dyDescent="0.25">
      <c r="B27" s="223">
        <v>24</v>
      </c>
      <c r="C27" s="224" t="str">
        <f>'3. Scénario'!I29</f>
        <v>C11</v>
      </c>
      <c r="D27" s="224" t="str">
        <f>'3. Scénario'!J29</f>
        <v>AC1235</v>
      </c>
      <c r="E27" s="78" t="str">
        <f>'3. Scénario'!K29</f>
        <v>Compléter les documents techniques et administratifs</v>
      </c>
      <c r="F27" s="97" t="str">
        <f>'3. Scénario'!L29</f>
        <v>Les fluides frigorigènes sont consignés sur la fiche CERFA n°15497</v>
      </c>
      <c r="G27" s="202" t="str">
        <f t="shared" si="0"/>
        <v/>
      </c>
      <c r="H27" s="201" t="str">
        <f t="shared" si="1"/>
        <v>X</v>
      </c>
      <c r="I27" s="98">
        <f>'3. Scénario'!N29</f>
        <v>3.1300000000000001E-2</v>
      </c>
      <c r="J27" s="99">
        <f>'3. Scénario'!O29</f>
        <v>0</v>
      </c>
      <c r="K27" s="178">
        <f t="shared" si="27"/>
        <v>1</v>
      </c>
      <c r="L27" s="180">
        <f t="shared" si="2"/>
        <v>3.1300000000000001E-2</v>
      </c>
      <c r="M27" s="179">
        <f t="shared" ref="M27:M44" si="28">J27*K27</f>
        <v>0</v>
      </c>
      <c r="N27" s="174" t="str">
        <f t="shared" si="4"/>
        <v>0</v>
      </c>
      <c r="O27" s="175" t="str">
        <f t="shared" si="5"/>
        <v>0</v>
      </c>
      <c r="P27" s="175" t="str">
        <f t="shared" si="6"/>
        <v>0</v>
      </c>
      <c r="Q27" s="176" t="str">
        <f xml:space="preserve"> IF(P27&lt;&gt;"0",(K27*P27/P46),"0")</f>
        <v>0</v>
      </c>
      <c r="R27" s="175" t="str">
        <f t="shared" si="7"/>
        <v>0</v>
      </c>
      <c r="S27" s="176" t="str">
        <f xml:space="preserve"> IF(R27&lt;&gt;"0",(K27*R27/R46),"0")</f>
        <v>0</v>
      </c>
      <c r="T27" s="175" t="str">
        <f t="shared" si="8"/>
        <v>0</v>
      </c>
      <c r="U27" s="176" t="str">
        <f xml:space="preserve"> IF(T27&lt;&gt;"0",(K27*T27/T46),"0")</f>
        <v>0</v>
      </c>
      <c r="V27" s="175" t="str">
        <f t="shared" si="9"/>
        <v>0</v>
      </c>
      <c r="W27" s="176" t="str">
        <f xml:space="preserve"> IF(V27&lt;&gt;"0",(K27*V27/V46),"0")</f>
        <v>0</v>
      </c>
      <c r="X27" s="175" t="str">
        <f t="shared" si="10"/>
        <v>0</v>
      </c>
      <c r="Y27" s="176" t="str">
        <f xml:space="preserve"> IF(X27&lt;&gt;"0",(K27*X27/X46),"0")</f>
        <v>0</v>
      </c>
      <c r="Z27" s="175" t="str">
        <f t="shared" si="11"/>
        <v>0</v>
      </c>
      <c r="AA27" s="176" t="str">
        <f xml:space="preserve"> IF(Z27&lt;&gt;"0",(K27*Z27/Z45),"0")</f>
        <v>0</v>
      </c>
      <c r="AB27" s="175" t="str">
        <f t="shared" si="12"/>
        <v>0</v>
      </c>
      <c r="AC27" s="176" t="str">
        <f xml:space="preserve"> IF(AB27&lt;&gt;"0",(K27*AB27/AB46),"0")</f>
        <v>0</v>
      </c>
      <c r="AD27" s="175" t="str">
        <f t="shared" si="13"/>
        <v>0</v>
      </c>
      <c r="AE27" s="176" t="str">
        <f xml:space="preserve"> IF(AD27&lt;&gt;"0",(K27*AD27/AD46),"0")</f>
        <v>0</v>
      </c>
      <c r="AF27" s="175" t="str">
        <f t="shared" si="14"/>
        <v>0</v>
      </c>
      <c r="AG27" s="176" t="str">
        <f xml:space="preserve"> IF(AF27&lt;&gt;"0",(K27*AF27/AF46),"0")</f>
        <v>0</v>
      </c>
      <c r="AH27" s="175" t="str">
        <f t="shared" si="15"/>
        <v>0</v>
      </c>
      <c r="AI27" s="176" t="str">
        <f xml:space="preserve"> IF(AH27&lt;&gt;"0",(K27*AH27/AH46),"0")</f>
        <v>0</v>
      </c>
      <c r="AJ27" s="175" t="str">
        <f t="shared" si="16"/>
        <v>0</v>
      </c>
      <c r="AK27" s="175" t="str">
        <f t="shared" si="17"/>
        <v>0</v>
      </c>
      <c r="AL27" s="175" t="str">
        <f t="shared" si="18"/>
        <v>0</v>
      </c>
      <c r="AM27" s="176" t="str">
        <f xml:space="preserve"> IF(AL27&lt;&gt;"0",(K27*AL27/AL46),"0")</f>
        <v>0</v>
      </c>
      <c r="AN27" s="175" t="str">
        <f t="shared" si="19"/>
        <v>0</v>
      </c>
      <c r="AO27" s="176" t="str">
        <f xml:space="preserve"> IF(AN27&lt;&gt;"0",(K27*AN27/AN46),"0")</f>
        <v>0</v>
      </c>
      <c r="AP27" s="175" t="str">
        <f t="shared" si="20"/>
        <v>0</v>
      </c>
      <c r="AQ27" s="175" t="str">
        <f t="shared" si="21"/>
        <v>0</v>
      </c>
      <c r="AR27" s="175" t="str">
        <f t="shared" si="22"/>
        <v>0</v>
      </c>
      <c r="AS27" s="175" t="str">
        <f t="shared" si="23"/>
        <v>0</v>
      </c>
      <c r="AT27" s="175" t="str">
        <f t="shared" si="24"/>
        <v>0</v>
      </c>
      <c r="AU27" s="175" t="str">
        <f t="shared" si="25"/>
        <v>0</v>
      </c>
      <c r="AV27" s="175" t="str">
        <f t="shared" si="26"/>
        <v>0</v>
      </c>
      <c r="AW27" s="176" t="str">
        <f xml:space="preserve"> IF(AV27&lt;&gt;"0",(K27*AV27/AV46),"0")</f>
        <v>0</v>
      </c>
      <c r="AX27">
        <f>'Results QCM'!F41</f>
        <v>30</v>
      </c>
    </row>
    <row r="28" spans="2:50" x14ac:dyDescent="0.25">
      <c r="B28" s="223">
        <v>25</v>
      </c>
      <c r="C28" s="224" t="str">
        <f>'3. Scénario'!I30</f>
        <v>C11</v>
      </c>
      <c r="D28" s="224" t="str">
        <f>'3. Scénario'!J30</f>
        <v>AC1121</v>
      </c>
      <c r="E28" s="78" t="str">
        <f>'3. Scénario'!K30</f>
        <v>Constater la défaillance</v>
      </c>
      <c r="F28" s="97" t="str">
        <f>'3. Scénario'!L30</f>
        <v>L’analyse des données technique de l’installation est effectuée</v>
      </c>
      <c r="G28" s="202" t="str">
        <f t="shared" si="0"/>
        <v/>
      </c>
      <c r="H28" s="201" t="str">
        <f t="shared" si="1"/>
        <v>X</v>
      </c>
      <c r="I28" s="98">
        <f>'3. Scénario'!N30</f>
        <v>3.1300000000000001E-2</v>
      </c>
      <c r="J28" s="99">
        <f>'3. Scénario'!O30</f>
        <v>0</v>
      </c>
      <c r="K28" s="178">
        <f t="shared" si="27"/>
        <v>1</v>
      </c>
      <c r="L28" s="180">
        <f t="shared" si="2"/>
        <v>3.1300000000000001E-2</v>
      </c>
      <c r="M28" s="179">
        <f t="shared" si="28"/>
        <v>0</v>
      </c>
      <c r="N28" s="174" t="str">
        <f t="shared" si="4"/>
        <v>0</v>
      </c>
      <c r="O28" s="175" t="str">
        <f t="shared" si="5"/>
        <v>0</v>
      </c>
      <c r="P28" s="175" t="str">
        <f t="shared" si="6"/>
        <v>0</v>
      </c>
      <c r="Q28" s="176" t="str">
        <f xml:space="preserve"> IF(P28&lt;&gt;"0",(K28*P28/P47),"0")</f>
        <v>0</v>
      </c>
      <c r="R28" s="175">
        <f t="shared" si="7"/>
        <v>1.5599999999999999E-2</v>
      </c>
      <c r="S28" s="176" t="e">
        <f xml:space="preserve"> IF(R28&lt;&gt;"0",(K28*R28/R47),"0")</f>
        <v>#DIV/0!</v>
      </c>
      <c r="T28" s="175" t="str">
        <f t="shared" si="8"/>
        <v>0</v>
      </c>
      <c r="U28" s="176" t="str">
        <f xml:space="preserve"> IF(T28&lt;&gt;"0",(K28*T28/T47),"0")</f>
        <v>0</v>
      </c>
      <c r="V28" s="175" t="str">
        <f t="shared" si="9"/>
        <v>0</v>
      </c>
      <c r="W28" s="176" t="str">
        <f xml:space="preserve"> IF(V28&lt;&gt;"0",(K28*V28/V47),"0")</f>
        <v>0</v>
      </c>
      <c r="X28" s="175" t="str">
        <f t="shared" si="10"/>
        <v>0</v>
      </c>
      <c r="Y28" s="176" t="str">
        <f xml:space="preserve"> IF(X28&lt;&gt;"0",(K28*X28/X47),"0")</f>
        <v>0</v>
      </c>
      <c r="Z28" s="175" t="str">
        <f t="shared" si="11"/>
        <v>0</v>
      </c>
      <c r="AA28" s="176" t="str">
        <f xml:space="preserve"> IF(Z28&lt;&gt;"0",(K28*Z28/Z47),"0")</f>
        <v>0</v>
      </c>
      <c r="AB28" s="175" t="str">
        <f t="shared" si="12"/>
        <v>0</v>
      </c>
      <c r="AC28" s="176" t="str">
        <f xml:space="preserve"> IF(AB28&lt;&gt;"0",(K28*AB28/AB47),"0")</f>
        <v>0</v>
      </c>
      <c r="AD28" s="175" t="str">
        <f t="shared" si="13"/>
        <v>0</v>
      </c>
      <c r="AE28" s="176" t="str">
        <f xml:space="preserve"> IF(AD28&lt;&gt;"0",(K28*AD28/AD47),"0")</f>
        <v>0</v>
      </c>
      <c r="AF28" s="175" t="str">
        <f t="shared" si="14"/>
        <v>0</v>
      </c>
      <c r="AG28" s="176" t="str">
        <f xml:space="preserve"> IF(AF28&lt;&gt;"0",(K28*AF28/AF47),"0")</f>
        <v>0</v>
      </c>
      <c r="AH28" s="175" t="str">
        <f t="shared" si="15"/>
        <v>0</v>
      </c>
      <c r="AI28" s="176" t="str">
        <f xml:space="preserve"> IF(AH28&lt;&gt;"0",(K28*AH28/AH47),"0")</f>
        <v>0</v>
      </c>
      <c r="AJ28" s="175" t="str">
        <f t="shared" si="16"/>
        <v>0</v>
      </c>
      <c r="AK28" s="175" t="str">
        <f t="shared" si="17"/>
        <v>0</v>
      </c>
      <c r="AL28" s="175" t="str">
        <f t="shared" si="18"/>
        <v>0</v>
      </c>
      <c r="AM28" s="176" t="str">
        <f xml:space="preserve"> IF(AL28&lt;&gt;"0",(K28*AL28/AL47),"0")</f>
        <v>0</v>
      </c>
      <c r="AN28" s="175" t="str">
        <f t="shared" si="19"/>
        <v>0</v>
      </c>
      <c r="AO28" s="176" t="str">
        <f xml:space="preserve"> IF(AN28&lt;&gt;"0",(K28*AN28/AN47),"0")</f>
        <v>0</v>
      </c>
      <c r="AP28" s="175" t="str">
        <f t="shared" si="20"/>
        <v>0</v>
      </c>
      <c r="AQ28" s="175" t="str">
        <f t="shared" si="21"/>
        <v>0</v>
      </c>
      <c r="AR28" s="175" t="str">
        <f t="shared" si="22"/>
        <v>0</v>
      </c>
      <c r="AS28" s="175" t="str">
        <f t="shared" si="23"/>
        <v>0</v>
      </c>
      <c r="AT28" s="175" t="str">
        <f t="shared" si="24"/>
        <v>0</v>
      </c>
      <c r="AU28" s="175" t="str">
        <f t="shared" si="25"/>
        <v>0</v>
      </c>
      <c r="AV28" s="175" t="str">
        <f t="shared" si="26"/>
        <v>0</v>
      </c>
      <c r="AW28" s="176" t="str">
        <f xml:space="preserve"> IF(AV28&lt;&gt;"0",(K28*AV28/AV47),"0")</f>
        <v>0</v>
      </c>
      <c r="AX28">
        <f>'Results QCM'!F42</f>
        <v>20</v>
      </c>
    </row>
    <row r="29" spans="2:50" x14ac:dyDescent="0.25">
      <c r="B29" s="223">
        <v>26</v>
      </c>
      <c r="C29" s="224" t="str">
        <f>'3. Scénario'!I31</f>
        <v>C11</v>
      </c>
      <c r="D29" s="224" t="str">
        <f>'3. Scénario'!J31</f>
        <v>AC1234</v>
      </c>
      <c r="E29" s="78" t="str">
        <f>'3. Scénario'!K31</f>
        <v>Compléter les documents techniques et administratifs</v>
      </c>
      <c r="F29" s="97" t="str">
        <f>'3. Scénario'!L31</f>
        <v>Les informations du système sont consignées sur le support prévu à cet effet</v>
      </c>
      <c r="G29" s="202" t="str">
        <f t="shared" si="0"/>
        <v/>
      </c>
      <c r="H29" s="201" t="str">
        <f t="shared" si="1"/>
        <v>X</v>
      </c>
      <c r="I29" s="98">
        <f>'3. Scénario'!N31</f>
        <v>3.1300000000000001E-2</v>
      </c>
      <c r="J29" s="99">
        <f>'3. Scénario'!O31</f>
        <v>0</v>
      </c>
      <c r="K29" s="178">
        <f t="shared" si="27"/>
        <v>1</v>
      </c>
      <c r="L29" s="180">
        <f t="shared" si="2"/>
        <v>3.1300000000000001E-2</v>
      </c>
      <c r="M29" s="179">
        <f t="shared" si="28"/>
        <v>0</v>
      </c>
      <c r="N29" s="174" t="str">
        <f t="shared" si="4"/>
        <v>0</v>
      </c>
      <c r="O29" s="175" t="str">
        <f t="shared" si="5"/>
        <v>0</v>
      </c>
      <c r="P29" s="175" t="str">
        <f t="shared" si="6"/>
        <v>0</v>
      </c>
      <c r="Q29" s="176" t="str">
        <f xml:space="preserve"> IF(P29&lt;&gt;"0",(K29*P29/P48),"0")</f>
        <v>0</v>
      </c>
      <c r="R29" s="175" t="str">
        <f t="shared" si="7"/>
        <v>0</v>
      </c>
      <c r="S29" s="176" t="str">
        <f xml:space="preserve"> IF(R29&lt;&gt;"0",(K29*R29/R48),"0")</f>
        <v>0</v>
      </c>
      <c r="T29" s="175" t="str">
        <f t="shared" si="8"/>
        <v>0</v>
      </c>
      <c r="U29" s="176" t="str">
        <f xml:space="preserve"> IF(T29&lt;&gt;"0",(K29*T29/T48),"0")</f>
        <v>0</v>
      </c>
      <c r="V29" s="175" t="str">
        <f t="shared" si="9"/>
        <v>0</v>
      </c>
      <c r="W29" s="176" t="str">
        <f xml:space="preserve"> IF(V29&lt;&gt;"0",(K29*V29/V48),"0")</f>
        <v>0</v>
      </c>
      <c r="X29" s="175">
        <f t="shared" si="10"/>
        <v>1.5599999999999999E-2</v>
      </c>
      <c r="Y29" s="176" t="e">
        <f xml:space="preserve"> IF(X29&lt;&gt;"0",(K29*X29/X48),"0")</f>
        <v>#DIV/0!</v>
      </c>
      <c r="Z29" s="175" t="str">
        <f t="shared" si="11"/>
        <v>0</v>
      </c>
      <c r="AA29" s="176" t="str">
        <f xml:space="preserve"> IF(Z29&lt;&gt;"0",(K29*Z29/Z48),"0")</f>
        <v>0</v>
      </c>
      <c r="AB29" s="175" t="str">
        <f t="shared" si="12"/>
        <v>0</v>
      </c>
      <c r="AC29" s="176" t="str">
        <f xml:space="preserve"> IF(AB29&lt;&gt;"0",(K29*AB29/AB48),"0")</f>
        <v>0</v>
      </c>
      <c r="AD29" s="175" t="str">
        <f t="shared" si="13"/>
        <v>0</v>
      </c>
      <c r="AE29" s="176" t="str">
        <f xml:space="preserve"> IF(AD29&lt;&gt;"0",(K29*AD29/AD48),"0")</f>
        <v>0</v>
      </c>
      <c r="AF29" s="175">
        <f t="shared" si="14"/>
        <v>1.5599999999999999E-2</v>
      </c>
      <c r="AG29" s="176" t="e">
        <f xml:space="preserve"> IF(AF29&lt;&gt;"0",(K29*AF29/AF48),"0")</f>
        <v>#DIV/0!</v>
      </c>
      <c r="AH29" s="175" t="str">
        <f t="shared" si="15"/>
        <v>0</v>
      </c>
      <c r="AI29" s="176" t="str">
        <f xml:space="preserve"> IF(AH29&lt;&gt;"0",(K29*AH29/AH48),"0")</f>
        <v>0</v>
      </c>
      <c r="AJ29" s="175" t="str">
        <f t="shared" si="16"/>
        <v>0</v>
      </c>
      <c r="AK29" s="175" t="str">
        <f t="shared" si="17"/>
        <v>0</v>
      </c>
      <c r="AL29" s="175" t="str">
        <f t="shared" si="18"/>
        <v>0</v>
      </c>
      <c r="AM29" s="176" t="str">
        <f xml:space="preserve"> IF(AL29&lt;&gt;"0",(K29*AL29/AL48),"0")</f>
        <v>0</v>
      </c>
      <c r="AN29" s="175" t="str">
        <f t="shared" si="19"/>
        <v>0</v>
      </c>
      <c r="AO29" s="176" t="str">
        <f xml:space="preserve"> IF(AN29&lt;&gt;"0",(K29*AN29/AN48),"0")</f>
        <v>0</v>
      </c>
      <c r="AP29" s="175" t="str">
        <f t="shared" si="20"/>
        <v>0</v>
      </c>
      <c r="AQ29" s="175" t="str">
        <f t="shared" si="21"/>
        <v>0</v>
      </c>
      <c r="AR29" s="175" t="str">
        <f t="shared" si="22"/>
        <v>0</v>
      </c>
      <c r="AS29" s="175" t="str">
        <f t="shared" si="23"/>
        <v>0</v>
      </c>
      <c r="AT29" s="175" t="str">
        <f t="shared" si="24"/>
        <v>0</v>
      </c>
      <c r="AU29" s="175" t="str">
        <f t="shared" si="25"/>
        <v>0</v>
      </c>
      <c r="AV29" s="175" t="str">
        <f t="shared" si="26"/>
        <v>0</v>
      </c>
      <c r="AW29" s="176" t="str">
        <f xml:space="preserve"> IF(AV29&lt;&gt;"0",(K29*AV29/AV48),"0")</f>
        <v>0</v>
      </c>
      <c r="AX29">
        <f>'Results QCM'!F43</f>
        <v>20</v>
      </c>
    </row>
    <row r="30" spans="2:50" x14ac:dyDescent="0.25">
      <c r="B30" s="223">
        <v>27</v>
      </c>
      <c r="C30" s="224" t="str">
        <f>'3. Scénario'!I32</f>
        <v>C11</v>
      </c>
      <c r="D30" s="224" t="str">
        <f>'3. Scénario'!J32</f>
        <v>AC1114</v>
      </c>
      <c r="E30" s="78" t="str">
        <f>'3. Scénario'!K32</f>
        <v>Identifier le site et le lieu de l’intervention</v>
      </c>
      <c r="F30" s="97" t="str">
        <f>'3. Scénario'!L32</f>
        <v>La sécurité des biens et des personnes est prise en compte</v>
      </c>
      <c r="G30" s="202" t="str">
        <f t="shared" si="0"/>
        <v>X</v>
      </c>
      <c r="H30" s="201" t="str">
        <f t="shared" si="1"/>
        <v/>
      </c>
      <c r="I30" s="98">
        <f>'3. Scénario'!N32</f>
        <v>3.1300000000000001E-2</v>
      </c>
      <c r="J30" s="99">
        <f>'3. Scénario'!O32</f>
        <v>0</v>
      </c>
      <c r="K30" s="178">
        <f t="shared" si="27"/>
        <v>0</v>
      </c>
      <c r="L30" s="180">
        <f t="shared" si="2"/>
        <v>0</v>
      </c>
      <c r="M30" s="179">
        <f t="shared" si="28"/>
        <v>0</v>
      </c>
      <c r="N30" s="174" t="str">
        <f t="shared" si="4"/>
        <v>0</v>
      </c>
      <c r="O30" s="175" t="str">
        <f t="shared" si="5"/>
        <v>0</v>
      </c>
      <c r="P30" s="175">
        <f t="shared" si="6"/>
        <v>1.5599999999999999E-2</v>
      </c>
      <c r="Q30" s="176" t="e">
        <f t="shared" ref="Q30:Q40" si="29" xml:space="preserve"> IF(P30&lt;&gt;"0",(K30*P30/P69),"0")</f>
        <v>#DIV/0!</v>
      </c>
      <c r="R30" s="175" t="str">
        <f t="shared" si="7"/>
        <v>0</v>
      </c>
      <c r="S30" s="176" t="str">
        <f t="shared" ref="S30:S40" si="30" xml:space="preserve"> IF(R30&lt;&gt;"0",(K30*R30/R69),"0")</f>
        <v>0</v>
      </c>
      <c r="T30" s="175" t="str">
        <f t="shared" si="8"/>
        <v>0</v>
      </c>
      <c r="U30" s="176" t="str">
        <f t="shared" ref="U30:U40" si="31" xml:space="preserve"> IF(T30&lt;&gt;"0",(K30*T30/T69),"0")</f>
        <v>0</v>
      </c>
      <c r="V30" s="175" t="str">
        <f t="shared" si="9"/>
        <v>0</v>
      </c>
      <c r="W30" s="176" t="str">
        <f t="shared" ref="W30:W40" si="32" xml:space="preserve"> IF(V30&lt;&gt;"0",(K30*V30/V69),"0")</f>
        <v>0</v>
      </c>
      <c r="X30" s="175" t="str">
        <f t="shared" si="10"/>
        <v>0</v>
      </c>
      <c r="Y30" s="176" t="str">
        <f t="shared" ref="Y30:Y40" si="33" xml:space="preserve"> IF(X30&lt;&gt;"0",(K30*X30/X69),"0")</f>
        <v>0</v>
      </c>
      <c r="Z30" s="175" t="str">
        <f t="shared" si="11"/>
        <v>0</v>
      </c>
      <c r="AA30" s="176" t="str">
        <f t="shared" ref="AA30:AA35" si="34" xml:space="preserve"> IF(Z30&lt;&gt;"0",(K30*Z30/Z69),"0")</f>
        <v>0</v>
      </c>
      <c r="AB30" s="175" t="str">
        <f t="shared" si="12"/>
        <v>0</v>
      </c>
      <c r="AC30" s="176" t="str">
        <f t="shared" ref="AC30:AC40" si="35" xml:space="preserve"> IF(AB30&lt;&gt;"0",(K30*AB30/AB69),"0")</f>
        <v>0</v>
      </c>
      <c r="AD30" s="175" t="str">
        <f t="shared" si="13"/>
        <v>0</v>
      </c>
      <c r="AE30" s="176" t="str">
        <f t="shared" ref="AE30:AE40" si="36" xml:space="preserve"> IF(AD30&lt;&gt;"0",(K30*AD30/AD69),"0")</f>
        <v>0</v>
      </c>
      <c r="AF30" s="175" t="str">
        <f t="shared" si="14"/>
        <v>0</v>
      </c>
      <c r="AG30" s="176" t="str">
        <f t="shared" ref="AG30:AG40" si="37" xml:space="preserve"> IF(AF30&lt;&gt;"0",(K30*AF30/AF69),"0")</f>
        <v>0</v>
      </c>
      <c r="AH30" s="175" t="str">
        <f t="shared" si="15"/>
        <v>0</v>
      </c>
      <c r="AI30" s="176" t="str">
        <f t="shared" ref="AI30:AI40" si="38" xml:space="preserve"> IF(AH30&lt;&gt;"0",(K30*AH30/AH69),"0")</f>
        <v>0</v>
      </c>
      <c r="AJ30" s="175" t="str">
        <f t="shared" si="16"/>
        <v>0</v>
      </c>
      <c r="AK30" s="175" t="str">
        <f t="shared" si="17"/>
        <v>0</v>
      </c>
      <c r="AL30" s="175" t="str">
        <f t="shared" si="18"/>
        <v>0</v>
      </c>
      <c r="AM30" s="176" t="str">
        <f t="shared" ref="AM30:AM40" si="39" xml:space="preserve"> IF(AL30&lt;&gt;"0",(K30*AL30/AL69),"0")</f>
        <v>0</v>
      </c>
      <c r="AN30" s="175" t="str">
        <f t="shared" si="19"/>
        <v>0</v>
      </c>
      <c r="AO30" s="176" t="str">
        <f t="shared" ref="AO30:AO40" si="40" xml:space="preserve"> IF(AN30&lt;&gt;"0",(K30*AN30/AN69),"0")</f>
        <v>0</v>
      </c>
      <c r="AP30" s="175" t="str">
        <f t="shared" si="20"/>
        <v>0</v>
      </c>
      <c r="AQ30" s="175" t="str">
        <f t="shared" si="21"/>
        <v>0</v>
      </c>
      <c r="AR30" s="175" t="str">
        <f t="shared" si="22"/>
        <v>0</v>
      </c>
      <c r="AS30" s="175" t="str">
        <f t="shared" si="23"/>
        <v>0</v>
      </c>
      <c r="AT30" s="175" t="str">
        <f t="shared" si="24"/>
        <v>0</v>
      </c>
      <c r="AU30" s="175" t="str">
        <f t="shared" si="25"/>
        <v>0</v>
      </c>
      <c r="AV30" s="175" t="str">
        <f t="shared" si="26"/>
        <v>0</v>
      </c>
      <c r="AW30" s="176" t="str">
        <f t="shared" ref="AW30:AW40" si="41" xml:space="preserve"> IF(AV30&lt;&gt;"0",(K30*AV30/AV69),"0")</f>
        <v>0</v>
      </c>
      <c r="AX30">
        <f>'Results QCM'!F44</f>
        <v>0</v>
      </c>
    </row>
    <row r="31" spans="2:50" x14ac:dyDescent="0.25">
      <c r="B31" s="223">
        <v>28</v>
      </c>
      <c r="C31" s="224" t="str">
        <f>'3. Scénario'!I33</f>
        <v>C11</v>
      </c>
      <c r="D31" s="224" t="str">
        <f>'3. Scénario'!J33</f>
        <v>AC1121</v>
      </c>
      <c r="E31" s="78" t="str">
        <f>'3. Scénario'!K33</f>
        <v>Constater la défaillance</v>
      </c>
      <c r="F31" s="97" t="str">
        <f>'3. Scénario'!L33</f>
        <v>L’analyse des données technique de l’installation est effectuée</v>
      </c>
      <c r="G31" s="202" t="str">
        <f t="shared" si="0"/>
        <v/>
      </c>
      <c r="H31" s="201" t="str">
        <f t="shared" si="1"/>
        <v>X</v>
      </c>
      <c r="I31" s="98">
        <f>'3. Scénario'!N33</f>
        <v>3.1300000000000001E-2</v>
      </c>
      <c r="J31" s="99">
        <f>'3. Scénario'!O33</f>
        <v>0</v>
      </c>
      <c r="K31" s="178">
        <f t="shared" si="27"/>
        <v>1</v>
      </c>
      <c r="L31" s="180">
        <f t="shared" si="2"/>
        <v>3.1300000000000001E-2</v>
      </c>
      <c r="M31" s="179">
        <f t="shared" si="28"/>
        <v>0</v>
      </c>
      <c r="N31" s="174" t="str">
        <f t="shared" si="4"/>
        <v>0</v>
      </c>
      <c r="O31" s="175" t="str">
        <f t="shared" si="5"/>
        <v>0</v>
      </c>
      <c r="P31" s="175" t="str">
        <f t="shared" si="6"/>
        <v>0</v>
      </c>
      <c r="Q31" s="176" t="str">
        <f t="shared" si="29"/>
        <v>0</v>
      </c>
      <c r="R31" s="175">
        <f t="shared" si="7"/>
        <v>1.5599999999999999E-2</v>
      </c>
      <c r="S31" s="176" t="e">
        <f t="shared" si="30"/>
        <v>#DIV/0!</v>
      </c>
      <c r="T31" s="175" t="str">
        <f t="shared" si="8"/>
        <v>0</v>
      </c>
      <c r="U31" s="176" t="str">
        <f t="shared" si="31"/>
        <v>0</v>
      </c>
      <c r="V31" s="175" t="str">
        <f t="shared" si="9"/>
        <v>0</v>
      </c>
      <c r="W31" s="176" t="str">
        <f t="shared" si="32"/>
        <v>0</v>
      </c>
      <c r="X31" s="175" t="str">
        <f t="shared" si="10"/>
        <v>0</v>
      </c>
      <c r="Y31" s="176" t="str">
        <f t="shared" si="33"/>
        <v>0</v>
      </c>
      <c r="Z31" s="175" t="str">
        <f t="shared" si="11"/>
        <v>0</v>
      </c>
      <c r="AA31" s="176" t="str">
        <f t="shared" si="34"/>
        <v>0</v>
      </c>
      <c r="AB31" s="175" t="str">
        <f t="shared" si="12"/>
        <v>0</v>
      </c>
      <c r="AC31" s="176" t="str">
        <f t="shared" si="35"/>
        <v>0</v>
      </c>
      <c r="AD31" s="175" t="str">
        <f t="shared" si="13"/>
        <v>0</v>
      </c>
      <c r="AE31" s="176" t="str">
        <f t="shared" si="36"/>
        <v>0</v>
      </c>
      <c r="AF31" s="175" t="str">
        <f t="shared" si="14"/>
        <v>0</v>
      </c>
      <c r="AG31" s="176" t="str">
        <f t="shared" si="37"/>
        <v>0</v>
      </c>
      <c r="AH31" s="175" t="str">
        <f t="shared" si="15"/>
        <v>0</v>
      </c>
      <c r="AI31" s="176" t="str">
        <f t="shared" si="38"/>
        <v>0</v>
      </c>
      <c r="AJ31" s="175" t="str">
        <f t="shared" si="16"/>
        <v>0</v>
      </c>
      <c r="AK31" s="175" t="str">
        <f t="shared" si="17"/>
        <v>0</v>
      </c>
      <c r="AL31" s="175" t="str">
        <f t="shared" si="18"/>
        <v>0</v>
      </c>
      <c r="AM31" s="176" t="str">
        <f t="shared" si="39"/>
        <v>0</v>
      </c>
      <c r="AN31" s="175" t="str">
        <f t="shared" si="19"/>
        <v>0</v>
      </c>
      <c r="AO31" s="176" t="str">
        <f t="shared" si="40"/>
        <v>0</v>
      </c>
      <c r="AP31" s="175" t="str">
        <f t="shared" si="20"/>
        <v>0</v>
      </c>
      <c r="AQ31" s="175" t="str">
        <f t="shared" si="21"/>
        <v>0</v>
      </c>
      <c r="AR31" s="175" t="str">
        <f t="shared" si="22"/>
        <v>0</v>
      </c>
      <c r="AS31" s="175" t="str">
        <f t="shared" si="23"/>
        <v>0</v>
      </c>
      <c r="AT31" s="175" t="str">
        <f t="shared" si="24"/>
        <v>0</v>
      </c>
      <c r="AU31" s="175" t="str">
        <f t="shared" si="25"/>
        <v>0</v>
      </c>
      <c r="AV31" s="175" t="str">
        <f t="shared" si="26"/>
        <v>0</v>
      </c>
      <c r="AW31" s="176" t="str">
        <f t="shared" si="41"/>
        <v>0</v>
      </c>
      <c r="AX31">
        <f>'Results QCM'!F45</f>
        <v>20</v>
      </c>
    </row>
    <row r="32" spans="2:50" x14ac:dyDescent="0.25">
      <c r="B32" s="223">
        <v>29</v>
      </c>
      <c r="C32" s="224" t="str">
        <f>'3. Scénario'!I34</f>
        <v>C11</v>
      </c>
      <c r="D32" s="224" t="str">
        <f>'3. Scénario'!J34</f>
        <v>AC1114</v>
      </c>
      <c r="E32" s="78" t="str">
        <f>'3. Scénario'!K34</f>
        <v>Identifier le site et le lieu de l’intervention</v>
      </c>
      <c r="F32" s="97" t="str">
        <f>'3. Scénario'!L34</f>
        <v>La sécurité des biens et des personnes est prise en compte</v>
      </c>
      <c r="G32" s="202" t="str">
        <f t="shared" si="0"/>
        <v/>
      </c>
      <c r="H32" s="201" t="str">
        <f t="shared" si="1"/>
        <v>X</v>
      </c>
      <c r="I32" s="98">
        <f>'3. Scénario'!N34</f>
        <v>3.1300000000000001E-2</v>
      </c>
      <c r="J32" s="99">
        <f>'3. Scénario'!O34</f>
        <v>0</v>
      </c>
      <c r="K32" s="178">
        <f t="shared" si="27"/>
        <v>1</v>
      </c>
      <c r="L32" s="180">
        <f t="shared" si="2"/>
        <v>3.1300000000000001E-2</v>
      </c>
      <c r="M32" s="179">
        <f t="shared" si="28"/>
        <v>0</v>
      </c>
      <c r="N32" s="174" t="str">
        <f t="shared" si="4"/>
        <v>0</v>
      </c>
      <c r="O32" s="175" t="str">
        <f t="shared" si="5"/>
        <v>0</v>
      </c>
      <c r="P32" s="175">
        <f t="shared" si="6"/>
        <v>1.5599999999999999E-2</v>
      </c>
      <c r="Q32" s="176" t="e">
        <f t="shared" si="29"/>
        <v>#DIV/0!</v>
      </c>
      <c r="R32" s="175" t="str">
        <f t="shared" si="7"/>
        <v>0</v>
      </c>
      <c r="S32" s="176" t="str">
        <f t="shared" si="30"/>
        <v>0</v>
      </c>
      <c r="T32" s="175" t="str">
        <f t="shared" si="8"/>
        <v>0</v>
      </c>
      <c r="U32" s="176" t="str">
        <f t="shared" si="31"/>
        <v>0</v>
      </c>
      <c r="V32" s="175" t="str">
        <f t="shared" si="9"/>
        <v>0</v>
      </c>
      <c r="W32" s="176" t="str">
        <f t="shared" si="32"/>
        <v>0</v>
      </c>
      <c r="X32" s="175" t="str">
        <f t="shared" si="10"/>
        <v>0</v>
      </c>
      <c r="Y32" s="176" t="str">
        <f t="shared" si="33"/>
        <v>0</v>
      </c>
      <c r="Z32" s="175" t="str">
        <f t="shared" si="11"/>
        <v>0</v>
      </c>
      <c r="AA32" s="176" t="str">
        <f t="shared" si="34"/>
        <v>0</v>
      </c>
      <c r="AB32" s="175" t="str">
        <f t="shared" si="12"/>
        <v>0</v>
      </c>
      <c r="AC32" s="176" t="str">
        <f t="shared" si="35"/>
        <v>0</v>
      </c>
      <c r="AD32" s="175" t="str">
        <f t="shared" si="13"/>
        <v>0</v>
      </c>
      <c r="AE32" s="176" t="str">
        <f t="shared" si="36"/>
        <v>0</v>
      </c>
      <c r="AF32" s="175" t="str">
        <f t="shared" si="14"/>
        <v>0</v>
      </c>
      <c r="AG32" s="176" t="str">
        <f t="shared" si="37"/>
        <v>0</v>
      </c>
      <c r="AH32" s="175" t="str">
        <f t="shared" si="15"/>
        <v>0</v>
      </c>
      <c r="AI32" s="176" t="str">
        <f t="shared" si="38"/>
        <v>0</v>
      </c>
      <c r="AJ32" s="175" t="str">
        <f t="shared" si="16"/>
        <v>0</v>
      </c>
      <c r="AK32" s="175" t="str">
        <f t="shared" si="17"/>
        <v>0</v>
      </c>
      <c r="AL32" s="175" t="str">
        <f t="shared" si="18"/>
        <v>0</v>
      </c>
      <c r="AM32" s="176" t="str">
        <f t="shared" si="39"/>
        <v>0</v>
      </c>
      <c r="AN32" s="175" t="str">
        <f t="shared" si="19"/>
        <v>0</v>
      </c>
      <c r="AO32" s="176" t="str">
        <f t="shared" si="40"/>
        <v>0</v>
      </c>
      <c r="AP32" s="175" t="str">
        <f t="shared" si="20"/>
        <v>0</v>
      </c>
      <c r="AQ32" s="175" t="str">
        <f t="shared" si="21"/>
        <v>0</v>
      </c>
      <c r="AR32" s="175" t="str">
        <f t="shared" si="22"/>
        <v>0</v>
      </c>
      <c r="AS32" s="175" t="str">
        <f t="shared" si="23"/>
        <v>0</v>
      </c>
      <c r="AT32" s="175" t="str">
        <f t="shared" si="24"/>
        <v>0</v>
      </c>
      <c r="AU32" s="175" t="str">
        <f t="shared" si="25"/>
        <v>0</v>
      </c>
      <c r="AV32" s="175" t="str">
        <f t="shared" si="26"/>
        <v>0</v>
      </c>
      <c r="AW32" s="176" t="str">
        <f t="shared" si="41"/>
        <v>0</v>
      </c>
      <c r="AX32">
        <f>'Results QCM'!F46</f>
        <v>20</v>
      </c>
    </row>
    <row r="33" spans="2:50" x14ac:dyDescent="0.25">
      <c r="B33" s="223">
        <v>30</v>
      </c>
      <c r="C33" s="224" t="str">
        <f>'3. Scénario'!I35</f>
        <v>C11</v>
      </c>
      <c r="D33" s="224" t="str">
        <f>'3. Scénario'!J35</f>
        <v>AC1114</v>
      </c>
      <c r="E33" s="78" t="str">
        <f>'3. Scénario'!K35</f>
        <v>Identifier le site et le lieu de l’intervention</v>
      </c>
      <c r="F33" s="97" t="str">
        <f>'3. Scénario'!L35</f>
        <v>La sécurité des biens et des personnes est prise en compte</v>
      </c>
      <c r="G33" s="202" t="str">
        <f t="shared" si="0"/>
        <v/>
      </c>
      <c r="H33" s="201" t="str">
        <f t="shared" si="1"/>
        <v>X</v>
      </c>
      <c r="I33" s="98">
        <f>'3. Scénario'!N35</f>
        <v>3.1300000000000001E-2</v>
      </c>
      <c r="J33" s="99">
        <f>'3. Scénario'!O35</f>
        <v>0</v>
      </c>
      <c r="K33" s="178">
        <f t="shared" si="27"/>
        <v>1</v>
      </c>
      <c r="L33" s="180">
        <f t="shared" si="2"/>
        <v>3.1300000000000001E-2</v>
      </c>
      <c r="M33" s="179">
        <f t="shared" si="28"/>
        <v>0</v>
      </c>
      <c r="N33" s="174" t="str">
        <f t="shared" si="4"/>
        <v>0</v>
      </c>
      <c r="O33" s="175" t="str">
        <f t="shared" si="5"/>
        <v>0</v>
      </c>
      <c r="P33" s="175">
        <f t="shared" si="6"/>
        <v>1.5599999999999999E-2</v>
      </c>
      <c r="Q33" s="176" t="e">
        <f t="shared" si="29"/>
        <v>#DIV/0!</v>
      </c>
      <c r="R33" s="175" t="str">
        <f t="shared" si="7"/>
        <v>0</v>
      </c>
      <c r="S33" s="176" t="str">
        <f t="shared" si="30"/>
        <v>0</v>
      </c>
      <c r="T33" s="175" t="str">
        <f t="shared" si="8"/>
        <v>0</v>
      </c>
      <c r="U33" s="176" t="str">
        <f t="shared" si="31"/>
        <v>0</v>
      </c>
      <c r="V33" s="175" t="str">
        <f t="shared" si="9"/>
        <v>0</v>
      </c>
      <c r="W33" s="176" t="str">
        <f t="shared" si="32"/>
        <v>0</v>
      </c>
      <c r="X33" s="175" t="str">
        <f t="shared" si="10"/>
        <v>0</v>
      </c>
      <c r="Y33" s="176" t="str">
        <f t="shared" si="33"/>
        <v>0</v>
      </c>
      <c r="Z33" s="175" t="str">
        <f t="shared" si="11"/>
        <v>0</v>
      </c>
      <c r="AA33" s="176" t="str">
        <f t="shared" si="34"/>
        <v>0</v>
      </c>
      <c r="AB33" s="175" t="str">
        <f t="shared" si="12"/>
        <v>0</v>
      </c>
      <c r="AC33" s="176" t="str">
        <f t="shared" si="35"/>
        <v>0</v>
      </c>
      <c r="AD33" s="175" t="str">
        <f t="shared" si="13"/>
        <v>0</v>
      </c>
      <c r="AE33" s="176" t="str">
        <f t="shared" si="36"/>
        <v>0</v>
      </c>
      <c r="AF33" s="175" t="str">
        <f t="shared" si="14"/>
        <v>0</v>
      </c>
      <c r="AG33" s="176" t="str">
        <f t="shared" si="37"/>
        <v>0</v>
      </c>
      <c r="AH33" s="175" t="str">
        <f t="shared" si="15"/>
        <v>0</v>
      </c>
      <c r="AI33" s="176" t="str">
        <f t="shared" si="38"/>
        <v>0</v>
      </c>
      <c r="AJ33" s="175" t="str">
        <f t="shared" si="16"/>
        <v>0</v>
      </c>
      <c r="AK33" s="175" t="str">
        <f t="shared" si="17"/>
        <v>0</v>
      </c>
      <c r="AL33" s="175" t="str">
        <f t="shared" si="18"/>
        <v>0</v>
      </c>
      <c r="AM33" s="176" t="str">
        <f t="shared" si="39"/>
        <v>0</v>
      </c>
      <c r="AN33" s="175" t="str">
        <f t="shared" si="19"/>
        <v>0</v>
      </c>
      <c r="AO33" s="176" t="str">
        <f t="shared" si="40"/>
        <v>0</v>
      </c>
      <c r="AP33" s="175" t="str">
        <f t="shared" si="20"/>
        <v>0</v>
      </c>
      <c r="AQ33" s="175" t="str">
        <f t="shared" si="21"/>
        <v>0</v>
      </c>
      <c r="AR33" s="175" t="str">
        <f t="shared" si="22"/>
        <v>0</v>
      </c>
      <c r="AS33" s="175" t="str">
        <f t="shared" si="23"/>
        <v>0</v>
      </c>
      <c r="AT33" s="175" t="str">
        <f t="shared" si="24"/>
        <v>0</v>
      </c>
      <c r="AU33" s="175" t="str">
        <f t="shared" si="25"/>
        <v>0</v>
      </c>
      <c r="AV33" s="175" t="str">
        <f t="shared" si="26"/>
        <v>0</v>
      </c>
      <c r="AW33" s="176" t="str">
        <f t="shared" si="41"/>
        <v>0</v>
      </c>
      <c r="AX33">
        <f>'Results QCM'!F47</f>
        <v>20</v>
      </c>
    </row>
    <row r="34" spans="2:50" x14ac:dyDescent="0.25">
      <c r="B34" s="223">
        <v>31</v>
      </c>
      <c r="C34" s="224" t="str">
        <f>'3. Scénario'!I36</f>
        <v>C11</v>
      </c>
      <c r="D34" s="224" t="str">
        <f>'3. Scénario'!J36</f>
        <v>AC1121</v>
      </c>
      <c r="E34" s="78" t="str">
        <f>'3. Scénario'!K36</f>
        <v>Constater la défaillance</v>
      </c>
      <c r="F34" s="97" t="str">
        <f>'3. Scénario'!L36</f>
        <v>L’analyse des données technique de l’installation est effectuée</v>
      </c>
      <c r="G34" s="202" t="str">
        <f t="shared" si="0"/>
        <v/>
      </c>
      <c r="H34" s="201" t="str">
        <f t="shared" si="1"/>
        <v>X</v>
      </c>
      <c r="I34" s="98">
        <f>'3. Scénario'!N36</f>
        <v>3.1300000000000001E-2</v>
      </c>
      <c r="J34" s="99">
        <f>'3. Scénario'!O36</f>
        <v>0</v>
      </c>
      <c r="K34" s="178">
        <f t="shared" si="27"/>
        <v>1</v>
      </c>
      <c r="L34" s="180">
        <f t="shared" si="2"/>
        <v>3.1300000000000001E-2</v>
      </c>
      <c r="M34" s="179">
        <f t="shared" si="28"/>
        <v>0</v>
      </c>
      <c r="N34" s="174" t="str">
        <f t="shared" si="4"/>
        <v>0</v>
      </c>
      <c r="O34" s="175" t="str">
        <f t="shared" si="5"/>
        <v>0</v>
      </c>
      <c r="P34" s="175" t="str">
        <f t="shared" si="6"/>
        <v>0</v>
      </c>
      <c r="Q34" s="176" t="str">
        <f t="shared" si="29"/>
        <v>0</v>
      </c>
      <c r="R34" s="175">
        <f t="shared" si="7"/>
        <v>1.5599999999999999E-2</v>
      </c>
      <c r="S34" s="176" t="e">
        <f t="shared" si="30"/>
        <v>#DIV/0!</v>
      </c>
      <c r="T34" s="175" t="str">
        <f t="shared" si="8"/>
        <v>0</v>
      </c>
      <c r="U34" s="176" t="str">
        <f t="shared" si="31"/>
        <v>0</v>
      </c>
      <c r="V34" s="175" t="str">
        <f t="shared" si="9"/>
        <v>0</v>
      </c>
      <c r="W34" s="176" t="str">
        <f t="shared" si="32"/>
        <v>0</v>
      </c>
      <c r="X34" s="175" t="str">
        <f t="shared" si="10"/>
        <v>0</v>
      </c>
      <c r="Y34" s="176" t="str">
        <f t="shared" si="33"/>
        <v>0</v>
      </c>
      <c r="Z34" s="175" t="str">
        <f t="shared" si="11"/>
        <v>0</v>
      </c>
      <c r="AA34" s="176" t="str">
        <f t="shared" si="34"/>
        <v>0</v>
      </c>
      <c r="AB34" s="175" t="str">
        <f t="shared" si="12"/>
        <v>0</v>
      </c>
      <c r="AC34" s="176" t="str">
        <f t="shared" si="35"/>
        <v>0</v>
      </c>
      <c r="AD34" s="175" t="str">
        <f t="shared" si="13"/>
        <v>0</v>
      </c>
      <c r="AE34" s="176" t="str">
        <f t="shared" si="36"/>
        <v>0</v>
      </c>
      <c r="AF34" s="175" t="str">
        <f t="shared" si="14"/>
        <v>0</v>
      </c>
      <c r="AG34" s="176" t="str">
        <f t="shared" si="37"/>
        <v>0</v>
      </c>
      <c r="AH34" s="175" t="str">
        <f t="shared" si="15"/>
        <v>0</v>
      </c>
      <c r="AI34" s="176" t="str">
        <f t="shared" si="38"/>
        <v>0</v>
      </c>
      <c r="AJ34" s="175" t="str">
        <f t="shared" si="16"/>
        <v>0</v>
      </c>
      <c r="AK34" s="175" t="str">
        <f t="shared" si="17"/>
        <v>0</v>
      </c>
      <c r="AL34" s="175" t="str">
        <f t="shared" si="18"/>
        <v>0</v>
      </c>
      <c r="AM34" s="176" t="str">
        <f t="shared" si="39"/>
        <v>0</v>
      </c>
      <c r="AN34" s="175" t="str">
        <f t="shared" si="19"/>
        <v>0</v>
      </c>
      <c r="AO34" s="176" t="str">
        <f t="shared" si="40"/>
        <v>0</v>
      </c>
      <c r="AP34" s="175" t="str">
        <f t="shared" si="20"/>
        <v>0</v>
      </c>
      <c r="AQ34" s="175" t="str">
        <f t="shared" si="21"/>
        <v>0</v>
      </c>
      <c r="AR34" s="175" t="str">
        <f t="shared" si="22"/>
        <v>0</v>
      </c>
      <c r="AS34" s="175" t="str">
        <f t="shared" si="23"/>
        <v>0</v>
      </c>
      <c r="AT34" s="175" t="str">
        <f t="shared" si="24"/>
        <v>0</v>
      </c>
      <c r="AU34" s="175" t="str">
        <f t="shared" si="25"/>
        <v>0</v>
      </c>
      <c r="AV34" s="175" t="str">
        <f t="shared" si="26"/>
        <v>0</v>
      </c>
      <c r="AW34" s="176" t="str">
        <f t="shared" si="41"/>
        <v>0</v>
      </c>
      <c r="AX34">
        <f>'Results QCM'!F48</f>
        <v>20</v>
      </c>
    </row>
    <row r="35" spans="2:50" x14ac:dyDescent="0.25">
      <c r="B35" s="223">
        <v>32</v>
      </c>
      <c r="C35" s="224" t="str">
        <f>'3. Scénario'!I37</f>
        <v>C11</v>
      </c>
      <c r="D35" s="224" t="str">
        <f>'3. Scénario'!J37</f>
        <v>AC1121</v>
      </c>
      <c r="E35" s="78" t="str">
        <f>'3. Scénario'!K37</f>
        <v>Constater la défaillance</v>
      </c>
      <c r="F35" s="97" t="str">
        <f>'3. Scénario'!L37</f>
        <v>L’analyse des données technique de l’installation est effectuée</v>
      </c>
      <c r="G35" s="202" t="str">
        <f t="shared" si="0"/>
        <v/>
      </c>
      <c r="H35" s="201" t="str">
        <f t="shared" si="1"/>
        <v>X</v>
      </c>
      <c r="I35" s="98">
        <f>'3. Scénario'!N37</f>
        <v>3.1300000000000001E-2</v>
      </c>
      <c r="J35" s="99">
        <f>'3. Scénario'!O37</f>
        <v>0</v>
      </c>
      <c r="K35" s="178">
        <f t="shared" si="27"/>
        <v>1</v>
      </c>
      <c r="L35" s="180">
        <f t="shared" si="2"/>
        <v>3.1300000000000001E-2</v>
      </c>
      <c r="M35" s="179">
        <f t="shared" si="28"/>
        <v>0</v>
      </c>
      <c r="N35" s="174" t="str">
        <f t="shared" si="4"/>
        <v>0</v>
      </c>
      <c r="O35" s="175" t="str">
        <f t="shared" si="5"/>
        <v>0</v>
      </c>
      <c r="P35" s="175" t="str">
        <f t="shared" si="6"/>
        <v>0</v>
      </c>
      <c r="Q35" s="176" t="str">
        <f t="shared" si="29"/>
        <v>0</v>
      </c>
      <c r="R35" s="175">
        <f t="shared" si="7"/>
        <v>1.5599999999999999E-2</v>
      </c>
      <c r="S35" s="176" t="e">
        <f t="shared" si="30"/>
        <v>#DIV/0!</v>
      </c>
      <c r="T35" s="175" t="str">
        <f t="shared" si="8"/>
        <v>0</v>
      </c>
      <c r="U35" s="176" t="str">
        <f t="shared" si="31"/>
        <v>0</v>
      </c>
      <c r="V35" s="175" t="str">
        <f t="shared" si="9"/>
        <v>0</v>
      </c>
      <c r="W35" s="176" t="str">
        <f t="shared" si="32"/>
        <v>0</v>
      </c>
      <c r="X35" s="175" t="str">
        <f t="shared" si="10"/>
        <v>0</v>
      </c>
      <c r="Y35" s="176" t="str">
        <f t="shared" si="33"/>
        <v>0</v>
      </c>
      <c r="Z35" s="175" t="str">
        <f t="shared" si="11"/>
        <v>0</v>
      </c>
      <c r="AA35" s="176" t="str">
        <f t="shared" si="34"/>
        <v>0</v>
      </c>
      <c r="AB35" s="175" t="str">
        <f t="shared" si="12"/>
        <v>0</v>
      </c>
      <c r="AC35" s="176" t="str">
        <f t="shared" si="35"/>
        <v>0</v>
      </c>
      <c r="AD35" s="175" t="str">
        <f t="shared" si="13"/>
        <v>0</v>
      </c>
      <c r="AE35" s="176" t="str">
        <f t="shared" si="36"/>
        <v>0</v>
      </c>
      <c r="AF35" s="175" t="str">
        <f t="shared" si="14"/>
        <v>0</v>
      </c>
      <c r="AG35" s="176" t="str">
        <f t="shared" si="37"/>
        <v>0</v>
      </c>
      <c r="AH35" s="175" t="str">
        <f t="shared" si="15"/>
        <v>0</v>
      </c>
      <c r="AI35" s="176" t="str">
        <f t="shared" si="38"/>
        <v>0</v>
      </c>
      <c r="AJ35" s="175" t="str">
        <f t="shared" si="16"/>
        <v>0</v>
      </c>
      <c r="AK35" s="175" t="str">
        <f t="shared" si="17"/>
        <v>0</v>
      </c>
      <c r="AL35" s="175" t="str">
        <f t="shared" si="18"/>
        <v>0</v>
      </c>
      <c r="AM35" s="176" t="str">
        <f t="shared" si="39"/>
        <v>0</v>
      </c>
      <c r="AN35" s="175" t="str">
        <f t="shared" si="19"/>
        <v>0</v>
      </c>
      <c r="AO35" s="176" t="str">
        <f t="shared" si="40"/>
        <v>0</v>
      </c>
      <c r="AP35" s="175" t="str">
        <f t="shared" si="20"/>
        <v>0</v>
      </c>
      <c r="AQ35" s="175" t="str">
        <f t="shared" si="21"/>
        <v>0</v>
      </c>
      <c r="AR35" s="175" t="str">
        <f t="shared" si="22"/>
        <v>0</v>
      </c>
      <c r="AS35" s="175" t="str">
        <f t="shared" si="23"/>
        <v>0</v>
      </c>
      <c r="AT35" s="175" t="str">
        <f t="shared" si="24"/>
        <v>0</v>
      </c>
      <c r="AU35" s="175" t="str">
        <f t="shared" si="25"/>
        <v>0</v>
      </c>
      <c r="AV35" s="175" t="str">
        <f t="shared" si="26"/>
        <v>0</v>
      </c>
      <c r="AW35" s="176" t="str">
        <f t="shared" si="41"/>
        <v>0</v>
      </c>
      <c r="AX35">
        <f>'Results QCM'!F49</f>
        <v>20</v>
      </c>
    </row>
    <row r="36" spans="2:50" x14ac:dyDescent="0.25">
      <c r="B36" s="223">
        <v>33</v>
      </c>
      <c r="C36" s="224" t="str">
        <f>'3. Scénario'!I38</f>
        <v>C11</v>
      </c>
      <c r="D36" s="224" t="str">
        <f>'3. Scénario'!J38</f>
        <v>AC1233</v>
      </c>
      <c r="E36" s="78" t="str">
        <f>'3. Scénario'!K38</f>
        <v>Compléter les documents techniques et administratifs</v>
      </c>
      <c r="F36" s="97" t="str">
        <f>'3. Scénario'!L38</f>
        <v>Le dossier technique est mis à jour</v>
      </c>
      <c r="G36" s="202" t="str">
        <f t="shared" si="0"/>
        <v/>
      </c>
      <c r="H36" s="201" t="str">
        <f t="shared" si="1"/>
        <v>X</v>
      </c>
      <c r="I36" s="98">
        <f>'3. Scénario'!N38</f>
        <v>3.1300000000000001E-2</v>
      </c>
      <c r="J36" s="99">
        <f>'3. Scénario'!O38</f>
        <v>0</v>
      </c>
      <c r="K36" s="178">
        <f t="shared" si="27"/>
        <v>1</v>
      </c>
      <c r="L36" s="180">
        <f t="shared" si="2"/>
        <v>3.1300000000000001E-2</v>
      </c>
      <c r="M36" s="179">
        <f t="shared" si="28"/>
        <v>0</v>
      </c>
      <c r="N36" s="174" t="str">
        <f t="shared" si="4"/>
        <v>0</v>
      </c>
      <c r="O36" s="175" t="str">
        <f t="shared" si="5"/>
        <v>0</v>
      </c>
      <c r="P36" s="175" t="str">
        <f t="shared" si="6"/>
        <v>0</v>
      </c>
      <c r="Q36" s="176" t="str">
        <f t="shared" si="29"/>
        <v>0</v>
      </c>
      <c r="R36" s="175" t="str">
        <f t="shared" si="7"/>
        <v>0</v>
      </c>
      <c r="S36" s="176" t="str">
        <f t="shared" si="30"/>
        <v>0</v>
      </c>
      <c r="T36" s="175" t="str">
        <f t="shared" si="8"/>
        <v>0</v>
      </c>
      <c r="U36" s="176" t="str">
        <f t="shared" si="31"/>
        <v>0</v>
      </c>
      <c r="V36" s="175">
        <f t="shared" si="9"/>
        <v>1.5599999999999999E-2</v>
      </c>
      <c r="W36" s="176" t="e">
        <f t="shared" si="32"/>
        <v>#DIV/0!</v>
      </c>
      <c r="X36" s="175" t="str">
        <f t="shared" si="10"/>
        <v>0</v>
      </c>
      <c r="Y36" s="176" t="str">
        <f t="shared" si="33"/>
        <v>0</v>
      </c>
      <c r="Z36" s="175" t="str">
        <f t="shared" si="11"/>
        <v>0</v>
      </c>
      <c r="AA36" s="176" t="str">
        <f xml:space="preserve"> IF(Z36&lt;&gt;"0",(K36*Z36/Z45),"0")</f>
        <v>0</v>
      </c>
      <c r="AB36" s="175" t="str">
        <f t="shared" si="12"/>
        <v>0</v>
      </c>
      <c r="AC36" s="176" t="str">
        <f t="shared" si="35"/>
        <v>0</v>
      </c>
      <c r="AD36" s="175" t="str">
        <f t="shared" si="13"/>
        <v>0</v>
      </c>
      <c r="AE36" s="176" t="str">
        <f t="shared" si="36"/>
        <v>0</v>
      </c>
      <c r="AF36" s="175" t="str">
        <f t="shared" si="14"/>
        <v>0</v>
      </c>
      <c r="AG36" s="176" t="str">
        <f t="shared" si="37"/>
        <v>0</v>
      </c>
      <c r="AH36" s="175" t="str">
        <f t="shared" si="15"/>
        <v>0</v>
      </c>
      <c r="AI36" s="176" t="str">
        <f t="shared" si="38"/>
        <v>0</v>
      </c>
      <c r="AJ36" s="175" t="str">
        <f t="shared" si="16"/>
        <v>0</v>
      </c>
      <c r="AK36" s="175" t="str">
        <f t="shared" si="17"/>
        <v>0</v>
      </c>
      <c r="AL36" s="175" t="str">
        <f t="shared" si="18"/>
        <v>0</v>
      </c>
      <c r="AM36" s="176" t="str">
        <f t="shared" si="39"/>
        <v>0</v>
      </c>
      <c r="AN36" s="175" t="str">
        <f t="shared" si="19"/>
        <v>0</v>
      </c>
      <c r="AO36" s="176" t="str">
        <f t="shared" si="40"/>
        <v>0</v>
      </c>
      <c r="AP36" s="175" t="str">
        <f t="shared" si="20"/>
        <v>0</v>
      </c>
      <c r="AQ36" s="175" t="str">
        <f t="shared" si="21"/>
        <v>0</v>
      </c>
      <c r="AR36" s="175" t="str">
        <f t="shared" si="22"/>
        <v>0</v>
      </c>
      <c r="AS36" s="175" t="str">
        <f t="shared" si="23"/>
        <v>0</v>
      </c>
      <c r="AT36" s="175" t="str">
        <f t="shared" si="24"/>
        <v>0</v>
      </c>
      <c r="AU36" s="175" t="str">
        <f t="shared" si="25"/>
        <v>0</v>
      </c>
      <c r="AV36" s="175" t="str">
        <f t="shared" si="26"/>
        <v>0</v>
      </c>
      <c r="AW36" s="176" t="str">
        <f t="shared" si="41"/>
        <v>0</v>
      </c>
      <c r="AX36">
        <f>'Results QCM'!F50</f>
        <v>20</v>
      </c>
    </row>
    <row r="37" spans="2:50" x14ac:dyDescent="0.25">
      <c r="B37" s="223">
        <v>34</v>
      </c>
      <c r="C37" s="224" t="str">
        <f>'3. Scénario'!I39</f>
        <v>C11</v>
      </c>
      <c r="D37" s="224" t="str">
        <f>'3. Scénario'!J39</f>
        <v>AC1121</v>
      </c>
      <c r="E37" s="78" t="str">
        <f>'3. Scénario'!K39</f>
        <v>Constater la défaillance</v>
      </c>
      <c r="F37" s="97" t="str">
        <f>'3. Scénario'!L39</f>
        <v>L’analyse des données technique de l’installation est effectuée</v>
      </c>
      <c r="G37" s="202" t="str">
        <f t="shared" si="0"/>
        <v/>
      </c>
      <c r="H37" s="201" t="str">
        <f t="shared" si="1"/>
        <v>X</v>
      </c>
      <c r="I37" s="98">
        <f>'3. Scénario'!N39</f>
        <v>4.6800000000000001E-2</v>
      </c>
      <c r="J37" s="99">
        <f>'3. Scénario'!O39</f>
        <v>0</v>
      </c>
      <c r="K37" s="178">
        <f t="shared" si="27"/>
        <v>1</v>
      </c>
      <c r="L37" s="180">
        <f t="shared" si="2"/>
        <v>4.6800000000000001E-2</v>
      </c>
      <c r="M37" s="179">
        <f t="shared" si="28"/>
        <v>0</v>
      </c>
      <c r="N37" s="174" t="str">
        <f t="shared" si="4"/>
        <v>0</v>
      </c>
      <c r="O37" s="175" t="str">
        <f t="shared" si="5"/>
        <v>0</v>
      </c>
      <c r="P37" s="175" t="str">
        <f t="shared" si="6"/>
        <v>0</v>
      </c>
      <c r="Q37" s="176" t="str">
        <f t="shared" si="29"/>
        <v>0</v>
      </c>
      <c r="R37" s="175">
        <f t="shared" si="7"/>
        <v>1.5599999999999999E-2</v>
      </c>
      <c r="S37" s="176" t="e">
        <f t="shared" si="30"/>
        <v>#DIV/0!</v>
      </c>
      <c r="T37" s="175" t="str">
        <f t="shared" si="8"/>
        <v>0</v>
      </c>
      <c r="U37" s="176" t="str">
        <f t="shared" si="31"/>
        <v>0</v>
      </c>
      <c r="V37" s="175" t="str">
        <f t="shared" si="9"/>
        <v>0</v>
      </c>
      <c r="W37" s="176" t="str">
        <f t="shared" si="32"/>
        <v>0</v>
      </c>
      <c r="X37" s="175" t="str">
        <f t="shared" si="10"/>
        <v>0</v>
      </c>
      <c r="Y37" s="176" t="str">
        <f t="shared" si="33"/>
        <v>0</v>
      </c>
      <c r="Z37" s="175" t="str">
        <f t="shared" si="11"/>
        <v>0</v>
      </c>
      <c r="AA37" s="176" t="str">
        <f xml:space="preserve"> IF(Z37&lt;&gt;"0",(K37*Z37/Z76),"0")</f>
        <v>0</v>
      </c>
      <c r="AB37" s="175" t="str">
        <f t="shared" si="12"/>
        <v>0</v>
      </c>
      <c r="AC37" s="176" t="str">
        <f t="shared" si="35"/>
        <v>0</v>
      </c>
      <c r="AD37" s="175" t="str">
        <f t="shared" si="13"/>
        <v>0</v>
      </c>
      <c r="AE37" s="176" t="str">
        <f t="shared" si="36"/>
        <v>0</v>
      </c>
      <c r="AF37" s="175" t="str">
        <f t="shared" si="14"/>
        <v>0</v>
      </c>
      <c r="AG37" s="176" t="str">
        <f t="shared" si="37"/>
        <v>0</v>
      </c>
      <c r="AH37" s="175" t="str">
        <f t="shared" si="15"/>
        <v>0</v>
      </c>
      <c r="AI37" s="176" t="str">
        <f t="shared" si="38"/>
        <v>0</v>
      </c>
      <c r="AJ37" s="175" t="str">
        <f t="shared" si="16"/>
        <v>0</v>
      </c>
      <c r="AK37" s="175" t="str">
        <f t="shared" si="17"/>
        <v>0</v>
      </c>
      <c r="AL37" s="175" t="str">
        <f t="shared" si="18"/>
        <v>0</v>
      </c>
      <c r="AM37" s="176" t="str">
        <f t="shared" si="39"/>
        <v>0</v>
      </c>
      <c r="AN37" s="175" t="str">
        <f t="shared" si="19"/>
        <v>0</v>
      </c>
      <c r="AO37" s="176" t="str">
        <f t="shared" si="40"/>
        <v>0</v>
      </c>
      <c r="AP37" s="175" t="str">
        <f t="shared" si="20"/>
        <v>0</v>
      </c>
      <c r="AQ37" s="175" t="str">
        <f t="shared" si="21"/>
        <v>0</v>
      </c>
      <c r="AR37" s="175" t="str">
        <f t="shared" si="22"/>
        <v>0</v>
      </c>
      <c r="AS37" s="175" t="str">
        <f t="shared" si="23"/>
        <v>0</v>
      </c>
      <c r="AT37" s="175" t="str">
        <f t="shared" si="24"/>
        <v>0</v>
      </c>
      <c r="AU37" s="175" t="str">
        <f t="shared" si="25"/>
        <v>0</v>
      </c>
      <c r="AV37" s="175" t="str">
        <f t="shared" si="26"/>
        <v>0</v>
      </c>
      <c r="AW37" s="176" t="str">
        <f t="shared" si="41"/>
        <v>0</v>
      </c>
      <c r="AX37">
        <f>'Results QCM'!F51</f>
        <v>30</v>
      </c>
    </row>
    <row r="38" spans="2:50" x14ac:dyDescent="0.25">
      <c r="B38" s="223">
        <v>35</v>
      </c>
      <c r="C38" s="224" t="str">
        <f>'3. Scénario'!I40</f>
        <v>C12</v>
      </c>
      <c r="D38" s="224" t="str">
        <f>'3. Scénario'!J40</f>
        <v>AC1113</v>
      </c>
      <c r="E38" s="78" t="str">
        <f>'3. Scénario'!K40</f>
        <v>Identifier le site et le lieu de l’intervention</v>
      </c>
      <c r="F38" s="97" t="str">
        <f>'3. Scénario'!L40</f>
        <v>L’intervention est identifiée dans le cadre du contrat de maintenance</v>
      </c>
      <c r="G38" s="202" t="str">
        <f t="shared" si="0"/>
        <v/>
      </c>
      <c r="H38" s="201" t="str">
        <f t="shared" si="1"/>
        <v>X</v>
      </c>
      <c r="I38" s="98">
        <f>'3. Scénario'!N40</f>
        <v>0</v>
      </c>
      <c r="J38" s="99">
        <f>'3. Scénario'!O40</f>
        <v>0.2142</v>
      </c>
      <c r="K38" s="178">
        <f t="shared" si="27"/>
        <v>1</v>
      </c>
      <c r="L38" s="180">
        <f t="shared" si="2"/>
        <v>0</v>
      </c>
      <c r="M38" s="179">
        <f t="shared" si="28"/>
        <v>0.2142</v>
      </c>
      <c r="N38" s="174">
        <f t="shared" si="4"/>
        <v>1.5599999999999999E-2</v>
      </c>
      <c r="O38" s="175">
        <f t="shared" si="5"/>
        <v>0.25</v>
      </c>
      <c r="P38" s="175" t="str">
        <f t="shared" si="6"/>
        <v>0</v>
      </c>
      <c r="Q38" s="176" t="str">
        <f t="shared" si="29"/>
        <v>0</v>
      </c>
      <c r="R38" s="175" t="str">
        <f t="shared" si="7"/>
        <v>0</v>
      </c>
      <c r="S38" s="176" t="str">
        <f t="shared" si="30"/>
        <v>0</v>
      </c>
      <c r="T38" s="175" t="str">
        <f t="shared" si="8"/>
        <v>0</v>
      </c>
      <c r="U38" s="176" t="str">
        <f t="shared" si="31"/>
        <v>0</v>
      </c>
      <c r="V38" s="175" t="str">
        <f t="shared" si="9"/>
        <v>0</v>
      </c>
      <c r="W38" s="176" t="str">
        <f t="shared" si="32"/>
        <v>0</v>
      </c>
      <c r="X38" s="175" t="str">
        <f t="shared" si="10"/>
        <v>0</v>
      </c>
      <c r="Y38" s="176" t="str">
        <f t="shared" si="33"/>
        <v>0</v>
      </c>
      <c r="Z38" s="175" t="str">
        <f t="shared" si="11"/>
        <v>0</v>
      </c>
      <c r="AA38" s="176" t="str">
        <f xml:space="preserve"> IF(Z38&lt;&gt;"0",(K38*Z38/Z77),"0")</f>
        <v>0</v>
      </c>
      <c r="AB38" s="175" t="str">
        <f t="shared" si="12"/>
        <v>0</v>
      </c>
      <c r="AC38" s="176" t="str">
        <f t="shared" si="35"/>
        <v>0</v>
      </c>
      <c r="AD38" s="175" t="str">
        <f t="shared" si="13"/>
        <v>0</v>
      </c>
      <c r="AE38" s="176" t="str">
        <f t="shared" si="36"/>
        <v>0</v>
      </c>
      <c r="AF38" s="175" t="str">
        <f t="shared" si="14"/>
        <v>0</v>
      </c>
      <c r="AG38" s="176" t="str">
        <f t="shared" si="37"/>
        <v>0</v>
      </c>
      <c r="AH38" s="175" t="str">
        <f t="shared" si="15"/>
        <v>0</v>
      </c>
      <c r="AI38" s="176" t="str">
        <f t="shared" si="38"/>
        <v>0</v>
      </c>
      <c r="AJ38" s="175" t="str">
        <f t="shared" si="16"/>
        <v>0</v>
      </c>
      <c r="AK38" s="175" t="str">
        <f t="shared" si="17"/>
        <v>0</v>
      </c>
      <c r="AL38" s="175" t="str">
        <f t="shared" si="18"/>
        <v>0</v>
      </c>
      <c r="AM38" s="176" t="str">
        <f t="shared" si="39"/>
        <v>0</v>
      </c>
      <c r="AN38" s="175" t="str">
        <f t="shared" si="19"/>
        <v>0</v>
      </c>
      <c r="AO38" s="176" t="str">
        <f t="shared" si="40"/>
        <v>0</v>
      </c>
      <c r="AP38" s="175" t="str">
        <f t="shared" si="20"/>
        <v>0</v>
      </c>
      <c r="AQ38" s="175" t="str">
        <f t="shared" si="21"/>
        <v>0</v>
      </c>
      <c r="AR38" s="175" t="str">
        <f t="shared" si="22"/>
        <v>0</v>
      </c>
      <c r="AS38" s="175" t="str">
        <f t="shared" si="23"/>
        <v>0</v>
      </c>
      <c r="AT38" s="175" t="str">
        <f t="shared" si="24"/>
        <v>0</v>
      </c>
      <c r="AU38" s="175" t="str">
        <f t="shared" si="25"/>
        <v>0</v>
      </c>
      <c r="AV38" s="175" t="str">
        <f t="shared" si="26"/>
        <v>0</v>
      </c>
      <c r="AW38" s="176" t="str">
        <f t="shared" si="41"/>
        <v>0</v>
      </c>
      <c r="AX38">
        <f>'Results QCM'!F52</f>
        <v>30</v>
      </c>
    </row>
    <row r="39" spans="2:50" x14ac:dyDescent="0.25">
      <c r="B39" s="223">
        <v>36</v>
      </c>
      <c r="C39" s="224" t="str">
        <f>'3. Scénario'!I41</f>
        <v>C12</v>
      </c>
      <c r="D39" s="224" t="str">
        <f>'3. Scénario'!J41</f>
        <v>AC1121</v>
      </c>
      <c r="E39" s="78" t="str">
        <f>'3. Scénario'!K41</f>
        <v>Constater la défaillance</v>
      </c>
      <c r="F39" s="97" t="str">
        <f>'3. Scénario'!L41</f>
        <v>L’analyse des données technique de l’installation est effectuée</v>
      </c>
      <c r="G39" s="202" t="str">
        <f t="shared" si="0"/>
        <v/>
      </c>
      <c r="H39" s="201" t="str">
        <f t="shared" si="1"/>
        <v>X</v>
      </c>
      <c r="I39" s="98">
        <f>'3. Scénario'!N41</f>
        <v>0</v>
      </c>
      <c r="J39" s="99">
        <f>'3. Scénario'!O41</f>
        <v>0.2142</v>
      </c>
      <c r="K39" s="178">
        <f t="shared" si="27"/>
        <v>1</v>
      </c>
      <c r="L39" s="180">
        <f t="shared" si="2"/>
        <v>0</v>
      </c>
      <c r="M39" s="179">
        <f t="shared" si="28"/>
        <v>0.2142</v>
      </c>
      <c r="N39" s="174" t="str">
        <f t="shared" si="4"/>
        <v>0</v>
      </c>
      <c r="O39" s="175" t="str">
        <f t="shared" si="5"/>
        <v>0</v>
      </c>
      <c r="P39" s="175" t="str">
        <f t="shared" si="6"/>
        <v>0</v>
      </c>
      <c r="Q39" s="176" t="str">
        <f t="shared" si="29"/>
        <v>0</v>
      </c>
      <c r="R39" s="175">
        <f t="shared" si="7"/>
        <v>1.5599999999999999E-2</v>
      </c>
      <c r="S39" s="176" t="e">
        <f t="shared" si="30"/>
        <v>#DIV/0!</v>
      </c>
      <c r="T39" s="175" t="str">
        <f t="shared" si="8"/>
        <v>0</v>
      </c>
      <c r="U39" s="176" t="str">
        <f t="shared" si="31"/>
        <v>0</v>
      </c>
      <c r="V39" s="175" t="str">
        <f t="shared" si="9"/>
        <v>0</v>
      </c>
      <c r="W39" s="176" t="str">
        <f t="shared" si="32"/>
        <v>0</v>
      </c>
      <c r="X39" s="175" t="str">
        <f t="shared" si="10"/>
        <v>0</v>
      </c>
      <c r="Y39" s="176" t="str">
        <f t="shared" si="33"/>
        <v>0</v>
      </c>
      <c r="Z39" s="175" t="str">
        <f t="shared" si="11"/>
        <v>0</v>
      </c>
      <c r="AA39" s="176" t="str">
        <f xml:space="preserve"> IF(Z39&lt;&gt;"0",(K39*Z39/Z78),"0")</f>
        <v>0</v>
      </c>
      <c r="AB39" s="175" t="str">
        <f t="shared" si="12"/>
        <v>0</v>
      </c>
      <c r="AC39" s="176" t="str">
        <f t="shared" si="35"/>
        <v>0</v>
      </c>
      <c r="AD39" s="175" t="str">
        <f t="shared" si="13"/>
        <v>0</v>
      </c>
      <c r="AE39" s="176" t="str">
        <f t="shared" si="36"/>
        <v>0</v>
      </c>
      <c r="AF39" s="175" t="str">
        <f t="shared" si="14"/>
        <v>0</v>
      </c>
      <c r="AG39" s="176" t="str">
        <f t="shared" si="37"/>
        <v>0</v>
      </c>
      <c r="AH39" s="175" t="str">
        <f t="shared" si="15"/>
        <v>0</v>
      </c>
      <c r="AI39" s="176" t="str">
        <f t="shared" si="38"/>
        <v>0</v>
      </c>
      <c r="AJ39" s="175" t="str">
        <f t="shared" si="16"/>
        <v>0</v>
      </c>
      <c r="AK39" s="175" t="str">
        <f t="shared" si="17"/>
        <v>0</v>
      </c>
      <c r="AL39" s="175" t="str">
        <f t="shared" si="18"/>
        <v>0</v>
      </c>
      <c r="AM39" s="176" t="str">
        <f t="shared" si="39"/>
        <v>0</v>
      </c>
      <c r="AN39" s="175" t="str">
        <f t="shared" si="19"/>
        <v>0</v>
      </c>
      <c r="AO39" s="176" t="str">
        <f t="shared" si="40"/>
        <v>0</v>
      </c>
      <c r="AP39" s="175" t="str">
        <f t="shared" si="20"/>
        <v>0</v>
      </c>
      <c r="AQ39" s="175" t="str">
        <f t="shared" si="21"/>
        <v>0</v>
      </c>
      <c r="AR39" s="175" t="str">
        <f t="shared" si="22"/>
        <v>0</v>
      </c>
      <c r="AS39" s="175" t="str">
        <f t="shared" si="23"/>
        <v>0</v>
      </c>
      <c r="AT39" s="175" t="str">
        <f t="shared" si="24"/>
        <v>0</v>
      </c>
      <c r="AU39" s="175" t="str">
        <f t="shared" si="25"/>
        <v>0</v>
      </c>
      <c r="AV39" s="175" t="str">
        <f t="shared" si="26"/>
        <v>0</v>
      </c>
      <c r="AW39" s="176" t="str">
        <f t="shared" si="41"/>
        <v>0</v>
      </c>
      <c r="AX39">
        <f>'Results QCM'!F53</f>
        <v>30</v>
      </c>
    </row>
    <row r="40" spans="2:50" x14ac:dyDescent="0.25">
      <c r="B40" s="223">
        <v>37</v>
      </c>
      <c r="C40" s="224" t="str">
        <f>'3. Scénario'!I42</f>
        <v>C12</v>
      </c>
      <c r="D40" s="224" t="str">
        <f>'3. Scénario'!J42</f>
        <v>AC11112</v>
      </c>
      <c r="E40" s="78" t="str">
        <f>'3. Scénario'!K42</f>
        <v>Remettre en service l’installation</v>
      </c>
      <c r="F40" s="97" t="str">
        <f>'3. Scénario'!L42</f>
        <v>Les informations sont transmises à la hiérarchie et à l’exploitant ou l’usager</v>
      </c>
      <c r="G40" s="202" t="str">
        <f t="shared" si="0"/>
        <v>X</v>
      </c>
      <c r="H40" s="201" t="str">
        <f t="shared" si="1"/>
        <v/>
      </c>
      <c r="I40" s="98">
        <f>'3. Scénario'!N42</f>
        <v>0</v>
      </c>
      <c r="J40" s="99">
        <f>'3. Scénario'!O42</f>
        <v>0.2142</v>
      </c>
      <c r="K40" s="178">
        <f t="shared" si="27"/>
        <v>0</v>
      </c>
      <c r="L40" s="180">
        <f t="shared" si="2"/>
        <v>0</v>
      </c>
      <c r="M40" s="179">
        <f t="shared" si="28"/>
        <v>0</v>
      </c>
      <c r="N40" s="174" t="str">
        <f t="shared" si="4"/>
        <v>0</v>
      </c>
      <c r="O40" s="175" t="str">
        <f t="shared" si="5"/>
        <v>0</v>
      </c>
      <c r="P40" s="175" t="str">
        <f t="shared" si="6"/>
        <v>0</v>
      </c>
      <c r="Q40" s="176" t="str">
        <f t="shared" si="29"/>
        <v>0</v>
      </c>
      <c r="R40" s="175" t="str">
        <f t="shared" si="7"/>
        <v>0</v>
      </c>
      <c r="S40" s="176" t="str">
        <f t="shared" si="30"/>
        <v>0</v>
      </c>
      <c r="T40" s="175" t="str">
        <f t="shared" si="8"/>
        <v>0</v>
      </c>
      <c r="U40" s="176" t="str">
        <f t="shared" si="31"/>
        <v>0</v>
      </c>
      <c r="V40" s="175" t="str">
        <f t="shared" si="9"/>
        <v>0</v>
      </c>
      <c r="W40" s="176" t="str">
        <f t="shared" si="32"/>
        <v>0</v>
      </c>
      <c r="X40" s="175" t="str">
        <f t="shared" si="10"/>
        <v>0</v>
      </c>
      <c r="Y40" s="176" t="str">
        <f t="shared" si="33"/>
        <v>0</v>
      </c>
      <c r="Z40" s="175" t="str">
        <f t="shared" si="11"/>
        <v>0</v>
      </c>
      <c r="AA40" s="176" t="str">
        <f xml:space="preserve"> IF(Z40&lt;&gt;"0",(K40*Z40/Z79),"0")</f>
        <v>0</v>
      </c>
      <c r="AB40" s="175" t="str">
        <f t="shared" si="12"/>
        <v>0</v>
      </c>
      <c r="AC40" s="176" t="str">
        <f t="shared" si="35"/>
        <v>0</v>
      </c>
      <c r="AD40" s="175" t="str">
        <f t="shared" si="13"/>
        <v>0</v>
      </c>
      <c r="AE40" s="176" t="str">
        <f t="shared" si="36"/>
        <v>0</v>
      </c>
      <c r="AF40" s="175" t="str">
        <f t="shared" si="14"/>
        <v>0</v>
      </c>
      <c r="AG40" s="176" t="str">
        <f t="shared" si="37"/>
        <v>0</v>
      </c>
      <c r="AH40" s="175" t="str">
        <f t="shared" si="15"/>
        <v>0</v>
      </c>
      <c r="AI40" s="176" t="str">
        <f t="shared" si="38"/>
        <v>0</v>
      </c>
      <c r="AJ40" s="175" t="str">
        <f t="shared" si="16"/>
        <v>0</v>
      </c>
      <c r="AK40" s="175" t="str">
        <f t="shared" si="17"/>
        <v>0</v>
      </c>
      <c r="AL40" s="175">
        <f t="shared" si="18"/>
        <v>1.5599999999999999E-2</v>
      </c>
      <c r="AM40" s="176" t="e">
        <f t="shared" si="39"/>
        <v>#DIV/0!</v>
      </c>
      <c r="AN40" s="175" t="str">
        <f t="shared" si="19"/>
        <v>0</v>
      </c>
      <c r="AO40" s="176" t="str">
        <f t="shared" si="40"/>
        <v>0</v>
      </c>
      <c r="AP40" s="175" t="str">
        <f t="shared" si="20"/>
        <v>0</v>
      </c>
      <c r="AQ40" s="175" t="str">
        <f t="shared" si="21"/>
        <v>0</v>
      </c>
      <c r="AR40" s="175" t="str">
        <f t="shared" si="22"/>
        <v>0</v>
      </c>
      <c r="AS40" s="175" t="str">
        <f t="shared" si="23"/>
        <v>0</v>
      </c>
      <c r="AT40" s="175" t="str">
        <f t="shared" si="24"/>
        <v>0</v>
      </c>
      <c r="AU40" s="175" t="str">
        <f t="shared" si="25"/>
        <v>0</v>
      </c>
      <c r="AV40" s="175" t="str">
        <f t="shared" si="26"/>
        <v>0</v>
      </c>
      <c r="AW40" s="176" t="str">
        <f t="shared" si="41"/>
        <v>0</v>
      </c>
      <c r="AX40">
        <f>'Results QCM'!F54</f>
        <v>0</v>
      </c>
    </row>
    <row r="41" spans="2:50" x14ac:dyDescent="0.25">
      <c r="B41" s="223">
        <v>39</v>
      </c>
      <c r="C41" s="224" t="str">
        <f>'3. Scénario'!I43</f>
        <v>C12</v>
      </c>
      <c r="D41" s="224" t="str">
        <f>'3. Scénario'!J43</f>
        <v>AC11112</v>
      </c>
      <c r="E41" s="78" t="str">
        <f>'3. Scénario'!K43</f>
        <v>Remettre en service l’installation</v>
      </c>
      <c r="F41" s="97" t="str">
        <f>'3. Scénario'!L43</f>
        <v>Les informations sont transmises à la hiérarchie et à l’exploitant ou l’usager</v>
      </c>
      <c r="G41" s="202" t="str">
        <f t="shared" si="0"/>
        <v/>
      </c>
      <c r="H41" s="201" t="str">
        <f t="shared" si="1"/>
        <v>X</v>
      </c>
      <c r="I41" s="98">
        <f>'3. Scénario'!N43</f>
        <v>0</v>
      </c>
      <c r="J41" s="99">
        <f>'3. Scénario'!O43</f>
        <v>0.2142</v>
      </c>
      <c r="K41" s="178">
        <f t="shared" si="27"/>
        <v>1</v>
      </c>
      <c r="L41" s="180">
        <f t="shared" si="2"/>
        <v>0</v>
      </c>
      <c r="M41" s="179">
        <f t="shared" si="28"/>
        <v>0.2142</v>
      </c>
      <c r="N41" s="174" t="str">
        <f t="shared" si="4"/>
        <v>0</v>
      </c>
      <c r="O41" s="175" t="str">
        <f t="shared" si="5"/>
        <v>0</v>
      </c>
      <c r="P41" s="175" t="str">
        <f t="shared" si="6"/>
        <v>0</v>
      </c>
      <c r="Q41" s="176" t="str">
        <f t="shared" ref="Q41:Q44" si="42" xml:space="preserve"> IF(P41&lt;&gt;"0",(K41*P41/P81),"0")</f>
        <v>0</v>
      </c>
      <c r="R41" s="175" t="str">
        <f t="shared" si="7"/>
        <v>0</v>
      </c>
      <c r="S41" s="176" t="str">
        <f t="shared" ref="S41:S44" si="43" xml:space="preserve"> IF(R41&lt;&gt;"0",(K41*R41/R81),"0")</f>
        <v>0</v>
      </c>
      <c r="T41" s="175" t="str">
        <f t="shared" si="8"/>
        <v>0</v>
      </c>
      <c r="U41" s="176" t="str">
        <f t="shared" ref="U41:U44" si="44" xml:space="preserve"> IF(T41&lt;&gt;"0",(K41*T41/T81),"0")</f>
        <v>0</v>
      </c>
      <c r="V41" s="175" t="str">
        <f t="shared" si="9"/>
        <v>0</v>
      </c>
      <c r="W41" s="176" t="str">
        <f t="shared" ref="W41:W44" si="45" xml:space="preserve"> IF(V41&lt;&gt;"0",(K41*V41/V81),"0")</f>
        <v>0</v>
      </c>
      <c r="X41" s="175" t="str">
        <f t="shared" si="10"/>
        <v>0</v>
      </c>
      <c r="Y41" s="176" t="str">
        <f t="shared" ref="Y41:Y44" si="46" xml:space="preserve"> IF(X41&lt;&gt;"0",(K41*X41/X81),"0")</f>
        <v>0</v>
      </c>
      <c r="Z41" s="175" t="str">
        <f t="shared" si="11"/>
        <v>0</v>
      </c>
      <c r="AA41" s="176" t="str">
        <f t="shared" ref="AA41:AA44" si="47" xml:space="preserve"> IF(Z41&lt;&gt;"0",(K41*Z41/Z81),"0")</f>
        <v>0</v>
      </c>
      <c r="AB41" s="175" t="str">
        <f t="shared" si="12"/>
        <v>0</v>
      </c>
      <c r="AC41" s="176" t="str">
        <f t="shared" ref="AC41:AC44" si="48" xml:space="preserve"> IF(AB41&lt;&gt;"0",(K41*AB41/AB81),"0")</f>
        <v>0</v>
      </c>
      <c r="AD41" s="175" t="str">
        <f t="shared" si="13"/>
        <v>0</v>
      </c>
      <c r="AE41" s="176" t="str">
        <f t="shared" ref="AE41:AE44" si="49" xml:space="preserve"> IF(AD41&lt;&gt;"0",(K41*AD41/AD81),"0")</f>
        <v>0</v>
      </c>
      <c r="AF41" s="175" t="str">
        <f t="shared" si="14"/>
        <v>0</v>
      </c>
      <c r="AG41" s="176" t="str">
        <f t="shared" ref="AG41:AG44" si="50" xml:space="preserve"> IF(AF41&lt;&gt;"0",(K41*AF41/AF81),"0")</f>
        <v>0</v>
      </c>
      <c r="AH41" s="175" t="str">
        <f t="shared" si="15"/>
        <v>0</v>
      </c>
      <c r="AI41" s="176" t="str">
        <f t="shared" ref="AI41:AI44" si="51" xml:space="preserve"> IF(AH41&lt;&gt;"0",(K41*AH41/AH81),"0")</f>
        <v>0</v>
      </c>
      <c r="AJ41" s="175" t="str">
        <f t="shared" si="16"/>
        <v>0</v>
      </c>
      <c r="AK41" s="175" t="str">
        <f t="shared" si="17"/>
        <v>0</v>
      </c>
      <c r="AL41" s="175">
        <f t="shared" si="18"/>
        <v>1.5599999999999999E-2</v>
      </c>
      <c r="AM41" s="176" t="e">
        <f t="shared" ref="AM41:AM44" si="52" xml:space="preserve"> IF(AL41&lt;&gt;"0",(K41*AL41/AL81),"0")</f>
        <v>#DIV/0!</v>
      </c>
      <c r="AN41" s="175" t="str">
        <f t="shared" si="19"/>
        <v>0</v>
      </c>
      <c r="AO41" s="176" t="str">
        <f t="shared" ref="AO41:AO44" si="53" xml:space="preserve"> IF(AN41&lt;&gt;"0",(K41*AN41/AN81),"0")</f>
        <v>0</v>
      </c>
      <c r="AP41" s="175" t="str">
        <f t="shared" si="20"/>
        <v>0</v>
      </c>
      <c r="AQ41" s="175" t="str">
        <f t="shared" si="21"/>
        <v>0</v>
      </c>
      <c r="AR41" s="175" t="str">
        <f t="shared" si="22"/>
        <v>0</v>
      </c>
      <c r="AS41" s="175" t="str">
        <f t="shared" si="23"/>
        <v>0</v>
      </c>
      <c r="AT41" s="175" t="str">
        <f t="shared" si="24"/>
        <v>0</v>
      </c>
      <c r="AU41" s="175" t="str">
        <f t="shared" si="25"/>
        <v>0</v>
      </c>
      <c r="AV41" s="175" t="str">
        <f t="shared" si="26"/>
        <v>0</v>
      </c>
      <c r="AW41" s="176" t="str">
        <f t="shared" ref="AW41:AW44" si="54" xml:space="preserve"> IF(AV41&lt;&gt;"0",(K41*AV41/AV81),"0")</f>
        <v>0</v>
      </c>
      <c r="AX41">
        <f>'Results QCM'!F55</f>
        <v>30</v>
      </c>
    </row>
    <row r="42" spans="2:50" x14ac:dyDescent="0.25">
      <c r="B42" s="223">
        <v>40</v>
      </c>
      <c r="C42" s="224" t="str">
        <f>'3. Scénario'!I44</f>
        <v>C12</v>
      </c>
      <c r="D42" s="224" t="str">
        <f>'3. Scénario'!J44</f>
        <v>AC1121</v>
      </c>
      <c r="E42" s="78" t="str">
        <f>'3. Scénario'!K44</f>
        <v>Constater la défaillance</v>
      </c>
      <c r="F42" s="97" t="str">
        <f>'3. Scénario'!L44</f>
        <v>L’analyse des données technique de l’installation est effectuée</v>
      </c>
      <c r="G42" s="202" t="str">
        <f t="shared" si="0"/>
        <v/>
      </c>
      <c r="H42" s="201" t="str">
        <f t="shared" si="1"/>
        <v>X</v>
      </c>
      <c r="I42" s="98">
        <f>'3. Scénario'!N44</f>
        <v>0</v>
      </c>
      <c r="J42" s="99">
        <f>'3. Scénario'!O44</f>
        <v>7.1400000000000005E-2</v>
      </c>
      <c r="K42" s="178">
        <f t="shared" si="27"/>
        <v>1</v>
      </c>
      <c r="L42" s="180">
        <f t="shared" si="2"/>
        <v>0</v>
      </c>
      <c r="M42" s="179">
        <f t="shared" si="28"/>
        <v>7.1400000000000005E-2</v>
      </c>
      <c r="N42" s="174" t="str">
        <f t="shared" si="4"/>
        <v>0</v>
      </c>
      <c r="O42" s="175" t="str">
        <f t="shared" si="5"/>
        <v>0</v>
      </c>
      <c r="P42" s="175" t="str">
        <f t="shared" si="6"/>
        <v>0</v>
      </c>
      <c r="Q42" s="176" t="str">
        <f t="shared" si="42"/>
        <v>0</v>
      </c>
      <c r="R42" s="175">
        <f t="shared" si="7"/>
        <v>1.5599999999999999E-2</v>
      </c>
      <c r="S42" s="176" t="e">
        <f t="shared" si="43"/>
        <v>#DIV/0!</v>
      </c>
      <c r="T42" s="175" t="str">
        <f t="shared" si="8"/>
        <v>0</v>
      </c>
      <c r="U42" s="176" t="str">
        <f t="shared" si="44"/>
        <v>0</v>
      </c>
      <c r="V42" s="175" t="str">
        <f t="shared" si="9"/>
        <v>0</v>
      </c>
      <c r="W42" s="176" t="str">
        <f t="shared" si="45"/>
        <v>0</v>
      </c>
      <c r="X42" s="175" t="str">
        <f t="shared" si="10"/>
        <v>0</v>
      </c>
      <c r="Y42" s="176" t="str">
        <f t="shared" si="46"/>
        <v>0</v>
      </c>
      <c r="Z42" s="175" t="str">
        <f t="shared" si="11"/>
        <v>0</v>
      </c>
      <c r="AA42" s="176" t="str">
        <f t="shared" si="47"/>
        <v>0</v>
      </c>
      <c r="AB42" s="175" t="str">
        <f t="shared" si="12"/>
        <v>0</v>
      </c>
      <c r="AC42" s="176" t="str">
        <f t="shared" si="48"/>
        <v>0</v>
      </c>
      <c r="AD42" s="175" t="str">
        <f t="shared" si="13"/>
        <v>0</v>
      </c>
      <c r="AE42" s="176" t="str">
        <f t="shared" si="49"/>
        <v>0</v>
      </c>
      <c r="AF42" s="175" t="str">
        <f t="shared" si="14"/>
        <v>0</v>
      </c>
      <c r="AG42" s="176" t="str">
        <f t="shared" si="50"/>
        <v>0</v>
      </c>
      <c r="AH42" s="175" t="str">
        <f t="shared" si="15"/>
        <v>0</v>
      </c>
      <c r="AI42" s="176" t="str">
        <f t="shared" si="51"/>
        <v>0</v>
      </c>
      <c r="AJ42" s="175" t="str">
        <f t="shared" si="16"/>
        <v>0</v>
      </c>
      <c r="AK42" s="175" t="str">
        <f t="shared" si="17"/>
        <v>0</v>
      </c>
      <c r="AL42" s="175" t="str">
        <f t="shared" si="18"/>
        <v>0</v>
      </c>
      <c r="AM42" s="176" t="str">
        <f t="shared" si="52"/>
        <v>0</v>
      </c>
      <c r="AN42" s="175" t="str">
        <f t="shared" si="19"/>
        <v>0</v>
      </c>
      <c r="AO42" s="176" t="str">
        <f t="shared" si="53"/>
        <v>0</v>
      </c>
      <c r="AP42" s="175" t="str">
        <f t="shared" si="20"/>
        <v>0</v>
      </c>
      <c r="AQ42" s="175" t="str">
        <f t="shared" si="21"/>
        <v>0</v>
      </c>
      <c r="AR42" s="175" t="str">
        <f t="shared" si="22"/>
        <v>0</v>
      </c>
      <c r="AS42" s="175" t="str">
        <f t="shared" si="23"/>
        <v>0</v>
      </c>
      <c r="AT42" s="175" t="str">
        <f t="shared" si="24"/>
        <v>0</v>
      </c>
      <c r="AU42" s="175" t="str">
        <f t="shared" si="25"/>
        <v>0</v>
      </c>
      <c r="AV42" s="175" t="str">
        <f t="shared" si="26"/>
        <v>0</v>
      </c>
      <c r="AW42" s="176" t="str">
        <f t="shared" si="54"/>
        <v>0</v>
      </c>
      <c r="AX42">
        <f>'Results QCM'!F56</f>
        <v>10</v>
      </c>
    </row>
    <row r="43" spans="2:50" x14ac:dyDescent="0.25">
      <c r="B43" s="223">
        <v>41</v>
      </c>
      <c r="C43" s="224" t="str">
        <f>'3. Scénario'!I45</f>
        <v>C12</v>
      </c>
      <c r="D43" s="224" t="str">
        <f>'3. Scénario'!J45</f>
        <v>AC1235</v>
      </c>
      <c r="E43" s="78" t="str">
        <f>'3. Scénario'!K45</f>
        <v>Compléter les documents techniques et administratifs</v>
      </c>
      <c r="F43" s="97" t="str">
        <f>'3. Scénario'!L45</f>
        <v>Les fluides frigorigènes sont consignés sur la fiche CERFA n°15497</v>
      </c>
      <c r="G43" s="202" t="str">
        <f t="shared" si="0"/>
        <v/>
      </c>
      <c r="H43" s="201" t="str">
        <f t="shared" si="1"/>
        <v>X</v>
      </c>
      <c r="I43" s="98">
        <f>'3. Scénario'!N45</f>
        <v>0</v>
      </c>
      <c r="J43" s="99">
        <f>'3. Scénario'!O45</f>
        <v>7.1400000000000005E-2</v>
      </c>
      <c r="K43" s="178">
        <f t="shared" si="27"/>
        <v>1</v>
      </c>
      <c r="L43" s="180">
        <f t="shared" si="2"/>
        <v>0</v>
      </c>
      <c r="M43" s="179">
        <f t="shared" si="28"/>
        <v>7.1400000000000005E-2</v>
      </c>
      <c r="N43" s="174" t="str">
        <f t="shared" si="4"/>
        <v>0</v>
      </c>
      <c r="O43" s="175" t="str">
        <f t="shared" si="5"/>
        <v>0</v>
      </c>
      <c r="P43" s="175" t="str">
        <f t="shared" si="6"/>
        <v>0</v>
      </c>
      <c r="Q43" s="176" t="str">
        <f t="shared" si="42"/>
        <v>0</v>
      </c>
      <c r="R43" s="175" t="str">
        <f t="shared" si="7"/>
        <v>0</v>
      </c>
      <c r="S43" s="176" t="str">
        <f t="shared" si="43"/>
        <v>0</v>
      </c>
      <c r="T43" s="175" t="str">
        <f t="shared" si="8"/>
        <v>0</v>
      </c>
      <c r="U43" s="176" t="str">
        <f t="shared" si="44"/>
        <v>0</v>
      </c>
      <c r="V43" s="175" t="str">
        <f t="shared" si="9"/>
        <v>0</v>
      </c>
      <c r="W43" s="176" t="str">
        <f t="shared" si="45"/>
        <v>0</v>
      </c>
      <c r="X43" s="175" t="str">
        <f t="shared" si="10"/>
        <v>0</v>
      </c>
      <c r="Y43" s="176" t="str">
        <f t="shared" si="46"/>
        <v>0</v>
      </c>
      <c r="Z43" s="175" t="str">
        <f t="shared" si="11"/>
        <v>0</v>
      </c>
      <c r="AA43" s="176" t="str">
        <f t="shared" si="47"/>
        <v>0</v>
      </c>
      <c r="AB43" s="175" t="str">
        <f t="shared" si="12"/>
        <v>0</v>
      </c>
      <c r="AC43" s="176" t="str">
        <f t="shared" si="48"/>
        <v>0</v>
      </c>
      <c r="AD43" s="175" t="str">
        <f t="shared" si="13"/>
        <v>0</v>
      </c>
      <c r="AE43" s="176" t="str">
        <f t="shared" si="49"/>
        <v>0</v>
      </c>
      <c r="AF43" s="175" t="str">
        <f t="shared" si="14"/>
        <v>0</v>
      </c>
      <c r="AG43" s="176" t="str">
        <f t="shared" si="50"/>
        <v>0</v>
      </c>
      <c r="AH43" s="175" t="str">
        <f t="shared" si="15"/>
        <v>0</v>
      </c>
      <c r="AI43" s="176" t="str">
        <f t="shared" si="51"/>
        <v>0</v>
      </c>
      <c r="AJ43" s="175" t="str">
        <f t="shared" si="16"/>
        <v>0</v>
      </c>
      <c r="AK43" s="175" t="str">
        <f t="shared" si="17"/>
        <v>0</v>
      </c>
      <c r="AL43" s="175" t="str">
        <f t="shared" si="18"/>
        <v>0</v>
      </c>
      <c r="AM43" s="176" t="str">
        <f t="shared" si="52"/>
        <v>0</v>
      </c>
      <c r="AN43" s="175" t="str">
        <f t="shared" si="19"/>
        <v>0</v>
      </c>
      <c r="AO43" s="176" t="str">
        <f t="shared" si="53"/>
        <v>0</v>
      </c>
      <c r="AP43" s="175" t="str">
        <f t="shared" si="20"/>
        <v>0</v>
      </c>
      <c r="AQ43" s="175" t="str">
        <f t="shared" si="21"/>
        <v>0</v>
      </c>
      <c r="AR43" s="175" t="str">
        <f t="shared" si="22"/>
        <v>0</v>
      </c>
      <c r="AS43" s="175" t="str">
        <f t="shared" si="23"/>
        <v>0</v>
      </c>
      <c r="AT43" s="175" t="str">
        <f t="shared" si="24"/>
        <v>0</v>
      </c>
      <c r="AU43" s="175" t="str">
        <f t="shared" si="25"/>
        <v>0</v>
      </c>
      <c r="AV43" s="175" t="str">
        <f t="shared" si="26"/>
        <v>0</v>
      </c>
      <c r="AW43" s="176" t="str">
        <f t="shared" si="54"/>
        <v>0</v>
      </c>
      <c r="AX43">
        <f>'Results QCM'!F57</f>
        <v>10</v>
      </c>
    </row>
    <row r="44" spans="2:50" x14ac:dyDescent="0.25">
      <c r="B44" s="223">
        <v>42</v>
      </c>
      <c r="C44" s="224">
        <f>'3. Scénario'!I46</f>
        <v>0</v>
      </c>
      <c r="D44" s="224" t="str">
        <f>'3. Scénario'!J46</f>
        <v>?</v>
      </c>
      <c r="E44" s="78" t="str">
        <f>'3. Scénario'!K46</f>
        <v>?</v>
      </c>
      <c r="F44" s="97" t="str">
        <f>'3. Scénario'!L46</f>
        <v>?</v>
      </c>
      <c r="G44" s="202"/>
      <c r="H44" s="203" t="str">
        <f t="shared" si="1"/>
        <v/>
      </c>
      <c r="I44" s="98">
        <f>'3. Scénario'!N46</f>
        <v>0</v>
      </c>
      <c r="J44" s="99">
        <f>'3. Scénario'!O46</f>
        <v>0</v>
      </c>
      <c r="K44" s="178">
        <f t="shared" si="27"/>
        <v>0</v>
      </c>
      <c r="L44" s="180">
        <f t="shared" si="2"/>
        <v>0</v>
      </c>
      <c r="M44" s="179">
        <f t="shared" si="28"/>
        <v>0</v>
      </c>
      <c r="N44" s="174" t="str">
        <f t="shared" si="4"/>
        <v>0</v>
      </c>
      <c r="O44" s="175" t="str">
        <f t="shared" si="5"/>
        <v>0</v>
      </c>
      <c r="P44" s="175" t="str">
        <f t="shared" si="6"/>
        <v>0</v>
      </c>
      <c r="Q44" s="176" t="str">
        <f t="shared" si="42"/>
        <v>0</v>
      </c>
      <c r="R44" s="175" t="str">
        <f t="shared" si="7"/>
        <v>0</v>
      </c>
      <c r="S44" s="176" t="str">
        <f t="shared" si="43"/>
        <v>0</v>
      </c>
      <c r="T44" s="175" t="str">
        <f t="shared" si="8"/>
        <v>0</v>
      </c>
      <c r="U44" s="176" t="str">
        <f t="shared" si="44"/>
        <v>0</v>
      </c>
      <c r="V44" s="175" t="str">
        <f t="shared" si="9"/>
        <v>0</v>
      </c>
      <c r="W44" s="176" t="str">
        <f t="shared" si="45"/>
        <v>0</v>
      </c>
      <c r="X44" s="175" t="str">
        <f t="shared" si="10"/>
        <v>0</v>
      </c>
      <c r="Y44" s="176" t="str">
        <f t="shared" si="46"/>
        <v>0</v>
      </c>
      <c r="Z44" s="175" t="str">
        <f t="shared" si="11"/>
        <v>0</v>
      </c>
      <c r="AA44" s="176" t="str">
        <f t="shared" si="47"/>
        <v>0</v>
      </c>
      <c r="AB44" s="175" t="str">
        <f t="shared" si="12"/>
        <v>0</v>
      </c>
      <c r="AC44" s="176" t="str">
        <f t="shared" si="48"/>
        <v>0</v>
      </c>
      <c r="AD44" s="175" t="str">
        <f t="shared" si="13"/>
        <v>0</v>
      </c>
      <c r="AE44" s="176" t="str">
        <f t="shared" si="49"/>
        <v>0</v>
      </c>
      <c r="AF44" s="175" t="str">
        <f t="shared" si="14"/>
        <v>0</v>
      </c>
      <c r="AG44" s="176" t="str">
        <f t="shared" si="50"/>
        <v>0</v>
      </c>
      <c r="AH44" s="175" t="str">
        <f t="shared" si="15"/>
        <v>0</v>
      </c>
      <c r="AI44" s="176" t="str">
        <f t="shared" si="51"/>
        <v>0</v>
      </c>
      <c r="AJ44" s="175" t="str">
        <f t="shared" si="16"/>
        <v>0</v>
      </c>
      <c r="AK44" s="175" t="str">
        <f t="shared" si="17"/>
        <v>0</v>
      </c>
      <c r="AL44" s="175" t="str">
        <f t="shared" si="18"/>
        <v>0</v>
      </c>
      <c r="AM44" s="176" t="str">
        <f t="shared" si="52"/>
        <v>0</v>
      </c>
      <c r="AN44" s="175" t="str">
        <f t="shared" si="19"/>
        <v>0</v>
      </c>
      <c r="AO44" s="176" t="str">
        <f t="shared" si="53"/>
        <v>0</v>
      </c>
      <c r="AP44" s="175" t="str">
        <f t="shared" si="20"/>
        <v>0</v>
      </c>
      <c r="AQ44" s="175" t="str">
        <f t="shared" si="21"/>
        <v>0</v>
      </c>
      <c r="AR44" s="175" t="str">
        <f t="shared" si="22"/>
        <v>0</v>
      </c>
      <c r="AS44" s="175" t="str">
        <f t="shared" si="23"/>
        <v>0</v>
      </c>
      <c r="AT44" s="175" t="str">
        <f t="shared" si="24"/>
        <v>0</v>
      </c>
      <c r="AU44" s="175" t="str">
        <f t="shared" si="25"/>
        <v>0</v>
      </c>
      <c r="AV44" s="175" t="str">
        <f t="shared" si="26"/>
        <v>0</v>
      </c>
      <c r="AW44" s="176" t="str">
        <f t="shared" si="54"/>
        <v>0</v>
      </c>
      <c r="AX44">
        <f>'Results QCM'!F58</f>
        <v>0</v>
      </c>
    </row>
    <row r="45" spans="2:50" ht="15.75" thickBot="1" x14ac:dyDescent="0.3">
      <c r="I45" s="192">
        <f>SUM(Tableau4[C11])</f>
        <v>1.0011999999999999</v>
      </c>
      <c r="J45" s="192">
        <f>SUM(Tableau4[C12])</f>
        <v>0.99960000000000004</v>
      </c>
      <c r="K45" s="103" t="s">
        <v>203</v>
      </c>
      <c r="L45" s="103">
        <f>SUM(L4:L26)</f>
        <v>0.61009999999999998</v>
      </c>
      <c r="M45" s="103">
        <f>SUM(M4:M26)</f>
        <v>0</v>
      </c>
      <c r="N45" s="177">
        <f t="shared" ref="N45:AX45" si="55">SUM(N4:N44)</f>
        <v>6.2399999999999997E-2</v>
      </c>
      <c r="O45" s="177">
        <f t="shared" si="55"/>
        <v>1</v>
      </c>
      <c r="P45" s="177">
        <f t="shared" si="55"/>
        <v>9.3600000000000003E-2</v>
      </c>
      <c r="Q45" s="177" t="e">
        <f t="shared" si="55"/>
        <v>#DIV/0!</v>
      </c>
      <c r="R45" s="177">
        <f t="shared" si="55"/>
        <v>0.1716</v>
      </c>
      <c r="S45" s="177" t="e">
        <f t="shared" si="55"/>
        <v>#DIV/0!</v>
      </c>
      <c r="T45" s="177">
        <f t="shared" si="55"/>
        <v>4.6799999999999994E-2</v>
      </c>
      <c r="U45" s="177">
        <f t="shared" si="55"/>
        <v>1</v>
      </c>
      <c r="V45" s="177">
        <f t="shared" si="55"/>
        <v>1.5599999999999999E-2</v>
      </c>
      <c r="W45" s="177" t="e">
        <f t="shared" si="55"/>
        <v>#DIV/0!</v>
      </c>
      <c r="X45" s="177">
        <f t="shared" si="55"/>
        <v>1.5599999999999999E-2</v>
      </c>
      <c r="Y45" s="177" t="e">
        <f t="shared" si="55"/>
        <v>#DIV/0!</v>
      </c>
      <c r="Z45" s="177">
        <f t="shared" si="55"/>
        <v>0</v>
      </c>
      <c r="AA45" s="177">
        <f t="shared" si="55"/>
        <v>0</v>
      </c>
      <c r="AB45" s="177">
        <f t="shared" si="55"/>
        <v>1.5599999999999999E-2</v>
      </c>
      <c r="AC45" s="177">
        <f t="shared" si="55"/>
        <v>1</v>
      </c>
      <c r="AD45" s="177">
        <f t="shared" si="55"/>
        <v>1.5599999999999999E-2</v>
      </c>
      <c r="AE45" s="177">
        <f t="shared" si="55"/>
        <v>1</v>
      </c>
      <c r="AF45" s="177">
        <f t="shared" si="55"/>
        <v>1.5599999999999999E-2</v>
      </c>
      <c r="AG45" s="177" t="e">
        <f t="shared" si="55"/>
        <v>#DIV/0!</v>
      </c>
      <c r="AH45" s="177">
        <f t="shared" si="55"/>
        <v>1.5599999999999999E-2</v>
      </c>
      <c r="AI45" s="177">
        <f t="shared" si="55"/>
        <v>1</v>
      </c>
      <c r="AJ45" s="177">
        <f t="shared" si="55"/>
        <v>3.1199999999999999E-2</v>
      </c>
      <c r="AK45" s="177">
        <f t="shared" si="55"/>
        <v>1</v>
      </c>
      <c r="AL45" s="177">
        <f t="shared" si="55"/>
        <v>6.2399999999999997E-2</v>
      </c>
      <c r="AM45" s="177" t="e">
        <f t="shared" si="55"/>
        <v>#DIV/0!</v>
      </c>
      <c r="AN45" s="177">
        <f t="shared" si="55"/>
        <v>0</v>
      </c>
      <c r="AO45" s="177">
        <f t="shared" si="55"/>
        <v>0</v>
      </c>
      <c r="AP45" s="177">
        <f t="shared" si="55"/>
        <v>0</v>
      </c>
      <c r="AQ45" s="177">
        <f t="shared" si="55"/>
        <v>0</v>
      </c>
      <c r="AR45" s="177">
        <f t="shared" si="55"/>
        <v>0</v>
      </c>
      <c r="AS45" s="177">
        <f t="shared" si="55"/>
        <v>0</v>
      </c>
      <c r="AT45" s="177">
        <f t="shared" si="55"/>
        <v>0</v>
      </c>
      <c r="AU45" s="177">
        <f t="shared" si="55"/>
        <v>0</v>
      </c>
      <c r="AV45" s="177">
        <f t="shared" si="55"/>
        <v>0</v>
      </c>
      <c r="AW45" s="177">
        <f t="shared" si="55"/>
        <v>0</v>
      </c>
      <c r="AX45" s="177">
        <f t="shared" si="55"/>
        <v>760</v>
      </c>
    </row>
    <row r="46" spans="2:50" ht="15.75" thickBot="1" x14ac:dyDescent="0.3">
      <c r="G46" s="204"/>
      <c r="H46" s="204"/>
      <c r="I46" s="84" t="str">
        <f>IF(AND(I45&lt;100.5%,I45&gt;99.8%),"OK","Erreur")</f>
        <v>OK</v>
      </c>
      <c r="J46" s="84" t="str">
        <f>IF(AND(J45&lt;100.5%,J45&gt;99.8%),"OK","Erreur")</f>
        <v>OK</v>
      </c>
      <c r="L46" s="8">
        <f>ROUNDUP(L45,0)</f>
        <v>1</v>
      </c>
      <c r="M46" s="8">
        <f>ROUNDUP(M45,0)</f>
        <v>0</v>
      </c>
      <c r="N46" s="368" t="s">
        <v>97</v>
      </c>
      <c r="O46" s="181">
        <f>ROUNDUP(O45,0)</f>
        <v>1</v>
      </c>
      <c r="P46" s="366" t="s">
        <v>98</v>
      </c>
      <c r="Q46" s="182" t="e">
        <f>ROUNDUP(Q45,0)</f>
        <v>#DIV/0!</v>
      </c>
      <c r="R46" s="366" t="s">
        <v>99</v>
      </c>
      <c r="S46" s="182" t="e">
        <f>ROUNDUP(S45,0)</f>
        <v>#DIV/0!</v>
      </c>
      <c r="T46" s="366" t="s">
        <v>100</v>
      </c>
      <c r="U46" s="182">
        <f>ROUNDUP(U45,0)</f>
        <v>1</v>
      </c>
      <c r="V46" s="366" t="s">
        <v>101</v>
      </c>
      <c r="W46" s="182" t="e">
        <f>ROUNDUP(W45,0)</f>
        <v>#DIV/0!</v>
      </c>
      <c r="X46" s="366" t="s">
        <v>102</v>
      </c>
      <c r="Y46" s="182" t="e">
        <f>ROUNDUP(Y45,0)</f>
        <v>#DIV/0!</v>
      </c>
      <c r="Z46" s="366" t="s">
        <v>104</v>
      </c>
      <c r="AA46" s="182">
        <f>ROUNDUP(AA45,0)</f>
        <v>0</v>
      </c>
      <c r="AB46" s="366" t="s">
        <v>103</v>
      </c>
      <c r="AC46" s="182">
        <f>ROUNDUP(AC45,0)</f>
        <v>1</v>
      </c>
      <c r="AD46" s="366" t="s">
        <v>105</v>
      </c>
      <c r="AE46" s="182">
        <f>ROUNDUP(AE45,0)</f>
        <v>1</v>
      </c>
      <c r="AF46" s="366" t="s">
        <v>107</v>
      </c>
      <c r="AG46" s="182" t="e">
        <f>ROUNDUP(AG45,0)</f>
        <v>#DIV/0!</v>
      </c>
      <c r="AH46" s="366" t="s">
        <v>106</v>
      </c>
      <c r="AI46" s="182">
        <f>ROUNDUP(AI45,0)</f>
        <v>1</v>
      </c>
      <c r="AJ46" s="372" t="s">
        <v>109</v>
      </c>
      <c r="AK46" s="183">
        <f>ROUNDUP(AK45,0)</f>
        <v>1</v>
      </c>
      <c r="AL46" s="372" t="s">
        <v>110</v>
      </c>
      <c r="AM46" s="183" t="e">
        <f>ROUNDUP(AM45,0)</f>
        <v>#DIV/0!</v>
      </c>
      <c r="AN46" s="372" t="s">
        <v>111</v>
      </c>
      <c r="AO46" s="183">
        <f>ROUNDUP(AO45,0)</f>
        <v>0</v>
      </c>
      <c r="AP46" s="372" t="s">
        <v>108</v>
      </c>
      <c r="AQ46" s="183">
        <f>ROUNDUP(AQ45,0)</f>
        <v>0</v>
      </c>
      <c r="AR46" s="372" t="s">
        <v>113</v>
      </c>
      <c r="AS46" s="183">
        <f>ROUNDUP(AS45,0)</f>
        <v>0</v>
      </c>
      <c r="AT46" s="372" t="s">
        <v>112</v>
      </c>
      <c r="AU46" s="183">
        <f>ROUNDUP(AU45,0)</f>
        <v>0</v>
      </c>
      <c r="AV46" s="372" t="s">
        <v>114</v>
      </c>
      <c r="AW46" s="183">
        <f>ROUNDUP(AW45,0)</f>
        <v>0</v>
      </c>
    </row>
    <row r="47" spans="2:50" ht="15.75" thickBot="1" x14ac:dyDescent="0.3">
      <c r="G47" s="365" t="s">
        <v>225</v>
      </c>
      <c r="H47" s="365"/>
      <c r="I47" s="365" t="s">
        <v>224</v>
      </c>
      <c r="J47" s="365"/>
      <c r="L47" s="370" t="s">
        <v>222</v>
      </c>
      <c r="M47" s="371"/>
      <c r="N47" s="369"/>
      <c r="O47" s="184">
        <f>IF(O46&lt;&gt;0,O46,"NE")</f>
        <v>1</v>
      </c>
      <c r="P47" s="367"/>
      <c r="Q47" s="185" t="e">
        <f>IF(Q46&lt;&gt;0,Q46,"NE")</f>
        <v>#DIV/0!</v>
      </c>
      <c r="R47" s="367"/>
      <c r="S47" s="185" t="e">
        <f>IF(S46&lt;&gt;0,S46,"NE")</f>
        <v>#DIV/0!</v>
      </c>
      <c r="T47" s="367"/>
      <c r="U47" s="185">
        <f>IF(U46&lt;&gt;0,U46,"NE")</f>
        <v>1</v>
      </c>
      <c r="V47" s="367"/>
      <c r="W47" s="185" t="e">
        <f>IF(W46&lt;&gt;0,W46,"NE")</f>
        <v>#DIV/0!</v>
      </c>
      <c r="X47" s="367"/>
      <c r="Y47" s="185" t="e">
        <f>IF(Y46&lt;&gt;0,Y46,"NE")</f>
        <v>#DIV/0!</v>
      </c>
      <c r="Z47" s="367"/>
      <c r="AA47" s="185" t="str">
        <f>IF(AA46&lt;&gt;0,AA46,"NE")</f>
        <v>NE</v>
      </c>
      <c r="AB47" s="367"/>
      <c r="AC47" s="185">
        <f>IF(AC46&lt;&gt;0,AC46,"NE")</f>
        <v>1</v>
      </c>
      <c r="AD47" s="367"/>
      <c r="AE47" s="185">
        <f>IF(AE46&lt;&gt;0,AE46,"NE")</f>
        <v>1</v>
      </c>
      <c r="AF47" s="367"/>
      <c r="AG47" s="185" t="e">
        <f>IF(AG46&lt;&gt;0,AG46,"NE")</f>
        <v>#DIV/0!</v>
      </c>
      <c r="AH47" s="367"/>
      <c r="AI47" s="185">
        <f>IF(AI46&lt;&gt;0,AI46,"NE")</f>
        <v>1</v>
      </c>
      <c r="AJ47" s="373"/>
      <c r="AK47" s="186">
        <f>IF(AK46&lt;&gt;0,AK46,"NE")</f>
        <v>1</v>
      </c>
      <c r="AL47" s="373"/>
      <c r="AM47" s="186" t="e">
        <f>IF(AM46&lt;&gt;0,AM46,"NE")</f>
        <v>#DIV/0!</v>
      </c>
      <c r="AN47" s="373"/>
      <c r="AO47" s="186" t="str">
        <f>IF(AO46&lt;&gt;0,AO46,"NE")</f>
        <v>NE</v>
      </c>
      <c r="AP47" s="373"/>
      <c r="AQ47" s="186" t="str">
        <f>IF(AQ46&lt;&gt;0,AQ46,"NE")</f>
        <v>NE</v>
      </c>
      <c r="AR47" s="373"/>
      <c r="AS47" s="186" t="str">
        <f>IF(AS46&lt;&gt;0,AS46,"NE")</f>
        <v>NE</v>
      </c>
      <c r="AT47" s="373"/>
      <c r="AU47" s="186" t="str">
        <f>IF(AU46&lt;&gt;0,AU46,"NE")</f>
        <v>NE</v>
      </c>
      <c r="AV47" s="373"/>
      <c r="AW47" s="186" t="str">
        <f>IF(AW46&lt;&gt;0,AW46,"NE")</f>
        <v>NE</v>
      </c>
    </row>
    <row r="48" spans="2:50" x14ac:dyDescent="0.25">
      <c r="G48" s="365"/>
      <c r="H48" s="365"/>
      <c r="I48" s="365"/>
      <c r="J48" s="365"/>
      <c r="N48" s="46"/>
      <c r="O48" s="46"/>
      <c r="P48" s="46"/>
    </row>
  </sheetData>
  <mergeCells count="21">
    <mergeCell ref="AR46:AR47"/>
    <mergeCell ref="AV46:AV47"/>
    <mergeCell ref="AT46:AT47"/>
    <mergeCell ref="T46:T47"/>
    <mergeCell ref="AP46:AP47"/>
    <mergeCell ref="AN46:AN47"/>
    <mergeCell ref="AL46:AL47"/>
    <mergeCell ref="AJ46:AJ47"/>
    <mergeCell ref="AH46:AH47"/>
    <mergeCell ref="AF46:AF47"/>
    <mergeCell ref="AD46:AD47"/>
    <mergeCell ref="AB46:AB47"/>
    <mergeCell ref="Z46:Z47"/>
    <mergeCell ref="X46:X47"/>
    <mergeCell ref="V46:V47"/>
    <mergeCell ref="I47:J48"/>
    <mergeCell ref="G47:H48"/>
    <mergeCell ref="R46:R47"/>
    <mergeCell ref="P46:P47"/>
    <mergeCell ref="N46:N47"/>
    <mergeCell ref="L47:M47"/>
  </mergeCells>
  <pageMargins left="0.7" right="0.7" top="0.75" bottom="0.75" header="0.3" footer="0.3"/>
  <pageSetup paperSize="9" orientation="portrait" verticalDpi="4294967293" r:id="rId1"/>
  <ignoredErrors>
    <ignoredError sqref="AA27"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topLeftCell="A37" workbookViewId="0">
      <selection activeCell="D39" sqref="D39"/>
    </sheetView>
  </sheetViews>
  <sheetFormatPr baseColWidth="10" defaultRowHeight="15" x14ac:dyDescent="0.25"/>
  <cols>
    <col min="1" max="1" width="28" customWidth="1"/>
  </cols>
  <sheetData>
    <row r="1" spans="1:4" ht="49.9" customHeight="1" x14ac:dyDescent="0.25">
      <c r="A1" s="190" t="s">
        <v>352</v>
      </c>
    </row>
    <row r="2" spans="1:4" ht="31.5" x14ac:dyDescent="0.25">
      <c r="A2" s="193" t="s">
        <v>331</v>
      </c>
    </row>
    <row r="4" spans="1:4" ht="23.25" x14ac:dyDescent="0.25">
      <c r="A4" s="194" t="s">
        <v>358</v>
      </c>
    </row>
    <row r="8" spans="1:4" ht="30" x14ac:dyDescent="0.25">
      <c r="A8" s="188" t="s">
        <v>343</v>
      </c>
      <c r="B8" s="188" t="s">
        <v>344</v>
      </c>
      <c r="C8" s="188" t="s">
        <v>345</v>
      </c>
      <c r="D8" s="188" t="s">
        <v>335</v>
      </c>
    </row>
    <row r="9" spans="1:4" x14ac:dyDescent="0.25">
      <c r="A9" s="189" t="s">
        <v>346</v>
      </c>
      <c r="B9" s="374" t="s">
        <v>347</v>
      </c>
      <c r="C9" s="374">
        <v>70</v>
      </c>
      <c r="D9" s="374" t="s">
        <v>348</v>
      </c>
    </row>
    <row r="10" spans="1:4" x14ac:dyDescent="0.25">
      <c r="A10" s="189"/>
      <c r="B10" s="374"/>
      <c r="C10" s="374"/>
      <c r="D10" s="374"/>
    </row>
    <row r="11" spans="1:4" x14ac:dyDescent="0.25">
      <c r="A11" s="195">
        <v>0.6777777777777777</v>
      </c>
      <c r="B11" s="374"/>
      <c r="C11" s="374"/>
      <c r="D11" s="374"/>
    </row>
    <row r="15" spans="1:4" ht="18" x14ac:dyDescent="0.25">
      <c r="A15" s="187" t="s">
        <v>331</v>
      </c>
    </row>
    <row r="17" spans="1:7" ht="30" x14ac:dyDescent="0.25">
      <c r="A17" s="188" t="s">
        <v>332</v>
      </c>
      <c r="B17" s="188" t="s">
        <v>20</v>
      </c>
      <c r="C17" s="188" t="s">
        <v>333</v>
      </c>
      <c r="D17" s="188" t="s">
        <v>334</v>
      </c>
      <c r="E17" s="188" t="s">
        <v>335</v>
      </c>
      <c r="F17" s="188" t="s">
        <v>336</v>
      </c>
      <c r="G17" s="188" t="s">
        <v>336</v>
      </c>
    </row>
    <row r="18" spans="1:7" ht="75" x14ac:dyDescent="0.25">
      <c r="A18" s="189">
        <v>1</v>
      </c>
      <c r="B18" s="263" t="s">
        <v>360</v>
      </c>
      <c r="C18" s="189" t="s">
        <v>337</v>
      </c>
      <c r="D18" s="189" t="s">
        <v>337</v>
      </c>
      <c r="E18" s="189" t="s">
        <v>342</v>
      </c>
      <c r="F18" s="189">
        <v>10</v>
      </c>
      <c r="G18" s="189">
        <v>10</v>
      </c>
    </row>
    <row r="19" spans="1:7" ht="60" x14ac:dyDescent="0.25">
      <c r="A19" s="189">
        <v>2</v>
      </c>
      <c r="B19" s="263" t="s">
        <v>554</v>
      </c>
      <c r="C19" s="263" t="s">
        <v>339</v>
      </c>
      <c r="D19" s="263" t="s">
        <v>339</v>
      </c>
      <c r="E19" s="189" t="s">
        <v>342</v>
      </c>
      <c r="F19" s="189">
        <v>10</v>
      </c>
      <c r="G19" s="189">
        <v>10</v>
      </c>
    </row>
    <row r="20" spans="1:7" ht="75" x14ac:dyDescent="0.25">
      <c r="A20" s="189">
        <v>3</v>
      </c>
      <c r="B20" s="263" t="s">
        <v>362</v>
      </c>
      <c r="C20" s="263" t="s">
        <v>555</v>
      </c>
      <c r="D20" s="263" t="s">
        <v>555</v>
      </c>
      <c r="E20" s="189" t="s">
        <v>342</v>
      </c>
      <c r="F20" s="189">
        <v>10</v>
      </c>
      <c r="G20" s="189">
        <v>10</v>
      </c>
    </row>
    <row r="21" spans="1:7" ht="105" x14ac:dyDescent="0.25">
      <c r="A21" s="189">
        <v>4</v>
      </c>
      <c r="B21" s="263" t="s">
        <v>363</v>
      </c>
      <c r="C21" s="263" t="s">
        <v>556</v>
      </c>
      <c r="D21" s="263" t="s">
        <v>556</v>
      </c>
      <c r="E21" s="189" t="s">
        <v>342</v>
      </c>
      <c r="F21" s="189">
        <v>10</v>
      </c>
      <c r="G21" s="189">
        <v>10</v>
      </c>
    </row>
    <row r="22" spans="1:7" ht="45" x14ac:dyDescent="0.25">
      <c r="A22" s="189">
        <v>5</v>
      </c>
      <c r="B22" s="263" t="s">
        <v>365</v>
      </c>
      <c r="C22" s="263" t="s">
        <v>557</v>
      </c>
      <c r="D22" s="263" t="s">
        <v>557</v>
      </c>
      <c r="E22" s="189" t="s">
        <v>342</v>
      </c>
      <c r="F22" s="189">
        <v>10</v>
      </c>
      <c r="G22" s="189">
        <v>10</v>
      </c>
    </row>
    <row r="23" spans="1:7" ht="45" x14ac:dyDescent="0.25">
      <c r="A23" s="189">
        <v>6</v>
      </c>
      <c r="B23" s="263" t="s">
        <v>365</v>
      </c>
      <c r="C23" s="263" t="s">
        <v>558</v>
      </c>
      <c r="D23" s="263" t="s">
        <v>558</v>
      </c>
      <c r="E23" s="189" t="s">
        <v>338</v>
      </c>
      <c r="F23" s="189">
        <v>0</v>
      </c>
      <c r="G23" s="189">
        <v>0</v>
      </c>
    </row>
    <row r="24" spans="1:7" ht="75" x14ac:dyDescent="0.25">
      <c r="A24" s="189">
        <v>7</v>
      </c>
      <c r="B24" s="225" t="s">
        <v>366</v>
      </c>
      <c r="C24" s="263" t="s">
        <v>559</v>
      </c>
      <c r="D24" s="263" t="s">
        <v>559</v>
      </c>
      <c r="E24" s="189" t="s">
        <v>342</v>
      </c>
      <c r="F24" s="189">
        <v>20</v>
      </c>
      <c r="G24" s="189">
        <v>20</v>
      </c>
    </row>
    <row r="25" spans="1:7" x14ac:dyDescent="0.25">
      <c r="A25" s="189">
        <v>8</v>
      </c>
      <c r="B25" s="225" t="s">
        <v>367</v>
      </c>
      <c r="C25" s="263" t="s">
        <v>560</v>
      </c>
      <c r="D25" s="263" t="s">
        <v>560</v>
      </c>
      <c r="E25" s="189" t="s">
        <v>342</v>
      </c>
      <c r="F25" s="189">
        <v>20</v>
      </c>
      <c r="G25" s="189">
        <v>20</v>
      </c>
    </row>
    <row r="26" spans="1:7" x14ac:dyDescent="0.25">
      <c r="A26" s="189">
        <v>9</v>
      </c>
      <c r="B26" s="225" t="s">
        <v>368</v>
      </c>
      <c r="C26" s="225">
        <v>0</v>
      </c>
      <c r="D26" s="225">
        <v>0</v>
      </c>
      <c r="E26" s="189" t="s">
        <v>342</v>
      </c>
      <c r="F26" s="189">
        <v>20</v>
      </c>
      <c r="G26" s="189">
        <v>20</v>
      </c>
    </row>
    <row r="27" spans="1:7" ht="30" x14ac:dyDescent="0.25">
      <c r="A27" s="189">
        <v>10</v>
      </c>
      <c r="B27" s="225" t="s">
        <v>369</v>
      </c>
      <c r="C27" s="263" t="s">
        <v>561</v>
      </c>
      <c r="D27" s="263" t="s">
        <v>561</v>
      </c>
      <c r="E27" s="189" t="s">
        <v>342</v>
      </c>
      <c r="F27" s="189">
        <v>20</v>
      </c>
      <c r="G27" s="189">
        <v>20</v>
      </c>
    </row>
    <row r="28" spans="1:7" ht="30" x14ac:dyDescent="0.25">
      <c r="A28" s="189">
        <v>11</v>
      </c>
      <c r="B28" s="225" t="s">
        <v>370</v>
      </c>
      <c r="C28" s="263" t="s">
        <v>570</v>
      </c>
      <c r="D28" s="263" t="s">
        <v>570</v>
      </c>
      <c r="E28" s="189" t="s">
        <v>342</v>
      </c>
      <c r="F28" s="189">
        <v>20</v>
      </c>
      <c r="G28" s="189">
        <v>20</v>
      </c>
    </row>
    <row r="29" spans="1:7" ht="60" x14ac:dyDescent="0.25">
      <c r="A29" s="189">
        <v>12</v>
      </c>
      <c r="B29" s="228" t="s">
        <v>371</v>
      </c>
      <c r="C29" s="263" t="s">
        <v>562</v>
      </c>
      <c r="D29" s="263" t="s">
        <v>562</v>
      </c>
      <c r="E29" s="189" t="s">
        <v>342</v>
      </c>
      <c r="F29" s="189">
        <v>20</v>
      </c>
      <c r="G29" s="189">
        <v>20</v>
      </c>
    </row>
    <row r="30" spans="1:7" x14ac:dyDescent="0.25">
      <c r="A30" s="189">
        <v>13</v>
      </c>
      <c r="B30" s="225" t="s">
        <v>372</v>
      </c>
      <c r="C30" s="263" t="s">
        <v>563</v>
      </c>
      <c r="D30" s="263" t="s">
        <v>563</v>
      </c>
      <c r="E30" s="189" t="s">
        <v>342</v>
      </c>
      <c r="F30" s="189">
        <v>20</v>
      </c>
      <c r="G30" s="189">
        <v>20</v>
      </c>
    </row>
    <row r="31" spans="1:7" x14ac:dyDescent="0.25">
      <c r="A31" s="189">
        <v>14</v>
      </c>
      <c r="B31" s="225" t="s">
        <v>373</v>
      </c>
      <c r="C31" s="263" t="s">
        <v>564</v>
      </c>
      <c r="D31" s="263" t="s">
        <v>564</v>
      </c>
      <c r="E31" s="189" t="s">
        <v>342</v>
      </c>
      <c r="F31" s="189">
        <v>20</v>
      </c>
      <c r="G31" s="189">
        <v>20</v>
      </c>
    </row>
    <row r="32" spans="1:7" ht="75" x14ac:dyDescent="0.25">
      <c r="A32" s="189">
        <v>15</v>
      </c>
      <c r="B32" s="225" t="s">
        <v>374</v>
      </c>
      <c r="C32" s="263" t="s">
        <v>565</v>
      </c>
      <c r="D32" s="263" t="s">
        <v>565</v>
      </c>
      <c r="E32" s="189" t="s">
        <v>342</v>
      </c>
      <c r="F32" s="189">
        <v>20</v>
      </c>
      <c r="G32" s="189">
        <v>20</v>
      </c>
    </row>
    <row r="33" spans="1:7" ht="165" x14ac:dyDescent="0.25">
      <c r="A33" s="189">
        <v>16</v>
      </c>
      <c r="B33" s="225" t="s">
        <v>375</v>
      </c>
      <c r="C33" s="263" t="s">
        <v>566</v>
      </c>
      <c r="D33" s="263" t="s">
        <v>566</v>
      </c>
      <c r="E33" s="189" t="s">
        <v>342</v>
      </c>
      <c r="F33" s="189">
        <v>20</v>
      </c>
      <c r="G33" s="189">
        <v>20</v>
      </c>
    </row>
    <row r="34" spans="1:7" x14ac:dyDescent="0.25">
      <c r="A34" s="189">
        <v>17</v>
      </c>
      <c r="B34" s="225" t="s">
        <v>376</v>
      </c>
      <c r="C34" s="225" t="s">
        <v>585</v>
      </c>
      <c r="D34" s="225" t="s">
        <v>585</v>
      </c>
      <c r="E34" s="189" t="s">
        <v>342</v>
      </c>
      <c r="F34" s="189">
        <v>20</v>
      </c>
      <c r="G34" s="189">
        <v>20</v>
      </c>
    </row>
    <row r="35" spans="1:7" x14ac:dyDescent="0.25">
      <c r="A35" s="189">
        <v>18</v>
      </c>
      <c r="B35" s="225" t="s">
        <v>377</v>
      </c>
      <c r="C35" s="225" t="s">
        <v>586</v>
      </c>
      <c r="D35" s="225" t="s">
        <v>586</v>
      </c>
      <c r="E35" s="189" t="s">
        <v>342</v>
      </c>
      <c r="F35" s="189">
        <v>20</v>
      </c>
      <c r="G35" s="189">
        <v>20</v>
      </c>
    </row>
    <row r="36" spans="1:7" ht="45" x14ac:dyDescent="0.25">
      <c r="A36" s="189">
        <v>19</v>
      </c>
      <c r="B36" s="227" t="s">
        <v>378</v>
      </c>
      <c r="C36" s="189" t="s">
        <v>340</v>
      </c>
      <c r="D36" s="189" t="s">
        <v>340</v>
      </c>
      <c r="E36" s="189" t="s">
        <v>342</v>
      </c>
      <c r="F36" s="189">
        <v>20</v>
      </c>
      <c r="G36" s="189">
        <v>20</v>
      </c>
    </row>
    <row r="37" spans="1:7" ht="15.75" x14ac:dyDescent="0.3">
      <c r="A37" s="189">
        <v>20</v>
      </c>
      <c r="B37" s="225" t="s">
        <v>379</v>
      </c>
      <c r="C37" s="225" t="s">
        <v>587</v>
      </c>
      <c r="D37" s="225" t="s">
        <v>587</v>
      </c>
      <c r="E37" s="189" t="s">
        <v>342</v>
      </c>
      <c r="F37" s="189">
        <v>30</v>
      </c>
      <c r="G37" s="189">
        <v>30</v>
      </c>
    </row>
    <row r="38" spans="1:7" ht="105" x14ac:dyDescent="0.25">
      <c r="A38" s="189">
        <v>21</v>
      </c>
      <c r="B38" s="225" t="s">
        <v>380</v>
      </c>
      <c r="C38" s="263" t="s">
        <v>567</v>
      </c>
      <c r="D38" s="263" t="s">
        <v>567</v>
      </c>
      <c r="E38" s="189" t="s">
        <v>342</v>
      </c>
      <c r="F38" s="189">
        <v>30</v>
      </c>
      <c r="G38" s="189">
        <v>30</v>
      </c>
    </row>
    <row r="39" spans="1:7" ht="30" x14ac:dyDescent="0.25">
      <c r="A39" s="189">
        <v>22</v>
      </c>
      <c r="B39" s="225" t="s">
        <v>381</v>
      </c>
      <c r="C39" s="263" t="s">
        <v>588</v>
      </c>
      <c r="D39" s="263" t="s">
        <v>588</v>
      </c>
      <c r="E39" s="189" t="s">
        <v>342</v>
      </c>
      <c r="F39" s="189">
        <v>30</v>
      </c>
      <c r="G39" s="189">
        <v>30</v>
      </c>
    </row>
    <row r="40" spans="1:7" x14ac:dyDescent="0.25">
      <c r="A40" s="189">
        <v>23</v>
      </c>
      <c r="B40" s="225" t="s">
        <v>382</v>
      </c>
      <c r="C40" s="225" t="s">
        <v>580</v>
      </c>
      <c r="D40" s="225" t="s">
        <v>580</v>
      </c>
      <c r="E40" s="189" t="s">
        <v>342</v>
      </c>
      <c r="F40" s="189">
        <v>30</v>
      </c>
      <c r="G40" s="189">
        <v>30</v>
      </c>
    </row>
    <row r="41" spans="1:7" ht="120" x14ac:dyDescent="0.25">
      <c r="A41" s="189">
        <v>24</v>
      </c>
      <c r="B41" s="225" t="s">
        <v>383</v>
      </c>
      <c r="C41" s="263" t="s">
        <v>568</v>
      </c>
      <c r="D41" s="263" t="s">
        <v>568</v>
      </c>
      <c r="E41" s="189" t="s">
        <v>342</v>
      </c>
      <c r="F41" s="189">
        <v>30</v>
      </c>
      <c r="G41" s="189">
        <v>30</v>
      </c>
    </row>
    <row r="42" spans="1:7" ht="75" x14ac:dyDescent="0.25">
      <c r="A42" s="189">
        <v>25</v>
      </c>
      <c r="B42" s="225" t="s">
        <v>384</v>
      </c>
      <c r="C42" s="263" t="s">
        <v>583</v>
      </c>
      <c r="D42" s="263" t="s">
        <v>583</v>
      </c>
      <c r="E42" s="189" t="s">
        <v>342</v>
      </c>
      <c r="F42" s="189">
        <v>20</v>
      </c>
      <c r="G42" s="189">
        <v>20</v>
      </c>
    </row>
    <row r="43" spans="1:7" ht="120" x14ac:dyDescent="0.25">
      <c r="A43" s="189">
        <v>26</v>
      </c>
      <c r="B43" s="225" t="s">
        <v>385</v>
      </c>
      <c r="C43" s="225" t="s">
        <v>584</v>
      </c>
      <c r="D43" s="263" t="s">
        <v>584</v>
      </c>
      <c r="E43" s="189" t="s">
        <v>342</v>
      </c>
      <c r="F43" s="189">
        <v>20</v>
      </c>
      <c r="G43" s="189">
        <v>20</v>
      </c>
    </row>
    <row r="44" spans="1:7" x14ac:dyDescent="0.25">
      <c r="A44" s="189">
        <v>27</v>
      </c>
      <c r="B44" s="225" t="s">
        <v>386</v>
      </c>
      <c r="C44" s="225">
        <v>2010</v>
      </c>
      <c r="D44" s="225">
        <v>2010</v>
      </c>
      <c r="E44" s="189" t="s">
        <v>338</v>
      </c>
      <c r="F44" s="189">
        <v>0</v>
      </c>
      <c r="G44" s="189">
        <v>0</v>
      </c>
    </row>
    <row r="45" spans="1:7" x14ac:dyDescent="0.25">
      <c r="A45" s="189">
        <v>28</v>
      </c>
      <c r="B45" s="225" t="s">
        <v>387</v>
      </c>
      <c r="C45" s="225" t="s">
        <v>577</v>
      </c>
      <c r="D45" s="225" t="s">
        <v>577</v>
      </c>
      <c r="E45" s="189" t="s">
        <v>342</v>
      </c>
      <c r="F45" s="189">
        <v>20</v>
      </c>
      <c r="G45" s="189">
        <v>20</v>
      </c>
    </row>
    <row r="46" spans="1:7" x14ac:dyDescent="0.25">
      <c r="A46" s="189">
        <v>29</v>
      </c>
      <c r="B46" s="225" t="s">
        <v>388</v>
      </c>
      <c r="C46" s="225" t="s">
        <v>582</v>
      </c>
      <c r="D46" s="225" t="s">
        <v>582</v>
      </c>
      <c r="E46" s="189" t="s">
        <v>342</v>
      </c>
      <c r="F46" s="189">
        <v>20</v>
      </c>
      <c r="G46" s="189">
        <v>20</v>
      </c>
    </row>
    <row r="47" spans="1:7" ht="30" x14ac:dyDescent="0.25">
      <c r="A47" s="189">
        <v>30</v>
      </c>
      <c r="B47" s="225" t="s">
        <v>389</v>
      </c>
      <c r="C47" s="225" t="s">
        <v>581</v>
      </c>
      <c r="D47" s="263" t="s">
        <v>581</v>
      </c>
      <c r="E47" s="189" t="s">
        <v>342</v>
      </c>
      <c r="F47" s="189">
        <v>20</v>
      </c>
      <c r="G47" s="189">
        <v>20</v>
      </c>
    </row>
    <row r="48" spans="1:7" x14ac:dyDescent="0.25">
      <c r="A48" s="189">
        <v>31</v>
      </c>
      <c r="B48" s="225" t="s">
        <v>390</v>
      </c>
      <c r="C48" s="225" t="s">
        <v>578</v>
      </c>
      <c r="D48" s="225" t="s">
        <v>578</v>
      </c>
      <c r="E48" s="189" t="s">
        <v>342</v>
      </c>
      <c r="F48" s="189">
        <v>20</v>
      </c>
      <c r="G48" s="189">
        <v>20</v>
      </c>
    </row>
    <row r="49" spans="1:7" ht="60" x14ac:dyDescent="0.25">
      <c r="A49" s="189">
        <v>32</v>
      </c>
      <c r="B49" s="225" t="s">
        <v>391</v>
      </c>
      <c r="C49" s="263" t="s">
        <v>576</v>
      </c>
      <c r="D49" s="225" t="s">
        <v>576</v>
      </c>
      <c r="E49" s="189" t="s">
        <v>342</v>
      </c>
      <c r="F49" s="189">
        <v>20</v>
      </c>
      <c r="G49" s="189">
        <v>20</v>
      </c>
    </row>
    <row r="50" spans="1:7" x14ac:dyDescent="0.25">
      <c r="A50" s="189">
        <v>33</v>
      </c>
      <c r="B50" s="225" t="s">
        <v>392</v>
      </c>
      <c r="C50" s="284">
        <v>0.8</v>
      </c>
      <c r="D50" s="284">
        <v>0.8</v>
      </c>
      <c r="E50" s="189" t="s">
        <v>342</v>
      </c>
      <c r="F50" s="189">
        <v>20</v>
      </c>
      <c r="G50" s="189">
        <v>20</v>
      </c>
    </row>
    <row r="51" spans="1:7" ht="90" x14ac:dyDescent="0.25">
      <c r="A51" s="189">
        <v>34</v>
      </c>
      <c r="B51" s="225" t="s">
        <v>393</v>
      </c>
      <c r="C51" s="263" t="s">
        <v>575</v>
      </c>
      <c r="D51" s="263" t="s">
        <v>575</v>
      </c>
      <c r="E51" s="189" t="s">
        <v>342</v>
      </c>
      <c r="F51" s="189">
        <v>30</v>
      </c>
      <c r="G51" s="189">
        <v>30</v>
      </c>
    </row>
    <row r="52" spans="1:7" x14ac:dyDescent="0.25">
      <c r="A52" s="189">
        <v>35</v>
      </c>
      <c r="B52" s="225" t="s">
        <v>394</v>
      </c>
      <c r="C52" s="225" t="s">
        <v>579</v>
      </c>
      <c r="D52" s="225" t="s">
        <v>579</v>
      </c>
      <c r="E52" s="189" t="s">
        <v>342</v>
      </c>
      <c r="F52" s="189">
        <v>30</v>
      </c>
      <c r="G52" s="189">
        <v>30</v>
      </c>
    </row>
    <row r="53" spans="1:7" x14ac:dyDescent="0.25">
      <c r="A53" s="189">
        <v>36</v>
      </c>
      <c r="B53" s="225" t="s">
        <v>395</v>
      </c>
      <c r="C53" s="225" t="s">
        <v>573</v>
      </c>
      <c r="D53" s="225" t="s">
        <v>573</v>
      </c>
      <c r="E53" s="189" t="s">
        <v>342</v>
      </c>
      <c r="F53" s="189">
        <v>30</v>
      </c>
      <c r="G53" s="189">
        <v>30</v>
      </c>
    </row>
    <row r="54" spans="1:7" x14ac:dyDescent="0.25">
      <c r="A54" s="189">
        <v>37</v>
      </c>
      <c r="B54" s="225" t="s">
        <v>396</v>
      </c>
      <c r="C54" s="225" t="s">
        <v>571</v>
      </c>
      <c r="D54" s="225" t="s">
        <v>571</v>
      </c>
      <c r="E54" s="189" t="s">
        <v>338</v>
      </c>
      <c r="F54" s="189">
        <v>0</v>
      </c>
      <c r="G54" s="189">
        <v>0</v>
      </c>
    </row>
    <row r="55" spans="1:7" x14ac:dyDescent="0.25">
      <c r="A55" s="189">
        <v>38</v>
      </c>
      <c r="B55" s="225" t="s">
        <v>397</v>
      </c>
      <c r="C55" s="225" t="s">
        <v>572</v>
      </c>
      <c r="D55" s="225" t="s">
        <v>572</v>
      </c>
      <c r="E55" s="189" t="s">
        <v>342</v>
      </c>
      <c r="F55" s="189">
        <v>30</v>
      </c>
      <c r="G55" s="189">
        <v>30</v>
      </c>
    </row>
    <row r="56" spans="1:7" x14ac:dyDescent="0.25">
      <c r="A56" s="189">
        <v>39</v>
      </c>
      <c r="B56" s="225" t="s">
        <v>398</v>
      </c>
      <c r="C56" s="225" t="s">
        <v>574</v>
      </c>
      <c r="D56" s="225" t="s">
        <v>574</v>
      </c>
      <c r="E56" s="189" t="s">
        <v>342</v>
      </c>
      <c r="F56" s="189">
        <v>10</v>
      </c>
      <c r="G56" s="189">
        <v>10</v>
      </c>
    </row>
    <row r="57" spans="1:7" ht="75" x14ac:dyDescent="0.25">
      <c r="A57" s="189">
        <v>40</v>
      </c>
      <c r="B57" s="229" t="s">
        <v>399</v>
      </c>
      <c r="C57" s="263" t="s">
        <v>569</v>
      </c>
      <c r="D57" s="263" t="s">
        <v>569</v>
      </c>
      <c r="E57" s="189" t="s">
        <v>342</v>
      </c>
      <c r="F57" s="189">
        <v>10</v>
      </c>
      <c r="G57" s="189">
        <v>10</v>
      </c>
    </row>
  </sheetData>
  <mergeCells count="3">
    <mergeCell ref="B9:B11"/>
    <mergeCell ref="C9:C11"/>
    <mergeCell ref="D9:D11"/>
  </mergeCell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C16" sqref="C16"/>
    </sheetView>
  </sheetViews>
  <sheetFormatPr baseColWidth="10" defaultRowHeight="15" x14ac:dyDescent="0.25"/>
  <cols>
    <col min="1" max="1" width="26.7109375" customWidth="1"/>
    <col min="2" max="2" width="4.28515625" customWidth="1"/>
    <col min="3" max="3" width="19.28515625" customWidth="1"/>
  </cols>
  <sheetData>
    <row r="1" spans="1:5" x14ac:dyDescent="0.25">
      <c r="A1" s="4" t="s">
        <v>24</v>
      </c>
      <c r="B1" s="4"/>
      <c r="C1" s="4"/>
      <c r="D1" s="4"/>
    </row>
    <row r="2" spans="1:5" x14ac:dyDescent="0.25">
      <c r="A2" s="17" t="s">
        <v>93</v>
      </c>
      <c r="B2" s="4"/>
      <c r="C2" s="4"/>
      <c r="D2" s="17" t="s">
        <v>42</v>
      </c>
      <c r="E2" s="8" t="s">
        <v>92</v>
      </c>
    </row>
    <row r="3" spans="1:5" x14ac:dyDescent="0.25">
      <c r="A3" s="4" t="s">
        <v>30</v>
      </c>
      <c r="B3" s="4"/>
      <c r="C3" s="4"/>
      <c r="D3" s="11" t="s">
        <v>48</v>
      </c>
      <c r="E3" t="s">
        <v>30</v>
      </c>
    </row>
    <row r="4" spans="1:5" x14ac:dyDescent="0.25">
      <c r="A4" s="4" t="s">
        <v>88</v>
      </c>
      <c r="B4" s="4"/>
      <c r="C4" s="4"/>
      <c r="D4" s="4">
        <v>2024</v>
      </c>
      <c r="E4" t="s">
        <v>49</v>
      </c>
    </row>
    <row r="5" spans="1:5" x14ac:dyDescent="0.25">
      <c r="A5" s="4" t="s">
        <v>89</v>
      </c>
      <c r="B5" s="4"/>
      <c r="C5" s="4"/>
      <c r="D5" s="4">
        <v>2025</v>
      </c>
      <c r="E5" t="s">
        <v>50</v>
      </c>
    </row>
    <row r="6" spans="1:5" x14ac:dyDescent="0.25">
      <c r="A6" s="4"/>
      <c r="B6" s="4"/>
      <c r="C6" s="4"/>
      <c r="D6" s="4">
        <v>2026</v>
      </c>
      <c r="E6" t="s">
        <v>51</v>
      </c>
    </row>
    <row r="7" spans="1:5" x14ac:dyDescent="0.25">
      <c r="A7" s="4"/>
      <c r="B7" s="4"/>
      <c r="C7" s="4"/>
      <c r="D7" s="4">
        <v>2027</v>
      </c>
      <c r="E7" t="s">
        <v>52</v>
      </c>
    </row>
    <row r="8" spans="1:5" ht="29.1" customHeight="1" x14ac:dyDescent="0.25">
      <c r="A8" s="17" t="s">
        <v>26</v>
      </c>
      <c r="B8" s="4"/>
      <c r="C8" s="4"/>
      <c r="D8" s="4">
        <v>2028</v>
      </c>
      <c r="E8" t="s">
        <v>53</v>
      </c>
    </row>
    <row r="9" spans="1:5" ht="15" customHeight="1" x14ac:dyDescent="0.25">
      <c r="A9" s="5" t="s">
        <v>30</v>
      </c>
      <c r="B9" s="4"/>
      <c r="C9" s="4"/>
      <c r="D9" s="4"/>
      <c r="E9" t="s">
        <v>54</v>
      </c>
    </row>
    <row r="10" spans="1:5" x14ac:dyDescent="0.25">
      <c r="A10" s="5" t="s">
        <v>317</v>
      </c>
      <c r="D10" s="4"/>
      <c r="E10" t="s">
        <v>55</v>
      </c>
    </row>
    <row r="11" spans="1:5" x14ac:dyDescent="0.25">
      <c r="A11" s="5" t="s">
        <v>1</v>
      </c>
      <c r="D11" s="4"/>
      <c r="E11" t="s">
        <v>56</v>
      </c>
    </row>
    <row r="12" spans="1:5" ht="30" x14ac:dyDescent="0.25">
      <c r="A12" s="5" t="s">
        <v>27</v>
      </c>
      <c r="D12" s="4"/>
      <c r="E12" t="s">
        <v>57</v>
      </c>
    </row>
    <row r="13" spans="1:5" x14ac:dyDescent="0.25">
      <c r="A13" s="5" t="s">
        <v>190</v>
      </c>
      <c r="D13" s="4"/>
      <c r="E13" t="s">
        <v>58</v>
      </c>
    </row>
    <row r="14" spans="1:5" x14ac:dyDescent="0.25">
      <c r="A14" s="4"/>
      <c r="D14" s="4"/>
      <c r="E14" t="s">
        <v>59</v>
      </c>
    </row>
    <row r="15" spans="1:5" x14ac:dyDescent="0.25">
      <c r="A15" s="4"/>
      <c r="D15" s="4"/>
      <c r="E15" t="s">
        <v>60</v>
      </c>
    </row>
    <row r="16" spans="1:5" x14ac:dyDescent="0.25">
      <c r="A16" s="4"/>
      <c r="D16" s="4"/>
      <c r="E16" t="s">
        <v>61</v>
      </c>
    </row>
    <row r="17" spans="1:5" x14ac:dyDescent="0.25">
      <c r="A17" s="4"/>
      <c r="E17" t="s">
        <v>62</v>
      </c>
    </row>
    <row r="18" spans="1:5" x14ac:dyDescent="0.25">
      <c r="A18" s="4"/>
      <c r="E18" t="s">
        <v>63</v>
      </c>
    </row>
    <row r="19" spans="1:5" x14ac:dyDescent="0.25">
      <c r="A19" s="4"/>
      <c r="E19" t="s">
        <v>64</v>
      </c>
    </row>
    <row r="20" spans="1:5" x14ac:dyDescent="0.25">
      <c r="A20" s="4"/>
      <c r="E20" t="s">
        <v>65</v>
      </c>
    </row>
    <row r="21" spans="1:5" x14ac:dyDescent="0.25">
      <c r="A21" s="4"/>
      <c r="E21" t="s">
        <v>66</v>
      </c>
    </row>
    <row r="22" spans="1:5" x14ac:dyDescent="0.25">
      <c r="A22" s="4"/>
      <c r="E22" t="s">
        <v>67</v>
      </c>
    </row>
    <row r="23" spans="1:5" x14ac:dyDescent="0.25">
      <c r="A23" s="4"/>
      <c r="E23" t="s">
        <v>68</v>
      </c>
    </row>
    <row r="24" spans="1:5" x14ac:dyDescent="0.25">
      <c r="E24" t="s">
        <v>69</v>
      </c>
    </row>
    <row r="25" spans="1:5" x14ac:dyDescent="0.25">
      <c r="E25" t="s">
        <v>70</v>
      </c>
    </row>
    <row r="26" spans="1:5" x14ac:dyDescent="0.25">
      <c r="E26" t="s">
        <v>71</v>
      </c>
    </row>
    <row r="27" spans="1:5" x14ac:dyDescent="0.25">
      <c r="E27" t="s">
        <v>72</v>
      </c>
    </row>
    <row r="28" spans="1:5" x14ac:dyDescent="0.25">
      <c r="E28" t="s">
        <v>73</v>
      </c>
    </row>
    <row r="29" spans="1:5" x14ac:dyDescent="0.25">
      <c r="E29" t="s">
        <v>74</v>
      </c>
    </row>
    <row r="30" spans="1:5" x14ac:dyDescent="0.25">
      <c r="E30" t="s">
        <v>75</v>
      </c>
    </row>
    <row r="31" spans="1:5" x14ac:dyDescent="0.25">
      <c r="E31" t="s">
        <v>76</v>
      </c>
    </row>
    <row r="32" spans="1:5" x14ac:dyDescent="0.25">
      <c r="E32" t="s">
        <v>77</v>
      </c>
    </row>
    <row r="33" spans="5:5" x14ac:dyDescent="0.25">
      <c r="E33" t="s">
        <v>78</v>
      </c>
    </row>
    <row r="34" spans="5:5" x14ac:dyDescent="0.25">
      <c r="E34" t="s">
        <v>79</v>
      </c>
    </row>
    <row r="35" spans="5:5" x14ac:dyDescent="0.25">
      <c r="E35" t="s">
        <v>80</v>
      </c>
    </row>
    <row r="36" spans="5:5" x14ac:dyDescent="0.25">
      <c r="E36" t="s">
        <v>81</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H1" workbookViewId="0">
      <selection activeCell="L21" sqref="L21:T24"/>
    </sheetView>
  </sheetViews>
  <sheetFormatPr baseColWidth="10" defaultRowHeight="15" x14ac:dyDescent="0.25"/>
  <cols>
    <col min="1" max="1" width="27.42578125" customWidth="1"/>
    <col min="2" max="2" width="4.42578125" customWidth="1"/>
    <col min="3" max="3" width="20.28515625" customWidth="1"/>
    <col min="4" max="4" width="10.28515625" style="2" customWidth="1"/>
    <col min="5" max="5" width="10.28515625" style="38" customWidth="1"/>
    <col min="7" max="7" width="121.28515625" customWidth="1"/>
    <col min="8" max="8" width="10.28515625" style="2" customWidth="1"/>
    <col min="9" max="9" width="117.28515625" customWidth="1"/>
    <col min="10" max="10" width="10.5703125" style="111" customWidth="1"/>
    <col min="11" max="11" width="5.28515625" customWidth="1"/>
    <col min="12" max="12" width="12.5703125" style="2" customWidth="1"/>
    <col min="13" max="13" width="26.7109375" style="2" customWidth="1"/>
    <col min="14" max="14" width="3.7109375" style="2" customWidth="1"/>
    <col min="15" max="15" width="5.28515625" style="2" customWidth="1"/>
    <col min="16" max="18" width="3.7109375" style="2" customWidth="1"/>
    <col min="19" max="19" width="4.28515625" style="2" customWidth="1"/>
    <col min="20" max="20" width="3.7109375" style="2" customWidth="1"/>
  </cols>
  <sheetData>
    <row r="1" spans="1:22" ht="229.5" x14ac:dyDescent="0.25">
      <c r="A1" s="4" t="s">
        <v>296</v>
      </c>
      <c r="B1" s="375" t="s">
        <v>28</v>
      </c>
      <c r="C1" s="375"/>
      <c r="D1" s="35" t="s">
        <v>95</v>
      </c>
      <c r="E1" s="159"/>
      <c r="F1" s="375" t="s">
        <v>25</v>
      </c>
      <c r="G1" s="375"/>
      <c r="H1" s="6" t="s">
        <v>95</v>
      </c>
      <c r="I1" t="s">
        <v>94</v>
      </c>
      <c r="L1" s="36" t="s">
        <v>29</v>
      </c>
      <c r="M1" s="36" t="s">
        <v>192</v>
      </c>
      <c r="N1" s="34" t="s">
        <v>140</v>
      </c>
      <c r="O1" s="34" t="s">
        <v>141</v>
      </c>
      <c r="P1" s="36" t="s">
        <v>145</v>
      </c>
      <c r="Q1" s="36" t="s">
        <v>146</v>
      </c>
      <c r="R1" s="34" t="s">
        <v>143</v>
      </c>
      <c r="S1" s="34" t="s">
        <v>144</v>
      </c>
      <c r="T1" s="36" t="s">
        <v>306</v>
      </c>
      <c r="U1" s="36"/>
      <c r="V1" s="36"/>
    </row>
    <row r="2" spans="1:22" ht="15.75" thickBot="1" x14ac:dyDescent="0.3">
      <c r="A2" s="4"/>
      <c r="B2" s="6"/>
      <c r="C2" s="6"/>
      <c r="D2" s="35" t="s">
        <v>30</v>
      </c>
      <c r="E2" s="159"/>
      <c r="F2" s="35" t="s">
        <v>30</v>
      </c>
      <c r="G2" s="6" t="s">
        <v>30</v>
      </c>
      <c r="H2" s="6" t="s">
        <v>30</v>
      </c>
      <c r="I2" s="2" t="s">
        <v>30</v>
      </c>
      <c r="J2" s="132" t="s">
        <v>30</v>
      </c>
      <c r="K2" s="35" t="s">
        <v>30</v>
      </c>
      <c r="L2" s="35" t="s">
        <v>30</v>
      </c>
      <c r="M2" s="35" t="s">
        <v>30</v>
      </c>
    </row>
    <row r="3" spans="1:22" ht="14.45" customHeight="1" thickBot="1" x14ac:dyDescent="0.3">
      <c r="A3" s="4"/>
      <c r="B3" s="112" t="s">
        <v>400</v>
      </c>
      <c r="C3" s="376" t="s">
        <v>294</v>
      </c>
      <c r="D3" s="234" t="s">
        <v>401</v>
      </c>
      <c r="E3" s="234" t="s">
        <v>418</v>
      </c>
      <c r="F3" s="113" t="s">
        <v>184</v>
      </c>
      <c r="G3" s="19" t="s">
        <v>291</v>
      </c>
      <c r="H3" s="237" t="str">
        <f t="shared" ref="H3:H24" si="0">D3</f>
        <v>A3T21</v>
      </c>
      <c r="I3" s="238" t="s">
        <v>300</v>
      </c>
      <c r="J3" s="253" t="str">
        <f t="shared" ref="J3:J24" si="1">H3</f>
        <v>A3T21</v>
      </c>
      <c r="K3" s="150" t="str">
        <f>E3</f>
        <v>A3T2</v>
      </c>
      <c r="L3" s="254" t="s">
        <v>310</v>
      </c>
      <c r="M3" s="254" t="s">
        <v>430</v>
      </c>
      <c r="N3" s="254" t="s">
        <v>21</v>
      </c>
      <c r="O3" s="254" t="s">
        <v>21</v>
      </c>
      <c r="P3" s="254"/>
      <c r="Q3" s="254" t="s">
        <v>21</v>
      </c>
      <c r="R3" s="254" t="s">
        <v>21</v>
      </c>
      <c r="S3" s="254"/>
      <c r="T3" s="257" t="s">
        <v>21</v>
      </c>
    </row>
    <row r="4" spans="1:22" ht="15.75" thickBot="1" x14ac:dyDescent="0.3">
      <c r="A4" s="4"/>
      <c r="B4" s="115"/>
      <c r="C4" s="377"/>
      <c r="D4" s="235" t="s">
        <v>402</v>
      </c>
      <c r="E4" s="234" t="s">
        <v>418</v>
      </c>
      <c r="F4" s="114" t="s">
        <v>184</v>
      </c>
      <c r="G4" s="20" t="s">
        <v>291</v>
      </c>
      <c r="H4" s="239" t="str">
        <f t="shared" si="0"/>
        <v>A3T22</v>
      </c>
      <c r="I4" s="240" t="s">
        <v>297</v>
      </c>
      <c r="J4" s="251" t="str">
        <f t="shared" si="1"/>
        <v>A3T22</v>
      </c>
      <c r="K4" s="151" t="str">
        <f t="shared" ref="K4:K24" si="2">E4</f>
        <v>A3T2</v>
      </c>
      <c r="L4" s="254" t="s">
        <v>310</v>
      </c>
      <c r="M4" s="254" t="s">
        <v>430</v>
      </c>
      <c r="N4" s="255" t="s">
        <v>21</v>
      </c>
      <c r="O4" s="255" t="s">
        <v>21</v>
      </c>
      <c r="P4" s="255"/>
      <c r="Q4" s="255" t="s">
        <v>21</v>
      </c>
      <c r="R4" s="255" t="s">
        <v>21</v>
      </c>
      <c r="S4" s="255"/>
      <c r="T4" s="258" t="s">
        <v>21</v>
      </c>
    </row>
    <row r="5" spans="1:22" ht="15.75" thickBot="1" x14ac:dyDescent="0.3">
      <c r="A5" s="4"/>
      <c r="B5" s="115"/>
      <c r="C5" s="377"/>
      <c r="D5" s="235" t="s">
        <v>403</v>
      </c>
      <c r="E5" s="234" t="s">
        <v>418</v>
      </c>
      <c r="F5" s="114" t="s">
        <v>184</v>
      </c>
      <c r="G5" s="20" t="s">
        <v>291</v>
      </c>
      <c r="H5" s="237" t="str">
        <f t="shared" si="0"/>
        <v>A3T23</v>
      </c>
      <c r="I5" s="240" t="s">
        <v>298</v>
      </c>
      <c r="J5" s="251" t="str">
        <f t="shared" si="1"/>
        <v>A3T23</v>
      </c>
      <c r="K5" s="151" t="str">
        <f t="shared" si="2"/>
        <v>A3T2</v>
      </c>
      <c r="L5" s="254" t="s">
        <v>310</v>
      </c>
      <c r="M5" s="254" t="s">
        <v>430</v>
      </c>
      <c r="N5" s="255" t="s">
        <v>21</v>
      </c>
      <c r="O5" s="255" t="s">
        <v>21</v>
      </c>
      <c r="P5" s="255"/>
      <c r="Q5" s="255" t="s">
        <v>21</v>
      </c>
      <c r="R5" s="255" t="s">
        <v>21</v>
      </c>
      <c r="S5" s="255"/>
      <c r="T5" s="258" t="s">
        <v>21</v>
      </c>
    </row>
    <row r="6" spans="1:22" ht="15.75" thickBot="1" x14ac:dyDescent="0.3">
      <c r="A6" s="4"/>
      <c r="B6" s="115"/>
      <c r="C6" s="114"/>
      <c r="D6" s="235" t="s">
        <v>404</v>
      </c>
      <c r="E6" s="234" t="s">
        <v>418</v>
      </c>
      <c r="F6" s="114" t="s">
        <v>184</v>
      </c>
      <c r="G6" s="20" t="s">
        <v>291</v>
      </c>
      <c r="H6" s="239" t="str">
        <f t="shared" si="0"/>
        <v>A3T24</v>
      </c>
      <c r="I6" s="241" t="s">
        <v>432</v>
      </c>
      <c r="J6" s="251" t="str">
        <f t="shared" si="1"/>
        <v>A3T24</v>
      </c>
      <c r="K6" s="151" t="str">
        <f t="shared" si="2"/>
        <v>A3T2</v>
      </c>
      <c r="L6" s="254" t="s">
        <v>310</v>
      </c>
      <c r="M6" s="254" t="s">
        <v>430</v>
      </c>
      <c r="N6" s="255" t="s">
        <v>21</v>
      </c>
      <c r="O6" s="255" t="s">
        <v>21</v>
      </c>
      <c r="P6" s="255"/>
      <c r="Q6" s="255" t="s">
        <v>21</v>
      </c>
      <c r="R6" s="255" t="s">
        <v>21</v>
      </c>
      <c r="S6" s="255"/>
      <c r="T6" s="258" t="s">
        <v>21</v>
      </c>
    </row>
    <row r="7" spans="1:22" ht="15.75" thickBot="1" x14ac:dyDescent="0.3">
      <c r="A7" s="4"/>
      <c r="B7" s="115"/>
      <c r="C7" s="114"/>
      <c r="D7" s="235" t="s">
        <v>405</v>
      </c>
      <c r="E7" s="234" t="s">
        <v>418</v>
      </c>
      <c r="F7" s="114" t="s">
        <v>184</v>
      </c>
      <c r="G7" s="20" t="s">
        <v>291</v>
      </c>
      <c r="H7" s="237" t="str">
        <f t="shared" si="0"/>
        <v>A3T25</v>
      </c>
      <c r="I7" s="242" t="s">
        <v>410</v>
      </c>
      <c r="J7" s="251" t="str">
        <f t="shared" si="1"/>
        <v>A3T25</v>
      </c>
      <c r="K7" s="151" t="str">
        <f t="shared" si="2"/>
        <v>A3T2</v>
      </c>
      <c r="L7" s="254" t="s">
        <v>310</v>
      </c>
      <c r="M7" s="254" t="s">
        <v>430</v>
      </c>
      <c r="N7" s="255" t="s">
        <v>21</v>
      </c>
      <c r="O7" s="255" t="s">
        <v>21</v>
      </c>
      <c r="P7" s="255"/>
      <c r="Q7" s="255" t="s">
        <v>21</v>
      </c>
      <c r="R7" s="255" t="s">
        <v>21</v>
      </c>
      <c r="S7" s="255"/>
      <c r="T7" s="258" t="s">
        <v>21</v>
      </c>
    </row>
    <row r="8" spans="1:22" ht="15.75" thickBot="1" x14ac:dyDescent="0.3">
      <c r="A8" s="4"/>
      <c r="B8" s="115"/>
      <c r="C8" s="114"/>
      <c r="D8" s="235" t="s">
        <v>406</v>
      </c>
      <c r="E8" s="234" t="s">
        <v>418</v>
      </c>
      <c r="F8" s="114" t="s">
        <v>184</v>
      </c>
      <c r="G8" s="20" t="s">
        <v>291</v>
      </c>
      <c r="H8" s="239" t="str">
        <f t="shared" si="0"/>
        <v>A3T26</v>
      </c>
      <c r="I8" s="240" t="s">
        <v>433</v>
      </c>
      <c r="J8" s="251" t="str">
        <f t="shared" si="1"/>
        <v>A3T26</v>
      </c>
      <c r="K8" s="151" t="str">
        <f t="shared" si="2"/>
        <v>A3T2</v>
      </c>
      <c r="L8" s="254" t="s">
        <v>310</v>
      </c>
      <c r="M8" s="254" t="s">
        <v>430</v>
      </c>
      <c r="N8" s="255" t="s">
        <v>21</v>
      </c>
      <c r="O8" s="255" t="s">
        <v>21</v>
      </c>
      <c r="P8" s="255"/>
      <c r="Q8" s="255" t="s">
        <v>21</v>
      </c>
      <c r="R8" s="255" t="s">
        <v>21</v>
      </c>
      <c r="S8" s="255"/>
      <c r="T8" s="258" t="s">
        <v>21</v>
      </c>
    </row>
    <row r="9" spans="1:22" ht="15.75" thickBot="1" x14ac:dyDescent="0.3">
      <c r="A9" s="4"/>
      <c r="B9" s="115"/>
      <c r="C9" s="114"/>
      <c r="D9" s="235" t="s">
        <v>407</v>
      </c>
      <c r="E9" s="234" t="s">
        <v>418</v>
      </c>
      <c r="F9" s="114" t="s">
        <v>184</v>
      </c>
      <c r="G9" s="20" t="s">
        <v>291</v>
      </c>
      <c r="H9" s="237" t="str">
        <f t="shared" si="0"/>
        <v>A3T27</v>
      </c>
      <c r="I9" s="240" t="s">
        <v>434</v>
      </c>
      <c r="J9" s="251" t="str">
        <f t="shared" si="1"/>
        <v>A3T27</v>
      </c>
      <c r="K9" s="151" t="str">
        <f t="shared" si="2"/>
        <v>A3T2</v>
      </c>
      <c r="L9" s="254" t="s">
        <v>310</v>
      </c>
      <c r="M9" s="254" t="s">
        <v>430</v>
      </c>
      <c r="N9" s="255" t="s">
        <v>21</v>
      </c>
      <c r="O9" s="255" t="s">
        <v>21</v>
      </c>
      <c r="P9" s="255"/>
      <c r="Q9" s="255" t="s">
        <v>21</v>
      </c>
      <c r="R9" s="255" t="s">
        <v>21</v>
      </c>
      <c r="S9" s="255"/>
      <c r="T9" s="258" t="s">
        <v>21</v>
      </c>
    </row>
    <row r="10" spans="1:22" ht="15.75" thickBot="1" x14ac:dyDescent="0.3">
      <c r="A10" s="4"/>
      <c r="B10" s="115"/>
      <c r="C10" s="114"/>
      <c r="D10" s="235" t="s">
        <v>408</v>
      </c>
      <c r="E10" s="234" t="s">
        <v>418</v>
      </c>
      <c r="F10" s="114" t="s">
        <v>184</v>
      </c>
      <c r="G10" s="118" t="s">
        <v>291</v>
      </c>
      <c r="H10" s="235" t="s">
        <v>408</v>
      </c>
      <c r="I10" s="240" t="s">
        <v>411</v>
      </c>
      <c r="J10" s="252" t="s">
        <v>408</v>
      </c>
      <c r="K10" s="151" t="str">
        <f t="shared" ref="K10" si="3">E10</f>
        <v>A3T2</v>
      </c>
      <c r="L10" s="254" t="s">
        <v>310</v>
      </c>
      <c r="M10" s="254" t="s">
        <v>430</v>
      </c>
      <c r="N10" s="255" t="s">
        <v>21</v>
      </c>
      <c r="O10" s="255" t="s">
        <v>21</v>
      </c>
      <c r="P10" s="255"/>
      <c r="Q10" s="255" t="s">
        <v>21</v>
      </c>
      <c r="R10" s="255" t="s">
        <v>21</v>
      </c>
      <c r="S10" s="255"/>
      <c r="T10" s="258" t="s">
        <v>21</v>
      </c>
    </row>
    <row r="11" spans="1:22" ht="15.75" thickBot="1" x14ac:dyDescent="0.3">
      <c r="A11" s="4"/>
      <c r="B11" s="115"/>
      <c r="C11" s="114"/>
      <c r="D11" s="235" t="s">
        <v>409</v>
      </c>
      <c r="E11" s="234" t="s">
        <v>418</v>
      </c>
      <c r="F11" s="114" t="s">
        <v>184</v>
      </c>
      <c r="G11" s="118" t="s">
        <v>291</v>
      </c>
      <c r="H11" s="235" t="s">
        <v>409</v>
      </c>
      <c r="I11" s="240" t="s">
        <v>299</v>
      </c>
      <c r="J11" s="252" t="s">
        <v>409</v>
      </c>
      <c r="K11" s="151" t="str">
        <f t="shared" si="2"/>
        <v>A3T2</v>
      </c>
      <c r="L11" s="254" t="s">
        <v>310</v>
      </c>
      <c r="M11" s="254" t="s">
        <v>430</v>
      </c>
      <c r="N11" s="255" t="s">
        <v>21</v>
      </c>
      <c r="O11" s="255" t="s">
        <v>21</v>
      </c>
      <c r="P11" s="255"/>
      <c r="Q11" s="255" t="s">
        <v>21</v>
      </c>
      <c r="R11" s="255" t="s">
        <v>21</v>
      </c>
      <c r="S11" s="255"/>
      <c r="T11" s="258" t="s">
        <v>21</v>
      </c>
    </row>
    <row r="12" spans="1:22" ht="15.75" thickBot="1" x14ac:dyDescent="0.3">
      <c r="A12" s="4"/>
      <c r="B12" s="116"/>
      <c r="C12" s="117"/>
      <c r="D12" s="236" t="s">
        <v>439</v>
      </c>
      <c r="E12" s="234" t="s">
        <v>418</v>
      </c>
      <c r="F12" s="117" t="s">
        <v>184</v>
      </c>
      <c r="G12" s="118" t="s">
        <v>291</v>
      </c>
      <c r="H12" s="243" t="str">
        <f>D12</f>
        <v>A3T30</v>
      </c>
      <c r="I12" s="240" t="s">
        <v>412</v>
      </c>
      <c r="J12" s="252" t="str">
        <f>H12</f>
        <v>A3T30</v>
      </c>
      <c r="K12" s="151" t="str">
        <f t="shared" si="2"/>
        <v>A3T2</v>
      </c>
      <c r="L12" s="254" t="s">
        <v>310</v>
      </c>
      <c r="M12" s="254" t="s">
        <v>430</v>
      </c>
      <c r="N12" s="256" t="s">
        <v>21</v>
      </c>
      <c r="O12" s="256" t="s">
        <v>21</v>
      </c>
      <c r="P12" s="256"/>
      <c r="Q12" s="256" t="s">
        <v>21</v>
      </c>
      <c r="R12" s="256" t="s">
        <v>21</v>
      </c>
      <c r="S12" s="256"/>
      <c r="T12" s="259" t="s">
        <v>21</v>
      </c>
    </row>
    <row r="13" spans="1:22" ht="15.75" thickBot="1" x14ac:dyDescent="0.3">
      <c r="A13" s="4"/>
      <c r="B13" s="115" t="s">
        <v>293</v>
      </c>
      <c r="C13" s="380" t="s">
        <v>425</v>
      </c>
      <c r="D13" s="165" t="s">
        <v>422</v>
      </c>
      <c r="E13" s="230" t="s">
        <v>426</v>
      </c>
      <c r="F13" s="114" t="s">
        <v>326</v>
      </c>
      <c r="G13" s="231" t="s">
        <v>435</v>
      </c>
      <c r="H13" s="166" t="s">
        <v>422</v>
      </c>
      <c r="I13" s="232" t="s">
        <v>427</v>
      </c>
      <c r="J13" s="233" t="str">
        <f>H13</f>
        <v>A4T11</v>
      </c>
      <c r="K13" s="151" t="str">
        <f t="shared" si="2"/>
        <v>A4T1</v>
      </c>
      <c r="L13" s="119"/>
      <c r="M13" s="119" t="s">
        <v>430</v>
      </c>
      <c r="N13" s="120" t="s">
        <v>21</v>
      </c>
      <c r="O13" s="120" t="s">
        <v>21</v>
      </c>
      <c r="P13" s="120"/>
      <c r="Q13" s="120" t="s">
        <v>21</v>
      </c>
      <c r="R13" s="120" t="s">
        <v>21</v>
      </c>
      <c r="S13" s="120"/>
      <c r="T13" s="121" t="s">
        <v>21</v>
      </c>
    </row>
    <row r="14" spans="1:22" ht="15.75" thickBot="1" x14ac:dyDescent="0.3">
      <c r="A14" s="4"/>
      <c r="B14" s="115"/>
      <c r="C14" s="381"/>
      <c r="D14" s="165" t="s">
        <v>423</v>
      </c>
      <c r="E14" s="230" t="s">
        <v>426</v>
      </c>
      <c r="F14" s="114" t="s">
        <v>326</v>
      </c>
      <c r="G14" s="231" t="s">
        <v>436</v>
      </c>
      <c r="H14" s="166" t="s">
        <v>423</v>
      </c>
      <c r="I14" s="232" t="s">
        <v>428</v>
      </c>
      <c r="J14" s="233" t="str">
        <f>H14</f>
        <v>A4T12</v>
      </c>
      <c r="K14" s="151" t="str">
        <f t="shared" si="2"/>
        <v>A4T1</v>
      </c>
      <c r="L14" s="119"/>
      <c r="M14" s="119" t="s">
        <v>430</v>
      </c>
      <c r="N14" s="120" t="s">
        <v>21</v>
      </c>
      <c r="O14" s="120" t="s">
        <v>21</v>
      </c>
      <c r="P14" s="120"/>
      <c r="Q14" s="120" t="s">
        <v>21</v>
      </c>
      <c r="R14" s="120" t="s">
        <v>21</v>
      </c>
      <c r="S14" s="120"/>
      <c r="T14" s="121" t="s">
        <v>21</v>
      </c>
    </row>
    <row r="15" spans="1:22" ht="15.75" thickBot="1" x14ac:dyDescent="0.3">
      <c r="A15" s="4"/>
      <c r="B15" s="115"/>
      <c r="C15" s="382"/>
      <c r="D15" s="165" t="s">
        <v>424</v>
      </c>
      <c r="E15" s="230" t="s">
        <v>426</v>
      </c>
      <c r="F15" s="114" t="s">
        <v>326</v>
      </c>
      <c r="G15" s="231" t="s">
        <v>436</v>
      </c>
      <c r="H15" s="166" t="s">
        <v>424</v>
      </c>
      <c r="I15" s="232" t="s">
        <v>429</v>
      </c>
      <c r="J15" s="233" t="str">
        <f>H15</f>
        <v>A4T13</v>
      </c>
      <c r="K15" s="151" t="str">
        <f t="shared" si="2"/>
        <v>A4T1</v>
      </c>
      <c r="L15" s="119"/>
      <c r="M15" s="119" t="s">
        <v>430</v>
      </c>
      <c r="N15" s="120" t="s">
        <v>21</v>
      </c>
      <c r="O15" s="120" t="s">
        <v>21</v>
      </c>
      <c r="P15" s="120"/>
      <c r="Q15" s="120" t="s">
        <v>21</v>
      </c>
      <c r="R15" s="120" t="s">
        <v>21</v>
      </c>
      <c r="S15" s="120"/>
      <c r="T15" s="121" t="s">
        <v>21</v>
      </c>
    </row>
    <row r="16" spans="1:22" ht="15.75" thickBot="1" x14ac:dyDescent="0.3">
      <c r="A16" s="4"/>
      <c r="B16" s="112" t="s">
        <v>293</v>
      </c>
      <c r="C16" s="376" t="s">
        <v>295</v>
      </c>
      <c r="D16" s="160" t="s">
        <v>286</v>
      </c>
      <c r="E16" s="162" t="s">
        <v>327</v>
      </c>
      <c r="F16" s="113" t="s">
        <v>421</v>
      </c>
      <c r="G16" s="19" t="s">
        <v>292</v>
      </c>
      <c r="H16" s="125" t="str">
        <f t="shared" si="0"/>
        <v>A4T21</v>
      </c>
      <c r="I16" s="133" t="s">
        <v>301</v>
      </c>
      <c r="J16" s="168" t="str">
        <f t="shared" si="1"/>
        <v>A4T21</v>
      </c>
      <c r="K16" s="150" t="str">
        <f t="shared" si="2"/>
        <v>A4T2</v>
      </c>
      <c r="L16" s="126" t="s">
        <v>310</v>
      </c>
      <c r="M16" s="126" t="s">
        <v>430</v>
      </c>
      <c r="N16" s="126" t="s">
        <v>21</v>
      </c>
      <c r="O16" s="126" t="s">
        <v>21</v>
      </c>
      <c r="P16" s="126"/>
      <c r="Q16" s="126" t="s">
        <v>21</v>
      </c>
      <c r="R16" s="126" t="s">
        <v>21</v>
      </c>
      <c r="S16" s="126"/>
      <c r="T16" s="127" t="s">
        <v>21</v>
      </c>
    </row>
    <row r="17" spans="1:20" ht="15.75" thickBot="1" x14ac:dyDescent="0.3">
      <c r="A17" s="4"/>
      <c r="B17" s="115"/>
      <c r="C17" s="377"/>
      <c r="D17" s="160" t="s">
        <v>287</v>
      </c>
      <c r="E17" s="163" t="s">
        <v>327</v>
      </c>
      <c r="F17" s="113" t="s">
        <v>421</v>
      </c>
      <c r="G17" s="20" t="s">
        <v>292</v>
      </c>
      <c r="H17" s="21" t="str">
        <f t="shared" si="0"/>
        <v>A4T22</v>
      </c>
      <c r="I17" s="133" t="s">
        <v>302</v>
      </c>
      <c r="J17" s="169" t="str">
        <f t="shared" si="1"/>
        <v>A4T22</v>
      </c>
      <c r="K17" s="151" t="str">
        <f t="shared" si="2"/>
        <v>A4T2</v>
      </c>
      <c r="L17" s="122" t="s">
        <v>310</v>
      </c>
      <c r="M17" s="126" t="s">
        <v>430</v>
      </c>
      <c r="N17" s="122" t="s">
        <v>21</v>
      </c>
      <c r="O17" s="122" t="s">
        <v>21</v>
      </c>
      <c r="P17" s="122"/>
      <c r="Q17" s="122" t="s">
        <v>21</v>
      </c>
      <c r="R17" s="122" t="s">
        <v>21</v>
      </c>
      <c r="S17" s="122"/>
      <c r="T17" s="123" t="s">
        <v>21</v>
      </c>
    </row>
    <row r="18" spans="1:20" ht="15.75" thickBot="1" x14ac:dyDescent="0.3">
      <c r="A18" s="4"/>
      <c r="B18" s="115"/>
      <c r="C18" s="377"/>
      <c r="D18" s="160" t="s">
        <v>288</v>
      </c>
      <c r="E18" s="163" t="s">
        <v>327</v>
      </c>
      <c r="F18" s="113" t="s">
        <v>421</v>
      </c>
      <c r="G18" s="20" t="s">
        <v>292</v>
      </c>
      <c r="H18" s="21" t="str">
        <f t="shared" si="0"/>
        <v>A4T23</v>
      </c>
      <c r="I18" s="133" t="s">
        <v>303</v>
      </c>
      <c r="J18" s="169" t="str">
        <f t="shared" si="1"/>
        <v>A4T23</v>
      </c>
      <c r="K18" s="151" t="str">
        <f t="shared" si="2"/>
        <v>A4T2</v>
      </c>
      <c r="L18" s="122" t="s">
        <v>310</v>
      </c>
      <c r="M18" s="126" t="s">
        <v>430</v>
      </c>
      <c r="N18" s="122" t="s">
        <v>21</v>
      </c>
      <c r="O18" s="122" t="s">
        <v>21</v>
      </c>
      <c r="P18" s="122"/>
      <c r="Q18" s="122" t="s">
        <v>21</v>
      </c>
      <c r="R18" s="122" t="s">
        <v>21</v>
      </c>
      <c r="S18" s="122"/>
      <c r="T18" s="123" t="s">
        <v>21</v>
      </c>
    </row>
    <row r="19" spans="1:20" ht="15.75" thickBot="1" x14ac:dyDescent="0.3">
      <c r="A19" s="4"/>
      <c r="B19" s="115"/>
      <c r="C19" s="114"/>
      <c r="D19" s="160" t="s">
        <v>289</v>
      </c>
      <c r="E19" s="163" t="s">
        <v>327</v>
      </c>
      <c r="F19" s="113" t="s">
        <v>421</v>
      </c>
      <c r="G19" s="20" t="s">
        <v>292</v>
      </c>
      <c r="H19" s="21" t="str">
        <f t="shared" si="0"/>
        <v>A4T24</v>
      </c>
      <c r="I19" s="133" t="s">
        <v>304</v>
      </c>
      <c r="J19" s="169" t="str">
        <f t="shared" si="1"/>
        <v>A4T24</v>
      </c>
      <c r="K19" s="151" t="str">
        <f t="shared" si="2"/>
        <v>A4T2</v>
      </c>
      <c r="L19" s="122" t="s">
        <v>310</v>
      </c>
      <c r="M19" s="126" t="s">
        <v>430</v>
      </c>
      <c r="N19" s="122" t="s">
        <v>21</v>
      </c>
      <c r="O19" s="122" t="s">
        <v>21</v>
      </c>
      <c r="P19" s="122"/>
      <c r="Q19" s="122" t="s">
        <v>21</v>
      </c>
      <c r="R19" s="122" t="s">
        <v>21</v>
      </c>
      <c r="S19" s="122"/>
      <c r="T19" s="123" t="s">
        <v>21</v>
      </c>
    </row>
    <row r="20" spans="1:20" ht="15.75" thickBot="1" x14ac:dyDescent="0.3">
      <c r="A20" s="4"/>
      <c r="B20" s="116"/>
      <c r="C20" s="117"/>
      <c r="D20" s="161" t="s">
        <v>290</v>
      </c>
      <c r="E20" s="164" t="s">
        <v>327</v>
      </c>
      <c r="F20" s="113" t="s">
        <v>421</v>
      </c>
      <c r="G20" s="152" t="s">
        <v>292</v>
      </c>
      <c r="H20" s="153" t="str">
        <f t="shared" si="0"/>
        <v>A4T25</v>
      </c>
      <c r="I20" s="133" t="s">
        <v>305</v>
      </c>
      <c r="J20" s="170" t="str">
        <f t="shared" si="1"/>
        <v>A4T25</v>
      </c>
      <c r="K20" s="151" t="str">
        <f t="shared" si="2"/>
        <v>A4T2</v>
      </c>
      <c r="L20" s="124" t="s">
        <v>310</v>
      </c>
      <c r="M20" s="126" t="s">
        <v>430</v>
      </c>
      <c r="N20" s="124" t="s">
        <v>21</v>
      </c>
      <c r="O20" s="124" t="s">
        <v>21</v>
      </c>
      <c r="P20" s="124"/>
      <c r="Q20" s="124" t="s">
        <v>21</v>
      </c>
      <c r="R20" s="124" t="s">
        <v>21</v>
      </c>
      <c r="S20" s="124"/>
      <c r="T20" s="147" t="s">
        <v>21</v>
      </c>
    </row>
    <row r="21" spans="1:20" ht="15.75" thickBot="1" x14ac:dyDescent="0.3">
      <c r="B21" s="128" t="s">
        <v>293</v>
      </c>
      <c r="C21" s="378" t="s">
        <v>320</v>
      </c>
      <c r="D21" s="246" t="s">
        <v>413</v>
      </c>
      <c r="E21" s="244" t="s">
        <v>417</v>
      </c>
      <c r="F21" s="150" t="s">
        <v>420</v>
      </c>
      <c r="G21" s="149" t="s">
        <v>321</v>
      </c>
      <c r="H21" s="244" t="str">
        <f t="shared" si="0"/>
        <v>A4T31</v>
      </c>
      <c r="I21" s="245" t="s">
        <v>322</v>
      </c>
      <c r="J21" s="264" t="str">
        <f t="shared" si="1"/>
        <v>A4T31</v>
      </c>
      <c r="K21" s="150" t="str">
        <f t="shared" si="2"/>
        <v>A4T3</v>
      </c>
      <c r="L21" s="267" t="s">
        <v>419</v>
      </c>
      <c r="M21" s="268" t="s">
        <v>430</v>
      </c>
      <c r="N21" s="267" t="s">
        <v>21</v>
      </c>
      <c r="O21" s="267" t="s">
        <v>21</v>
      </c>
      <c r="P21" s="267"/>
      <c r="Q21" s="267" t="s">
        <v>21</v>
      </c>
      <c r="R21" s="267" t="s">
        <v>21</v>
      </c>
      <c r="S21" s="267"/>
      <c r="T21" s="269" t="s">
        <v>21</v>
      </c>
    </row>
    <row r="22" spans="1:20" ht="15.75" thickBot="1" x14ac:dyDescent="0.3">
      <c r="B22" s="129"/>
      <c r="C22" s="379"/>
      <c r="D22" s="246" t="s">
        <v>414</v>
      </c>
      <c r="E22" s="246" t="s">
        <v>417</v>
      </c>
      <c r="F22" s="150" t="s">
        <v>420</v>
      </c>
      <c r="G22" s="148" t="s">
        <v>321</v>
      </c>
      <c r="H22" s="246" t="str">
        <f t="shared" si="0"/>
        <v>A4T32</v>
      </c>
      <c r="I22" s="247" t="s">
        <v>323</v>
      </c>
      <c r="J22" s="265" t="str">
        <f t="shared" si="1"/>
        <v>A4T32</v>
      </c>
      <c r="K22" s="151" t="str">
        <f t="shared" si="2"/>
        <v>A4T3</v>
      </c>
      <c r="L22" s="267" t="s">
        <v>419</v>
      </c>
      <c r="M22" s="268" t="s">
        <v>430</v>
      </c>
      <c r="N22" s="267" t="s">
        <v>21</v>
      </c>
      <c r="O22" s="267" t="s">
        <v>21</v>
      </c>
      <c r="P22" s="267"/>
      <c r="Q22" s="267" t="s">
        <v>21</v>
      </c>
      <c r="R22" s="267" t="s">
        <v>21</v>
      </c>
      <c r="S22" s="267"/>
      <c r="T22" s="269" t="s">
        <v>21</v>
      </c>
    </row>
    <row r="23" spans="1:20" ht="15.75" thickBot="1" x14ac:dyDescent="0.3">
      <c r="B23" s="129"/>
      <c r="C23" s="142"/>
      <c r="D23" s="246" t="s">
        <v>415</v>
      </c>
      <c r="E23" s="246" t="s">
        <v>417</v>
      </c>
      <c r="F23" s="150" t="s">
        <v>420</v>
      </c>
      <c r="G23" s="148" t="s">
        <v>321</v>
      </c>
      <c r="H23" s="246" t="str">
        <f t="shared" si="0"/>
        <v>A4T33</v>
      </c>
      <c r="I23" s="248" t="s">
        <v>324</v>
      </c>
      <c r="J23" s="265" t="str">
        <f t="shared" si="1"/>
        <v>A4T33</v>
      </c>
      <c r="K23" s="151" t="str">
        <f t="shared" si="2"/>
        <v>A4T3</v>
      </c>
      <c r="L23" s="267" t="s">
        <v>419</v>
      </c>
      <c r="M23" s="268" t="s">
        <v>430</v>
      </c>
      <c r="N23" s="267" t="s">
        <v>21</v>
      </c>
      <c r="O23" s="267" t="s">
        <v>21</v>
      </c>
      <c r="P23" s="267"/>
      <c r="Q23" s="267" t="s">
        <v>21</v>
      </c>
      <c r="R23" s="267" t="s">
        <v>21</v>
      </c>
      <c r="S23" s="267"/>
      <c r="T23" s="269" t="s">
        <v>21</v>
      </c>
    </row>
    <row r="24" spans="1:20" ht="15.75" thickBot="1" x14ac:dyDescent="0.3">
      <c r="B24" s="130"/>
      <c r="C24" s="131"/>
      <c r="D24" s="249" t="s">
        <v>416</v>
      </c>
      <c r="E24" s="249" t="s">
        <v>417</v>
      </c>
      <c r="F24" s="150" t="s">
        <v>420</v>
      </c>
      <c r="G24" s="154" t="s">
        <v>321</v>
      </c>
      <c r="H24" s="249" t="str">
        <f t="shared" si="0"/>
        <v>A4T34</v>
      </c>
      <c r="I24" s="250" t="s">
        <v>325</v>
      </c>
      <c r="J24" s="266" t="str">
        <f t="shared" si="1"/>
        <v>A4T34</v>
      </c>
      <c r="K24" s="167" t="str">
        <f t="shared" si="2"/>
        <v>A4T3</v>
      </c>
      <c r="L24" s="270" t="s">
        <v>419</v>
      </c>
      <c r="M24" s="268" t="s">
        <v>430</v>
      </c>
      <c r="N24" s="270" t="s">
        <v>21</v>
      </c>
      <c r="O24" s="270" t="s">
        <v>21</v>
      </c>
      <c r="P24" s="270"/>
      <c r="Q24" s="270" t="s">
        <v>21</v>
      </c>
      <c r="R24" s="270" t="s">
        <v>21</v>
      </c>
      <c r="S24" s="270"/>
      <c r="T24" s="271" t="s">
        <v>21</v>
      </c>
    </row>
  </sheetData>
  <mergeCells count="6">
    <mergeCell ref="B1:C1"/>
    <mergeCell ref="F1:G1"/>
    <mergeCell ref="C3:C5"/>
    <mergeCell ref="C16:C18"/>
    <mergeCell ref="C21:C22"/>
    <mergeCell ref="C13:C15"/>
  </mergeCells>
  <phoneticPr fontId="15"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opLeftCell="A28" workbookViewId="0">
      <selection activeCell="C4" sqref="C4:D53"/>
    </sheetView>
  </sheetViews>
  <sheetFormatPr baseColWidth="10" defaultRowHeight="15" x14ac:dyDescent="0.25"/>
  <cols>
    <col min="1" max="1" width="12.7109375" customWidth="1"/>
    <col min="2" max="2" width="108.7109375" customWidth="1"/>
    <col min="3" max="3" width="12.7109375" customWidth="1"/>
    <col min="4" max="4" width="108.7109375" customWidth="1"/>
    <col min="5" max="5" width="12.7109375" customWidth="1"/>
    <col min="6" max="6" width="54.7109375" customWidth="1"/>
    <col min="7" max="7" width="12.7109375" customWidth="1"/>
    <col min="8" max="8" width="4" customWidth="1"/>
  </cols>
  <sheetData>
    <row r="1" spans="1:13" ht="15.75" thickBot="1" x14ac:dyDescent="0.3"/>
    <row r="2" spans="1:13" s="8" customFormat="1" ht="15.75" thickBot="1" x14ac:dyDescent="0.3">
      <c r="A2" s="22" t="s">
        <v>117</v>
      </c>
      <c r="B2" s="10" t="s">
        <v>115</v>
      </c>
      <c r="C2" s="22" t="s">
        <v>117</v>
      </c>
      <c r="D2" s="23" t="s">
        <v>116</v>
      </c>
      <c r="E2" s="22" t="s">
        <v>117</v>
      </c>
      <c r="F2" s="24" t="s">
        <v>91</v>
      </c>
      <c r="G2" s="22" t="s">
        <v>117</v>
      </c>
      <c r="H2" s="27" t="s">
        <v>120</v>
      </c>
    </row>
    <row r="3" spans="1:13" s="8" customFormat="1" x14ac:dyDescent="0.25">
      <c r="A3" s="29" t="s">
        <v>30</v>
      </c>
      <c r="B3" s="25" t="s">
        <v>30</v>
      </c>
      <c r="C3" s="12" t="s">
        <v>30</v>
      </c>
      <c r="D3" s="26" t="s">
        <v>30</v>
      </c>
      <c r="E3" s="12" t="s">
        <v>30</v>
      </c>
      <c r="F3" s="28" t="s">
        <v>30</v>
      </c>
      <c r="G3" s="12" t="s">
        <v>30</v>
      </c>
      <c r="H3" s="30" t="s">
        <v>30</v>
      </c>
    </row>
    <row r="4" spans="1:13" s="18" customFormat="1" ht="20.100000000000001" customHeight="1" x14ac:dyDescent="0.25">
      <c r="A4" s="260" t="s">
        <v>308</v>
      </c>
      <c r="B4" s="261" t="s">
        <v>447</v>
      </c>
      <c r="C4" s="272" t="s">
        <v>308</v>
      </c>
      <c r="D4" s="262" t="s">
        <v>518</v>
      </c>
      <c r="E4" s="134" t="str">
        <f t="shared" ref="E4:E21" si="0">C4</f>
        <v>AC1111</v>
      </c>
      <c r="F4" s="135" t="s">
        <v>311</v>
      </c>
      <c r="G4" s="134" t="str">
        <f t="shared" ref="G4:G21" si="1">E4</f>
        <v>AC1111</v>
      </c>
      <c r="H4" s="136" t="s">
        <v>307</v>
      </c>
      <c r="J4" s="33"/>
      <c r="M4" s="33"/>
    </row>
    <row r="5" spans="1:13" s="18" customFormat="1" ht="20.100000000000001" customHeight="1" x14ac:dyDescent="0.25">
      <c r="A5" s="260" t="s">
        <v>474</v>
      </c>
      <c r="B5" s="261" t="s">
        <v>447</v>
      </c>
      <c r="C5" s="272" t="s">
        <v>474</v>
      </c>
      <c r="D5" s="262" t="s">
        <v>519</v>
      </c>
      <c r="E5" s="134" t="str">
        <f t="shared" si="0"/>
        <v>AC1112</v>
      </c>
      <c r="F5" s="135" t="s">
        <v>311</v>
      </c>
      <c r="G5" s="134" t="str">
        <f t="shared" si="1"/>
        <v>AC1112</v>
      </c>
      <c r="H5" s="136" t="s">
        <v>307</v>
      </c>
      <c r="J5" s="33"/>
      <c r="M5" s="33"/>
    </row>
    <row r="6" spans="1:13" s="18" customFormat="1" ht="20.100000000000001" customHeight="1" x14ac:dyDescent="0.25">
      <c r="A6" s="260" t="s">
        <v>457</v>
      </c>
      <c r="B6" s="261" t="s">
        <v>447</v>
      </c>
      <c r="C6" s="272" t="s">
        <v>457</v>
      </c>
      <c r="D6" s="262" t="s">
        <v>458</v>
      </c>
      <c r="E6" s="134" t="str">
        <f t="shared" si="0"/>
        <v>AC1113</v>
      </c>
      <c r="F6" s="135" t="s">
        <v>311</v>
      </c>
      <c r="G6" s="134" t="str">
        <f t="shared" si="1"/>
        <v>AC1113</v>
      </c>
      <c r="H6" s="136" t="s">
        <v>307</v>
      </c>
      <c r="J6" s="33"/>
      <c r="M6" s="33"/>
    </row>
    <row r="7" spans="1:13" s="18" customFormat="1" ht="20.100000000000001" customHeight="1" x14ac:dyDescent="0.25">
      <c r="A7" s="260" t="s">
        <v>446</v>
      </c>
      <c r="B7" s="261" t="s">
        <v>447</v>
      </c>
      <c r="C7" s="272" t="s">
        <v>446</v>
      </c>
      <c r="D7" s="262" t="s">
        <v>448</v>
      </c>
      <c r="E7" s="134" t="str">
        <f t="shared" si="0"/>
        <v>AC1114</v>
      </c>
      <c r="F7" s="135" t="s">
        <v>311</v>
      </c>
      <c r="G7" s="134" t="str">
        <f t="shared" si="1"/>
        <v>AC1114</v>
      </c>
      <c r="H7" s="136" t="s">
        <v>307</v>
      </c>
      <c r="J7" s="33"/>
      <c r="M7" s="33"/>
    </row>
    <row r="8" spans="1:13" s="18" customFormat="1" ht="20.100000000000001" customHeight="1" x14ac:dyDescent="0.25">
      <c r="A8" s="260" t="s">
        <v>309</v>
      </c>
      <c r="B8" s="261" t="s">
        <v>440</v>
      </c>
      <c r="C8" s="260" t="s">
        <v>309</v>
      </c>
      <c r="D8" s="262" t="s">
        <v>441</v>
      </c>
      <c r="E8" s="134" t="str">
        <f t="shared" si="0"/>
        <v>AC1121</v>
      </c>
      <c r="F8" s="135" t="s">
        <v>311</v>
      </c>
      <c r="G8" s="134" t="str">
        <f t="shared" si="1"/>
        <v>AC1121</v>
      </c>
      <c r="H8" s="136" t="s">
        <v>307</v>
      </c>
      <c r="J8" s="33"/>
      <c r="M8" s="33"/>
    </row>
    <row r="9" spans="1:13" s="18" customFormat="1" ht="20.100000000000001" customHeight="1" x14ac:dyDescent="0.25">
      <c r="A9" s="260" t="s">
        <v>475</v>
      </c>
      <c r="B9" s="261" t="s">
        <v>440</v>
      </c>
      <c r="C9" s="260" t="s">
        <v>475</v>
      </c>
      <c r="D9" s="262" t="s">
        <v>520</v>
      </c>
      <c r="E9" s="134" t="str">
        <f t="shared" si="0"/>
        <v>AC1122</v>
      </c>
      <c r="F9" s="135" t="s">
        <v>311</v>
      </c>
      <c r="G9" s="134" t="str">
        <f t="shared" si="1"/>
        <v>AC1122</v>
      </c>
      <c r="H9" s="136" t="s">
        <v>307</v>
      </c>
      <c r="J9" s="33"/>
      <c r="M9" s="33"/>
    </row>
    <row r="10" spans="1:13" s="18" customFormat="1" ht="24.6" customHeight="1" x14ac:dyDescent="0.25">
      <c r="A10" s="260" t="s">
        <v>476</v>
      </c>
      <c r="B10" s="260" t="s">
        <v>477</v>
      </c>
      <c r="C10" s="260" t="s">
        <v>476</v>
      </c>
      <c r="D10" s="260" t="s">
        <v>521</v>
      </c>
      <c r="E10" s="134" t="str">
        <f t="shared" si="0"/>
        <v>AC1131</v>
      </c>
      <c r="F10" s="135" t="s">
        <v>311</v>
      </c>
      <c r="G10" s="134" t="str">
        <f t="shared" si="1"/>
        <v>AC1131</v>
      </c>
      <c r="H10" s="136" t="s">
        <v>307</v>
      </c>
      <c r="J10" s="33"/>
      <c r="M10" s="33"/>
    </row>
    <row r="11" spans="1:13" s="18" customFormat="1" ht="20.100000000000001" customHeight="1" x14ac:dyDescent="0.25">
      <c r="A11" s="260" t="s">
        <v>478</v>
      </c>
      <c r="B11" s="261" t="s">
        <v>477</v>
      </c>
      <c r="C11" s="272" t="s">
        <v>478</v>
      </c>
      <c r="D11" s="262" t="s">
        <v>522</v>
      </c>
      <c r="E11" s="134" t="str">
        <f t="shared" si="0"/>
        <v>AC1132</v>
      </c>
      <c r="F11" s="135" t="s">
        <v>311</v>
      </c>
      <c r="G11" s="134" t="str">
        <f t="shared" si="1"/>
        <v>AC1132</v>
      </c>
      <c r="H11" s="136" t="s">
        <v>307</v>
      </c>
      <c r="J11" s="33"/>
      <c r="M11" s="33"/>
    </row>
    <row r="12" spans="1:13" s="18" customFormat="1" ht="20.100000000000001" customHeight="1" x14ac:dyDescent="0.25">
      <c r="A12" s="260" t="s">
        <v>479</v>
      </c>
      <c r="B12" s="261" t="s">
        <v>477</v>
      </c>
      <c r="C12" s="272" t="s">
        <v>479</v>
      </c>
      <c r="D12" s="262" t="s">
        <v>523</v>
      </c>
      <c r="E12" s="134" t="str">
        <f t="shared" si="0"/>
        <v>AC1133</v>
      </c>
      <c r="F12" s="135" t="s">
        <v>311</v>
      </c>
      <c r="G12" s="134" t="str">
        <f t="shared" si="1"/>
        <v>AC1133</v>
      </c>
      <c r="H12" s="136" t="s">
        <v>307</v>
      </c>
      <c r="J12" s="33"/>
      <c r="M12" s="33"/>
    </row>
    <row r="13" spans="1:13" s="18" customFormat="1" ht="20.100000000000001" customHeight="1" x14ac:dyDescent="0.25">
      <c r="A13" s="260" t="s">
        <v>480</v>
      </c>
      <c r="B13" s="261" t="s">
        <v>481</v>
      </c>
      <c r="C13" s="260" t="s">
        <v>480</v>
      </c>
      <c r="D13" s="262" t="s">
        <v>524</v>
      </c>
      <c r="E13" s="134" t="str">
        <f t="shared" si="0"/>
        <v>AC1141</v>
      </c>
      <c r="F13" s="135" t="s">
        <v>311</v>
      </c>
      <c r="G13" s="134" t="str">
        <f t="shared" si="1"/>
        <v>AC1141</v>
      </c>
      <c r="H13" s="136" t="s">
        <v>307</v>
      </c>
      <c r="J13" s="33"/>
      <c r="M13" s="33"/>
    </row>
    <row r="14" spans="1:13" s="18" customFormat="1" ht="25.9" customHeight="1" x14ac:dyDescent="0.25">
      <c r="A14" s="274" t="s">
        <v>482</v>
      </c>
      <c r="B14" s="274" t="s">
        <v>483</v>
      </c>
      <c r="C14" s="274" t="s">
        <v>482</v>
      </c>
      <c r="D14" s="274" t="s">
        <v>525</v>
      </c>
      <c r="E14" s="134" t="str">
        <f t="shared" si="0"/>
        <v>AC1151</v>
      </c>
      <c r="F14" s="135" t="s">
        <v>311</v>
      </c>
      <c r="G14" s="134" t="str">
        <f t="shared" si="1"/>
        <v>AC1151</v>
      </c>
      <c r="H14" s="136" t="s">
        <v>307</v>
      </c>
      <c r="J14" s="33"/>
      <c r="M14" s="33"/>
    </row>
    <row r="15" spans="1:13" s="18" customFormat="1" ht="20.100000000000001" customHeight="1" x14ac:dyDescent="0.25">
      <c r="A15" s="274" t="s">
        <v>484</v>
      </c>
      <c r="B15" s="274" t="s">
        <v>483</v>
      </c>
      <c r="C15" s="274" t="s">
        <v>484</v>
      </c>
      <c r="D15" s="274" t="s">
        <v>526</v>
      </c>
      <c r="E15" s="134" t="str">
        <f t="shared" si="0"/>
        <v>AC1152</v>
      </c>
      <c r="F15" s="135" t="s">
        <v>311</v>
      </c>
      <c r="G15" s="134" t="str">
        <f t="shared" si="1"/>
        <v>AC1152</v>
      </c>
      <c r="H15" s="136" t="s">
        <v>307</v>
      </c>
      <c r="J15" s="33"/>
      <c r="M15" s="33"/>
    </row>
    <row r="16" spans="1:13" s="18" customFormat="1" ht="20.100000000000001" customHeight="1" x14ac:dyDescent="0.25">
      <c r="A16" s="274" t="s">
        <v>485</v>
      </c>
      <c r="B16" s="274" t="s">
        <v>483</v>
      </c>
      <c r="C16" s="274" t="s">
        <v>485</v>
      </c>
      <c r="D16" s="274" t="s">
        <v>527</v>
      </c>
      <c r="E16" s="134" t="str">
        <f t="shared" si="0"/>
        <v>AC1153</v>
      </c>
      <c r="F16" s="135" t="s">
        <v>311</v>
      </c>
      <c r="G16" s="134" t="str">
        <f t="shared" si="1"/>
        <v>AC1153</v>
      </c>
      <c r="H16" s="136" t="s">
        <v>307</v>
      </c>
      <c r="J16" s="33"/>
      <c r="M16" s="33"/>
    </row>
    <row r="17" spans="1:13" s="18" customFormat="1" ht="20.100000000000001" customHeight="1" x14ac:dyDescent="0.25">
      <c r="A17" s="260" t="s">
        <v>486</v>
      </c>
      <c r="B17" s="261" t="s">
        <v>487</v>
      </c>
      <c r="C17" s="272" t="s">
        <v>486</v>
      </c>
      <c r="D17" s="262" t="s">
        <v>528</v>
      </c>
      <c r="E17" s="134" t="str">
        <f t="shared" si="0"/>
        <v>AC1161</v>
      </c>
      <c r="F17" s="135" t="s">
        <v>311</v>
      </c>
      <c r="G17" s="134" t="str">
        <f t="shared" si="1"/>
        <v>AC1161</v>
      </c>
      <c r="H17" s="136" t="s">
        <v>307</v>
      </c>
      <c r="J17" s="33"/>
      <c r="M17" s="33"/>
    </row>
    <row r="18" spans="1:13" s="18" customFormat="1" ht="25.15" customHeight="1" x14ac:dyDescent="0.25">
      <c r="A18" s="260" t="s">
        <v>443</v>
      </c>
      <c r="B18" s="261" t="s">
        <v>444</v>
      </c>
      <c r="C18" s="272" t="s">
        <v>443</v>
      </c>
      <c r="D18" s="262" t="s">
        <v>445</v>
      </c>
      <c r="E18" s="134" t="str">
        <f t="shared" si="0"/>
        <v>AC1171</v>
      </c>
      <c r="F18" s="135" t="s">
        <v>311</v>
      </c>
      <c r="G18" s="134" t="str">
        <f t="shared" si="1"/>
        <v>AC1171</v>
      </c>
      <c r="H18" s="136" t="s">
        <v>307</v>
      </c>
      <c r="J18" s="33"/>
      <c r="M18" s="33"/>
    </row>
    <row r="19" spans="1:13" s="18" customFormat="1" ht="20.100000000000001" customHeight="1" x14ac:dyDescent="0.25">
      <c r="A19" s="260" t="s">
        <v>488</v>
      </c>
      <c r="B19" s="261" t="s">
        <v>489</v>
      </c>
      <c r="C19" s="260" t="s">
        <v>488</v>
      </c>
      <c r="D19" s="262" t="s">
        <v>529</v>
      </c>
      <c r="E19" s="134" t="str">
        <f t="shared" si="0"/>
        <v>AC1181</v>
      </c>
      <c r="F19" s="135" t="s">
        <v>311</v>
      </c>
      <c r="G19" s="134" t="str">
        <f t="shared" si="1"/>
        <v>AC1181</v>
      </c>
      <c r="H19" s="136" t="s">
        <v>307</v>
      </c>
      <c r="J19" s="33"/>
      <c r="M19" s="33"/>
    </row>
    <row r="20" spans="1:13" s="18" customFormat="1" ht="20.100000000000001" customHeight="1" x14ac:dyDescent="0.25">
      <c r="A20" s="260" t="s">
        <v>452</v>
      </c>
      <c r="B20" s="261" t="s">
        <v>489</v>
      </c>
      <c r="C20" s="260" t="s">
        <v>452</v>
      </c>
      <c r="D20" s="262" t="s">
        <v>453</v>
      </c>
      <c r="E20" s="137" t="str">
        <f t="shared" si="0"/>
        <v>AC1182</v>
      </c>
      <c r="F20" s="138" t="s">
        <v>313</v>
      </c>
      <c r="G20" s="137" t="str">
        <f t="shared" si="1"/>
        <v>AC1182</v>
      </c>
      <c r="H20" s="139" t="s">
        <v>310</v>
      </c>
      <c r="J20" s="33"/>
      <c r="M20" s="33"/>
    </row>
    <row r="21" spans="1:13" s="18" customFormat="1" ht="20.100000000000001" customHeight="1" x14ac:dyDescent="0.25">
      <c r="A21" s="260" t="s">
        <v>490</v>
      </c>
      <c r="B21" s="261" t="s">
        <v>489</v>
      </c>
      <c r="C21" s="260" t="s">
        <v>490</v>
      </c>
      <c r="D21" s="262" t="s">
        <v>445</v>
      </c>
      <c r="E21" s="137" t="str">
        <f t="shared" si="0"/>
        <v>AC1183</v>
      </c>
      <c r="F21" s="138" t="s">
        <v>313</v>
      </c>
      <c r="G21" s="137" t="str">
        <f t="shared" si="1"/>
        <v>AC1183</v>
      </c>
      <c r="H21" s="139" t="s">
        <v>310</v>
      </c>
      <c r="J21" s="33"/>
      <c r="M21" s="33"/>
    </row>
    <row r="22" spans="1:13" x14ac:dyDescent="0.25">
      <c r="A22" s="260" t="s">
        <v>491</v>
      </c>
      <c r="B22" s="261" t="s">
        <v>489</v>
      </c>
      <c r="C22" s="260" t="s">
        <v>491</v>
      </c>
      <c r="D22" s="262" t="s">
        <v>530</v>
      </c>
    </row>
    <row r="23" spans="1:13" x14ac:dyDescent="0.25">
      <c r="A23" s="260" t="s">
        <v>492</v>
      </c>
      <c r="B23" s="261" t="s">
        <v>489</v>
      </c>
      <c r="C23" s="260" t="s">
        <v>492</v>
      </c>
      <c r="D23" s="262" t="s">
        <v>531</v>
      </c>
    </row>
    <row r="24" spans="1:13" x14ac:dyDescent="0.25">
      <c r="A24" s="260" t="s">
        <v>493</v>
      </c>
      <c r="B24" s="261" t="s">
        <v>489</v>
      </c>
      <c r="C24" s="260" t="s">
        <v>493</v>
      </c>
      <c r="D24" s="262" t="s">
        <v>532</v>
      </c>
    </row>
    <row r="25" spans="1:13" ht="30" x14ac:dyDescent="0.25">
      <c r="A25" s="274" t="s">
        <v>454</v>
      </c>
      <c r="B25" s="275" t="s">
        <v>455</v>
      </c>
      <c r="C25" s="274" t="s">
        <v>454</v>
      </c>
      <c r="D25" s="276" t="s">
        <v>456</v>
      </c>
    </row>
    <row r="26" spans="1:13" ht="30" x14ac:dyDescent="0.25">
      <c r="A26" s="274" t="s">
        <v>494</v>
      </c>
      <c r="B26" s="275" t="s">
        <v>455</v>
      </c>
      <c r="C26" s="274" t="s">
        <v>494</v>
      </c>
      <c r="D26" s="276" t="s">
        <v>533</v>
      </c>
    </row>
    <row r="27" spans="1:13" x14ac:dyDescent="0.25">
      <c r="A27" s="274" t="s">
        <v>495</v>
      </c>
      <c r="B27" s="275" t="s">
        <v>455</v>
      </c>
      <c r="C27" s="274" t="s">
        <v>495</v>
      </c>
      <c r="D27" s="276" t="s">
        <v>534</v>
      </c>
    </row>
    <row r="28" spans="1:13" x14ac:dyDescent="0.25">
      <c r="A28" s="274" t="s">
        <v>496</v>
      </c>
      <c r="B28" s="275" t="s">
        <v>455</v>
      </c>
      <c r="C28" s="274" t="s">
        <v>496</v>
      </c>
      <c r="D28" s="276" t="s">
        <v>535</v>
      </c>
    </row>
    <row r="29" spans="1:13" x14ac:dyDescent="0.25">
      <c r="A29" s="274" t="s">
        <v>497</v>
      </c>
      <c r="B29" s="275" t="s">
        <v>455</v>
      </c>
      <c r="C29" s="274" t="s">
        <v>497</v>
      </c>
      <c r="D29" s="276" t="s">
        <v>536</v>
      </c>
    </row>
    <row r="30" spans="1:13" x14ac:dyDescent="0.25">
      <c r="A30" s="260" t="s">
        <v>498</v>
      </c>
      <c r="B30" s="261" t="s">
        <v>499</v>
      </c>
      <c r="C30" s="260" t="s">
        <v>498</v>
      </c>
      <c r="D30" s="273" t="s">
        <v>537</v>
      </c>
    </row>
    <row r="31" spans="1:13" x14ac:dyDescent="0.25">
      <c r="A31" s="260" t="s">
        <v>500</v>
      </c>
      <c r="B31" s="261" t="s">
        <v>499</v>
      </c>
      <c r="C31" s="260" t="s">
        <v>500</v>
      </c>
      <c r="D31" s="273" t="s">
        <v>536</v>
      </c>
    </row>
    <row r="32" spans="1:13" x14ac:dyDescent="0.25">
      <c r="A32" s="260" t="s">
        <v>449</v>
      </c>
      <c r="B32" s="261" t="s">
        <v>450</v>
      </c>
      <c r="C32" s="260" t="s">
        <v>449</v>
      </c>
      <c r="D32" s="273" t="s">
        <v>451</v>
      </c>
    </row>
    <row r="33" spans="1:4" x14ac:dyDescent="0.25">
      <c r="A33" s="260" t="s">
        <v>465</v>
      </c>
      <c r="B33" s="261" t="s">
        <v>450</v>
      </c>
      <c r="C33" s="260" t="s">
        <v>465</v>
      </c>
      <c r="D33" s="273" t="s">
        <v>466</v>
      </c>
    </row>
    <row r="34" spans="1:4" x14ac:dyDescent="0.25">
      <c r="A34" s="260" t="s">
        <v>501</v>
      </c>
      <c r="B34" s="261" t="s">
        <v>450</v>
      </c>
      <c r="C34" s="260" t="s">
        <v>501</v>
      </c>
      <c r="D34" s="273" t="s">
        <v>538</v>
      </c>
    </row>
    <row r="35" spans="1:4" x14ac:dyDescent="0.25">
      <c r="A35" s="260" t="s">
        <v>502</v>
      </c>
      <c r="B35" s="261" t="s">
        <v>503</v>
      </c>
      <c r="C35" s="260" t="s">
        <v>502</v>
      </c>
      <c r="D35" s="283" t="s">
        <v>539</v>
      </c>
    </row>
    <row r="36" spans="1:4" x14ac:dyDescent="0.25">
      <c r="A36" s="260" t="s">
        <v>504</v>
      </c>
      <c r="B36" s="261" t="s">
        <v>503</v>
      </c>
      <c r="C36" s="260" t="s">
        <v>504</v>
      </c>
      <c r="D36" s="273" t="s">
        <v>540</v>
      </c>
    </row>
    <row r="37" spans="1:4" x14ac:dyDescent="0.25">
      <c r="A37" s="260" t="s">
        <v>505</v>
      </c>
      <c r="B37" s="261" t="s">
        <v>503</v>
      </c>
      <c r="C37" s="260" t="s">
        <v>505</v>
      </c>
      <c r="D37" s="273" t="s">
        <v>541</v>
      </c>
    </row>
    <row r="38" spans="1:4" x14ac:dyDescent="0.25">
      <c r="A38" s="277" t="s">
        <v>506</v>
      </c>
      <c r="B38" s="278" t="s">
        <v>507</v>
      </c>
      <c r="C38" s="277" t="s">
        <v>506</v>
      </c>
      <c r="D38" s="279" t="s">
        <v>542</v>
      </c>
    </row>
    <row r="39" spans="1:4" x14ac:dyDescent="0.25">
      <c r="A39" s="277" t="s">
        <v>508</v>
      </c>
      <c r="B39" s="278" t="s">
        <v>507</v>
      </c>
      <c r="C39" s="277" t="s">
        <v>508</v>
      </c>
      <c r="D39" s="279" t="s">
        <v>543</v>
      </c>
    </row>
    <row r="40" spans="1:4" x14ac:dyDescent="0.25">
      <c r="A40" s="277" t="s">
        <v>509</v>
      </c>
      <c r="B40" s="278" t="s">
        <v>468</v>
      </c>
      <c r="C40" s="277" t="s">
        <v>509</v>
      </c>
      <c r="D40" s="279" t="s">
        <v>544</v>
      </c>
    </row>
    <row r="41" spans="1:4" x14ac:dyDescent="0.25">
      <c r="A41" s="277" t="s">
        <v>467</v>
      </c>
      <c r="B41" s="278" t="s">
        <v>468</v>
      </c>
      <c r="C41" s="277" t="s">
        <v>467</v>
      </c>
      <c r="D41" s="279" t="s">
        <v>469</v>
      </c>
    </row>
    <row r="42" spans="1:4" x14ac:dyDescent="0.25">
      <c r="A42" s="277" t="s">
        <v>510</v>
      </c>
      <c r="B42" s="278" t="s">
        <v>468</v>
      </c>
      <c r="C42" s="277" t="s">
        <v>510</v>
      </c>
      <c r="D42" s="279" t="s">
        <v>545</v>
      </c>
    </row>
    <row r="43" spans="1:4" x14ac:dyDescent="0.25">
      <c r="A43" s="277" t="s">
        <v>511</v>
      </c>
      <c r="B43" s="278" t="s">
        <v>463</v>
      </c>
      <c r="C43" s="277" t="s">
        <v>511</v>
      </c>
      <c r="D43" s="279" t="s">
        <v>546</v>
      </c>
    </row>
    <row r="44" spans="1:4" x14ac:dyDescent="0.25">
      <c r="A44" s="280" t="s">
        <v>512</v>
      </c>
      <c r="B44" s="281" t="s">
        <v>463</v>
      </c>
      <c r="C44" s="280" t="s">
        <v>512</v>
      </c>
      <c r="D44" s="282" t="s">
        <v>547</v>
      </c>
    </row>
    <row r="45" spans="1:4" x14ac:dyDescent="0.25">
      <c r="A45" s="280" t="s">
        <v>472</v>
      </c>
      <c r="B45" s="281" t="s">
        <v>463</v>
      </c>
      <c r="C45" s="280" t="s">
        <v>472</v>
      </c>
      <c r="D45" s="282" t="s">
        <v>473</v>
      </c>
    </row>
    <row r="46" spans="1:4" x14ac:dyDescent="0.25">
      <c r="A46" s="280" t="s">
        <v>470</v>
      </c>
      <c r="B46" s="281" t="s">
        <v>463</v>
      </c>
      <c r="C46" s="280" t="s">
        <v>470</v>
      </c>
      <c r="D46" s="282" t="s">
        <v>471</v>
      </c>
    </row>
    <row r="47" spans="1:4" x14ac:dyDescent="0.25">
      <c r="A47" s="280" t="s">
        <v>462</v>
      </c>
      <c r="B47" s="281" t="s">
        <v>463</v>
      </c>
      <c r="C47" s="280" t="s">
        <v>462</v>
      </c>
      <c r="D47" s="282" t="s">
        <v>464</v>
      </c>
    </row>
    <row r="48" spans="1:4" x14ac:dyDescent="0.25">
      <c r="A48" s="280" t="s">
        <v>513</v>
      </c>
      <c r="B48" s="281" t="s">
        <v>463</v>
      </c>
      <c r="C48" s="280" t="s">
        <v>513</v>
      </c>
      <c r="D48" s="282" t="s">
        <v>548</v>
      </c>
    </row>
    <row r="49" spans="1:4" x14ac:dyDescent="0.25">
      <c r="A49" s="277" t="s">
        <v>459</v>
      </c>
      <c r="B49" s="278" t="s">
        <v>460</v>
      </c>
      <c r="C49" s="277" t="s">
        <v>459</v>
      </c>
      <c r="D49" s="279" t="s">
        <v>461</v>
      </c>
    </row>
    <row r="50" spans="1:4" x14ac:dyDescent="0.25">
      <c r="A50" s="277" t="s">
        <v>514</v>
      </c>
      <c r="B50" s="278" t="s">
        <v>460</v>
      </c>
      <c r="C50" s="277" t="s">
        <v>514</v>
      </c>
      <c r="D50" s="279" t="s">
        <v>549</v>
      </c>
    </row>
    <row r="51" spans="1:4" x14ac:dyDescent="0.25">
      <c r="A51" s="277" t="s">
        <v>515</v>
      </c>
      <c r="B51" s="278" t="s">
        <v>460</v>
      </c>
      <c r="C51" s="277" t="s">
        <v>515</v>
      </c>
      <c r="D51" s="279" t="s">
        <v>550</v>
      </c>
    </row>
    <row r="52" spans="1:4" x14ac:dyDescent="0.25">
      <c r="A52" s="277" t="s">
        <v>516</v>
      </c>
      <c r="B52" s="278" t="s">
        <v>460</v>
      </c>
      <c r="C52" s="277" t="s">
        <v>516</v>
      </c>
      <c r="D52" s="279" t="s">
        <v>551</v>
      </c>
    </row>
    <row r="53" spans="1:4" x14ac:dyDescent="0.25">
      <c r="A53" s="277" t="s">
        <v>517</v>
      </c>
      <c r="B53" s="278" t="s">
        <v>460</v>
      </c>
      <c r="C53" s="277" t="s">
        <v>517</v>
      </c>
      <c r="D53" s="279" t="s">
        <v>552</v>
      </c>
    </row>
  </sheetData>
  <phoneticPr fontId="1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Mode d'emploi</vt:lpstr>
      <vt:lpstr>1. Présentation générale</vt:lpstr>
      <vt:lpstr>2. Problématisation</vt:lpstr>
      <vt:lpstr>3. Scénario</vt:lpstr>
      <vt:lpstr>4. Barème </vt:lpstr>
      <vt:lpstr>Results QCM</vt:lpstr>
      <vt:lpstr>Données générales</vt:lpstr>
      <vt:lpstr>Tâches</vt:lpstr>
      <vt:lpstr>Compétences</vt:lpstr>
      <vt:lpstr>Savoirs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dramstein</dc:creator>
  <cp:lastModifiedBy>Jean-Francois</cp:lastModifiedBy>
  <dcterms:created xsi:type="dcterms:W3CDTF">2021-11-18T14:19:30Z</dcterms:created>
  <dcterms:modified xsi:type="dcterms:W3CDTF">2022-11-09T12:57:13Z</dcterms:modified>
</cp:coreProperties>
</file>