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6215" windowHeight="7365" activeTab="1"/>
  </bookViews>
  <sheets>
    <sheet name="Devis A.E" sheetId="1" r:id="rId1"/>
    <sheet name="Situation de Tvx" sheetId="2" r:id="rId2"/>
    <sheet name="FACTURE MATERIAUX" sheetId="3" r:id="rId3"/>
    <sheet name="Fiche de pointage des ouvriers" sheetId="4" r:id="rId4"/>
  </sheets>
  <calcPr calcId="124519"/>
</workbook>
</file>

<file path=xl/calcChain.xml><?xml version="1.0" encoding="utf-8"?>
<calcChain xmlns="http://schemas.openxmlformats.org/spreadsheetml/2006/main">
  <c r="P41" i="2"/>
  <c r="P32"/>
  <c r="P31"/>
  <c r="P30"/>
  <c r="H41"/>
  <c r="F14" i="3"/>
  <c r="C14"/>
  <c r="E14"/>
  <c r="F13"/>
  <c r="E13"/>
  <c r="L26" i="4"/>
  <c r="L27"/>
  <c r="L25"/>
  <c r="L29" s="1"/>
  <c r="K29"/>
  <c r="K26"/>
  <c r="K27"/>
  <c r="K25"/>
  <c r="I36" i="1"/>
  <c r="I27"/>
  <c r="H20" i="4"/>
  <c r="H19"/>
  <c r="H18"/>
  <c r="H17"/>
  <c r="H16"/>
  <c r="H15"/>
  <c r="H14"/>
  <c r="H13"/>
  <c r="H12"/>
  <c r="H11"/>
  <c r="H10"/>
  <c r="H9"/>
  <c r="H8"/>
  <c r="H7"/>
  <c r="H6"/>
  <c r="H5"/>
  <c r="H4"/>
  <c r="H3"/>
  <c r="H21" l="1"/>
  <c r="X32" i="2"/>
  <c r="X31"/>
  <c r="X30"/>
  <c r="G29"/>
  <c r="G35" s="1"/>
  <c r="G39" s="1"/>
  <c r="H32"/>
  <c r="H31"/>
  <c r="H30"/>
  <c r="F30" i="1"/>
  <c r="F29"/>
  <c r="F28"/>
  <c r="F27"/>
  <c r="I30"/>
  <c r="I29"/>
  <c r="I28"/>
  <c r="F25"/>
  <c r="I23"/>
  <c r="F22"/>
  <c r="F23"/>
  <c r="F21"/>
  <c r="I16"/>
  <c r="I17"/>
  <c r="I18"/>
  <c r="I19"/>
  <c r="I21"/>
  <c r="I22"/>
  <c r="F17"/>
  <c r="F18"/>
  <c r="F19"/>
  <c r="F16"/>
  <c r="I14"/>
  <c r="F14"/>
  <c r="F12"/>
  <c r="F11"/>
  <c r="I11"/>
  <c r="I12"/>
  <c r="F32" l="1"/>
  <c r="F36" s="1"/>
  <c r="F34"/>
  <c r="C11" i="2"/>
  <c r="K11" s="1"/>
  <c r="K19" s="1"/>
  <c r="N29" s="1"/>
  <c r="I32" i="1"/>
  <c r="V29" i="2" l="1"/>
  <c r="W29"/>
  <c r="W35" s="1"/>
  <c r="N35"/>
  <c r="C19"/>
  <c r="S11"/>
  <c r="S19" s="1"/>
  <c r="N39" l="1"/>
  <c r="N40"/>
  <c r="X29"/>
  <c r="V35"/>
  <c r="F29"/>
  <c r="O29" s="1"/>
  <c r="O35" l="1"/>
  <c r="P29"/>
  <c r="P35" s="1"/>
  <c r="F35"/>
  <c r="F39" s="1"/>
  <c r="H29"/>
  <c r="H35" s="1"/>
  <c r="F40"/>
  <c r="X35"/>
  <c r="H40" l="1"/>
  <c r="O40"/>
  <c r="P40" s="1"/>
  <c r="H39"/>
  <c r="O39"/>
  <c r="P39" s="1"/>
  <c r="P44" s="1"/>
  <c r="P45" s="1"/>
  <c r="P48" s="1"/>
  <c r="H44"/>
  <c r="H45" s="1"/>
  <c r="H48" s="1"/>
  <c r="X44" l="1"/>
  <c r="X45" l="1"/>
  <c r="X48" s="1"/>
</calcChain>
</file>

<file path=xl/sharedStrings.xml><?xml version="1.0" encoding="utf-8"?>
<sst xmlns="http://schemas.openxmlformats.org/spreadsheetml/2006/main" count="387" uniqueCount="178">
  <si>
    <t>Déconstruction d'un bâtiment et construction d'un bâtiment de 11 logements à WITTENHEIM</t>
  </si>
  <si>
    <t>D.P.G.F. — Lot n°12 CARRELAGE FAIENCE</t>
  </si>
  <si>
    <t xml:space="preserve">1. CADRE DE DECOMPOSITION </t>
  </si>
  <si>
    <t>BASE</t>
  </si>
  <si>
    <t>1.</t>
  </si>
  <si>
    <t>ETANCHEITE</t>
  </si>
  <si>
    <t>Etanchéité sous revêtement mural</t>
  </si>
  <si>
    <t>Etanchéité aux sols sous carrelage</t>
  </si>
  <si>
    <t>2.</t>
  </si>
  <si>
    <t>REVETEMENTS DE SOLS DURS</t>
  </si>
  <si>
    <t>Isolation phonique sous carrelage</t>
  </si>
  <si>
    <t>2.02.1 Carrelage U3 P3 E2 C2 dim. 30 x 30 cm</t>
  </si>
  <si>
    <t>2.02.2 Carrelage U3 P3 E2 C2 dim. 30 x 30 cm PN18</t>
  </si>
  <si>
    <t>2.02.3 Carrelage U3 P3 E2 C2 dim.40 x 40 cm</t>
  </si>
  <si>
    <t>3.</t>
  </si>
  <si>
    <t>PLINTHES</t>
  </si>
  <si>
    <t>Plinthes droites 30 cm</t>
  </si>
  <si>
    <t>Plinthes droites 40 cm</t>
  </si>
  <si>
    <t>4.</t>
  </si>
  <si>
    <t>REVETEMENTS MURAUX</t>
  </si>
  <si>
    <t>Faïence murale de dimension 20 x 20 cm</t>
  </si>
  <si>
    <t>5.</t>
  </si>
  <si>
    <t>ACCESSOIRES — OUVRAGES DIVERS</t>
  </si>
  <si>
    <t>Profil pour arrêt de revêtement</t>
  </si>
  <si>
    <t>Fermeture des faces non adossées des douches</t>
  </si>
  <si>
    <t>Pose seule des siphons dans les douches à l'italienne</t>
  </si>
  <si>
    <t>Tapis de propreté</t>
  </si>
  <si>
    <t>1  I</t>
  </si>
  <si>
    <t xml:space="preserve">En toutes lettres en Euros </t>
  </si>
  <si>
    <t xml:space="preserve">Fait à le </t>
  </si>
  <si>
    <t>L'entrepreneur</t>
  </si>
  <si>
    <t>(cachet et signature)</t>
  </si>
  <si>
    <t>Economie 2 - Novembre 2014 / Version 1 - Page 1/1</t>
  </si>
  <si>
    <t>Quantité</t>
  </si>
  <si>
    <t>Carrelage grès cérame</t>
  </si>
  <si>
    <t>N°</t>
  </si>
  <si>
    <t>Désignation</t>
  </si>
  <si>
    <t>U</t>
  </si>
  <si>
    <t>P.Total</t>
  </si>
  <si>
    <t>P.Unitaire</t>
  </si>
  <si>
    <t>5.01</t>
  </si>
  <si>
    <t>5.02</t>
  </si>
  <si>
    <t>5.03</t>
  </si>
  <si>
    <t>5.04</t>
  </si>
  <si>
    <t>3.01</t>
  </si>
  <si>
    <t>3.02</t>
  </si>
  <si>
    <t>3.03</t>
  </si>
  <si>
    <t>4.01</t>
  </si>
  <si>
    <t>2.02</t>
  </si>
  <si>
    <t>2.01</t>
  </si>
  <si>
    <t>1.01</t>
  </si>
  <si>
    <t>1.02</t>
  </si>
  <si>
    <t>m²</t>
  </si>
  <si>
    <t>ml</t>
  </si>
  <si>
    <t>TU</t>
  </si>
  <si>
    <t>CH</t>
  </si>
  <si>
    <t>2.02.4 Carrelage U4 P3 E2 C1 dim. 40 x 40 cm</t>
  </si>
  <si>
    <t xml:space="preserve">Total Hors Taxes H.T. </t>
  </si>
  <si>
    <t xml:space="preserve">Total Toutes Taxes Comprises T.T.C. </t>
  </si>
  <si>
    <t xml:space="preserve">Taxe sur la valeur ajoutée T.V.A. de 20,0 % </t>
  </si>
  <si>
    <t xml:space="preserve"> </t>
  </si>
  <si>
    <t>ENTREPRISE</t>
  </si>
  <si>
    <t>Montant  H.T Signé</t>
  </si>
  <si>
    <t xml:space="preserve">Adresse </t>
  </si>
  <si>
    <t>Coefficient d'actualisation</t>
  </si>
  <si>
    <t>Montant  H.T actualisé</t>
  </si>
  <si>
    <t xml:space="preserve">  Avenant  N° 01 H.T.</t>
  </si>
  <si>
    <t xml:space="preserve">  Avenant  N° 02 H.T.</t>
  </si>
  <si>
    <t xml:space="preserve">  Avenant  N° 03 H.T.</t>
  </si>
  <si>
    <t>CHANTIER</t>
  </si>
  <si>
    <t xml:space="preserve">  Avenant  N° 04 H.T.</t>
  </si>
  <si>
    <t xml:space="preserve">LOT </t>
  </si>
  <si>
    <t xml:space="preserve">  Montant Total H.T. </t>
  </si>
  <si>
    <t xml:space="preserve">SITUATION  N° </t>
  </si>
  <si>
    <t xml:space="preserve">Mois de </t>
  </si>
  <si>
    <t>AVANCEMENT (%)</t>
  </si>
  <si>
    <t>Travaux cumulés</t>
  </si>
  <si>
    <t>Situation</t>
  </si>
  <si>
    <t>au mois</t>
  </si>
  <si>
    <t>du</t>
  </si>
  <si>
    <t>M</t>
  </si>
  <si>
    <t>M-1</t>
  </si>
  <si>
    <t>mois</t>
  </si>
  <si>
    <t xml:space="preserve">1 - Travaux suivant marché  </t>
  </si>
  <si>
    <t>H.T</t>
  </si>
  <si>
    <t>2 - Travaux avenant n° 01</t>
  </si>
  <si>
    <t>3 - Travaux avenant n° 02</t>
  </si>
  <si>
    <t>4 - Travaux avenant n° 03</t>
  </si>
  <si>
    <t>5 - TOTAL  MARCHE</t>
  </si>
  <si>
    <t>6 - Caution bancaire</t>
  </si>
  <si>
    <t>8 - Compte prorata</t>
  </si>
  <si>
    <t>10 - Reste à régler</t>
  </si>
  <si>
    <t xml:space="preserve">11 - T.V.A.  </t>
  </si>
  <si>
    <t xml:space="preserve">13 - TOTAL  A  PAYER </t>
  </si>
  <si>
    <t>T.T.C</t>
  </si>
  <si>
    <t>Signature s/c MAITRE d'ŒUVRE</t>
  </si>
  <si>
    <t xml:space="preserve">  Visa du MAITRE d'OUVRAGE</t>
  </si>
  <si>
    <t xml:space="preserve">  Observations éventuelles :</t>
  </si>
  <si>
    <t>CARREL'BAT</t>
  </si>
  <si>
    <t>Wagner ⊕ architectes
architecture urbanisme environnement
PERSPECTIVES SARL
1, Place de la République - 68360 SOULTZ</t>
  </si>
  <si>
    <t>Identification Marché  n° 23242</t>
  </si>
  <si>
    <t>12 - Carrelage Faïence</t>
  </si>
  <si>
    <t>-</t>
  </si>
  <si>
    <t>9 - Retenue pour retards, absences</t>
  </si>
  <si>
    <t>Aéroparc 1– 17, rue Panésie
67960 ENTZHEIM</t>
  </si>
  <si>
    <t xml:space="preserve">   le : 02/09/2016</t>
  </si>
  <si>
    <t xml:space="preserve">   le : 02/10/2016</t>
  </si>
  <si>
    <t xml:space="preserve">   le : 12/09/2016</t>
  </si>
  <si>
    <t xml:space="preserve">   le : 12/10/2016</t>
  </si>
  <si>
    <t>Construction d’un bâtiment de 11 logements locatifs Effinergie 
2 rue des Landes à Wittenheim</t>
  </si>
  <si>
    <t xml:space="preserve">Heures de présence ouvrier sur chantier </t>
  </si>
  <si>
    <t>Date</t>
  </si>
  <si>
    <t>Ouvriers</t>
  </si>
  <si>
    <t>Lundi</t>
  </si>
  <si>
    <t>Mardi</t>
  </si>
  <si>
    <t>Mercredi</t>
  </si>
  <si>
    <t>Jeudi</t>
  </si>
  <si>
    <t>Vendredi</t>
  </si>
  <si>
    <t xml:space="preserve">Total </t>
  </si>
  <si>
    <t>Du 8 au 12 Août2016</t>
  </si>
  <si>
    <t>Du 15 au 19 Août2016</t>
  </si>
  <si>
    <t>Férié</t>
  </si>
  <si>
    <t>Du 22 au 26 Août2016</t>
  </si>
  <si>
    <t>Du 29 Août au 2 Septembre</t>
  </si>
  <si>
    <t>Du 5 au 9 Septembre 2016</t>
  </si>
  <si>
    <t>Du 12 au 12 Août2016</t>
  </si>
  <si>
    <t>Congès</t>
  </si>
  <si>
    <t>Salomon Rouda</t>
  </si>
  <si>
    <t>Hamed Sassi</t>
  </si>
  <si>
    <t>Isabelle Forciolli</t>
  </si>
  <si>
    <t>Déboursé Horaire par catégorie</t>
  </si>
  <si>
    <t>CE1</t>
  </si>
  <si>
    <t>/ heure productive</t>
  </si>
  <si>
    <t>OE1</t>
  </si>
  <si>
    <t>CP1</t>
  </si>
  <si>
    <t>Code</t>
  </si>
  <si>
    <t>Conditionnement</t>
  </si>
  <si>
    <t xml:space="preserve">Prix Unitaire du conditionnement </t>
  </si>
  <si>
    <t>Montant H.T</t>
  </si>
  <si>
    <t>Carreaux 40x40</t>
  </si>
  <si>
    <t>Plinthe</t>
  </si>
  <si>
    <t>Mortier-colle C2 (type CARROSOUPLE N2 Gris de CEGECOL)</t>
  </si>
  <si>
    <t>Plinthes30 cm</t>
  </si>
  <si>
    <t>Mortier-colle C2 (type CARROSOUPLE N Blanc de CEGECOL)</t>
  </si>
  <si>
    <t>Carreaux 30x30</t>
  </si>
  <si>
    <t>Carreaux 20x20</t>
  </si>
  <si>
    <t>Mortier de jointoiement entre carreaux (type CARROJOINT Sable de CEGECOL)</t>
  </si>
  <si>
    <t>Plinthes 40 cm 1Nouvelle fourniture</t>
  </si>
  <si>
    <t>Mortier de jointoiement entre carreaux (type CARROJOINT XL de CEGECOL)</t>
  </si>
  <si>
    <t>Plinthes 2 - Nouvelle fourniture</t>
  </si>
  <si>
    <t>Cadre de fosse réversible 17/23 mm en laiton brut pour tapis d'accueil</t>
  </si>
  <si>
    <t>Liège aggloméré souple ép. 3 mm</t>
  </si>
  <si>
    <t>Siphon de cour à emboîture extérieure verticale Ø 50 - 40 avec platine 150 x 150 mm</t>
  </si>
  <si>
    <t>Électrodes acier 3.2 mm pour soudure électrique</t>
  </si>
  <si>
    <t>Vis à bois</t>
  </si>
  <si>
    <t>Laminé marchand fer et larges plats</t>
  </si>
  <si>
    <t>Colle pour tube et raccord PVC</t>
  </si>
  <si>
    <t>Décapant pour tube et raccord PVC</t>
  </si>
  <si>
    <t>Libellé</t>
  </si>
  <si>
    <t>Qté</t>
  </si>
  <si>
    <t xml:space="preserve">PU H.T. </t>
  </si>
  <si>
    <t>Total H.T.</t>
  </si>
  <si>
    <t>kg</t>
  </si>
  <si>
    <t>Système de Protection à lEau sous Carrelage (SPEC) (type CARROSEC 2 de CEGECOL)</t>
  </si>
  <si>
    <t>Bande de non tissé pour système de Protection à lEau sous Carrelage (SPEC) (type CARROSEC 2 NON TISSE de CEGECOL)</t>
  </si>
  <si>
    <t>l</t>
  </si>
  <si>
    <t>Total H.T. :</t>
  </si>
  <si>
    <t>Carreaux 30x30 Idéla</t>
  </si>
  <si>
    <t>Carton de 10 pièces</t>
  </si>
  <si>
    <t>Carreaux 30x30 Mamoza PN18</t>
  </si>
  <si>
    <t xml:space="preserve">7 - Retenue de garantie     </t>
  </si>
  <si>
    <t xml:space="preserve">7 - Retenue de garantie      </t>
  </si>
  <si>
    <t>DECOMPTE MENSUEL</t>
  </si>
  <si>
    <t>DECOMPTE GENERAL DEFINITIF</t>
  </si>
  <si>
    <t>Actualisation</t>
  </si>
  <si>
    <t>Montant actualisé</t>
  </si>
  <si>
    <t>Montant  actualisé</t>
  </si>
  <si>
    <t>Construction d’un bâtiment de 11 logements locatifs Effinergie 2 rue des Landes à Wittenheim</t>
  </si>
</sst>
</file>

<file path=xl/styles.xml><?xml version="1.0" encoding="utf-8"?>
<styleSheet xmlns="http://schemas.openxmlformats.org/spreadsheetml/2006/main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"/>
    <numFmt numFmtId="165" formatCode="0.00000"/>
    <numFmt numFmtId="166" formatCode="#,##0.00\ [$€-1]"/>
    <numFmt numFmtId="167" formatCode="0.0%"/>
    <numFmt numFmtId="168" formatCode="#,##0.00\ &quot;€&quot;"/>
  </numFmts>
  <fonts count="23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Century Gothic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FF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sz val="10"/>
      <color rgb="FF0044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267">
    <xf numFmtId="0" fontId="0" fillId="0" borderId="0" xfId="0"/>
    <xf numFmtId="0" fontId="3" fillId="0" borderId="1" xfId="0" applyFont="1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5" fillId="0" borderId="1" xfId="0" applyFont="1" applyBorder="1"/>
    <xf numFmtId="2" fontId="8" fillId="0" borderId="1" xfId="0" applyNumberFormat="1" applyFont="1" applyBorder="1" applyAlignment="1" applyProtection="1">
      <protection locked="0"/>
    </xf>
    <xf numFmtId="2" fontId="8" fillId="0" borderId="1" xfId="0" applyNumberFormat="1" applyFont="1" applyBorder="1"/>
    <xf numFmtId="2" fontId="9" fillId="0" borderId="1" xfId="0" applyNumberFormat="1" applyFont="1" applyBorder="1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1" applyNumberFormat="1" applyFont="1" applyBorder="1" applyAlignment="1">
      <alignment horizontal="center" vertical="center"/>
    </xf>
    <xf numFmtId="0" fontId="0" fillId="0" borderId="36" xfId="1" applyNumberFormat="1" applyFont="1" applyBorder="1" applyAlignment="1">
      <alignment horizontal="center" vertical="center"/>
    </xf>
    <xf numFmtId="0" fontId="0" fillId="0" borderId="37" xfId="1" applyNumberFormat="1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2" xfId="1" applyNumberFormat="1" applyFont="1" applyBorder="1" applyAlignment="1">
      <alignment horizontal="center" vertical="center"/>
    </xf>
    <xf numFmtId="0" fontId="0" fillId="0" borderId="43" xfId="1" applyNumberFormat="1" applyFont="1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44" fontId="0" fillId="0" borderId="42" xfId="1" applyFont="1" applyBorder="1"/>
    <xf numFmtId="44" fontId="0" fillId="0" borderId="43" xfId="1" applyFont="1" applyBorder="1"/>
    <xf numFmtId="44" fontId="0" fillId="0" borderId="44" xfId="1" applyFont="1" applyBorder="1"/>
    <xf numFmtId="44" fontId="0" fillId="0" borderId="35" xfId="0" applyNumberFormat="1" applyBorder="1" applyAlignment="1">
      <alignment horizontal="center"/>
    </xf>
    <xf numFmtId="44" fontId="0" fillId="0" borderId="36" xfId="0" applyNumberFormat="1" applyBorder="1" applyAlignment="1">
      <alignment horizontal="center"/>
    </xf>
    <xf numFmtId="44" fontId="0" fillId="0" borderId="3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44" fontId="0" fillId="0" borderId="12" xfId="0" applyNumberForma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/>
    <xf numFmtId="0" fontId="11" fillId="7" borderId="45" xfId="0" applyFont="1" applyFill="1" applyBorder="1" applyAlignment="1">
      <alignment horizontal="center" wrapText="1"/>
    </xf>
    <xf numFmtId="0" fontId="11" fillId="7" borderId="46" xfId="0" applyFont="1" applyFill="1" applyBorder="1" applyAlignment="1">
      <alignment horizontal="center" wrapText="1"/>
    </xf>
    <xf numFmtId="0" fontId="12" fillId="7" borderId="47" xfId="0" applyFont="1" applyFill="1" applyBorder="1" applyAlignment="1">
      <alignment wrapText="1"/>
    </xf>
    <xf numFmtId="0" fontId="12" fillId="7" borderId="48" xfId="0" applyFont="1" applyFill="1" applyBorder="1" applyAlignment="1">
      <alignment horizontal="right" wrapText="1"/>
    </xf>
    <xf numFmtId="0" fontId="12" fillId="7" borderId="48" xfId="0" applyFont="1" applyFill="1" applyBorder="1" applyAlignment="1">
      <alignment horizontal="center" wrapText="1"/>
    </xf>
    <xf numFmtId="8" fontId="12" fillId="7" borderId="48" xfId="0" applyNumberFormat="1" applyFont="1" applyFill="1" applyBorder="1" applyAlignment="1">
      <alignment horizontal="right" wrapText="1"/>
    </xf>
    <xf numFmtId="4" fontId="12" fillId="7" borderId="48" xfId="0" applyNumberFormat="1" applyFont="1" applyFill="1" applyBorder="1" applyAlignment="1">
      <alignment horizontal="right" wrapText="1"/>
    </xf>
    <xf numFmtId="8" fontId="14" fillId="7" borderId="48" xfId="0" applyNumberFormat="1" applyFont="1" applyFill="1" applyBorder="1" applyAlignment="1">
      <alignment horizontal="right" wrapText="1"/>
    </xf>
    <xf numFmtId="0" fontId="13" fillId="7" borderId="50" xfId="0" applyFont="1" applyFill="1" applyBorder="1" applyAlignment="1">
      <alignment horizontal="right" wrapText="1"/>
    </xf>
    <xf numFmtId="44" fontId="0" fillId="0" borderId="2" xfId="1" applyFont="1" applyBorder="1"/>
    <xf numFmtId="0" fontId="0" fillId="0" borderId="2" xfId="0" applyBorder="1" applyAlignment="1">
      <alignment horizontal="center" vertical="center"/>
    </xf>
    <xf numFmtId="44" fontId="0" fillId="0" borderId="2" xfId="0" applyNumberFormat="1" applyBorder="1"/>
    <xf numFmtId="2" fontId="0" fillId="0" borderId="2" xfId="0" applyNumberForma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left" vertical="center" wrapText="1"/>
    </xf>
    <xf numFmtId="44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/>
    <xf numFmtId="44" fontId="8" fillId="4" borderId="1" xfId="0" applyNumberFormat="1" applyFont="1" applyFill="1" applyBorder="1"/>
    <xf numFmtId="0" fontId="9" fillId="4" borderId="53" xfId="0" applyFont="1" applyFill="1" applyBorder="1" applyAlignment="1">
      <alignment horizontal="left" vertical="center" wrapText="1"/>
    </xf>
    <xf numFmtId="164" fontId="8" fillId="4" borderId="53" xfId="0" applyNumberFormat="1" applyFont="1" applyFill="1" applyBorder="1" applyAlignment="1">
      <alignment horizontal="left" vertical="center" wrapText="1"/>
    </xf>
    <xf numFmtId="0" fontId="8" fillId="4" borderId="53" xfId="0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left" vertical="center" wrapText="1"/>
    </xf>
    <xf numFmtId="0" fontId="9" fillId="4" borderId="51" xfId="0" applyFont="1" applyFill="1" applyBorder="1" applyAlignment="1">
      <alignment vertical="center" wrapText="1"/>
    </xf>
    <xf numFmtId="0" fontId="9" fillId="4" borderId="5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 wrapText="1"/>
    </xf>
    <xf numFmtId="2" fontId="8" fillId="4" borderId="53" xfId="0" applyNumberFormat="1" applyFont="1" applyFill="1" applyBorder="1" applyAlignment="1">
      <alignment horizontal="center" vertical="center" wrapText="1"/>
    </xf>
    <xf numFmtId="1" fontId="8" fillId="4" borderId="53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44" fontId="8" fillId="4" borderId="53" xfId="1" applyFont="1" applyFill="1" applyBorder="1" applyAlignment="1">
      <alignment vertical="center"/>
    </xf>
    <xf numFmtId="44" fontId="8" fillId="4" borderId="53" xfId="1" applyFont="1" applyFill="1" applyBorder="1" applyAlignment="1">
      <alignment horizontal="left" vertical="center" wrapText="1"/>
    </xf>
    <xf numFmtId="8" fontId="8" fillId="4" borderId="53" xfId="0" applyNumberFormat="1" applyFont="1" applyFill="1" applyBorder="1" applyAlignment="1">
      <alignment horizontal="center" vertical="center" wrapText="1"/>
    </xf>
    <xf numFmtId="44" fontId="8" fillId="4" borderId="3" xfId="1" applyFont="1" applyFill="1" applyBorder="1" applyAlignment="1">
      <alignment horizontal="left" vertical="center" wrapText="1"/>
    </xf>
    <xf numFmtId="44" fontId="8" fillId="4" borderId="53" xfId="0" applyNumberFormat="1" applyFont="1" applyFill="1" applyBorder="1" applyAlignment="1">
      <alignment horizontal="left" vertical="center" wrapText="1"/>
    </xf>
    <xf numFmtId="8" fontId="8" fillId="4" borderId="53" xfId="0" applyNumberFormat="1" applyFont="1" applyFill="1" applyBorder="1" applyAlignment="1">
      <alignment horizontal="right" vertical="center" wrapText="1"/>
    </xf>
    <xf numFmtId="44" fontId="8" fillId="4" borderId="3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right" vertical="top"/>
    </xf>
    <xf numFmtId="44" fontId="8" fillId="4" borderId="54" xfId="0" applyNumberFormat="1" applyFont="1" applyFill="1" applyBorder="1"/>
    <xf numFmtId="44" fontId="8" fillId="4" borderId="12" xfId="0" applyNumberFormat="1" applyFont="1" applyFill="1" applyBorder="1"/>
    <xf numFmtId="2" fontId="6" fillId="0" borderId="1" xfId="0" applyNumberFormat="1" applyFont="1" applyBorder="1" applyAlignment="1" applyProtection="1">
      <alignment vertical="center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top"/>
    </xf>
    <xf numFmtId="0" fontId="9" fillId="4" borderId="21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left" vertical="center" wrapText="1"/>
    </xf>
    <xf numFmtId="2" fontId="7" fillId="2" borderId="5" xfId="0" applyNumberFormat="1" applyFont="1" applyFill="1" applyBorder="1" applyAlignment="1">
      <alignment horizontal="left" vertical="center" wrapText="1"/>
    </xf>
    <xf numFmtId="2" fontId="7" fillId="2" borderId="7" xfId="0" applyNumberFormat="1" applyFont="1" applyFill="1" applyBorder="1" applyAlignment="1">
      <alignment horizontal="left" vertical="center" wrapText="1"/>
    </xf>
    <xf numFmtId="2" fontId="7" fillId="2" borderId="8" xfId="0" applyNumberFormat="1" applyFont="1" applyFill="1" applyBorder="1" applyAlignment="1">
      <alignment horizontal="left" vertical="center" wrapText="1"/>
    </xf>
    <xf numFmtId="2" fontId="7" fillId="2" borderId="9" xfId="0" applyNumberFormat="1" applyFont="1" applyFill="1" applyBorder="1" applyAlignment="1">
      <alignment horizontal="left" vertical="center" wrapText="1"/>
    </xf>
    <xf numFmtId="2" fontId="7" fillId="2" borderId="10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Border="1" applyAlignment="1" applyProtection="1">
      <alignment vertical="center" wrapText="1"/>
      <protection locked="0"/>
    </xf>
    <xf numFmtId="2" fontId="6" fillId="0" borderId="6" xfId="0" applyNumberFormat="1" applyFont="1" applyBorder="1" applyAlignment="1" applyProtection="1">
      <alignment vertical="center"/>
      <protection locked="0"/>
    </xf>
    <xf numFmtId="2" fontId="6" fillId="0" borderId="5" xfId="0" applyNumberFormat="1" applyFont="1" applyBorder="1" applyAlignment="1" applyProtection="1">
      <alignment vertical="center"/>
      <protection locked="0"/>
    </xf>
    <xf numFmtId="2" fontId="6" fillId="0" borderId="7" xfId="0" applyNumberFormat="1" applyFont="1" applyBorder="1" applyAlignment="1" applyProtection="1">
      <alignment vertical="center"/>
      <protection locked="0"/>
    </xf>
    <xf numFmtId="2" fontId="6" fillId="0" borderId="1" xfId="0" applyNumberFormat="1" applyFont="1" applyBorder="1" applyAlignment="1" applyProtection="1">
      <alignment vertical="center"/>
      <protection locked="0"/>
    </xf>
    <xf numFmtId="2" fontId="6" fillId="0" borderId="8" xfId="0" applyNumberFormat="1" applyFont="1" applyBorder="1" applyAlignment="1" applyProtection="1">
      <alignment vertical="center"/>
      <protection locked="0"/>
    </xf>
    <xf numFmtId="2" fontId="6" fillId="0" borderId="9" xfId="0" applyNumberFormat="1" applyFont="1" applyBorder="1" applyAlignment="1" applyProtection="1">
      <alignment vertical="center"/>
      <protection locked="0"/>
    </xf>
    <xf numFmtId="2" fontId="6" fillId="0" borderId="11" xfId="0" applyNumberFormat="1" applyFont="1" applyBorder="1" applyAlignment="1" applyProtection="1">
      <alignment vertical="center"/>
      <protection locked="0"/>
    </xf>
    <xf numFmtId="2" fontId="6" fillId="0" borderId="10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vertical="center" wrapText="1"/>
      <protection locked="0"/>
    </xf>
    <xf numFmtId="2" fontId="6" fillId="0" borderId="5" xfId="0" applyNumberFormat="1" applyFont="1" applyBorder="1" applyAlignment="1" applyProtection="1">
      <alignment vertical="center" wrapText="1"/>
      <protection locked="0"/>
    </xf>
    <xf numFmtId="2" fontId="6" fillId="0" borderId="7" xfId="0" applyNumberFormat="1" applyFont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 applyProtection="1">
      <alignment vertical="center" wrapText="1"/>
      <protection locked="0"/>
    </xf>
    <xf numFmtId="2" fontId="6" fillId="0" borderId="8" xfId="0" applyNumberFormat="1" applyFont="1" applyBorder="1" applyAlignment="1" applyProtection="1">
      <alignment vertical="center" wrapText="1"/>
      <protection locked="0"/>
    </xf>
    <xf numFmtId="2" fontId="6" fillId="0" borderId="9" xfId="0" applyNumberFormat="1" applyFont="1" applyBorder="1" applyAlignment="1" applyProtection="1">
      <alignment vertical="center" wrapText="1"/>
      <protection locked="0"/>
    </xf>
    <xf numFmtId="2" fontId="6" fillId="0" borderId="11" xfId="0" applyNumberFormat="1" applyFont="1" applyBorder="1" applyAlignment="1" applyProtection="1">
      <alignment vertical="center" wrapText="1"/>
      <protection locked="0"/>
    </xf>
    <xf numFmtId="2" fontId="6" fillId="0" borderId="10" xfId="0" applyNumberFormat="1" applyFont="1" applyBorder="1" applyAlignment="1" applyProtection="1">
      <alignment vertical="center" wrapText="1"/>
      <protection locked="0"/>
    </xf>
    <xf numFmtId="0" fontId="13" fillId="7" borderId="49" xfId="0" applyFont="1" applyFill="1" applyBorder="1" applyAlignment="1">
      <alignment horizontal="right" wrapText="1"/>
    </xf>
    <xf numFmtId="0" fontId="13" fillId="7" borderId="46" xfId="0" applyFont="1" applyFill="1" applyBorder="1" applyAlignment="1">
      <alignment horizontal="right" wrapText="1"/>
    </xf>
    <xf numFmtId="0" fontId="11" fillId="7" borderId="49" xfId="0" applyFont="1" applyFill="1" applyBorder="1" applyAlignment="1">
      <alignment horizontal="right" vertical="top" wrapText="1"/>
    </xf>
    <xf numFmtId="0" fontId="11" fillId="7" borderId="46" xfId="0" applyFont="1" applyFill="1" applyBorder="1" applyAlignment="1">
      <alignment horizontal="right" vertical="top" wrapText="1"/>
    </xf>
    <xf numFmtId="0" fontId="0" fillId="0" borderId="24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6" borderId="39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6" borderId="18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15" fillId="0" borderId="1" xfId="0" applyFont="1" applyBorder="1"/>
    <xf numFmtId="2" fontId="6" fillId="0" borderId="1" xfId="0" applyNumberFormat="1" applyFont="1" applyBorder="1" applyAlignment="1" applyProtection="1">
      <protection locked="0"/>
    </xf>
    <xf numFmtId="2" fontId="6" fillId="0" borderId="1" xfId="0" applyNumberFormat="1" applyFont="1" applyBorder="1"/>
    <xf numFmtId="2" fontId="7" fillId="0" borderId="1" xfId="0" applyNumberFormat="1" applyFont="1" applyBorder="1" applyAlignment="1"/>
    <xf numFmtId="2" fontId="6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/>
    <xf numFmtId="2" fontId="6" fillId="0" borderId="11" xfId="0" applyNumberFormat="1" applyFont="1" applyBorder="1" applyAlignment="1" applyProtection="1">
      <alignment horizontal="center"/>
      <protection locked="0"/>
    </xf>
    <xf numFmtId="2" fontId="17" fillId="0" borderId="4" xfId="0" applyNumberFormat="1" applyFont="1" applyBorder="1" applyAlignment="1">
      <alignment horizontal="center" vertical="center"/>
    </xf>
    <xf numFmtId="2" fontId="17" fillId="0" borderId="5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/>
    <xf numFmtId="2" fontId="17" fillId="0" borderId="9" xfId="0" applyNumberFormat="1" applyFont="1" applyBorder="1" applyAlignment="1">
      <alignment horizontal="center" vertical="center"/>
    </xf>
    <xf numFmtId="2" fontId="17" fillId="0" borderId="10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/>
    <xf numFmtId="2" fontId="6" fillId="0" borderId="5" xfId="0" applyNumberFormat="1" applyFont="1" applyBorder="1" applyAlignment="1"/>
    <xf numFmtId="2" fontId="6" fillId="0" borderId="6" xfId="0" applyNumberFormat="1" applyFont="1" applyBorder="1" applyAlignment="1"/>
    <xf numFmtId="2" fontId="6" fillId="0" borderId="8" xfId="0" applyNumberFormat="1" applyFont="1" applyBorder="1" applyAlignment="1"/>
    <xf numFmtId="2" fontId="6" fillId="0" borderId="7" xfId="0" applyNumberFormat="1" applyFont="1" applyBorder="1" applyAlignment="1">
      <alignment horizontal="left"/>
    </xf>
    <xf numFmtId="2" fontId="6" fillId="0" borderId="15" xfId="0" applyNumberFormat="1" applyFont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left" vertical="center"/>
    </xf>
    <xf numFmtId="2" fontId="7" fillId="2" borderId="8" xfId="0" applyNumberFormat="1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left" vertical="center"/>
    </xf>
    <xf numFmtId="2" fontId="7" fillId="2" borderId="10" xfId="0" applyNumberFormat="1" applyFont="1" applyFill="1" applyBorder="1" applyAlignment="1">
      <alignment horizontal="left" vertical="center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2" fontId="6" fillId="0" borderId="9" xfId="0" applyNumberFormat="1" applyFont="1" applyBorder="1" applyAlignment="1"/>
    <xf numFmtId="2" fontId="6" fillId="0" borderId="4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/>
    <xf numFmtId="2" fontId="6" fillId="0" borderId="7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/>
    <xf numFmtId="2" fontId="6" fillId="0" borderId="5" xfId="0" applyNumberFormat="1" applyFont="1" applyBorder="1" applyAlignment="1">
      <alignment horizontal="right"/>
    </xf>
    <xf numFmtId="166" fontId="6" fillId="0" borderId="15" xfId="0" applyNumberFormat="1" applyFont="1" applyBorder="1" applyAlignment="1"/>
    <xf numFmtId="2" fontId="6" fillId="0" borderId="11" xfId="0" applyNumberFormat="1" applyFont="1" applyBorder="1" applyAlignment="1"/>
    <xf numFmtId="166" fontId="6" fillId="0" borderId="17" xfId="0" applyNumberFormat="1" applyFont="1" applyBorder="1" applyAlignment="1"/>
    <xf numFmtId="166" fontId="6" fillId="4" borderId="17" xfId="0" applyNumberFormat="1" applyFont="1" applyFill="1" applyBorder="1" applyAlignment="1"/>
    <xf numFmtId="166" fontId="6" fillId="5" borderId="17" xfId="0" applyNumberFormat="1" applyFont="1" applyFill="1" applyBorder="1" applyAlignment="1"/>
    <xf numFmtId="0" fontId="22" fillId="0" borderId="1" xfId="0" applyFont="1" applyBorder="1"/>
    <xf numFmtId="2" fontId="6" fillId="0" borderId="8" xfId="0" applyNumberFormat="1" applyFont="1" applyBorder="1" applyAlignment="1" applyProtection="1">
      <protection locked="0"/>
    </xf>
    <xf numFmtId="2" fontId="21" fillId="0" borderId="4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2" fontId="6" fillId="0" borderId="9" xfId="0" applyNumberFormat="1" applyFont="1" applyBorder="1" applyAlignment="1" applyProtection="1">
      <protection locked="0"/>
    </xf>
    <xf numFmtId="2" fontId="6" fillId="0" borderId="10" xfId="0" applyNumberFormat="1" applyFont="1" applyBorder="1" applyAlignment="1" applyProtection="1">
      <protection locked="0"/>
    </xf>
    <xf numFmtId="2" fontId="21" fillId="0" borderId="7" xfId="0" applyNumberFormat="1" applyFont="1" applyBorder="1" applyAlignment="1">
      <alignment horizontal="left"/>
    </xf>
    <xf numFmtId="0" fontId="16" fillId="0" borderId="1" xfId="0" applyFont="1" applyBorder="1"/>
    <xf numFmtId="2" fontId="6" fillId="0" borderId="11" xfId="0" applyNumberFormat="1" applyFont="1" applyBorder="1" applyAlignment="1" applyProtection="1">
      <protection locked="0"/>
    </xf>
    <xf numFmtId="0" fontId="15" fillId="0" borderId="1" xfId="0" applyFont="1" applyBorder="1" applyAlignment="1">
      <alignment vertical="center"/>
    </xf>
    <xf numFmtId="2" fontId="6" fillId="0" borderId="7" xfId="0" applyNumberFormat="1" applyFont="1" applyBorder="1" applyAlignment="1">
      <alignment horizontal="left" vertical="center"/>
    </xf>
    <xf numFmtId="2" fontId="6" fillId="0" borderId="1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horizontal="right" vertical="center"/>
    </xf>
    <xf numFmtId="166" fontId="6" fillId="2" borderId="16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6" fontId="6" fillId="0" borderId="16" xfId="0" applyNumberFormat="1" applyFont="1" applyBorder="1" applyAlignment="1">
      <alignment vertical="center"/>
    </xf>
    <xf numFmtId="2" fontId="6" fillId="0" borderId="9" xfId="0" applyNumberFormat="1" applyFont="1" applyBorder="1" applyAlignment="1">
      <alignment vertical="center"/>
    </xf>
    <xf numFmtId="2" fontId="6" fillId="0" borderId="11" xfId="0" applyNumberFormat="1" applyFont="1" applyBorder="1" applyAlignment="1">
      <alignment vertical="center"/>
    </xf>
    <xf numFmtId="2" fontId="6" fillId="0" borderId="10" xfId="0" applyNumberFormat="1" applyFont="1" applyBorder="1" applyAlignment="1">
      <alignment horizontal="right" vertical="center"/>
    </xf>
    <xf numFmtId="166" fontId="6" fillId="0" borderId="17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horizontal="right" vertical="center"/>
    </xf>
    <xf numFmtId="166" fontId="6" fillId="0" borderId="15" xfId="0" applyNumberFormat="1" applyFont="1" applyBorder="1" applyAlignment="1">
      <alignment vertical="center"/>
    </xf>
    <xf numFmtId="2" fontId="6" fillId="0" borderId="9" xfId="0" applyNumberFormat="1" applyFont="1" applyBorder="1" applyAlignment="1">
      <alignment horizontal="left" vertical="center"/>
    </xf>
    <xf numFmtId="166" fontId="20" fillId="4" borderId="17" xfId="3" applyNumberFormat="1" applyFont="1" applyFill="1" applyBorder="1" applyAlignment="1">
      <alignment vertical="center"/>
    </xf>
    <xf numFmtId="166" fontId="6" fillId="4" borderId="16" xfId="0" applyNumberFormat="1" applyFont="1" applyFill="1" applyBorder="1" applyAlignment="1">
      <alignment vertical="center"/>
    </xf>
    <xf numFmtId="166" fontId="6" fillId="5" borderId="16" xfId="0" applyNumberFormat="1" applyFont="1" applyFill="1" applyBorder="1" applyAlignment="1">
      <alignment vertical="center"/>
    </xf>
    <xf numFmtId="9" fontId="6" fillId="2" borderId="1" xfId="2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center"/>
    </xf>
    <xf numFmtId="166" fontId="6" fillId="4" borderId="17" xfId="0" applyNumberFormat="1" applyFont="1" applyFill="1" applyBorder="1" applyAlignment="1">
      <alignment vertical="center"/>
    </xf>
    <xf numFmtId="166" fontId="6" fillId="5" borderId="17" xfId="0" applyNumberFormat="1" applyFont="1" applyFill="1" applyBorder="1" applyAlignment="1">
      <alignment vertical="center"/>
    </xf>
    <xf numFmtId="166" fontId="6" fillId="4" borderId="15" xfId="0" applyNumberFormat="1" applyFont="1" applyFill="1" applyBorder="1" applyAlignment="1">
      <alignment vertical="center"/>
    </xf>
    <xf numFmtId="166" fontId="6" fillId="4" borderId="1" xfId="0" applyNumberFormat="1" applyFont="1" applyFill="1" applyBorder="1" applyAlignment="1">
      <alignment vertical="center"/>
    </xf>
    <xf numFmtId="166" fontId="6" fillId="5" borderId="15" xfId="0" applyNumberFormat="1" applyFont="1" applyFill="1" applyBorder="1" applyAlignment="1">
      <alignment vertical="center"/>
    </xf>
    <xf numFmtId="166" fontId="6" fillId="5" borderId="1" xfId="0" applyNumberFormat="1" applyFont="1" applyFill="1" applyBorder="1" applyAlignment="1">
      <alignment vertical="center"/>
    </xf>
    <xf numFmtId="166" fontId="16" fillId="0" borderId="0" xfId="0" applyNumberFormat="1" applyFont="1" applyAlignment="1">
      <alignment vertical="center"/>
    </xf>
    <xf numFmtId="167" fontId="6" fillId="2" borderId="1" xfId="2" applyNumberFormat="1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right" vertical="center"/>
    </xf>
    <xf numFmtId="166" fontId="17" fillId="2" borderId="16" xfId="0" applyNumberFormat="1" applyFont="1" applyFill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2" fontId="6" fillId="0" borderId="12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vertical="center"/>
    </xf>
    <xf numFmtId="44" fontId="18" fillId="0" borderId="8" xfId="0" applyNumberFormat="1" applyFont="1" applyBorder="1" applyAlignment="1">
      <alignment vertical="center"/>
    </xf>
    <xf numFmtId="165" fontId="6" fillId="2" borderId="8" xfId="1" applyNumberFormat="1" applyFont="1" applyFill="1" applyBorder="1" applyAlignment="1">
      <alignment horizontal="center" vertical="center"/>
    </xf>
    <xf numFmtId="168" fontId="6" fillId="2" borderId="8" xfId="1" applyNumberFormat="1" applyFont="1" applyFill="1" applyBorder="1" applyAlignment="1">
      <alignment horizontal="right" vertical="center"/>
    </xf>
    <xf numFmtId="4" fontId="6" fillId="0" borderId="8" xfId="0" applyNumberFormat="1" applyFont="1" applyBorder="1" applyAlignment="1">
      <alignment vertical="center"/>
    </xf>
    <xf numFmtId="168" fontId="6" fillId="0" borderId="8" xfId="1" applyNumberFormat="1" applyFont="1" applyBorder="1" applyAlignment="1">
      <alignment vertical="center"/>
    </xf>
    <xf numFmtId="44" fontId="7" fillId="2" borderId="8" xfId="1" applyFont="1" applyFill="1" applyBorder="1" applyAlignment="1">
      <alignment vertical="center"/>
    </xf>
    <xf numFmtId="0" fontId="7" fillId="2" borderId="7" xfId="0" applyNumberFormat="1" applyFont="1" applyFill="1" applyBorder="1" applyAlignment="1">
      <alignment horizontal="left" vertical="center"/>
    </xf>
    <xf numFmtId="0" fontId="19" fillId="2" borderId="8" xfId="0" applyFont="1" applyFill="1" applyBorder="1" applyAlignment="1">
      <alignment vertical="center"/>
    </xf>
    <xf numFmtId="2" fontId="6" fillId="0" borderId="11" xfId="0" applyNumberFormat="1" applyFont="1" applyBorder="1" applyAlignment="1">
      <alignment horizontal="right" vertical="center"/>
    </xf>
    <xf numFmtId="17" fontId="7" fillId="2" borderId="9" xfId="0" applyNumberFormat="1" applyFont="1" applyFill="1" applyBorder="1" applyAlignment="1">
      <alignment horizontal="left" vertical="center"/>
    </xf>
    <xf numFmtId="2" fontId="7" fillId="2" borderId="10" xfId="0" applyNumberFormat="1" applyFont="1" applyFill="1" applyBorder="1" applyAlignment="1">
      <alignment vertical="center"/>
    </xf>
    <xf numFmtId="17" fontId="7" fillId="4" borderId="1" xfId="0" applyNumberFormat="1" applyFont="1" applyFill="1" applyBorder="1" applyAlignment="1">
      <alignment horizontal="left" vertical="center"/>
    </xf>
    <xf numFmtId="2" fontId="7" fillId="4" borderId="8" xfId="0" applyNumberFormat="1" applyFont="1" applyFill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9" fontId="19" fillId="2" borderId="18" xfId="2" applyFont="1" applyFill="1" applyBorder="1" applyAlignment="1">
      <alignment horizontal="left" vertical="center"/>
    </xf>
    <xf numFmtId="9" fontId="19" fillId="2" borderId="14" xfId="2" applyFont="1" applyFill="1" applyBorder="1" applyAlignment="1">
      <alignment horizontal="left" vertical="center"/>
    </xf>
  </cellXfs>
  <cellStyles count="4">
    <cellStyle name="40 % - Accent3" xfId="3" builtinId="39"/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gi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56</xdr:row>
      <xdr:rowOff>0</xdr:rowOff>
    </xdr:from>
    <xdr:to>
      <xdr:col>10</xdr:col>
      <xdr:colOff>144975</xdr:colOff>
      <xdr:row>79</xdr:row>
      <xdr:rowOff>161925</xdr:rowOff>
    </xdr:to>
    <xdr:sp macro="" textlink="">
      <xdr:nvSpPr>
        <xdr:cNvPr id="1025" name="il_fi" descr="Afficher l'image d'origine"/>
        <xdr:cNvSpPr>
          <a:spLocks noChangeAspect="1" noChangeArrowheads="1"/>
        </xdr:cNvSpPr>
      </xdr:nvSpPr>
      <xdr:spPr bwMode="auto">
        <a:xfrm>
          <a:off x="2000250" y="11077575"/>
          <a:ext cx="6115050" cy="4543425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495300</xdr:colOff>
      <xdr:row>55</xdr:row>
      <xdr:rowOff>108514</xdr:rowOff>
    </xdr:from>
    <xdr:to>
      <xdr:col>15</xdr:col>
      <xdr:colOff>848384</xdr:colOff>
      <xdr:row>66</xdr:row>
      <xdr:rowOff>148070</xdr:rowOff>
    </xdr:to>
    <xdr:sp macro="" textlink="">
      <xdr:nvSpPr>
        <xdr:cNvPr id="1027" name="il_fi" descr="Afficher l'image d'origine"/>
        <xdr:cNvSpPr>
          <a:spLocks noChangeAspect="1" noChangeArrowheads="1"/>
        </xdr:cNvSpPr>
      </xdr:nvSpPr>
      <xdr:spPr bwMode="auto">
        <a:xfrm>
          <a:off x="12801600" y="10795564"/>
          <a:ext cx="2571750" cy="1910786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</xdr:row>
      <xdr:rowOff>19050</xdr:rowOff>
    </xdr:from>
    <xdr:to>
      <xdr:col>5</xdr:col>
      <xdr:colOff>421020</xdr:colOff>
      <xdr:row>62</xdr:row>
      <xdr:rowOff>1730</xdr:rowOff>
    </xdr:to>
    <xdr:sp macro="" textlink="">
      <xdr:nvSpPr>
        <xdr:cNvPr id="1028" name="AutoShape 4" descr="Résultat de recherche d'images pour &quot;signature&quot;"/>
        <xdr:cNvSpPr>
          <a:spLocks noChangeAspect="1" noChangeArrowheads="1"/>
        </xdr:cNvSpPr>
      </xdr:nvSpPr>
      <xdr:spPr bwMode="auto">
        <a:xfrm>
          <a:off x="2000250" y="10020300"/>
          <a:ext cx="1836964" cy="1836964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816429</xdr:colOff>
      <xdr:row>50</xdr:row>
      <xdr:rowOff>81643</xdr:rowOff>
    </xdr:from>
    <xdr:to>
      <xdr:col>5</xdr:col>
      <xdr:colOff>939453</xdr:colOff>
      <xdr:row>54</xdr:row>
      <xdr:rowOff>67426</xdr:rowOff>
    </xdr:to>
    <xdr:pic>
      <xdr:nvPicPr>
        <xdr:cNvPr id="1031" name="Picture 7" descr="Résultat de recherche d'images pour &quot;signatur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6679" y="9878786"/>
          <a:ext cx="1558018" cy="750183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884464</xdr:colOff>
      <xdr:row>50</xdr:row>
      <xdr:rowOff>149680</xdr:rowOff>
    </xdr:from>
    <xdr:to>
      <xdr:col>21</xdr:col>
      <xdr:colOff>932969</xdr:colOff>
      <xdr:row>54</xdr:row>
      <xdr:rowOff>135463</xdr:rowOff>
    </xdr:to>
    <xdr:pic>
      <xdr:nvPicPr>
        <xdr:cNvPr id="9" name="Picture 7" descr="Résultat de recherche d'images pour &quot;signatur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89178" y="9946823"/>
          <a:ext cx="1558018" cy="75018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997324</xdr:colOff>
      <xdr:row>52</xdr:row>
      <xdr:rowOff>79274</xdr:rowOff>
    </xdr:from>
    <xdr:to>
      <xdr:col>7</xdr:col>
      <xdr:colOff>788673</xdr:colOff>
      <xdr:row>54</xdr:row>
      <xdr:rowOff>77878</xdr:rowOff>
    </xdr:to>
    <xdr:pic>
      <xdr:nvPicPr>
        <xdr:cNvPr id="103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53853" y="10254215"/>
          <a:ext cx="878320" cy="379604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881008</xdr:colOff>
      <xdr:row>52</xdr:row>
      <xdr:rowOff>11205</xdr:rowOff>
    </xdr:from>
    <xdr:to>
      <xdr:col>23</xdr:col>
      <xdr:colOff>852530</xdr:colOff>
      <xdr:row>54</xdr:row>
      <xdr:rowOff>90206</xdr:rowOff>
    </xdr:to>
    <xdr:pic>
      <xdr:nvPicPr>
        <xdr:cNvPr id="11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476920" y="10186146"/>
          <a:ext cx="1069698" cy="460001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794017</xdr:colOff>
      <xdr:row>50</xdr:row>
      <xdr:rowOff>115260</xdr:rowOff>
    </xdr:from>
    <xdr:to>
      <xdr:col>13</xdr:col>
      <xdr:colOff>913680</xdr:colOff>
      <xdr:row>54</xdr:row>
      <xdr:rowOff>83725</xdr:rowOff>
    </xdr:to>
    <xdr:pic>
      <xdr:nvPicPr>
        <xdr:cNvPr id="15" name="Picture 7" descr="Résultat de recherche d'images pour &quot;signatur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2811" y="9897995"/>
          <a:ext cx="1542810" cy="73046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723841</xdr:colOff>
      <xdr:row>52</xdr:row>
      <xdr:rowOff>26335</xdr:rowOff>
    </xdr:from>
    <xdr:to>
      <xdr:col>15</xdr:col>
      <xdr:colOff>624009</xdr:colOff>
      <xdr:row>54</xdr:row>
      <xdr:rowOff>64435</xdr:rowOff>
    </xdr:to>
    <xdr:pic>
      <xdr:nvPicPr>
        <xdr:cNvPr id="16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898782" y="10201276"/>
          <a:ext cx="975933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715269</xdr:colOff>
      <xdr:row>23</xdr:row>
      <xdr:rowOff>90121</xdr:rowOff>
    </xdr:from>
    <xdr:to>
      <xdr:col>14</xdr:col>
      <xdr:colOff>137014</xdr:colOff>
      <xdr:row>35</xdr:row>
      <xdr:rowOff>736356</xdr:rowOff>
    </xdr:to>
    <xdr:pic>
      <xdr:nvPicPr>
        <xdr:cNvPr id="2050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97269" y="9234121"/>
          <a:ext cx="4755745" cy="6705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1025" name="Picture 1" descr="http://a.cloudiiv.com/internal/reporter?v=2&amp;subid=cay&amp;format=0&amp;ai=990&amp;ctxu=http%3A//chiffrage.batiactu.com/devis.php%3FPrId%3Dp@2612@f38b5c0588b3f58e057197ec15fffe77@8367&amp;fb=false&amp;cid=20&amp;ab=&amp;cbs=0.31565482731601&amp;sid=14567723550&amp;terms=&amp;httpsite=false&amp;keywords=&amp;dm=chiffrage.batiactu.com&amp;dr=chiffrage.batiactu.com&amp;charset=windows-1252&amp;timepreload=1478856295669&amp;ptaken=2188&amp;ttaken=2187&amp;ttkan_x=0&amp;sum_ttkan_x=0&amp;ttl=Mon%20devis%20%3A%20Construction%20witeenhein&amp;referer=http%3A//chiffrage.batiactu.com/accueil.php&amp;cqt=20&amp;loc=http%3A//chiffrage.batiactu.com/devis.php%3FPrId%3Dp@2612@f38b5c0588b3f58e057197ec15fffe77@8367&amp;dm=chiffrage.batiactu.com&amp;subid=cay&amp;um=Ads%20powered%20byfvp&amp;rtb_highest_price=&amp;rim=tr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63937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opLeftCell="A27" workbookViewId="0">
      <selection activeCell="F38" sqref="A1:F38"/>
    </sheetView>
  </sheetViews>
  <sheetFormatPr baseColWidth="10" defaultRowHeight="15.75"/>
  <cols>
    <col min="1" max="1" width="6.7109375" style="2" customWidth="1"/>
    <col min="2" max="2" width="53.7109375" style="2" customWidth="1"/>
    <col min="3" max="3" width="4.5703125" style="2" customWidth="1"/>
    <col min="4" max="4" width="13.28515625" style="2" customWidth="1"/>
    <col min="5" max="6" width="13.5703125" style="2" customWidth="1"/>
    <col min="7" max="16384" width="11.42578125" style="2"/>
  </cols>
  <sheetData>
    <row r="1" spans="1:9">
      <c r="A1" s="1" t="s">
        <v>0</v>
      </c>
    </row>
    <row r="2" spans="1:9">
      <c r="A2" s="1"/>
    </row>
    <row r="3" spans="1:9">
      <c r="A3" s="1" t="s">
        <v>1</v>
      </c>
    </row>
    <row r="4" spans="1:9">
      <c r="A4" s="1"/>
    </row>
    <row r="5" spans="1:9">
      <c r="A5" s="1" t="s">
        <v>2</v>
      </c>
    </row>
    <row r="6" spans="1:9">
      <c r="A6" s="1"/>
    </row>
    <row r="7" spans="1:9" ht="28.5" customHeight="1">
      <c r="A7" s="1" t="s">
        <v>3</v>
      </c>
    </row>
    <row r="8" spans="1:9" s="3" customFormat="1" ht="15.75" customHeight="1">
      <c r="A8" s="93" t="s">
        <v>35</v>
      </c>
      <c r="B8" s="96" t="s">
        <v>36</v>
      </c>
      <c r="C8" s="93" t="s">
        <v>37</v>
      </c>
      <c r="D8" s="93" t="s">
        <v>33</v>
      </c>
      <c r="E8" s="93" t="s">
        <v>39</v>
      </c>
      <c r="F8" s="93" t="s">
        <v>38</v>
      </c>
    </row>
    <row r="9" spans="1:9" s="3" customFormat="1" ht="15.75" customHeight="1">
      <c r="A9" s="93"/>
      <c r="B9" s="97"/>
      <c r="C9" s="94"/>
      <c r="D9" s="94"/>
      <c r="E9" s="94"/>
      <c r="F9" s="94"/>
      <c r="H9" s="4" t="s">
        <v>54</v>
      </c>
      <c r="I9" s="4" t="s">
        <v>55</v>
      </c>
    </row>
    <row r="10" spans="1:9" s="3" customFormat="1" ht="15.75" customHeight="1">
      <c r="A10" s="71" t="s">
        <v>4</v>
      </c>
      <c r="B10" s="75" t="s">
        <v>5</v>
      </c>
      <c r="C10" s="75"/>
      <c r="D10" s="75"/>
      <c r="E10" s="75"/>
      <c r="F10" s="75"/>
    </row>
    <row r="11" spans="1:9" s="3" customFormat="1" ht="15.75" customHeight="1">
      <c r="A11" s="72" t="s">
        <v>50</v>
      </c>
      <c r="B11" s="73" t="s">
        <v>6</v>
      </c>
      <c r="C11" s="78" t="s">
        <v>52</v>
      </c>
      <c r="D11" s="78">
        <v>63</v>
      </c>
      <c r="E11" s="82">
        <v>13.3</v>
      </c>
      <c r="F11" s="83">
        <f>E11*D11</f>
        <v>837.90000000000009</v>
      </c>
      <c r="H11" s="3">
        <v>0.2</v>
      </c>
      <c r="I11" s="3">
        <f>H11*D11</f>
        <v>12.600000000000001</v>
      </c>
    </row>
    <row r="12" spans="1:9" s="3" customFormat="1" ht="15.75" customHeight="1">
      <c r="A12" s="72" t="s">
        <v>51</v>
      </c>
      <c r="B12" s="73" t="s">
        <v>7</v>
      </c>
      <c r="C12" s="78" t="s">
        <v>52</v>
      </c>
      <c r="D12" s="78">
        <v>17</v>
      </c>
      <c r="E12" s="83">
        <v>12.12</v>
      </c>
      <c r="F12" s="86">
        <f>D12*E12</f>
        <v>206.04</v>
      </c>
      <c r="H12" s="3">
        <v>0.2</v>
      </c>
      <c r="I12" s="3">
        <f>H12*D12</f>
        <v>3.4000000000000004</v>
      </c>
    </row>
    <row r="13" spans="1:9" s="3" customFormat="1" ht="15.75" customHeight="1">
      <c r="A13" s="71" t="s">
        <v>8</v>
      </c>
      <c r="B13" s="76" t="s">
        <v>9</v>
      </c>
      <c r="C13" s="76"/>
      <c r="D13" s="76"/>
      <c r="E13" s="76"/>
      <c r="F13" s="76"/>
    </row>
    <row r="14" spans="1:9" s="3" customFormat="1" ht="15.75" customHeight="1">
      <c r="A14" s="72" t="s">
        <v>49</v>
      </c>
      <c r="B14" s="73" t="s">
        <v>10</v>
      </c>
      <c r="C14" s="78" t="s">
        <v>52</v>
      </c>
      <c r="D14" s="78">
        <v>167</v>
      </c>
      <c r="E14" s="83">
        <v>8.6999999999999993</v>
      </c>
      <c r="F14" s="86">
        <f>D14*E14</f>
        <v>1452.8999999999999</v>
      </c>
      <c r="H14" s="3">
        <v>7.0000000000000007E-2</v>
      </c>
      <c r="I14" s="3">
        <f>H14*D14</f>
        <v>11.690000000000001</v>
      </c>
    </row>
    <row r="15" spans="1:9" s="3" customFormat="1" ht="15.75" customHeight="1">
      <c r="A15" s="72" t="s">
        <v>48</v>
      </c>
      <c r="B15" s="73" t="s">
        <v>34</v>
      </c>
      <c r="C15" s="78"/>
      <c r="D15" s="81"/>
      <c r="E15" s="73"/>
      <c r="F15" s="73"/>
    </row>
    <row r="16" spans="1:9" s="3" customFormat="1" ht="15.75" customHeight="1">
      <c r="A16" s="73"/>
      <c r="B16" s="73" t="s">
        <v>11</v>
      </c>
      <c r="C16" s="78" t="s">
        <v>52</v>
      </c>
      <c r="D16" s="78">
        <v>45</v>
      </c>
      <c r="E16" s="83">
        <v>71.569999999999993</v>
      </c>
      <c r="F16" s="86">
        <f>D16*E16</f>
        <v>3220.6499999999996</v>
      </c>
      <c r="H16" s="3">
        <v>0.9</v>
      </c>
      <c r="I16" s="3">
        <f t="shared" ref="I16:I23" si="0">H16*D16</f>
        <v>40.5</v>
      </c>
    </row>
    <row r="17" spans="1:9" s="3" customFormat="1" ht="15.75" customHeight="1">
      <c r="A17" s="73"/>
      <c r="B17" s="73" t="s">
        <v>12</v>
      </c>
      <c r="C17" s="78" t="s">
        <v>52</v>
      </c>
      <c r="D17" s="78">
        <v>15</v>
      </c>
      <c r="E17" s="83">
        <v>78.52</v>
      </c>
      <c r="F17" s="86">
        <f t="shared" ref="F17:F19" si="1">D17*E17</f>
        <v>1177.8</v>
      </c>
      <c r="H17" s="3">
        <v>0.9</v>
      </c>
      <c r="I17" s="3">
        <f t="shared" si="0"/>
        <v>13.5</v>
      </c>
    </row>
    <row r="18" spans="1:9" s="3" customFormat="1" ht="15.75" customHeight="1">
      <c r="A18" s="73"/>
      <c r="B18" s="73" t="s">
        <v>13</v>
      </c>
      <c r="C18" s="78" t="s">
        <v>52</v>
      </c>
      <c r="D18" s="78">
        <v>235</v>
      </c>
      <c r="E18" s="81">
        <v>74.819999999999993</v>
      </c>
      <c r="F18" s="86">
        <f t="shared" si="1"/>
        <v>17582.699999999997</v>
      </c>
      <c r="H18" s="3">
        <v>0.95</v>
      </c>
      <c r="I18" s="3">
        <f t="shared" si="0"/>
        <v>223.25</v>
      </c>
    </row>
    <row r="19" spans="1:9" s="3" customFormat="1" ht="15.75" customHeight="1">
      <c r="A19" s="73"/>
      <c r="B19" s="73" t="s">
        <v>56</v>
      </c>
      <c r="C19" s="78" t="s">
        <v>52</v>
      </c>
      <c r="D19" s="78">
        <v>35</v>
      </c>
      <c r="E19" s="81">
        <v>82.12</v>
      </c>
      <c r="F19" s="86">
        <f t="shared" si="1"/>
        <v>2874.2000000000003</v>
      </c>
      <c r="H19" s="3">
        <v>0.95</v>
      </c>
      <c r="I19" s="3">
        <f t="shared" si="0"/>
        <v>33.25</v>
      </c>
    </row>
    <row r="20" spans="1:9" s="3" customFormat="1" ht="15.75" customHeight="1">
      <c r="A20" s="71" t="s">
        <v>14</v>
      </c>
      <c r="B20" s="76" t="s">
        <v>15</v>
      </c>
      <c r="C20" s="76"/>
      <c r="D20" s="76"/>
      <c r="E20" s="76"/>
      <c r="F20" s="76"/>
    </row>
    <row r="21" spans="1:9" s="3" customFormat="1" ht="15.75" customHeight="1">
      <c r="A21" s="72" t="s">
        <v>44</v>
      </c>
      <c r="B21" s="73" t="s">
        <v>16</v>
      </c>
      <c r="C21" s="78" t="s">
        <v>53</v>
      </c>
      <c r="D21" s="78">
        <v>115</v>
      </c>
      <c r="E21" s="83">
        <v>12.5</v>
      </c>
      <c r="F21" s="86">
        <f>D21*E21</f>
        <v>1437.5</v>
      </c>
      <c r="H21" s="3">
        <v>0.2</v>
      </c>
      <c r="I21" s="3">
        <f t="shared" si="0"/>
        <v>23</v>
      </c>
    </row>
    <row r="22" spans="1:9" s="3" customFormat="1" ht="15.75" customHeight="1">
      <c r="A22" s="72" t="s">
        <v>45</v>
      </c>
      <c r="B22" s="73" t="s">
        <v>17</v>
      </c>
      <c r="C22" s="78" t="s">
        <v>53</v>
      </c>
      <c r="D22" s="78">
        <v>230</v>
      </c>
      <c r="E22" s="83">
        <v>13.7</v>
      </c>
      <c r="F22" s="86">
        <f t="shared" ref="F22:F23" si="2">D22*E22</f>
        <v>3151</v>
      </c>
      <c r="H22" s="3">
        <v>0.2</v>
      </c>
      <c r="I22" s="3">
        <f t="shared" si="0"/>
        <v>46</v>
      </c>
    </row>
    <row r="23" spans="1:9" s="3" customFormat="1" ht="15.75" customHeight="1">
      <c r="A23" s="72" t="s">
        <v>46</v>
      </c>
      <c r="B23" s="73" t="s">
        <v>17</v>
      </c>
      <c r="C23" s="78" t="s">
        <v>53</v>
      </c>
      <c r="D23" s="78">
        <v>36</v>
      </c>
      <c r="E23" s="83">
        <v>15.5</v>
      </c>
      <c r="F23" s="86">
        <f t="shared" si="2"/>
        <v>558</v>
      </c>
      <c r="H23" s="3">
        <v>0.2</v>
      </c>
      <c r="I23" s="3">
        <f t="shared" si="0"/>
        <v>7.2</v>
      </c>
    </row>
    <row r="24" spans="1:9" s="3" customFormat="1" ht="15.75" customHeight="1">
      <c r="A24" s="71" t="s">
        <v>18</v>
      </c>
      <c r="B24" s="76" t="s">
        <v>19</v>
      </c>
      <c r="C24" s="76"/>
      <c r="D24" s="76"/>
      <c r="E24" s="76"/>
      <c r="F24" s="76"/>
    </row>
    <row r="25" spans="1:9" s="3" customFormat="1" ht="15.75" customHeight="1">
      <c r="A25" s="72" t="s">
        <v>47</v>
      </c>
      <c r="B25" s="73" t="s">
        <v>20</v>
      </c>
      <c r="C25" s="78" t="s">
        <v>52</v>
      </c>
      <c r="D25" s="78">
        <v>120</v>
      </c>
      <c r="E25" s="84">
        <v>55.1</v>
      </c>
      <c r="F25" s="87">
        <f>D25*E25</f>
        <v>6612</v>
      </c>
      <c r="H25" s="3">
        <v>1</v>
      </c>
    </row>
    <row r="26" spans="1:9" s="3" customFormat="1" ht="15.75" customHeight="1">
      <c r="A26" s="71" t="s">
        <v>21</v>
      </c>
      <c r="B26" s="76" t="s">
        <v>22</v>
      </c>
      <c r="C26" s="76"/>
      <c r="D26" s="76"/>
      <c r="E26" s="76"/>
      <c r="F26" s="76"/>
    </row>
    <row r="27" spans="1:9" s="3" customFormat="1" ht="15.75" customHeight="1">
      <c r="A27" s="72" t="s">
        <v>40</v>
      </c>
      <c r="B27" s="73" t="s">
        <v>23</v>
      </c>
      <c r="C27" s="79" t="s">
        <v>53</v>
      </c>
      <c r="D27" s="78">
        <v>30</v>
      </c>
      <c r="E27" s="83">
        <v>9.32</v>
      </c>
      <c r="F27" s="86">
        <f>D27*E27</f>
        <v>279.60000000000002</v>
      </c>
      <c r="H27" s="3">
        <v>0.1</v>
      </c>
      <c r="I27" s="3">
        <f>H27*D27</f>
        <v>3</v>
      </c>
    </row>
    <row r="28" spans="1:9" s="3" customFormat="1" ht="15.75" customHeight="1">
      <c r="A28" s="72" t="s">
        <v>41</v>
      </c>
      <c r="B28" s="73" t="s">
        <v>24</v>
      </c>
      <c r="C28" s="79" t="s">
        <v>52</v>
      </c>
      <c r="D28" s="78">
        <v>2</v>
      </c>
      <c r="E28" s="83">
        <v>13.5</v>
      </c>
      <c r="F28" s="86">
        <f>D28*E28</f>
        <v>27</v>
      </c>
      <c r="H28" s="3">
        <v>3</v>
      </c>
      <c r="I28" s="3">
        <f>H28*D28</f>
        <v>6</v>
      </c>
    </row>
    <row r="29" spans="1:9" s="3" customFormat="1" ht="15.75" customHeight="1">
      <c r="A29" s="72" t="s">
        <v>42</v>
      </c>
      <c r="B29" s="73" t="s">
        <v>25</v>
      </c>
      <c r="C29" s="79" t="s">
        <v>37</v>
      </c>
      <c r="D29" s="79">
        <v>3</v>
      </c>
      <c r="E29" s="83">
        <v>18.41</v>
      </c>
      <c r="F29" s="86">
        <f>D29*E29</f>
        <v>55.230000000000004</v>
      </c>
      <c r="H29" s="3">
        <v>0.5</v>
      </c>
      <c r="I29" s="5">
        <f>H29*D29</f>
        <v>1.5</v>
      </c>
    </row>
    <row r="30" spans="1:9" s="3" customFormat="1" ht="15.75" customHeight="1">
      <c r="A30" s="74" t="s">
        <v>43</v>
      </c>
      <c r="B30" s="77" t="s">
        <v>26</v>
      </c>
      <c r="C30" s="80" t="s">
        <v>37</v>
      </c>
      <c r="D30" s="80">
        <v>4</v>
      </c>
      <c r="E30" s="85">
        <v>125</v>
      </c>
      <c r="F30" s="88">
        <f>D30*E30</f>
        <v>500</v>
      </c>
      <c r="H30" s="3">
        <v>1.5</v>
      </c>
      <c r="I30" s="3">
        <f>H30*D30</f>
        <v>6</v>
      </c>
    </row>
    <row r="31" spans="1:9" s="3" customFormat="1" ht="15.75" customHeight="1">
      <c r="A31" s="64"/>
      <c r="B31" s="65"/>
      <c r="C31" s="66"/>
      <c r="D31" s="66"/>
      <c r="E31" s="67"/>
      <c r="F31" s="68"/>
    </row>
    <row r="32" spans="1:9">
      <c r="A32" s="69"/>
      <c r="B32" s="95" t="s">
        <v>57</v>
      </c>
      <c r="C32" s="95"/>
      <c r="D32" s="95"/>
      <c r="E32" s="95"/>
      <c r="F32" s="90">
        <f>F30+F29+F28+F27+F25+F23+F22+F21+F19+F18+F17+F16+F14+F12+F11</f>
        <v>39972.520000000004</v>
      </c>
      <c r="I32" s="2">
        <f>SUM(I11:I30)</f>
        <v>430.89</v>
      </c>
    </row>
    <row r="33" spans="1:9">
      <c r="A33" s="69"/>
      <c r="B33" s="89"/>
      <c r="C33" s="89"/>
      <c r="D33" s="89"/>
      <c r="E33" s="89"/>
      <c r="F33" s="70"/>
    </row>
    <row r="34" spans="1:9">
      <c r="A34" s="69"/>
      <c r="B34" s="95" t="s">
        <v>59</v>
      </c>
      <c r="C34" s="95"/>
      <c r="D34" s="95"/>
      <c r="E34" s="95"/>
      <c r="F34" s="90">
        <f>F32*0.2</f>
        <v>7994.5040000000008</v>
      </c>
    </row>
    <row r="35" spans="1:9" ht="16.5" thickBot="1">
      <c r="A35" s="69"/>
      <c r="B35" s="89"/>
      <c r="C35" s="89"/>
      <c r="D35" s="89"/>
      <c r="E35" s="89"/>
      <c r="F35" s="70"/>
    </row>
    <row r="36" spans="1:9" ht="16.5" thickBot="1">
      <c r="A36" s="69"/>
      <c r="B36" s="95" t="s">
        <v>58</v>
      </c>
      <c r="C36" s="95"/>
      <c r="D36" s="95"/>
      <c r="E36" s="95"/>
      <c r="F36" s="91">
        <f>F32+F34</f>
        <v>47967.024000000005</v>
      </c>
      <c r="I36" s="2">
        <f>I32/0.95</f>
        <v>453.56842105263161</v>
      </c>
    </row>
    <row r="40" spans="1:9">
      <c r="A40" s="1" t="s">
        <v>27</v>
      </c>
    </row>
    <row r="41" spans="1:9">
      <c r="A41" s="1" t="s">
        <v>28</v>
      </c>
    </row>
    <row r="42" spans="1:9">
      <c r="A42" s="1" t="s">
        <v>29</v>
      </c>
    </row>
    <row r="43" spans="1:9">
      <c r="A43" s="1" t="s">
        <v>30</v>
      </c>
    </row>
    <row r="44" spans="1:9">
      <c r="A44" s="1" t="s">
        <v>31</v>
      </c>
    </row>
    <row r="45" spans="1:9">
      <c r="A45" s="1" t="s">
        <v>32</v>
      </c>
    </row>
  </sheetData>
  <mergeCells count="9">
    <mergeCell ref="A8:A9"/>
    <mergeCell ref="E8:E9"/>
    <mergeCell ref="F8:F9"/>
    <mergeCell ref="B34:E34"/>
    <mergeCell ref="B36:E36"/>
    <mergeCell ref="B32:E32"/>
    <mergeCell ref="D8:D9"/>
    <mergeCell ref="C8:C9"/>
    <mergeCell ref="B8:B9"/>
  </mergeCells>
  <pageMargins left="1.25" right="1.25" top="1" bottom="0.79166666666666696" header="0.25" footer="0.2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8"/>
  <sheetViews>
    <sheetView tabSelected="1" topLeftCell="A34" zoomScale="85" zoomScaleNormal="85" workbookViewId="0">
      <selection activeCell="N15" sqref="N15:N17"/>
    </sheetView>
  </sheetViews>
  <sheetFormatPr baseColWidth="10" defaultRowHeight="15"/>
  <cols>
    <col min="1" max="1" width="3.85546875" customWidth="1"/>
    <col min="2" max="2" width="21" customWidth="1"/>
    <col min="3" max="3" width="12" customWidth="1"/>
    <col min="4" max="4" width="3.5703125" customWidth="1"/>
    <col min="5" max="5" width="5.5703125" customWidth="1"/>
    <col min="6" max="6" width="15" customWidth="1"/>
    <col min="7" max="7" width="16.28515625" customWidth="1"/>
    <col min="8" max="8" width="12.5703125" customWidth="1"/>
    <col min="9" max="9" width="3.85546875" customWidth="1"/>
    <col min="10" max="10" width="20.42578125" customWidth="1"/>
    <col min="11" max="11" width="12.28515625" customWidth="1"/>
    <col min="12" max="12" width="3.5703125" customWidth="1"/>
    <col min="13" max="13" width="5.5703125" customWidth="1"/>
    <col min="14" max="14" width="17.140625" customWidth="1"/>
    <col min="15" max="15" width="16.140625" customWidth="1"/>
    <col min="16" max="16" width="13.28515625" customWidth="1"/>
    <col min="17" max="17" width="2.5703125" customWidth="1"/>
    <col min="18" max="18" width="26.140625" customWidth="1"/>
    <col min="19" max="19" width="11.7109375" customWidth="1"/>
    <col min="20" max="20" width="3.5703125" customWidth="1"/>
    <col min="21" max="21" width="5.5703125" customWidth="1"/>
    <col min="22" max="22" width="17.28515625" customWidth="1"/>
    <col min="23" max="23" width="16.42578125" customWidth="1"/>
    <col min="24" max="24" width="14.42578125" customWidth="1"/>
  </cols>
  <sheetData>
    <row r="1" spans="1:25" ht="15.75" thickBot="1">
      <c r="A1" s="147"/>
      <c r="B1" s="148"/>
      <c r="C1" s="149"/>
      <c r="D1" s="150"/>
      <c r="E1" s="150"/>
      <c r="F1" s="151"/>
      <c r="G1" s="151"/>
      <c r="H1" s="148"/>
      <c r="I1" s="147"/>
      <c r="J1" s="152"/>
      <c r="K1" s="152"/>
      <c r="L1" s="152"/>
      <c r="M1" s="152"/>
      <c r="N1" s="152"/>
      <c r="O1" s="152"/>
      <c r="P1" s="152"/>
      <c r="Q1" s="152"/>
      <c r="R1" s="148"/>
      <c r="S1" s="149"/>
      <c r="T1" s="150"/>
      <c r="U1" s="150"/>
      <c r="V1" s="153"/>
      <c r="W1" s="153"/>
      <c r="X1" s="148"/>
      <c r="Y1" s="152"/>
    </row>
    <row r="2" spans="1:25" ht="15" customHeight="1">
      <c r="A2" s="147"/>
      <c r="B2" s="154" t="s">
        <v>172</v>
      </c>
      <c r="C2" s="155"/>
      <c r="D2" s="149"/>
      <c r="E2" s="149"/>
      <c r="F2" s="104" t="s">
        <v>99</v>
      </c>
      <c r="G2" s="105"/>
      <c r="H2" s="106"/>
      <c r="I2" s="147"/>
      <c r="J2" s="154" t="s">
        <v>172</v>
      </c>
      <c r="K2" s="155"/>
      <c r="L2" s="149"/>
      <c r="M2" s="149"/>
      <c r="N2" s="104" t="s">
        <v>99</v>
      </c>
      <c r="O2" s="105"/>
      <c r="P2" s="106"/>
      <c r="Q2" s="152"/>
      <c r="R2" s="154" t="s">
        <v>173</v>
      </c>
      <c r="S2" s="155"/>
      <c r="T2" s="149"/>
      <c r="U2" s="149"/>
      <c r="V2" s="104" t="s">
        <v>99</v>
      </c>
      <c r="W2" s="114"/>
      <c r="X2" s="115"/>
      <c r="Y2" s="152"/>
    </row>
    <row r="3" spans="1:25" ht="15" customHeight="1">
      <c r="A3" s="147"/>
      <c r="B3" s="156"/>
      <c r="C3" s="157"/>
      <c r="D3" s="148"/>
      <c r="E3" s="158"/>
      <c r="F3" s="107"/>
      <c r="G3" s="108"/>
      <c r="H3" s="109"/>
      <c r="I3" s="147"/>
      <c r="J3" s="156"/>
      <c r="K3" s="157"/>
      <c r="L3" s="148"/>
      <c r="M3" s="158"/>
      <c r="N3" s="107"/>
      <c r="O3" s="108"/>
      <c r="P3" s="109"/>
      <c r="Q3" s="152"/>
      <c r="R3" s="156"/>
      <c r="S3" s="157"/>
      <c r="T3" s="148"/>
      <c r="U3" s="158"/>
      <c r="V3" s="116"/>
      <c r="W3" s="117"/>
      <c r="X3" s="118"/>
      <c r="Y3" s="152"/>
    </row>
    <row r="4" spans="1:25">
      <c r="A4" s="147"/>
      <c r="B4" s="156"/>
      <c r="C4" s="157"/>
      <c r="D4" s="148"/>
      <c r="E4" s="158"/>
      <c r="F4" s="107"/>
      <c r="G4" s="108"/>
      <c r="H4" s="109"/>
      <c r="I4" s="147"/>
      <c r="J4" s="156"/>
      <c r="K4" s="157"/>
      <c r="L4" s="148"/>
      <c r="M4" s="158"/>
      <c r="N4" s="107"/>
      <c r="O4" s="108"/>
      <c r="P4" s="109"/>
      <c r="Q4" s="152"/>
      <c r="R4" s="156"/>
      <c r="S4" s="157"/>
      <c r="T4" s="148"/>
      <c r="U4" s="158"/>
      <c r="V4" s="116"/>
      <c r="W4" s="117"/>
      <c r="X4" s="118"/>
      <c r="Y4" s="152"/>
    </row>
    <row r="5" spans="1:25" ht="15.75" thickBot="1">
      <c r="A5" s="147"/>
      <c r="B5" s="159"/>
      <c r="C5" s="160"/>
      <c r="D5" s="148"/>
      <c r="E5" s="158"/>
      <c r="F5" s="110"/>
      <c r="G5" s="111"/>
      <c r="H5" s="112"/>
      <c r="I5" s="147"/>
      <c r="J5" s="159"/>
      <c r="K5" s="160"/>
      <c r="L5" s="148"/>
      <c r="M5" s="158"/>
      <c r="N5" s="110"/>
      <c r="O5" s="111"/>
      <c r="P5" s="112"/>
      <c r="Q5" s="152"/>
      <c r="R5" s="159"/>
      <c r="S5" s="160"/>
      <c r="T5" s="148"/>
      <c r="U5" s="158"/>
      <c r="V5" s="119"/>
      <c r="W5" s="120"/>
      <c r="X5" s="121"/>
      <c r="Y5" s="152"/>
    </row>
    <row r="6" spans="1:25">
      <c r="A6" s="147"/>
      <c r="B6" s="161"/>
      <c r="C6" s="161"/>
      <c r="D6" s="148"/>
      <c r="E6" s="158"/>
      <c r="F6" s="148"/>
      <c r="G6" s="158"/>
      <c r="H6" s="148"/>
      <c r="I6" s="147"/>
      <c r="J6" s="161"/>
      <c r="K6" s="161"/>
      <c r="L6" s="148"/>
      <c r="M6" s="158"/>
      <c r="N6" s="148"/>
      <c r="O6" s="158"/>
      <c r="P6" s="148"/>
      <c r="Q6" s="152"/>
      <c r="R6" s="161"/>
      <c r="S6" s="161"/>
      <c r="T6" s="148"/>
      <c r="U6" s="158"/>
      <c r="V6" s="148"/>
      <c r="W6" s="158"/>
      <c r="X6" s="148"/>
      <c r="Y6" s="152"/>
    </row>
    <row r="7" spans="1:25" ht="15.75" thickBot="1">
      <c r="A7" s="147"/>
      <c r="B7" s="158"/>
      <c r="C7" s="148"/>
      <c r="D7" s="148"/>
      <c r="E7" s="158"/>
      <c r="F7" s="158"/>
      <c r="G7" s="158"/>
      <c r="H7" s="148"/>
      <c r="I7" s="147"/>
      <c r="J7" s="158"/>
      <c r="K7" s="148"/>
      <c r="L7" s="148"/>
      <c r="M7" s="158"/>
      <c r="N7" s="158"/>
      <c r="O7" s="158"/>
      <c r="P7" s="148"/>
      <c r="Q7" s="152"/>
      <c r="R7" s="158"/>
      <c r="S7" s="148"/>
      <c r="T7" s="148"/>
      <c r="U7" s="158"/>
      <c r="V7" s="158"/>
      <c r="W7" s="158"/>
      <c r="X7" s="148"/>
      <c r="Y7" s="152"/>
    </row>
    <row r="8" spans="1:25" s="217" customFormat="1">
      <c r="A8" s="211"/>
      <c r="B8" s="223" t="s">
        <v>100</v>
      </c>
      <c r="C8" s="245"/>
      <c r="D8" s="213"/>
      <c r="E8" s="223" t="s">
        <v>60</v>
      </c>
      <c r="F8" s="224"/>
      <c r="G8" s="224"/>
      <c r="H8" s="245"/>
      <c r="I8" s="211"/>
      <c r="J8" s="223" t="s">
        <v>100</v>
      </c>
      <c r="K8" s="245"/>
      <c r="L8" s="213"/>
      <c r="M8" s="223" t="s">
        <v>60</v>
      </c>
      <c r="N8" s="224"/>
      <c r="O8" s="224"/>
      <c r="P8" s="245"/>
      <c r="Q8" s="216"/>
      <c r="R8" s="223" t="s">
        <v>100</v>
      </c>
      <c r="S8" s="245"/>
      <c r="T8" s="213"/>
      <c r="U8" s="223" t="s">
        <v>60</v>
      </c>
      <c r="V8" s="224"/>
      <c r="W8" s="224"/>
      <c r="X8" s="245"/>
      <c r="Y8" s="216"/>
    </row>
    <row r="9" spans="1:25" s="217" customFormat="1" ht="15.75" thickBot="1">
      <c r="A9" s="211"/>
      <c r="B9" s="242"/>
      <c r="C9" s="246"/>
      <c r="D9" s="213"/>
      <c r="E9" s="242"/>
      <c r="F9" s="213"/>
      <c r="G9" s="213"/>
      <c r="H9" s="246"/>
      <c r="I9" s="211"/>
      <c r="J9" s="242"/>
      <c r="K9" s="246"/>
      <c r="L9" s="213"/>
      <c r="M9" s="242"/>
      <c r="N9" s="213"/>
      <c r="O9" s="213"/>
      <c r="P9" s="246"/>
      <c r="Q9" s="216"/>
      <c r="R9" s="242"/>
      <c r="S9" s="246"/>
      <c r="T9" s="213"/>
      <c r="U9" s="242"/>
      <c r="V9" s="213"/>
      <c r="W9" s="213"/>
      <c r="X9" s="246"/>
      <c r="Y9" s="216"/>
    </row>
    <row r="10" spans="1:25" s="217" customFormat="1" ht="15.75" thickBot="1">
      <c r="A10" s="211"/>
      <c r="B10" s="242"/>
      <c r="C10" s="246"/>
      <c r="D10" s="213"/>
      <c r="E10" s="242"/>
      <c r="F10" s="247" t="s">
        <v>61</v>
      </c>
      <c r="G10" s="248" t="s">
        <v>98</v>
      </c>
      <c r="H10" s="249"/>
      <c r="I10" s="211"/>
      <c r="J10" s="242"/>
      <c r="K10" s="246"/>
      <c r="L10" s="213"/>
      <c r="M10" s="242"/>
      <c r="N10" s="247" t="s">
        <v>61</v>
      </c>
      <c r="O10" s="248" t="s">
        <v>98</v>
      </c>
      <c r="P10" s="249"/>
      <c r="Q10" s="216"/>
      <c r="R10" s="242"/>
      <c r="S10" s="246"/>
      <c r="T10" s="213"/>
      <c r="U10" s="242"/>
      <c r="V10" s="247" t="s">
        <v>61</v>
      </c>
      <c r="W10" s="248" t="s">
        <v>98</v>
      </c>
      <c r="X10" s="249"/>
      <c r="Y10" s="216"/>
    </row>
    <row r="11" spans="1:25" s="217" customFormat="1" ht="15.75" customHeight="1">
      <c r="A11" s="211"/>
      <c r="B11" s="212" t="s">
        <v>62</v>
      </c>
      <c r="C11" s="250">
        <f>'Devis A.E'!F32</f>
        <v>39972.520000000004</v>
      </c>
      <c r="D11" s="213"/>
      <c r="E11" s="242"/>
      <c r="F11" s="167" t="s">
        <v>63</v>
      </c>
      <c r="G11" s="98" t="s">
        <v>104</v>
      </c>
      <c r="H11" s="168"/>
      <c r="I11" s="211"/>
      <c r="J11" s="212" t="s">
        <v>62</v>
      </c>
      <c r="K11" s="250">
        <f>C11</f>
        <v>39972.520000000004</v>
      </c>
      <c r="L11" s="213"/>
      <c r="M11" s="242"/>
      <c r="N11" s="167" t="s">
        <v>63</v>
      </c>
      <c r="O11" s="98" t="s">
        <v>104</v>
      </c>
      <c r="P11" s="168"/>
      <c r="Q11" s="216"/>
      <c r="R11" s="212" t="s">
        <v>62</v>
      </c>
      <c r="S11" s="250">
        <f>C11</f>
        <v>39972.520000000004</v>
      </c>
      <c r="T11" s="213"/>
      <c r="U11" s="242"/>
      <c r="V11" s="167" t="s">
        <v>63</v>
      </c>
      <c r="W11" s="98" t="s">
        <v>104</v>
      </c>
      <c r="X11" s="99"/>
      <c r="Y11" s="216"/>
    </row>
    <row r="12" spans="1:25" s="217" customFormat="1" ht="15.75" customHeight="1">
      <c r="A12" s="211"/>
      <c r="B12" s="242" t="s">
        <v>174</v>
      </c>
      <c r="C12" s="251" t="s">
        <v>102</v>
      </c>
      <c r="D12" s="213"/>
      <c r="E12" s="242"/>
      <c r="F12" s="169"/>
      <c r="G12" s="170"/>
      <c r="H12" s="171"/>
      <c r="I12" s="211"/>
      <c r="J12" s="242" t="s">
        <v>174</v>
      </c>
      <c r="K12" s="251" t="s">
        <v>102</v>
      </c>
      <c r="L12" s="213"/>
      <c r="M12" s="242"/>
      <c r="N12" s="169"/>
      <c r="O12" s="170"/>
      <c r="P12" s="171"/>
      <c r="Q12" s="216"/>
      <c r="R12" s="242" t="s">
        <v>64</v>
      </c>
      <c r="S12" s="251" t="s">
        <v>102</v>
      </c>
      <c r="T12" s="213"/>
      <c r="U12" s="242"/>
      <c r="V12" s="169"/>
      <c r="W12" s="100"/>
      <c r="X12" s="101"/>
      <c r="Y12" s="216"/>
    </row>
    <row r="13" spans="1:25" s="217" customFormat="1" ht="15.75" thickBot="1">
      <c r="A13" s="211"/>
      <c r="B13" s="242" t="s">
        <v>175</v>
      </c>
      <c r="C13" s="252">
        <v>0</v>
      </c>
      <c r="D13" s="213"/>
      <c r="E13" s="242"/>
      <c r="F13" s="172"/>
      <c r="G13" s="173"/>
      <c r="H13" s="174"/>
      <c r="I13" s="211"/>
      <c r="J13" s="242" t="s">
        <v>176</v>
      </c>
      <c r="K13" s="252">
        <v>0</v>
      </c>
      <c r="L13" s="213"/>
      <c r="M13" s="242"/>
      <c r="N13" s="172"/>
      <c r="O13" s="173"/>
      <c r="P13" s="174"/>
      <c r="Q13" s="216"/>
      <c r="R13" s="242" t="s">
        <v>65</v>
      </c>
      <c r="S13" s="252">
        <v>0</v>
      </c>
      <c r="T13" s="213"/>
      <c r="U13" s="242"/>
      <c r="V13" s="172"/>
      <c r="W13" s="102"/>
      <c r="X13" s="103"/>
      <c r="Y13" s="216"/>
    </row>
    <row r="14" spans="1:25" s="217" customFormat="1" ht="15.75" thickBot="1">
      <c r="A14" s="211"/>
      <c r="B14" s="242"/>
      <c r="C14" s="253"/>
      <c r="D14" s="213"/>
      <c r="E14" s="242"/>
      <c r="F14" s="92"/>
      <c r="G14" s="213"/>
      <c r="H14" s="246"/>
      <c r="I14" s="211"/>
      <c r="J14" s="242"/>
      <c r="K14" s="253"/>
      <c r="L14" s="213"/>
      <c r="M14" s="242"/>
      <c r="N14" s="92"/>
      <c r="O14" s="213"/>
      <c r="P14" s="246"/>
      <c r="Q14" s="216"/>
      <c r="R14" s="242"/>
      <c r="S14" s="253"/>
      <c r="T14" s="213"/>
      <c r="U14" s="242"/>
      <c r="V14" s="92"/>
      <c r="W14" s="213"/>
      <c r="X14" s="246"/>
      <c r="Y14" s="216"/>
    </row>
    <row r="15" spans="1:25" s="217" customFormat="1" ht="25.5" customHeight="1">
      <c r="A15" s="211"/>
      <c r="B15" s="242" t="s">
        <v>66</v>
      </c>
      <c r="C15" s="254">
        <v>0</v>
      </c>
      <c r="D15" s="213"/>
      <c r="E15" s="242"/>
      <c r="F15" s="175" t="s">
        <v>69</v>
      </c>
      <c r="G15" s="98" t="s">
        <v>109</v>
      </c>
      <c r="H15" s="99"/>
      <c r="I15" s="211"/>
      <c r="J15" s="242" t="s">
        <v>66</v>
      </c>
      <c r="K15" s="254">
        <v>0</v>
      </c>
      <c r="L15" s="213"/>
      <c r="M15" s="242"/>
      <c r="N15" s="175" t="s">
        <v>69</v>
      </c>
      <c r="O15" s="98" t="s">
        <v>177</v>
      </c>
      <c r="P15" s="99"/>
      <c r="Q15" s="216"/>
      <c r="R15" s="242" t="s">
        <v>66</v>
      </c>
      <c r="S15" s="254">
        <v>0</v>
      </c>
      <c r="T15" s="213"/>
      <c r="U15" s="242"/>
      <c r="V15" s="175" t="s">
        <v>69</v>
      </c>
      <c r="W15" s="98" t="s">
        <v>109</v>
      </c>
      <c r="X15" s="99"/>
      <c r="Y15" s="216"/>
    </row>
    <row r="16" spans="1:25" s="217" customFormat="1" ht="25.5" customHeight="1">
      <c r="A16" s="211"/>
      <c r="B16" s="242" t="s">
        <v>67</v>
      </c>
      <c r="C16" s="254">
        <v>0</v>
      </c>
      <c r="D16" s="213"/>
      <c r="E16" s="242"/>
      <c r="F16" s="176"/>
      <c r="G16" s="100"/>
      <c r="H16" s="101"/>
      <c r="I16" s="211"/>
      <c r="J16" s="242" t="s">
        <v>67</v>
      </c>
      <c r="K16" s="254">
        <v>0</v>
      </c>
      <c r="L16" s="213"/>
      <c r="M16" s="242"/>
      <c r="N16" s="176"/>
      <c r="O16" s="100"/>
      <c r="P16" s="101"/>
      <c r="Q16" s="216"/>
      <c r="R16" s="242" t="s">
        <v>67</v>
      </c>
      <c r="S16" s="254">
        <v>0</v>
      </c>
      <c r="T16" s="213"/>
      <c r="U16" s="242"/>
      <c r="V16" s="176"/>
      <c r="W16" s="100"/>
      <c r="X16" s="101"/>
      <c r="Y16" s="216"/>
    </row>
    <row r="17" spans="1:25" s="217" customFormat="1" ht="25.5" customHeight="1" thickBot="1">
      <c r="A17" s="211"/>
      <c r="B17" s="242" t="s">
        <v>68</v>
      </c>
      <c r="C17" s="254">
        <v>0</v>
      </c>
      <c r="D17" s="213"/>
      <c r="E17" s="242"/>
      <c r="F17" s="177"/>
      <c r="G17" s="102"/>
      <c r="H17" s="103"/>
      <c r="I17" s="211"/>
      <c r="J17" s="242" t="s">
        <v>68</v>
      </c>
      <c r="K17" s="254">
        <v>0</v>
      </c>
      <c r="L17" s="213"/>
      <c r="M17" s="242"/>
      <c r="N17" s="177"/>
      <c r="O17" s="102"/>
      <c r="P17" s="103"/>
      <c r="Q17" s="216"/>
      <c r="R17" s="242" t="s">
        <v>68</v>
      </c>
      <c r="S17" s="254">
        <v>0</v>
      </c>
      <c r="T17" s="213"/>
      <c r="U17" s="242"/>
      <c r="V17" s="177"/>
      <c r="W17" s="102"/>
      <c r="X17" s="103"/>
      <c r="Y17" s="216"/>
    </row>
    <row r="18" spans="1:25" s="217" customFormat="1" ht="25.5" customHeight="1">
      <c r="A18" s="211"/>
      <c r="B18" s="242" t="s">
        <v>70</v>
      </c>
      <c r="C18" s="254">
        <v>0</v>
      </c>
      <c r="D18" s="213"/>
      <c r="E18" s="242"/>
      <c r="F18" s="243" t="s">
        <v>71</v>
      </c>
      <c r="G18" s="170" t="s">
        <v>101</v>
      </c>
      <c r="H18" s="171"/>
      <c r="I18" s="211"/>
      <c r="J18" s="242" t="s">
        <v>70</v>
      </c>
      <c r="K18" s="254">
        <v>0</v>
      </c>
      <c r="L18" s="213"/>
      <c r="M18" s="242"/>
      <c r="N18" s="243" t="s">
        <v>71</v>
      </c>
      <c r="O18" s="170" t="s">
        <v>101</v>
      </c>
      <c r="P18" s="171"/>
      <c r="Q18" s="216"/>
      <c r="R18" s="242" t="s">
        <v>70</v>
      </c>
      <c r="S18" s="254">
        <v>0</v>
      </c>
      <c r="T18" s="213"/>
      <c r="U18" s="242"/>
      <c r="V18" s="167" t="s">
        <v>71</v>
      </c>
      <c r="W18" s="178" t="s">
        <v>101</v>
      </c>
      <c r="X18" s="179"/>
      <c r="Y18" s="216"/>
    </row>
    <row r="19" spans="1:25" s="217" customFormat="1" ht="25.5" customHeight="1" thickBot="1">
      <c r="A19" s="211"/>
      <c r="B19" s="242" t="s">
        <v>72</v>
      </c>
      <c r="C19" s="255">
        <f>C11</f>
        <v>39972.520000000004</v>
      </c>
      <c r="D19" s="213"/>
      <c r="E19" s="242"/>
      <c r="F19" s="243" t="s">
        <v>73</v>
      </c>
      <c r="G19" s="256">
        <v>1</v>
      </c>
      <c r="H19" s="257"/>
      <c r="I19" s="211"/>
      <c r="J19" s="242" t="s">
        <v>72</v>
      </c>
      <c r="K19" s="255">
        <f>K11</f>
        <v>39972.520000000004</v>
      </c>
      <c r="L19" s="213"/>
      <c r="M19" s="242"/>
      <c r="N19" s="243" t="s">
        <v>73</v>
      </c>
      <c r="O19" s="256">
        <v>1</v>
      </c>
      <c r="P19" s="257"/>
      <c r="Q19" s="216"/>
      <c r="R19" s="242" t="s">
        <v>72</v>
      </c>
      <c r="S19" s="255">
        <f>S11</f>
        <v>39972.520000000004</v>
      </c>
      <c r="T19" s="213"/>
      <c r="U19" s="242"/>
      <c r="V19" s="172"/>
      <c r="W19" s="180"/>
      <c r="X19" s="181"/>
      <c r="Y19" s="216"/>
    </row>
    <row r="20" spans="1:25" s="217" customFormat="1" ht="15.75" thickBot="1">
      <c r="A20" s="211"/>
      <c r="B20" s="242"/>
      <c r="C20" s="253"/>
      <c r="D20" s="213"/>
      <c r="E20" s="219"/>
      <c r="F20" s="258" t="s">
        <v>74</v>
      </c>
      <c r="G20" s="259">
        <v>42583</v>
      </c>
      <c r="H20" s="260"/>
      <c r="I20" s="211"/>
      <c r="J20" s="242"/>
      <c r="K20" s="253"/>
      <c r="L20" s="213"/>
      <c r="M20" s="219"/>
      <c r="N20" s="258" t="s">
        <v>74</v>
      </c>
      <c r="O20" s="259">
        <v>42614</v>
      </c>
      <c r="P20" s="260"/>
      <c r="Q20" s="216"/>
      <c r="R20" s="242"/>
      <c r="S20" s="253"/>
      <c r="T20" s="213"/>
      <c r="U20" s="219"/>
      <c r="V20" s="258"/>
      <c r="W20" s="261"/>
      <c r="X20" s="262"/>
      <c r="Y20" s="216"/>
    </row>
    <row r="21" spans="1:25" s="217" customFormat="1" ht="15.75" thickBot="1">
      <c r="A21" s="211"/>
      <c r="B21" s="219"/>
      <c r="C21" s="263"/>
      <c r="D21" s="213"/>
      <c r="E21" s="264"/>
      <c r="F21" s="258" t="s">
        <v>75</v>
      </c>
      <c r="G21" s="265">
        <v>0.41</v>
      </c>
      <c r="H21" s="266"/>
      <c r="I21" s="211"/>
      <c r="J21" s="219"/>
      <c r="K21" s="263"/>
      <c r="L21" s="213"/>
      <c r="M21" s="264"/>
      <c r="N21" s="258" t="s">
        <v>75</v>
      </c>
      <c r="O21" s="265">
        <v>1</v>
      </c>
      <c r="P21" s="266"/>
      <c r="Q21" s="216"/>
      <c r="R21" s="219"/>
      <c r="S21" s="263"/>
      <c r="T21" s="213"/>
      <c r="U21" s="264"/>
      <c r="V21" s="258" t="s">
        <v>75</v>
      </c>
      <c r="W21" s="265">
        <v>1</v>
      </c>
      <c r="X21" s="266"/>
      <c r="Y21" s="216"/>
    </row>
    <row r="22" spans="1:25" ht="15.75" thickBot="1">
      <c r="A22" s="147"/>
      <c r="B22" s="158"/>
      <c r="C22" s="158"/>
      <c r="D22" s="158"/>
      <c r="E22" s="158"/>
      <c r="F22" s="158"/>
      <c r="G22" s="148"/>
      <c r="H22" s="158"/>
      <c r="I22" s="147"/>
      <c r="J22" s="158"/>
      <c r="K22" s="158"/>
      <c r="L22" s="158"/>
      <c r="M22" s="158"/>
      <c r="N22" s="158"/>
      <c r="O22" s="148"/>
      <c r="P22" s="158"/>
      <c r="Q22" s="152"/>
      <c r="R22" s="158"/>
      <c r="S22" s="158"/>
      <c r="T22" s="158"/>
      <c r="U22" s="158"/>
      <c r="V22" s="158"/>
      <c r="W22" s="148"/>
      <c r="X22" s="158"/>
      <c r="Y22" s="152"/>
    </row>
    <row r="23" spans="1:25">
      <c r="A23" s="147"/>
      <c r="B23" s="183" t="s">
        <v>36</v>
      </c>
      <c r="C23" s="184"/>
      <c r="D23" s="184"/>
      <c r="E23" s="185"/>
      <c r="F23" s="186" t="s">
        <v>60</v>
      </c>
      <c r="G23" s="186" t="s">
        <v>60</v>
      </c>
      <c r="H23" s="186" t="s">
        <v>60</v>
      </c>
      <c r="I23" s="147"/>
      <c r="J23" s="183" t="s">
        <v>36</v>
      </c>
      <c r="K23" s="184"/>
      <c r="L23" s="184"/>
      <c r="M23" s="185"/>
      <c r="N23" s="186" t="s">
        <v>60</v>
      </c>
      <c r="O23" s="186" t="s">
        <v>60</v>
      </c>
      <c r="P23" s="186" t="s">
        <v>60</v>
      </c>
      <c r="Q23" s="152"/>
      <c r="R23" s="183" t="s">
        <v>36</v>
      </c>
      <c r="S23" s="184"/>
      <c r="T23" s="184"/>
      <c r="U23" s="185"/>
      <c r="V23" s="186" t="s">
        <v>60</v>
      </c>
      <c r="W23" s="186" t="s">
        <v>60</v>
      </c>
      <c r="X23" s="186" t="s">
        <v>60</v>
      </c>
      <c r="Y23" s="152"/>
    </row>
    <row r="24" spans="1:25">
      <c r="A24" s="147"/>
      <c r="B24" s="187"/>
      <c r="C24" s="188"/>
      <c r="D24" s="188"/>
      <c r="E24" s="189"/>
      <c r="F24" s="190" t="s">
        <v>76</v>
      </c>
      <c r="G24" s="190" t="s">
        <v>76</v>
      </c>
      <c r="H24" s="190" t="s">
        <v>77</v>
      </c>
      <c r="I24" s="147"/>
      <c r="J24" s="187"/>
      <c r="K24" s="188"/>
      <c r="L24" s="188"/>
      <c r="M24" s="189"/>
      <c r="N24" s="190" t="s">
        <v>76</v>
      </c>
      <c r="O24" s="190" t="s">
        <v>76</v>
      </c>
      <c r="P24" s="190" t="s">
        <v>77</v>
      </c>
      <c r="Q24" s="152"/>
      <c r="R24" s="187"/>
      <c r="S24" s="188"/>
      <c r="T24" s="188"/>
      <c r="U24" s="189"/>
      <c r="V24" s="190" t="s">
        <v>76</v>
      </c>
      <c r="W24" s="190" t="s">
        <v>76</v>
      </c>
      <c r="X24" s="190" t="s">
        <v>77</v>
      </c>
      <c r="Y24" s="152"/>
    </row>
    <row r="25" spans="1:25">
      <c r="A25" s="147"/>
      <c r="B25" s="187"/>
      <c r="C25" s="188"/>
      <c r="D25" s="188"/>
      <c r="E25" s="189"/>
      <c r="F25" s="190" t="s">
        <v>78</v>
      </c>
      <c r="G25" s="190" t="s">
        <v>78</v>
      </c>
      <c r="H25" s="190" t="s">
        <v>79</v>
      </c>
      <c r="I25" s="147"/>
      <c r="J25" s="187"/>
      <c r="K25" s="188"/>
      <c r="L25" s="188"/>
      <c r="M25" s="189"/>
      <c r="N25" s="190" t="s">
        <v>78</v>
      </c>
      <c r="O25" s="190" t="s">
        <v>78</v>
      </c>
      <c r="P25" s="190" t="s">
        <v>79</v>
      </c>
      <c r="Q25" s="152"/>
      <c r="R25" s="187"/>
      <c r="S25" s="188"/>
      <c r="T25" s="188"/>
      <c r="U25" s="189"/>
      <c r="V25" s="190" t="s">
        <v>78</v>
      </c>
      <c r="W25" s="190" t="s">
        <v>78</v>
      </c>
      <c r="X25" s="190" t="s">
        <v>79</v>
      </c>
      <c r="Y25" s="152"/>
    </row>
    <row r="26" spans="1:25">
      <c r="A26" s="147"/>
      <c r="B26" s="187"/>
      <c r="C26" s="188"/>
      <c r="D26" s="188"/>
      <c r="E26" s="189"/>
      <c r="F26" s="190" t="s">
        <v>80</v>
      </c>
      <c r="G26" s="190" t="s">
        <v>81</v>
      </c>
      <c r="H26" s="190" t="s">
        <v>82</v>
      </c>
      <c r="I26" s="147"/>
      <c r="J26" s="187"/>
      <c r="K26" s="188"/>
      <c r="L26" s="188"/>
      <c r="M26" s="189"/>
      <c r="N26" s="190" t="s">
        <v>80</v>
      </c>
      <c r="O26" s="190" t="s">
        <v>81</v>
      </c>
      <c r="P26" s="190" t="s">
        <v>82</v>
      </c>
      <c r="Q26" s="152"/>
      <c r="R26" s="187"/>
      <c r="S26" s="188"/>
      <c r="T26" s="188"/>
      <c r="U26" s="189"/>
      <c r="V26" s="190" t="s">
        <v>80</v>
      </c>
      <c r="W26" s="190" t="s">
        <v>81</v>
      </c>
      <c r="X26" s="190" t="s">
        <v>82</v>
      </c>
      <c r="Y26" s="152"/>
    </row>
    <row r="27" spans="1:25" ht="15.75" thickBot="1">
      <c r="A27" s="147"/>
      <c r="B27" s="191"/>
      <c r="C27" s="192"/>
      <c r="D27" s="192"/>
      <c r="E27" s="193"/>
      <c r="F27" s="194" t="s">
        <v>60</v>
      </c>
      <c r="G27" s="194" t="s">
        <v>60</v>
      </c>
      <c r="H27" s="194" t="s">
        <v>60</v>
      </c>
      <c r="I27" s="147"/>
      <c r="J27" s="191"/>
      <c r="K27" s="192"/>
      <c r="L27" s="192"/>
      <c r="M27" s="193"/>
      <c r="N27" s="194" t="s">
        <v>60</v>
      </c>
      <c r="O27" s="194" t="s">
        <v>60</v>
      </c>
      <c r="P27" s="194" t="s">
        <v>60</v>
      </c>
      <c r="Q27" s="152"/>
      <c r="R27" s="191"/>
      <c r="S27" s="192"/>
      <c r="T27" s="192"/>
      <c r="U27" s="193"/>
      <c r="V27" s="194" t="s">
        <v>60</v>
      </c>
      <c r="W27" s="194" t="s">
        <v>60</v>
      </c>
      <c r="X27" s="194" t="s">
        <v>60</v>
      </c>
      <c r="Y27" s="152"/>
    </row>
    <row r="28" spans="1:25" ht="21" customHeight="1">
      <c r="A28" s="147"/>
      <c r="B28" s="162"/>
      <c r="C28" s="164"/>
      <c r="D28" s="164"/>
      <c r="E28" s="195"/>
      <c r="F28" s="196"/>
      <c r="G28" s="196"/>
      <c r="H28" s="196"/>
      <c r="I28" s="147"/>
      <c r="J28" s="162"/>
      <c r="K28" s="164"/>
      <c r="L28" s="164"/>
      <c r="M28" s="195"/>
      <c r="N28" s="196"/>
      <c r="O28" s="196"/>
      <c r="P28" s="196"/>
      <c r="Q28" s="152"/>
      <c r="R28" s="162"/>
      <c r="S28" s="164"/>
      <c r="T28" s="164"/>
      <c r="U28" s="195"/>
      <c r="V28" s="196"/>
      <c r="W28" s="196"/>
      <c r="X28" s="196"/>
      <c r="Y28" s="152"/>
    </row>
    <row r="29" spans="1:25" s="217" customFormat="1" ht="21" customHeight="1">
      <c r="A29" s="211"/>
      <c r="B29" s="212" t="s">
        <v>83</v>
      </c>
      <c r="C29" s="213"/>
      <c r="D29" s="211"/>
      <c r="E29" s="214" t="s">
        <v>84</v>
      </c>
      <c r="F29" s="215">
        <f>C19*G21</f>
        <v>16388.733200000002</v>
      </c>
      <c r="G29" s="215">
        <f>0</f>
        <v>0</v>
      </c>
      <c r="H29" s="215">
        <f>F29-G29</f>
        <v>16388.733200000002</v>
      </c>
      <c r="I29" s="211"/>
      <c r="J29" s="212" t="s">
        <v>83</v>
      </c>
      <c r="K29" s="213"/>
      <c r="L29" s="211"/>
      <c r="M29" s="214" t="s">
        <v>84</v>
      </c>
      <c r="N29" s="215">
        <f>K19*O21</f>
        <v>39972.520000000004</v>
      </c>
      <c r="O29" s="215">
        <f>F29</f>
        <v>16388.733200000002</v>
      </c>
      <c r="P29" s="215">
        <f>N29-O29</f>
        <v>23583.786800000002</v>
      </c>
      <c r="Q29" s="216"/>
      <c r="R29" s="212" t="s">
        <v>83</v>
      </c>
      <c r="S29" s="213"/>
      <c r="T29" s="211"/>
      <c r="U29" s="214" t="s">
        <v>84</v>
      </c>
      <c r="V29" s="215">
        <f>N29</f>
        <v>39972.520000000004</v>
      </c>
      <c r="W29" s="215">
        <f>N29</f>
        <v>39972.520000000004</v>
      </c>
      <c r="X29" s="215">
        <f>V29-W29</f>
        <v>0</v>
      </c>
      <c r="Y29" s="216"/>
    </row>
    <row r="30" spans="1:25" s="217" customFormat="1" ht="21" customHeight="1">
      <c r="A30" s="211"/>
      <c r="B30" s="212" t="s">
        <v>85</v>
      </c>
      <c r="C30" s="213"/>
      <c r="D30" s="211"/>
      <c r="E30" s="214" t="s">
        <v>84</v>
      </c>
      <c r="F30" s="218">
        <v>0</v>
      </c>
      <c r="G30" s="218">
        <v>0</v>
      </c>
      <c r="H30" s="218">
        <f>F30-G30</f>
        <v>0</v>
      </c>
      <c r="I30" s="211"/>
      <c r="J30" s="212" t="s">
        <v>85</v>
      </c>
      <c r="K30" s="213"/>
      <c r="L30" s="211"/>
      <c r="M30" s="214" t="s">
        <v>84</v>
      </c>
      <c r="N30" s="218">
        <v>0</v>
      </c>
      <c r="O30" s="218">
        <v>0</v>
      </c>
      <c r="P30" s="218">
        <f>N30-O30</f>
        <v>0</v>
      </c>
      <c r="Q30" s="216"/>
      <c r="R30" s="212" t="s">
        <v>85</v>
      </c>
      <c r="S30" s="213"/>
      <c r="T30" s="211"/>
      <c r="U30" s="214" t="s">
        <v>84</v>
      </c>
      <c r="V30" s="218">
        <v>0</v>
      </c>
      <c r="W30" s="218">
        <v>0</v>
      </c>
      <c r="X30" s="218">
        <f>V30-W30</f>
        <v>0</v>
      </c>
      <c r="Y30" s="216"/>
    </row>
    <row r="31" spans="1:25" s="217" customFormat="1" ht="21" customHeight="1">
      <c r="A31" s="211"/>
      <c r="B31" s="212" t="s">
        <v>86</v>
      </c>
      <c r="C31" s="213"/>
      <c r="D31" s="211"/>
      <c r="E31" s="214" t="s">
        <v>84</v>
      </c>
      <c r="F31" s="218">
        <v>0</v>
      </c>
      <c r="G31" s="218">
        <v>0</v>
      </c>
      <c r="H31" s="218">
        <f>F31-G31</f>
        <v>0</v>
      </c>
      <c r="I31" s="211"/>
      <c r="J31" s="212" t="s">
        <v>86</v>
      </c>
      <c r="K31" s="213"/>
      <c r="L31" s="211"/>
      <c r="M31" s="214" t="s">
        <v>84</v>
      </c>
      <c r="N31" s="218">
        <v>0</v>
      </c>
      <c r="O31" s="218">
        <v>0</v>
      </c>
      <c r="P31" s="218">
        <f>N31-O31</f>
        <v>0</v>
      </c>
      <c r="Q31" s="216"/>
      <c r="R31" s="212" t="s">
        <v>86</v>
      </c>
      <c r="S31" s="213"/>
      <c r="T31" s="211"/>
      <c r="U31" s="214" t="s">
        <v>84</v>
      </c>
      <c r="V31" s="218">
        <v>0</v>
      </c>
      <c r="W31" s="218">
        <v>0</v>
      </c>
      <c r="X31" s="218">
        <f>V31-W31</f>
        <v>0</v>
      </c>
      <c r="Y31" s="216"/>
    </row>
    <row r="32" spans="1:25" s="217" customFormat="1" ht="21" customHeight="1">
      <c r="A32" s="211"/>
      <c r="B32" s="212" t="s">
        <v>87</v>
      </c>
      <c r="C32" s="213"/>
      <c r="D32" s="211"/>
      <c r="E32" s="214" t="s">
        <v>84</v>
      </c>
      <c r="F32" s="218">
        <v>0</v>
      </c>
      <c r="G32" s="218">
        <v>0</v>
      </c>
      <c r="H32" s="218">
        <f>F32-G32</f>
        <v>0</v>
      </c>
      <c r="I32" s="211"/>
      <c r="J32" s="212" t="s">
        <v>87</v>
      </c>
      <c r="K32" s="213"/>
      <c r="L32" s="211"/>
      <c r="M32" s="214" t="s">
        <v>84</v>
      </c>
      <c r="N32" s="218">
        <v>0</v>
      </c>
      <c r="O32" s="218">
        <v>0</v>
      </c>
      <c r="P32" s="218">
        <f>N32-O32</f>
        <v>0</v>
      </c>
      <c r="Q32" s="216"/>
      <c r="R32" s="212" t="s">
        <v>87</v>
      </c>
      <c r="S32" s="213"/>
      <c r="T32" s="211"/>
      <c r="U32" s="214" t="s">
        <v>84</v>
      </c>
      <c r="V32" s="218">
        <v>0</v>
      </c>
      <c r="W32" s="218">
        <v>0</v>
      </c>
      <c r="X32" s="218">
        <f>V32-W32</f>
        <v>0</v>
      </c>
      <c r="Y32" s="216"/>
    </row>
    <row r="33" spans="1:25" s="217" customFormat="1" ht="21" customHeight="1" thickBot="1">
      <c r="A33" s="211"/>
      <c r="B33" s="219"/>
      <c r="C33" s="220"/>
      <c r="D33" s="220"/>
      <c r="E33" s="221"/>
      <c r="F33" s="222"/>
      <c r="G33" s="222"/>
      <c r="H33" s="222"/>
      <c r="I33" s="211"/>
      <c r="J33" s="219"/>
      <c r="K33" s="220"/>
      <c r="L33" s="220"/>
      <c r="M33" s="221"/>
      <c r="N33" s="222"/>
      <c r="O33" s="222"/>
      <c r="P33" s="222"/>
      <c r="Q33" s="216"/>
      <c r="R33" s="219"/>
      <c r="S33" s="220"/>
      <c r="T33" s="220"/>
      <c r="U33" s="221"/>
      <c r="V33" s="222"/>
      <c r="W33" s="222"/>
      <c r="X33" s="222"/>
      <c r="Y33" s="216"/>
    </row>
    <row r="34" spans="1:25" s="217" customFormat="1" ht="21" customHeight="1">
      <c r="A34" s="211"/>
      <c r="B34" s="223"/>
      <c r="C34" s="224"/>
      <c r="D34" s="224"/>
      <c r="E34" s="225"/>
      <c r="F34" s="226"/>
      <c r="G34" s="226"/>
      <c r="H34" s="226"/>
      <c r="I34" s="211"/>
      <c r="J34" s="223"/>
      <c r="K34" s="224"/>
      <c r="L34" s="224"/>
      <c r="M34" s="225"/>
      <c r="N34" s="226"/>
      <c r="O34" s="226"/>
      <c r="P34" s="226"/>
      <c r="Q34" s="216"/>
      <c r="R34" s="223"/>
      <c r="S34" s="224"/>
      <c r="T34" s="224"/>
      <c r="U34" s="225"/>
      <c r="V34" s="226"/>
      <c r="W34" s="226"/>
      <c r="X34" s="226"/>
      <c r="Y34" s="216"/>
    </row>
    <row r="35" spans="1:25" s="217" customFormat="1" ht="21" customHeight="1">
      <c r="A35" s="211"/>
      <c r="B35" s="212" t="s">
        <v>88</v>
      </c>
      <c r="C35" s="213"/>
      <c r="D35" s="211"/>
      <c r="E35" s="214" t="s">
        <v>84</v>
      </c>
      <c r="F35" s="215">
        <f>F29</f>
        <v>16388.733200000002</v>
      </c>
      <c r="G35" s="215">
        <f>G29</f>
        <v>0</v>
      </c>
      <c r="H35" s="215">
        <f>H29</f>
        <v>16388.733200000002</v>
      </c>
      <c r="I35" s="211"/>
      <c r="J35" s="212" t="s">
        <v>88</v>
      </c>
      <c r="K35" s="213"/>
      <c r="L35" s="211"/>
      <c r="M35" s="214" t="s">
        <v>84</v>
      </c>
      <c r="N35" s="215">
        <f>N29</f>
        <v>39972.520000000004</v>
      </c>
      <c r="O35" s="215">
        <f>O29</f>
        <v>16388.733200000002</v>
      </c>
      <c r="P35" s="215">
        <f>P29</f>
        <v>23583.786800000002</v>
      </c>
      <c r="Q35" s="216"/>
      <c r="R35" s="212" t="s">
        <v>88</v>
      </c>
      <c r="S35" s="213"/>
      <c r="T35" s="211"/>
      <c r="U35" s="214" t="s">
        <v>84</v>
      </c>
      <c r="V35" s="215">
        <f>V29</f>
        <v>39972.520000000004</v>
      </c>
      <c r="W35" s="215">
        <f>W29</f>
        <v>39972.520000000004</v>
      </c>
      <c r="X35" s="215">
        <f>X29</f>
        <v>0</v>
      </c>
      <c r="Y35" s="216"/>
    </row>
    <row r="36" spans="1:25" s="217" customFormat="1" ht="21" customHeight="1" thickBot="1">
      <c r="A36" s="211"/>
      <c r="B36" s="227"/>
      <c r="C36" s="220"/>
      <c r="D36" s="220"/>
      <c r="E36" s="221"/>
      <c r="F36" s="222"/>
      <c r="G36" s="222"/>
      <c r="H36" s="228"/>
      <c r="I36" s="211"/>
      <c r="J36" s="227"/>
      <c r="K36" s="220"/>
      <c r="L36" s="220"/>
      <c r="M36" s="221"/>
      <c r="N36" s="222"/>
      <c r="O36" s="222"/>
      <c r="P36" s="228"/>
      <c r="Q36" s="216"/>
      <c r="R36" s="227"/>
      <c r="S36" s="220"/>
      <c r="T36" s="220"/>
      <c r="U36" s="221"/>
      <c r="V36" s="222"/>
      <c r="W36" s="222"/>
      <c r="X36" s="228"/>
      <c r="Y36" s="216"/>
    </row>
    <row r="37" spans="1:25" s="217" customFormat="1" ht="21" customHeight="1">
      <c r="A37" s="211"/>
      <c r="B37" s="223"/>
      <c r="C37" s="224"/>
      <c r="D37" s="224"/>
      <c r="E37" s="225"/>
      <c r="F37" s="229"/>
      <c r="G37" s="229"/>
      <c r="H37" s="218"/>
      <c r="I37" s="211"/>
      <c r="J37" s="223"/>
      <c r="K37" s="224"/>
      <c r="L37" s="224"/>
      <c r="M37" s="225"/>
      <c r="N37" s="229"/>
      <c r="O37" s="229"/>
      <c r="P37" s="218"/>
      <c r="Q37" s="216"/>
      <c r="R37" s="223"/>
      <c r="S37" s="224"/>
      <c r="T37" s="224"/>
      <c r="U37" s="225"/>
      <c r="V37" s="230"/>
      <c r="W37" s="230"/>
      <c r="X37" s="218"/>
      <c r="Y37" s="216"/>
    </row>
    <row r="38" spans="1:25" s="217" customFormat="1" ht="21" customHeight="1">
      <c r="A38" s="211"/>
      <c r="B38" s="212" t="s">
        <v>89</v>
      </c>
      <c r="C38" s="213"/>
      <c r="D38" s="211"/>
      <c r="E38" s="214" t="s">
        <v>84</v>
      </c>
      <c r="F38" s="229"/>
      <c r="G38" s="229"/>
      <c r="H38" s="218"/>
      <c r="I38" s="211"/>
      <c r="J38" s="212" t="s">
        <v>89</v>
      </c>
      <c r="K38" s="213"/>
      <c r="L38" s="211"/>
      <c r="M38" s="214" t="s">
        <v>84</v>
      </c>
      <c r="N38" s="229"/>
      <c r="O38" s="229"/>
      <c r="P38" s="218"/>
      <c r="Q38" s="216"/>
      <c r="R38" s="212" t="s">
        <v>89</v>
      </c>
      <c r="S38" s="213"/>
      <c r="T38" s="211"/>
      <c r="U38" s="214" t="s">
        <v>84</v>
      </c>
      <c r="V38" s="230"/>
      <c r="W38" s="230"/>
      <c r="X38" s="218"/>
      <c r="Y38" s="216"/>
    </row>
    <row r="39" spans="1:25" s="217" customFormat="1" ht="21" customHeight="1">
      <c r="A39" s="211"/>
      <c r="B39" s="212" t="s">
        <v>170</v>
      </c>
      <c r="C39" s="231">
        <v>0.05</v>
      </c>
      <c r="D39" s="211"/>
      <c r="E39" s="214" t="s">
        <v>84</v>
      </c>
      <c r="F39" s="215">
        <f>-0.05*F35</f>
        <v>-819.43666000000019</v>
      </c>
      <c r="G39" s="215">
        <f>G35</f>
        <v>0</v>
      </c>
      <c r="H39" s="215">
        <f>F39-G39</f>
        <v>-819.43666000000019</v>
      </c>
      <c r="I39" s="211"/>
      <c r="J39" s="212" t="s">
        <v>170</v>
      </c>
      <c r="K39" s="231">
        <v>0.05</v>
      </c>
      <c r="L39" s="211"/>
      <c r="M39" s="214" t="s">
        <v>84</v>
      </c>
      <c r="N39" s="215">
        <f>-K39*N35</f>
        <v>-1998.6260000000002</v>
      </c>
      <c r="O39" s="215">
        <f>F39</f>
        <v>-819.43666000000019</v>
      </c>
      <c r="P39" s="215">
        <f>N39-O39</f>
        <v>-1179.1893399999999</v>
      </c>
      <c r="Q39" s="216"/>
      <c r="R39" s="212" t="s">
        <v>171</v>
      </c>
      <c r="S39" s="231">
        <v>0.05</v>
      </c>
      <c r="T39" s="211"/>
      <c r="U39" s="214" t="s">
        <v>84</v>
      </c>
      <c r="V39" s="230"/>
      <c r="W39" s="230"/>
      <c r="X39" s="215">
        <v>1998.63</v>
      </c>
      <c r="Y39" s="216"/>
    </row>
    <row r="40" spans="1:25" s="217" customFormat="1" ht="21" customHeight="1">
      <c r="A40" s="211"/>
      <c r="B40" s="212" t="s">
        <v>90</v>
      </c>
      <c r="C40" s="231">
        <v>0.02</v>
      </c>
      <c r="D40" s="211"/>
      <c r="E40" s="214" t="s">
        <v>84</v>
      </c>
      <c r="F40" s="215">
        <f>0.02*F35</f>
        <v>327.77466400000003</v>
      </c>
      <c r="G40" s="215">
        <v>0</v>
      </c>
      <c r="H40" s="215">
        <f t="shared" ref="H40:H41" si="0">F40-G40</f>
        <v>327.77466400000003</v>
      </c>
      <c r="I40" s="211"/>
      <c r="J40" s="212" t="s">
        <v>90</v>
      </c>
      <c r="K40" s="231">
        <v>0.02</v>
      </c>
      <c r="L40" s="211"/>
      <c r="M40" s="214" t="s">
        <v>84</v>
      </c>
      <c r="N40" s="215">
        <f>K40*N35</f>
        <v>799.45040000000006</v>
      </c>
      <c r="O40" s="215">
        <f t="shared" ref="O40" si="1">F40</f>
        <v>327.77466400000003</v>
      </c>
      <c r="P40" s="215">
        <f t="shared" ref="P40" si="2">N40-O40</f>
        <v>471.67573600000003</v>
      </c>
      <c r="Q40" s="216"/>
      <c r="R40" s="212" t="s">
        <v>90</v>
      </c>
      <c r="S40" s="231">
        <v>0.02</v>
      </c>
      <c r="T40" s="211"/>
      <c r="U40" s="214" t="s">
        <v>84</v>
      </c>
      <c r="V40" s="230"/>
      <c r="W40" s="230"/>
      <c r="X40" s="215">
        <v>-799.45</v>
      </c>
      <c r="Y40" s="216"/>
    </row>
    <row r="41" spans="1:25" s="217" customFormat="1" ht="21" customHeight="1">
      <c r="A41" s="211"/>
      <c r="B41" s="232" t="s">
        <v>103</v>
      </c>
      <c r="C41" s="233"/>
      <c r="D41" s="211"/>
      <c r="E41" s="214" t="s">
        <v>84</v>
      </c>
      <c r="F41" s="215">
        <v>0</v>
      </c>
      <c r="G41" s="215">
        <v>0</v>
      </c>
      <c r="H41" s="215">
        <f t="shared" si="0"/>
        <v>0</v>
      </c>
      <c r="I41" s="211"/>
      <c r="J41" s="232" t="s">
        <v>103</v>
      </c>
      <c r="K41" s="233"/>
      <c r="L41" s="211"/>
      <c r="M41" s="214" t="s">
        <v>84</v>
      </c>
      <c r="N41" s="215">
        <v>0</v>
      </c>
      <c r="O41" s="215">
        <v>-150</v>
      </c>
      <c r="P41" s="215">
        <f>-(N41-O41)</f>
        <v>-150</v>
      </c>
      <c r="Q41" s="216"/>
      <c r="R41" s="232" t="s">
        <v>103</v>
      </c>
      <c r="S41" s="233"/>
      <c r="T41" s="211"/>
      <c r="U41" s="214" t="s">
        <v>84</v>
      </c>
      <c r="V41" s="230"/>
      <c r="W41" s="230"/>
      <c r="X41" s="215">
        <v>-150</v>
      </c>
      <c r="Y41" s="216"/>
    </row>
    <row r="42" spans="1:25" s="217" customFormat="1" ht="21" customHeight="1" thickBot="1">
      <c r="A42" s="211"/>
      <c r="B42" s="219"/>
      <c r="C42" s="220"/>
      <c r="D42" s="220"/>
      <c r="E42" s="221"/>
      <c r="F42" s="234"/>
      <c r="G42" s="234"/>
      <c r="H42" s="222"/>
      <c r="I42" s="211"/>
      <c r="J42" s="219"/>
      <c r="K42" s="220"/>
      <c r="L42" s="220"/>
      <c r="M42" s="221"/>
      <c r="N42" s="234"/>
      <c r="O42" s="234"/>
      <c r="P42" s="222"/>
      <c r="Q42" s="216"/>
      <c r="R42" s="219"/>
      <c r="S42" s="220"/>
      <c r="T42" s="220"/>
      <c r="U42" s="221"/>
      <c r="V42" s="235"/>
      <c r="W42" s="235"/>
      <c r="X42" s="222"/>
      <c r="Y42" s="216"/>
    </row>
    <row r="43" spans="1:25" s="217" customFormat="1" ht="21" customHeight="1">
      <c r="A43" s="211"/>
      <c r="B43" s="223"/>
      <c r="C43" s="224"/>
      <c r="D43" s="224"/>
      <c r="E43" s="225"/>
      <c r="F43" s="236"/>
      <c r="G43" s="237"/>
      <c r="H43" s="226"/>
      <c r="I43" s="211"/>
      <c r="J43" s="223"/>
      <c r="K43" s="224"/>
      <c r="L43" s="224"/>
      <c r="M43" s="225"/>
      <c r="N43" s="236"/>
      <c r="O43" s="237"/>
      <c r="P43" s="226"/>
      <c r="Q43" s="216"/>
      <c r="R43" s="223"/>
      <c r="S43" s="224"/>
      <c r="T43" s="224"/>
      <c r="U43" s="225"/>
      <c r="V43" s="238"/>
      <c r="W43" s="239"/>
      <c r="X43" s="226"/>
      <c r="Y43" s="216"/>
    </row>
    <row r="44" spans="1:25" s="217" customFormat="1" ht="21" customHeight="1">
      <c r="A44" s="211"/>
      <c r="B44" s="212" t="s">
        <v>91</v>
      </c>
      <c r="C44" s="213"/>
      <c r="D44" s="211"/>
      <c r="E44" s="214" t="s">
        <v>84</v>
      </c>
      <c r="F44" s="229"/>
      <c r="G44" s="237"/>
      <c r="H44" s="215">
        <f>H35+H39+H40-H41</f>
        <v>15897.071204000003</v>
      </c>
      <c r="I44" s="211"/>
      <c r="J44" s="212" t="s">
        <v>91</v>
      </c>
      <c r="K44" s="213"/>
      <c r="L44" s="211"/>
      <c r="M44" s="214" t="s">
        <v>84</v>
      </c>
      <c r="N44" s="229"/>
      <c r="O44" s="237"/>
      <c r="P44" s="215">
        <f>P35+P39+P40-P41</f>
        <v>23026.273196000002</v>
      </c>
      <c r="Q44" s="216"/>
      <c r="R44" s="212" t="s">
        <v>91</v>
      </c>
      <c r="S44" s="213"/>
      <c r="T44" s="211"/>
      <c r="U44" s="214" t="s">
        <v>84</v>
      </c>
      <c r="V44" s="230"/>
      <c r="W44" s="239"/>
      <c r="X44" s="215">
        <f>X35+X39+X40+X41</f>
        <v>1049.18</v>
      </c>
      <c r="Y44" s="240"/>
    </row>
    <row r="45" spans="1:25" s="217" customFormat="1" ht="21" customHeight="1">
      <c r="A45" s="211"/>
      <c r="B45" s="212" t="s">
        <v>92</v>
      </c>
      <c r="C45" s="241">
        <v>0.2</v>
      </c>
      <c r="D45" s="213"/>
      <c r="E45" s="214"/>
      <c r="F45" s="229"/>
      <c r="G45" s="237"/>
      <c r="H45" s="215">
        <f>H44*C45</f>
        <v>3179.4142408000007</v>
      </c>
      <c r="I45" s="211"/>
      <c r="J45" s="212" t="s">
        <v>92</v>
      </c>
      <c r="K45" s="241">
        <v>0.2</v>
      </c>
      <c r="L45" s="213"/>
      <c r="M45" s="214"/>
      <c r="N45" s="229"/>
      <c r="O45" s="237"/>
      <c r="P45" s="215">
        <f>P44*K45</f>
        <v>4605.2546392000004</v>
      </c>
      <c r="Q45" s="216"/>
      <c r="R45" s="212" t="s">
        <v>92</v>
      </c>
      <c r="S45" s="241">
        <v>0.2</v>
      </c>
      <c r="T45" s="213"/>
      <c r="U45" s="214"/>
      <c r="V45" s="230"/>
      <c r="W45" s="239"/>
      <c r="X45" s="215">
        <f>X44*S45</f>
        <v>209.83600000000001</v>
      </c>
      <c r="Y45" s="216"/>
    </row>
    <row r="46" spans="1:25" s="217" customFormat="1" ht="21" customHeight="1" thickBot="1">
      <c r="A46" s="211"/>
      <c r="B46" s="219"/>
      <c r="C46" s="220"/>
      <c r="D46" s="220"/>
      <c r="E46" s="221"/>
      <c r="F46" s="234"/>
      <c r="G46" s="237"/>
      <c r="H46" s="222"/>
      <c r="I46" s="211"/>
      <c r="J46" s="219"/>
      <c r="K46" s="220"/>
      <c r="L46" s="220"/>
      <c r="M46" s="221"/>
      <c r="N46" s="234"/>
      <c r="O46" s="237"/>
      <c r="P46" s="222"/>
      <c r="Q46" s="216"/>
      <c r="R46" s="219"/>
      <c r="S46" s="220"/>
      <c r="T46" s="220"/>
      <c r="U46" s="221"/>
      <c r="V46" s="235"/>
      <c r="W46" s="239"/>
      <c r="X46" s="222"/>
      <c r="Y46" s="216"/>
    </row>
    <row r="47" spans="1:25" s="217" customFormat="1" ht="21" customHeight="1">
      <c r="A47" s="211"/>
      <c r="B47" s="242"/>
      <c r="C47" s="213"/>
      <c r="D47" s="213"/>
      <c r="E47" s="243"/>
      <c r="F47" s="236"/>
      <c r="G47" s="236"/>
      <c r="H47" s="226"/>
      <c r="I47" s="211"/>
      <c r="J47" s="242"/>
      <c r="K47" s="213"/>
      <c r="L47" s="213"/>
      <c r="M47" s="243"/>
      <c r="N47" s="236"/>
      <c r="O47" s="236"/>
      <c r="P47" s="226"/>
      <c r="Q47" s="216"/>
      <c r="R47" s="242"/>
      <c r="S47" s="213"/>
      <c r="T47" s="213"/>
      <c r="U47" s="243"/>
      <c r="V47" s="238"/>
      <c r="W47" s="238"/>
      <c r="X47" s="226"/>
      <c r="Y47" s="216"/>
    </row>
    <row r="48" spans="1:25" s="217" customFormat="1" ht="21" customHeight="1">
      <c r="A48" s="211"/>
      <c r="B48" s="212" t="s">
        <v>93</v>
      </c>
      <c r="C48" s="213"/>
      <c r="D48" s="211"/>
      <c r="E48" s="243" t="s">
        <v>94</v>
      </c>
      <c r="F48" s="229"/>
      <c r="G48" s="229"/>
      <c r="H48" s="244">
        <f>H44+H45</f>
        <v>19076.485444800004</v>
      </c>
      <c r="I48" s="211"/>
      <c r="J48" s="212" t="s">
        <v>93</v>
      </c>
      <c r="K48" s="213"/>
      <c r="L48" s="211"/>
      <c r="M48" s="243" t="s">
        <v>94</v>
      </c>
      <c r="N48" s="229"/>
      <c r="O48" s="229"/>
      <c r="P48" s="244">
        <f>P44+P45</f>
        <v>27631.527835200002</v>
      </c>
      <c r="Q48" s="216"/>
      <c r="R48" s="212" t="s">
        <v>93</v>
      </c>
      <c r="S48" s="213"/>
      <c r="T48" s="211"/>
      <c r="U48" s="243" t="s">
        <v>94</v>
      </c>
      <c r="V48" s="230"/>
      <c r="W48" s="230"/>
      <c r="X48" s="244">
        <f>X44+X45</f>
        <v>1259.0160000000001</v>
      </c>
      <c r="Y48" s="216"/>
    </row>
    <row r="49" spans="1:25" ht="21" customHeight="1" thickBot="1">
      <c r="A49" s="147"/>
      <c r="B49" s="182"/>
      <c r="C49" s="197"/>
      <c r="D49" s="197"/>
      <c r="E49" s="197"/>
      <c r="F49" s="199"/>
      <c r="G49" s="199"/>
      <c r="H49" s="198"/>
      <c r="I49" s="147"/>
      <c r="J49" s="182"/>
      <c r="K49" s="197"/>
      <c r="L49" s="197"/>
      <c r="M49" s="197"/>
      <c r="N49" s="199"/>
      <c r="O49" s="199"/>
      <c r="P49" s="198"/>
      <c r="Q49" s="152"/>
      <c r="R49" s="182"/>
      <c r="S49" s="197"/>
      <c r="T49" s="197"/>
      <c r="U49" s="197"/>
      <c r="V49" s="200"/>
      <c r="W49" s="200"/>
      <c r="X49" s="198"/>
      <c r="Y49" s="152"/>
    </row>
    <row r="50" spans="1:25" ht="15.75" thickBot="1">
      <c r="A50" s="147"/>
      <c r="B50" s="158"/>
      <c r="C50" s="158"/>
      <c r="D50" s="158"/>
      <c r="E50" s="158"/>
      <c r="F50" s="158"/>
      <c r="G50" s="149"/>
      <c r="H50" s="149"/>
      <c r="I50" s="147"/>
      <c r="J50" s="158"/>
      <c r="K50" s="158"/>
      <c r="L50" s="158"/>
      <c r="M50" s="158"/>
      <c r="N50" s="158"/>
      <c r="O50" s="149"/>
      <c r="P50" s="149"/>
      <c r="Q50" s="152"/>
      <c r="R50" s="158"/>
      <c r="S50" s="158"/>
      <c r="T50" s="158"/>
      <c r="U50" s="158"/>
      <c r="V50" s="158"/>
      <c r="W50" s="149"/>
      <c r="X50" s="149"/>
      <c r="Y50" s="152"/>
    </row>
    <row r="51" spans="1:25">
      <c r="A51" s="147"/>
      <c r="B51" s="162"/>
      <c r="C51" s="164"/>
      <c r="D51" s="164"/>
      <c r="E51" s="164"/>
      <c r="F51" s="163"/>
      <c r="G51" s="203" t="s">
        <v>96</v>
      </c>
      <c r="H51" s="163"/>
      <c r="I51" s="147"/>
      <c r="J51" s="162"/>
      <c r="K51" s="164"/>
      <c r="L51" s="164"/>
      <c r="M51" s="164"/>
      <c r="N51" s="163"/>
      <c r="O51" s="203" t="s">
        <v>96</v>
      </c>
      <c r="P51" s="163"/>
      <c r="Q51" s="152"/>
      <c r="R51" s="162"/>
      <c r="S51" s="164"/>
      <c r="T51" s="164"/>
      <c r="U51" s="164"/>
      <c r="V51" s="163"/>
      <c r="W51" s="203" t="s">
        <v>96</v>
      </c>
      <c r="X51" s="163"/>
      <c r="Y51" s="152"/>
    </row>
    <row r="52" spans="1:25">
      <c r="A52" s="147"/>
      <c r="B52" s="208" t="s">
        <v>95</v>
      </c>
      <c r="C52" s="158"/>
      <c r="D52" s="201"/>
      <c r="E52" s="158"/>
      <c r="F52" s="202"/>
      <c r="G52" s="166" t="s">
        <v>107</v>
      </c>
      <c r="H52" s="165"/>
      <c r="I52" s="147"/>
      <c r="J52" s="208" t="s">
        <v>95</v>
      </c>
      <c r="K52" s="158"/>
      <c r="L52" s="201"/>
      <c r="M52" s="158"/>
      <c r="N52" s="202"/>
      <c r="O52" s="166" t="s">
        <v>108</v>
      </c>
      <c r="P52" s="165"/>
      <c r="Q52" s="152"/>
      <c r="R52" s="208" t="s">
        <v>95</v>
      </c>
      <c r="S52" s="158"/>
      <c r="T52" s="201"/>
      <c r="U52" s="158"/>
      <c r="V52" s="202"/>
      <c r="W52" s="166" t="s">
        <v>108</v>
      </c>
      <c r="X52" s="165"/>
      <c r="Y52" s="152"/>
    </row>
    <row r="53" spans="1:25">
      <c r="A53" s="147"/>
      <c r="B53" s="166" t="s">
        <v>105</v>
      </c>
      <c r="C53" s="158"/>
      <c r="D53" s="158"/>
      <c r="E53" s="158"/>
      <c r="F53" s="202"/>
      <c r="G53" s="204"/>
      <c r="H53" s="205"/>
      <c r="I53" s="147"/>
      <c r="J53" s="166" t="s">
        <v>106</v>
      </c>
      <c r="K53" s="158"/>
      <c r="L53" s="158"/>
      <c r="M53" s="158"/>
      <c r="N53" s="202"/>
      <c r="O53" s="204"/>
      <c r="P53" s="205"/>
      <c r="Q53" s="152"/>
      <c r="R53" s="166" t="s">
        <v>106</v>
      </c>
      <c r="S53" s="158"/>
      <c r="T53" s="158"/>
      <c r="U53" s="158"/>
      <c r="V53" s="202"/>
      <c r="W53" s="204"/>
      <c r="X53" s="205"/>
      <c r="Y53" s="152"/>
    </row>
    <row r="54" spans="1:25">
      <c r="A54" s="147"/>
      <c r="B54" s="166" t="s">
        <v>97</v>
      </c>
      <c r="C54" s="209"/>
      <c r="D54" s="158"/>
      <c r="E54" s="158"/>
      <c r="F54" s="202"/>
      <c r="G54" s="166"/>
      <c r="H54" s="165"/>
      <c r="I54" s="147"/>
      <c r="J54" s="166" t="s">
        <v>97</v>
      </c>
      <c r="K54" s="209"/>
      <c r="L54" s="158"/>
      <c r="M54" s="158"/>
      <c r="N54" s="202"/>
      <c r="O54" s="166"/>
      <c r="P54" s="165"/>
      <c r="Q54" s="152"/>
      <c r="R54" s="166" t="s">
        <v>97</v>
      </c>
      <c r="S54" s="158"/>
      <c r="T54" s="158"/>
      <c r="U54" s="158"/>
      <c r="V54" s="202"/>
      <c r="W54" s="166"/>
      <c r="X54" s="165"/>
      <c r="Y54" s="152"/>
    </row>
    <row r="55" spans="1:25" ht="15.75" thickBot="1">
      <c r="A55" s="147"/>
      <c r="B55" s="206"/>
      <c r="C55" s="210"/>
      <c r="D55" s="210"/>
      <c r="E55" s="210"/>
      <c r="F55" s="207"/>
      <c r="G55" s="206"/>
      <c r="H55" s="207"/>
      <c r="I55" s="147"/>
      <c r="J55" s="206"/>
      <c r="K55" s="210"/>
      <c r="L55" s="210"/>
      <c r="M55" s="210"/>
      <c r="N55" s="207"/>
      <c r="O55" s="206"/>
      <c r="P55" s="207"/>
      <c r="Q55" s="152"/>
      <c r="R55" s="206"/>
      <c r="S55" s="210"/>
      <c r="T55" s="210"/>
      <c r="U55" s="210"/>
      <c r="V55" s="207"/>
      <c r="W55" s="206"/>
      <c r="X55" s="207"/>
      <c r="Y55" s="152"/>
    </row>
    <row r="56" spans="1:25" ht="8.25" customHeight="1">
      <c r="A56" s="147"/>
      <c r="B56" s="147"/>
      <c r="C56" s="147"/>
      <c r="D56" s="147"/>
      <c r="E56" s="147"/>
      <c r="F56" s="147"/>
      <c r="G56" s="147"/>
      <c r="H56" s="147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</row>
    <row r="57" spans="1:25" hidden="1"/>
    <row r="58" spans="1:25">
      <c r="A58" s="6"/>
      <c r="B58" s="7"/>
      <c r="C58" s="8"/>
      <c r="D58" s="9"/>
      <c r="E58" s="9"/>
      <c r="F58" s="113"/>
      <c r="G58" s="113"/>
      <c r="H58" s="7"/>
    </row>
  </sheetData>
  <mergeCells count="34">
    <mergeCell ref="F1:G1"/>
    <mergeCell ref="B2:C5"/>
    <mergeCell ref="F11:F13"/>
    <mergeCell ref="B41:C41"/>
    <mergeCell ref="G11:H13"/>
    <mergeCell ref="G21:H21"/>
    <mergeCell ref="B23:E27"/>
    <mergeCell ref="F2:H5"/>
    <mergeCell ref="F15:F17"/>
    <mergeCell ref="G15:H17"/>
    <mergeCell ref="G18:H18"/>
    <mergeCell ref="W21:X21"/>
    <mergeCell ref="R23:U27"/>
    <mergeCell ref="R41:S41"/>
    <mergeCell ref="V1:W1"/>
    <mergeCell ref="R2:S5"/>
    <mergeCell ref="V2:X5"/>
    <mergeCell ref="V11:V13"/>
    <mergeCell ref="W11:X13"/>
    <mergeCell ref="V15:V17"/>
    <mergeCell ref="W15:X17"/>
    <mergeCell ref="V18:V19"/>
    <mergeCell ref="W18:X19"/>
    <mergeCell ref="J2:K5"/>
    <mergeCell ref="N2:P5"/>
    <mergeCell ref="N11:N13"/>
    <mergeCell ref="O11:P13"/>
    <mergeCell ref="F58:G58"/>
    <mergeCell ref="O18:P18"/>
    <mergeCell ref="N15:N17"/>
    <mergeCell ref="O15:P17"/>
    <mergeCell ref="O21:P21"/>
    <mergeCell ref="J23:M27"/>
    <mergeCell ref="J41:K41"/>
  </mergeCells>
  <pageMargins left="0.31496062992125984" right="0.31496062992125984" top="0.74803149606299213" bottom="0.74803149606299213" header="0.31496062992125984" footer="0.31496062992125984"/>
  <pageSetup paperSize="8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0:F48"/>
  <sheetViews>
    <sheetView topLeftCell="A25" zoomScale="130" zoomScaleNormal="130" workbookViewId="0">
      <selection activeCell="A15" sqref="A15"/>
    </sheetView>
  </sheetViews>
  <sheetFormatPr baseColWidth="10" defaultRowHeight="15"/>
  <cols>
    <col min="2" max="2" width="28.42578125" customWidth="1"/>
    <col min="3" max="3" width="10" customWidth="1"/>
    <col min="4" max="4" width="19.140625" customWidth="1"/>
    <col min="5" max="5" width="16.140625" customWidth="1"/>
    <col min="6" max="6" width="22.140625" customWidth="1"/>
  </cols>
  <sheetData>
    <row r="10" spans="1:6" ht="28.5">
      <c r="A10" s="48" t="s">
        <v>135</v>
      </c>
      <c r="B10" s="48" t="s">
        <v>36</v>
      </c>
      <c r="C10" s="48" t="s">
        <v>33</v>
      </c>
      <c r="D10" s="48" t="s">
        <v>136</v>
      </c>
      <c r="E10" s="49" t="s">
        <v>137</v>
      </c>
      <c r="F10" s="48" t="s">
        <v>138</v>
      </c>
    </row>
    <row r="11" spans="1:6">
      <c r="A11" s="50"/>
      <c r="B11" s="50"/>
      <c r="C11" s="50"/>
      <c r="D11" s="50"/>
      <c r="E11" s="50"/>
      <c r="F11" s="50"/>
    </row>
    <row r="12" spans="1:6">
      <c r="A12" s="50"/>
      <c r="B12" s="50"/>
      <c r="C12" s="50"/>
      <c r="D12" s="50"/>
      <c r="E12" s="50"/>
      <c r="F12" s="50"/>
    </row>
    <row r="13" spans="1:6">
      <c r="A13" s="50">
        <v>555123</v>
      </c>
      <c r="B13" s="50" t="s">
        <v>167</v>
      </c>
      <c r="C13" s="63">
        <v>24</v>
      </c>
      <c r="D13" s="61" t="s">
        <v>168</v>
      </c>
      <c r="E13" s="60">
        <f>21*10*0.3*0.3</f>
        <v>18.899999999999999</v>
      </c>
      <c r="F13" s="62">
        <f>24*E13</f>
        <v>453.59999999999997</v>
      </c>
    </row>
    <row r="14" spans="1:6">
      <c r="A14" s="50">
        <v>555124</v>
      </c>
      <c r="B14" s="50" t="s">
        <v>169</v>
      </c>
      <c r="C14" s="63">
        <f>49.5/(10*0.3*0.3)</f>
        <v>55.000000000000007</v>
      </c>
      <c r="D14" s="61" t="s">
        <v>168</v>
      </c>
      <c r="E14" s="60">
        <f>15.75*0.3*0.3*10</f>
        <v>14.174999999999997</v>
      </c>
      <c r="F14" s="62">
        <f>E14*C14</f>
        <v>779.625</v>
      </c>
    </row>
    <row r="15" spans="1:6">
      <c r="A15" s="50"/>
      <c r="B15" s="50"/>
      <c r="C15" s="50"/>
      <c r="D15" s="50"/>
      <c r="E15" s="50"/>
      <c r="F15" s="50"/>
    </row>
    <row r="16" spans="1:6">
      <c r="A16" s="50"/>
      <c r="B16" s="50"/>
      <c r="C16" s="50"/>
      <c r="D16" s="50"/>
      <c r="E16" s="50"/>
      <c r="F16" s="50"/>
    </row>
    <row r="22" spans="1:6" ht="15.75" thickBot="1"/>
    <row r="23" spans="1:6" ht="15.75" thickBot="1">
      <c r="A23" s="51" t="s">
        <v>158</v>
      </c>
      <c r="B23" s="52" t="s">
        <v>159</v>
      </c>
      <c r="C23" s="52"/>
      <c r="D23" s="52" t="s">
        <v>37</v>
      </c>
      <c r="E23" s="52" t="s">
        <v>160</v>
      </c>
      <c r="F23" s="52" t="s">
        <v>161</v>
      </c>
    </row>
    <row r="24" spans="1:6" ht="25.5" thickBot="1">
      <c r="A24" s="53" t="s">
        <v>139</v>
      </c>
      <c r="B24" s="54">
        <v>258.5</v>
      </c>
      <c r="C24" s="54"/>
      <c r="D24" s="55" t="s">
        <v>52</v>
      </c>
      <c r="E24" s="56">
        <v>15.75</v>
      </c>
      <c r="F24" s="56">
        <v>4071.38</v>
      </c>
    </row>
    <row r="25" spans="1:6" ht="15.75" thickBot="1">
      <c r="A25" s="53" t="s">
        <v>140</v>
      </c>
      <c r="B25" s="54">
        <v>308</v>
      </c>
      <c r="C25" s="54"/>
      <c r="D25" s="55" t="s">
        <v>53</v>
      </c>
      <c r="E25" s="56">
        <v>7.35</v>
      </c>
      <c r="F25" s="56">
        <v>2263.8000000000002</v>
      </c>
    </row>
    <row r="26" spans="1:6" ht="73.5" thickBot="1">
      <c r="A26" s="53" t="s">
        <v>141</v>
      </c>
      <c r="B26" s="57">
        <v>1920</v>
      </c>
      <c r="C26" s="57"/>
      <c r="D26" s="55" t="s">
        <v>162</v>
      </c>
      <c r="E26" s="56">
        <v>0.82</v>
      </c>
      <c r="F26" s="56">
        <v>1582.56</v>
      </c>
    </row>
    <row r="27" spans="1:6" ht="25.5" thickBot="1">
      <c r="A27" s="53" t="s">
        <v>142</v>
      </c>
      <c r="B27" s="54">
        <v>120.75</v>
      </c>
      <c r="C27" s="54"/>
      <c r="D27" s="55" t="s">
        <v>53</v>
      </c>
      <c r="E27" s="56">
        <v>6.7</v>
      </c>
      <c r="F27" s="56">
        <v>809.03</v>
      </c>
    </row>
    <row r="28" spans="1:6" ht="25.5" thickBot="1">
      <c r="A28" s="53" t="s">
        <v>139</v>
      </c>
      <c r="B28" s="54">
        <v>38.5</v>
      </c>
      <c r="C28" s="54"/>
      <c r="D28" s="55" t="s">
        <v>52</v>
      </c>
      <c r="E28" s="56">
        <v>21</v>
      </c>
      <c r="F28" s="56">
        <v>808.5</v>
      </c>
    </row>
    <row r="29" spans="1:6" ht="73.5" thickBot="1">
      <c r="A29" s="53" t="s">
        <v>143</v>
      </c>
      <c r="B29" s="54">
        <v>809.6</v>
      </c>
      <c r="C29" s="54"/>
      <c r="D29" s="55" t="s">
        <v>162</v>
      </c>
      <c r="E29" s="56">
        <v>0.98</v>
      </c>
      <c r="F29" s="56">
        <v>793.97</v>
      </c>
    </row>
    <row r="30" spans="1:6" ht="25.5" thickBot="1">
      <c r="A30" s="53" t="s">
        <v>144</v>
      </c>
      <c r="B30" s="54">
        <v>49.5</v>
      </c>
      <c r="C30" s="54"/>
      <c r="D30" s="55" t="s">
        <v>52</v>
      </c>
      <c r="E30" s="56">
        <v>15.75</v>
      </c>
      <c r="F30" s="56">
        <v>779.63</v>
      </c>
    </row>
    <row r="31" spans="1:6" ht="25.5" thickBot="1">
      <c r="A31" s="53" t="s">
        <v>145</v>
      </c>
      <c r="B31" s="54">
        <v>132</v>
      </c>
      <c r="C31" s="54"/>
      <c r="D31" s="55" t="s">
        <v>52</v>
      </c>
      <c r="E31" s="56">
        <v>5.25</v>
      </c>
      <c r="F31" s="56">
        <v>693</v>
      </c>
    </row>
    <row r="32" spans="1:6" ht="97.5" thickBot="1">
      <c r="A32" s="53" t="s">
        <v>146</v>
      </c>
      <c r="B32" s="54">
        <v>127.2</v>
      </c>
      <c r="C32" s="54"/>
      <c r="D32" s="55" t="s">
        <v>162</v>
      </c>
      <c r="E32" s="56">
        <v>4.7300000000000004</v>
      </c>
      <c r="F32" s="56">
        <v>601.95000000000005</v>
      </c>
    </row>
    <row r="33" spans="1:6" ht="15.75" thickBot="1">
      <c r="A33" s="53" t="s">
        <v>140</v>
      </c>
      <c r="B33" s="54">
        <v>55</v>
      </c>
      <c r="C33" s="54"/>
      <c r="D33" s="55" t="s">
        <v>53</v>
      </c>
      <c r="E33" s="56">
        <v>9.4499999999999993</v>
      </c>
      <c r="F33" s="56">
        <v>519.75</v>
      </c>
    </row>
    <row r="34" spans="1:6" ht="49.5" thickBot="1">
      <c r="A34" s="53" t="s">
        <v>147</v>
      </c>
      <c r="B34" s="54">
        <v>42</v>
      </c>
      <c r="C34" s="54"/>
      <c r="D34" s="55" t="s">
        <v>53</v>
      </c>
      <c r="E34" s="56">
        <v>8.5</v>
      </c>
      <c r="F34" s="56">
        <v>357</v>
      </c>
    </row>
    <row r="35" spans="1:6" ht="25.5" thickBot="1">
      <c r="A35" s="53" t="s">
        <v>144</v>
      </c>
      <c r="B35" s="54">
        <v>16.5</v>
      </c>
      <c r="C35" s="54"/>
      <c r="D35" s="55" t="s">
        <v>52</v>
      </c>
      <c r="E35" s="56">
        <v>21</v>
      </c>
      <c r="F35" s="56">
        <v>346.5</v>
      </c>
    </row>
    <row r="36" spans="1:6" ht="97.5" thickBot="1">
      <c r="A36" s="53" t="s">
        <v>148</v>
      </c>
      <c r="B36" s="54">
        <v>294.24</v>
      </c>
      <c r="C36" s="54"/>
      <c r="D36" s="55" t="s">
        <v>162</v>
      </c>
      <c r="E36" s="56">
        <v>1.08</v>
      </c>
      <c r="F36" s="56">
        <v>317.91000000000003</v>
      </c>
    </row>
    <row r="37" spans="1:6" ht="97.5" thickBot="1">
      <c r="A37" s="53" t="s">
        <v>163</v>
      </c>
      <c r="B37" s="54">
        <v>52.92</v>
      </c>
      <c r="C37" s="54"/>
      <c r="D37" s="55" t="s">
        <v>162</v>
      </c>
      <c r="E37" s="56">
        <v>5.32</v>
      </c>
      <c r="F37" s="56">
        <v>281.7</v>
      </c>
    </row>
    <row r="38" spans="1:6" ht="37.5" thickBot="1">
      <c r="A38" s="53" t="s">
        <v>149</v>
      </c>
      <c r="B38" s="54">
        <v>37.799999999999997</v>
      </c>
      <c r="C38" s="54"/>
      <c r="D38" s="55" t="s">
        <v>53</v>
      </c>
      <c r="E38" s="56">
        <v>5.7</v>
      </c>
      <c r="F38" s="56">
        <v>215.46</v>
      </c>
    </row>
    <row r="39" spans="1:6" ht="85.5" thickBot="1">
      <c r="A39" s="53" t="s">
        <v>150</v>
      </c>
      <c r="B39" s="54">
        <v>12</v>
      </c>
      <c r="C39" s="54"/>
      <c r="D39" s="55" t="s">
        <v>53</v>
      </c>
      <c r="E39" s="56">
        <v>13.76</v>
      </c>
      <c r="F39" s="56">
        <v>165.17</v>
      </c>
    </row>
    <row r="40" spans="1:6" ht="49.5" thickBot="1">
      <c r="A40" s="53" t="s">
        <v>151</v>
      </c>
      <c r="B40" s="54">
        <v>18.7</v>
      </c>
      <c r="C40" s="54"/>
      <c r="D40" s="55" t="s">
        <v>52</v>
      </c>
      <c r="E40" s="56">
        <v>3.71</v>
      </c>
      <c r="F40" s="56">
        <v>69.36</v>
      </c>
    </row>
    <row r="41" spans="1:6" ht="145.5" thickBot="1">
      <c r="A41" s="53" t="s">
        <v>164</v>
      </c>
      <c r="B41" s="54">
        <v>6.3</v>
      </c>
      <c r="C41" s="54"/>
      <c r="D41" s="55" t="s">
        <v>37</v>
      </c>
      <c r="E41" s="56">
        <v>8.33</v>
      </c>
      <c r="F41" s="56">
        <v>52.51</v>
      </c>
    </row>
    <row r="42" spans="1:6" ht="97.5" thickBot="1">
      <c r="A42" s="53" t="s">
        <v>152</v>
      </c>
      <c r="B42" s="54">
        <v>3</v>
      </c>
      <c r="C42" s="54"/>
      <c r="D42" s="55" t="s">
        <v>37</v>
      </c>
      <c r="E42" s="56">
        <v>6.96</v>
      </c>
      <c r="F42" s="56">
        <v>20.89</v>
      </c>
    </row>
    <row r="43" spans="1:6" ht="61.5" thickBot="1">
      <c r="A43" s="53" t="s">
        <v>153</v>
      </c>
      <c r="B43" s="54">
        <v>8</v>
      </c>
      <c r="C43" s="54"/>
      <c r="D43" s="55" t="s">
        <v>37</v>
      </c>
      <c r="E43" s="56">
        <v>0.66</v>
      </c>
      <c r="F43" s="56">
        <v>5.31</v>
      </c>
    </row>
    <row r="44" spans="1:6" ht="15.75" thickBot="1">
      <c r="A44" s="53" t="s">
        <v>154</v>
      </c>
      <c r="B44" s="54">
        <v>16</v>
      </c>
      <c r="C44" s="54"/>
      <c r="D44" s="55" t="s">
        <v>37</v>
      </c>
      <c r="E44" s="56">
        <v>0.12</v>
      </c>
      <c r="F44" s="56">
        <v>1.99</v>
      </c>
    </row>
    <row r="45" spans="1:6" ht="49.5" thickBot="1">
      <c r="A45" s="53" t="s">
        <v>155</v>
      </c>
      <c r="B45" s="54">
        <v>1.6</v>
      </c>
      <c r="C45" s="54"/>
      <c r="D45" s="55" t="s">
        <v>162</v>
      </c>
      <c r="E45" s="56">
        <v>0.71</v>
      </c>
      <c r="F45" s="56">
        <v>1.1399999999999999</v>
      </c>
    </row>
    <row r="46" spans="1:6" ht="37.5" thickBot="1">
      <c r="A46" s="53" t="s">
        <v>156</v>
      </c>
      <c r="B46" s="54">
        <v>2.1000000000000001E-2</v>
      </c>
      <c r="C46" s="54"/>
      <c r="D46" s="55" t="s">
        <v>162</v>
      </c>
      <c r="E46" s="56">
        <v>8.52</v>
      </c>
      <c r="F46" s="56">
        <v>0.18</v>
      </c>
    </row>
    <row r="47" spans="1:6" ht="37.5" thickBot="1">
      <c r="A47" s="53" t="s">
        <v>157</v>
      </c>
      <c r="B47" s="54">
        <v>1.2E-2</v>
      </c>
      <c r="C47" s="54"/>
      <c r="D47" s="55" t="s">
        <v>165</v>
      </c>
      <c r="E47" s="56">
        <v>4.8899999999999997</v>
      </c>
      <c r="F47" s="56">
        <v>0.06</v>
      </c>
    </row>
    <row r="48" spans="1:6" ht="15.75" thickBot="1">
      <c r="A48" s="122"/>
      <c r="B48" s="123"/>
      <c r="C48" s="59"/>
      <c r="D48" s="124" t="s">
        <v>166</v>
      </c>
      <c r="E48" s="125"/>
      <c r="F48" s="58">
        <v>14758.73</v>
      </c>
    </row>
  </sheetData>
  <mergeCells count="2">
    <mergeCell ref="A48:B48"/>
    <mergeCell ref="D48:E4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9"/>
  <sheetViews>
    <sheetView topLeftCell="A15" workbookViewId="0">
      <selection activeCell="H27" sqref="A1:H27"/>
    </sheetView>
  </sheetViews>
  <sheetFormatPr baseColWidth="10" defaultRowHeight="15"/>
  <cols>
    <col min="1" max="1" width="20.28515625" customWidth="1"/>
    <col min="2" max="2" width="21.140625" customWidth="1"/>
    <col min="8" max="8" width="11.85546875" bestFit="1" customWidth="1"/>
  </cols>
  <sheetData>
    <row r="1" spans="1:8" ht="15.75" thickBot="1">
      <c r="A1" s="10"/>
      <c r="B1" s="10"/>
      <c r="C1" s="128" t="s">
        <v>110</v>
      </c>
      <c r="D1" s="129"/>
      <c r="E1" s="129"/>
      <c r="F1" s="129"/>
      <c r="G1" s="129"/>
      <c r="H1" s="130"/>
    </row>
    <row r="2" spans="1:8" ht="15.75" thickBot="1">
      <c r="A2" s="17" t="s">
        <v>111</v>
      </c>
      <c r="B2" s="18" t="s">
        <v>112</v>
      </c>
      <c r="C2" s="33" t="s">
        <v>113</v>
      </c>
      <c r="D2" s="34" t="s">
        <v>114</v>
      </c>
      <c r="E2" s="34" t="s">
        <v>115</v>
      </c>
      <c r="F2" s="34" t="s">
        <v>116</v>
      </c>
      <c r="G2" s="35" t="s">
        <v>117</v>
      </c>
      <c r="H2" s="28" t="s">
        <v>118</v>
      </c>
    </row>
    <row r="3" spans="1:8">
      <c r="A3" s="138" t="s">
        <v>119</v>
      </c>
      <c r="B3" s="22" t="s">
        <v>127</v>
      </c>
      <c r="C3" s="144" t="s">
        <v>126</v>
      </c>
      <c r="D3" s="144"/>
      <c r="E3" s="144"/>
      <c r="F3" s="144"/>
      <c r="G3" s="144"/>
      <c r="H3" s="29">
        <f>SUM(C3:G3)</f>
        <v>0</v>
      </c>
    </row>
    <row r="4" spans="1:8">
      <c r="A4" s="139"/>
      <c r="B4" s="23" t="s">
        <v>128</v>
      </c>
      <c r="C4" s="19">
        <v>8</v>
      </c>
      <c r="D4" s="11">
        <v>8</v>
      </c>
      <c r="E4" s="11">
        <v>8</v>
      </c>
      <c r="F4" s="11">
        <v>8</v>
      </c>
      <c r="G4" s="26">
        <v>4</v>
      </c>
      <c r="H4" s="30">
        <f t="shared" ref="H4:H20" si="0">SUM(C4:G4)</f>
        <v>36</v>
      </c>
    </row>
    <row r="5" spans="1:8" ht="15.75" thickBot="1">
      <c r="A5" s="140"/>
      <c r="B5" s="24" t="s">
        <v>129</v>
      </c>
      <c r="C5" s="20">
        <v>8</v>
      </c>
      <c r="D5" s="14">
        <v>8</v>
      </c>
      <c r="E5" s="14">
        <v>8</v>
      </c>
      <c r="F5" s="14">
        <v>8</v>
      </c>
      <c r="G5" s="25">
        <v>4</v>
      </c>
      <c r="H5" s="31">
        <f t="shared" si="0"/>
        <v>36</v>
      </c>
    </row>
    <row r="6" spans="1:8">
      <c r="A6" s="138" t="s">
        <v>120</v>
      </c>
      <c r="B6" s="22" t="s">
        <v>127</v>
      </c>
      <c r="C6" s="141" t="s">
        <v>121</v>
      </c>
      <c r="D6" s="16">
        <v>8</v>
      </c>
      <c r="E6" s="16">
        <v>8</v>
      </c>
      <c r="F6" s="16">
        <v>8</v>
      </c>
      <c r="G6" s="27">
        <v>4</v>
      </c>
      <c r="H6" s="29">
        <f t="shared" si="0"/>
        <v>28</v>
      </c>
    </row>
    <row r="7" spans="1:8">
      <c r="A7" s="139"/>
      <c r="B7" s="23" t="s">
        <v>128</v>
      </c>
      <c r="C7" s="142"/>
      <c r="D7" s="11">
        <v>8</v>
      </c>
      <c r="E7" s="11">
        <v>8</v>
      </c>
      <c r="F7" s="11">
        <v>8</v>
      </c>
      <c r="G7" s="26">
        <v>4</v>
      </c>
      <c r="H7" s="30">
        <f t="shared" si="0"/>
        <v>28</v>
      </c>
    </row>
    <row r="8" spans="1:8" ht="15.75" thickBot="1">
      <c r="A8" s="140"/>
      <c r="B8" s="24" t="s">
        <v>129</v>
      </c>
      <c r="C8" s="143"/>
      <c r="D8" s="14">
        <v>0</v>
      </c>
      <c r="E8" s="14">
        <v>0</v>
      </c>
      <c r="F8" s="14">
        <v>0</v>
      </c>
      <c r="G8" s="25">
        <v>0</v>
      </c>
      <c r="H8" s="31">
        <f t="shared" si="0"/>
        <v>0</v>
      </c>
    </row>
    <row r="9" spans="1:8">
      <c r="A9" s="138" t="s">
        <v>122</v>
      </c>
      <c r="B9" s="22" t="s">
        <v>127</v>
      </c>
      <c r="C9" s="21">
        <v>8</v>
      </c>
      <c r="D9" s="16">
        <v>8</v>
      </c>
      <c r="E9" s="16">
        <v>8</v>
      </c>
      <c r="F9" s="16">
        <v>8</v>
      </c>
      <c r="G9" s="27">
        <v>4</v>
      </c>
      <c r="H9" s="29">
        <f t="shared" si="0"/>
        <v>36</v>
      </c>
    </row>
    <row r="10" spans="1:8">
      <c r="A10" s="139"/>
      <c r="B10" s="23" t="s">
        <v>128</v>
      </c>
      <c r="C10" s="145" t="s">
        <v>126</v>
      </c>
      <c r="D10" s="145"/>
      <c r="E10" s="145"/>
      <c r="F10" s="145"/>
      <c r="G10" s="145"/>
      <c r="H10" s="30">
        <f t="shared" si="0"/>
        <v>0</v>
      </c>
    </row>
    <row r="11" spans="1:8" ht="15.75" thickBot="1">
      <c r="A11" s="140"/>
      <c r="B11" s="24" t="s">
        <v>129</v>
      </c>
      <c r="C11" s="20">
        <v>8</v>
      </c>
      <c r="D11" s="14">
        <v>8</v>
      </c>
      <c r="E11" s="14">
        <v>8</v>
      </c>
      <c r="F11" s="14">
        <v>8</v>
      </c>
      <c r="G11" s="25">
        <v>4</v>
      </c>
      <c r="H11" s="31">
        <f t="shared" si="0"/>
        <v>36</v>
      </c>
    </row>
    <row r="12" spans="1:8">
      <c r="A12" s="138" t="s">
        <v>123</v>
      </c>
      <c r="B12" s="22" t="s">
        <v>127</v>
      </c>
      <c r="C12" s="21">
        <v>8</v>
      </c>
      <c r="D12" s="16">
        <v>8</v>
      </c>
      <c r="E12" s="16">
        <v>8</v>
      </c>
      <c r="F12" s="16">
        <v>8</v>
      </c>
      <c r="G12" s="27">
        <v>4</v>
      </c>
      <c r="H12" s="29">
        <f t="shared" si="0"/>
        <v>36</v>
      </c>
    </row>
    <row r="13" spans="1:8">
      <c r="A13" s="139"/>
      <c r="B13" s="23" t="s">
        <v>128</v>
      </c>
      <c r="C13" s="19">
        <v>8</v>
      </c>
      <c r="D13" s="11">
        <v>8</v>
      </c>
      <c r="E13" s="11">
        <v>8</v>
      </c>
      <c r="F13" s="11">
        <v>8</v>
      </c>
      <c r="G13" s="26">
        <v>4</v>
      </c>
      <c r="H13" s="30">
        <f t="shared" si="0"/>
        <v>36</v>
      </c>
    </row>
    <row r="14" spans="1:8" ht="15.75" thickBot="1">
      <c r="A14" s="140"/>
      <c r="B14" s="24" t="s">
        <v>129</v>
      </c>
      <c r="C14" s="146" t="s">
        <v>126</v>
      </c>
      <c r="D14" s="146"/>
      <c r="E14" s="146"/>
      <c r="F14" s="146"/>
      <c r="G14" s="146"/>
      <c r="H14" s="31">
        <f t="shared" si="0"/>
        <v>0</v>
      </c>
    </row>
    <row r="15" spans="1:8">
      <c r="A15" s="138" t="s">
        <v>124</v>
      </c>
      <c r="B15" s="22" t="s">
        <v>127</v>
      </c>
      <c r="C15" s="21">
        <v>8</v>
      </c>
      <c r="D15" s="16">
        <v>8</v>
      </c>
      <c r="E15" s="16">
        <v>8</v>
      </c>
      <c r="F15" s="16">
        <v>8</v>
      </c>
      <c r="G15" s="27">
        <v>4</v>
      </c>
      <c r="H15" s="29">
        <f t="shared" si="0"/>
        <v>36</v>
      </c>
    </row>
    <row r="16" spans="1:8">
      <c r="A16" s="139"/>
      <c r="B16" s="23" t="s">
        <v>128</v>
      </c>
      <c r="C16" s="19">
        <v>8</v>
      </c>
      <c r="D16" s="11">
        <v>8</v>
      </c>
      <c r="E16" s="11">
        <v>8</v>
      </c>
      <c r="F16" s="11">
        <v>8</v>
      </c>
      <c r="G16" s="26">
        <v>4</v>
      </c>
      <c r="H16" s="30">
        <f t="shared" si="0"/>
        <v>36</v>
      </c>
    </row>
    <row r="17" spans="1:12" ht="15.75" thickBot="1">
      <c r="A17" s="140"/>
      <c r="B17" s="24" t="s">
        <v>129</v>
      </c>
      <c r="C17" s="20">
        <v>0</v>
      </c>
      <c r="D17" s="14">
        <v>0</v>
      </c>
      <c r="E17" s="14">
        <v>0</v>
      </c>
      <c r="F17" s="14">
        <v>0</v>
      </c>
      <c r="G17" s="25">
        <v>0</v>
      </c>
      <c r="H17" s="31">
        <f t="shared" si="0"/>
        <v>0</v>
      </c>
    </row>
    <row r="18" spans="1:12">
      <c r="A18" s="138" t="s">
        <v>125</v>
      </c>
      <c r="B18" s="22" t="s">
        <v>127</v>
      </c>
      <c r="C18" s="21">
        <v>8</v>
      </c>
      <c r="D18" s="16">
        <v>8</v>
      </c>
      <c r="E18" s="16">
        <v>8</v>
      </c>
      <c r="F18" s="16">
        <v>8</v>
      </c>
      <c r="G18" s="27">
        <v>4</v>
      </c>
      <c r="H18" s="29">
        <f t="shared" si="0"/>
        <v>36</v>
      </c>
    </row>
    <row r="19" spans="1:12">
      <c r="A19" s="139"/>
      <c r="B19" s="23" t="s">
        <v>128</v>
      </c>
      <c r="C19" s="19">
        <v>8</v>
      </c>
      <c r="D19" s="11">
        <v>8</v>
      </c>
      <c r="E19" s="11">
        <v>8</v>
      </c>
      <c r="F19" s="11">
        <v>8</v>
      </c>
      <c r="G19" s="26">
        <v>4</v>
      </c>
      <c r="H19" s="30">
        <f t="shared" si="0"/>
        <v>36</v>
      </c>
    </row>
    <row r="20" spans="1:12" ht="15.75" thickBot="1">
      <c r="A20" s="140"/>
      <c r="B20" s="24" t="s">
        <v>129</v>
      </c>
      <c r="C20" s="20">
        <v>8</v>
      </c>
      <c r="D20" s="14">
        <v>8</v>
      </c>
      <c r="E20" s="14">
        <v>8</v>
      </c>
      <c r="F20" s="14">
        <v>8</v>
      </c>
      <c r="G20" s="25">
        <v>4</v>
      </c>
      <c r="H20" s="31">
        <f t="shared" si="0"/>
        <v>36</v>
      </c>
    </row>
    <row r="21" spans="1:12" ht="15.75" thickBot="1">
      <c r="A21" s="10"/>
      <c r="B21" s="10"/>
      <c r="C21" s="10"/>
      <c r="D21" s="10"/>
      <c r="E21" s="10"/>
      <c r="F21" s="10"/>
      <c r="G21" s="10"/>
      <c r="H21" s="32">
        <f>SUM(H3:H20)</f>
        <v>452</v>
      </c>
    </row>
    <row r="22" spans="1:12">
      <c r="A22" s="10"/>
      <c r="B22" s="10"/>
      <c r="C22" s="10"/>
      <c r="D22" s="10"/>
      <c r="E22" s="10"/>
      <c r="F22" s="10"/>
      <c r="G22" s="10"/>
      <c r="H22" s="10"/>
    </row>
    <row r="23" spans="1:12" ht="15.75" thickBot="1"/>
    <row r="24" spans="1:12" ht="15.75" thickBot="1">
      <c r="A24" s="135" t="s">
        <v>130</v>
      </c>
      <c r="B24" s="136"/>
      <c r="C24" s="137"/>
    </row>
    <row r="25" spans="1:12">
      <c r="A25" s="10"/>
      <c r="B25" s="37" t="s">
        <v>127</v>
      </c>
      <c r="C25" s="12" t="s">
        <v>133</v>
      </c>
      <c r="D25" s="40">
        <v>21.51</v>
      </c>
      <c r="E25" s="126" t="s">
        <v>132</v>
      </c>
      <c r="F25" s="127"/>
      <c r="K25" s="29">
        <f>(H6+H9+H12+H15+H18)*0.95</f>
        <v>163.4</v>
      </c>
      <c r="L25" s="43">
        <f>K25*D25</f>
        <v>3514.7340000000004</v>
      </c>
    </row>
    <row r="26" spans="1:12">
      <c r="B26" s="38" t="s">
        <v>128</v>
      </c>
      <c r="C26" s="13" t="s">
        <v>134</v>
      </c>
      <c r="D26" s="41">
        <v>24.72</v>
      </c>
      <c r="E26" s="131" t="s">
        <v>132</v>
      </c>
      <c r="F26" s="132"/>
      <c r="K26" s="30">
        <f>(H4+H7+H13+H16+H19)*0.95</f>
        <v>163.4</v>
      </c>
      <c r="L26" s="44">
        <f>K26*D26</f>
        <v>4039.248</v>
      </c>
    </row>
    <row r="27" spans="1:12" ht="15.75" thickBot="1">
      <c r="B27" s="39" t="s">
        <v>129</v>
      </c>
      <c r="C27" s="15" t="s">
        <v>131</v>
      </c>
      <c r="D27" s="42">
        <v>26.73</v>
      </c>
      <c r="E27" s="133" t="s">
        <v>132</v>
      </c>
      <c r="F27" s="134"/>
      <c r="K27" s="31">
        <f>(H5+H11+H14+H17+H20)*0.95</f>
        <v>102.6</v>
      </c>
      <c r="L27" s="45">
        <f>K27*D27</f>
        <v>2742.498</v>
      </c>
    </row>
    <row r="28" spans="1:12" ht="15.75" thickBot="1">
      <c r="K28" s="36"/>
      <c r="L28" s="36"/>
    </row>
    <row r="29" spans="1:12" ht="15.75" thickBot="1">
      <c r="K29" s="46">
        <f>(K25+K26+K27)/0.95</f>
        <v>452</v>
      </c>
      <c r="L29" s="47">
        <f>L25+L26+L27</f>
        <v>10296.48</v>
      </c>
    </row>
  </sheetData>
  <mergeCells count="15">
    <mergeCell ref="E25:F25"/>
    <mergeCell ref="C1:H1"/>
    <mergeCell ref="E26:F26"/>
    <mergeCell ref="E27:F27"/>
    <mergeCell ref="A24:C24"/>
    <mergeCell ref="A15:A17"/>
    <mergeCell ref="A18:A20"/>
    <mergeCell ref="A3:A5"/>
    <mergeCell ref="A6:A8"/>
    <mergeCell ref="C6:C8"/>
    <mergeCell ref="A9:A11"/>
    <mergeCell ref="A12:A14"/>
    <mergeCell ref="C3:G3"/>
    <mergeCell ref="C10:G10"/>
    <mergeCell ref="C14:G1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Devis A.E</vt:lpstr>
      <vt:lpstr>Situation de Tvx</vt:lpstr>
      <vt:lpstr>FACTURE MATERIAUX</vt:lpstr>
      <vt:lpstr>Fiche de pointage des ouvriers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2017-06-01T04:35:40Z</cp:lastPrinted>
  <dcterms:created xsi:type="dcterms:W3CDTF">2016-11-05T13:43:41Z</dcterms:created>
  <dcterms:modified xsi:type="dcterms:W3CDTF">2017-06-01T04:38:02Z</dcterms:modified>
</cp:coreProperties>
</file>